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codeName="ThisWorkbook" defaultThemeVersion="124226"/>
  <mc:AlternateContent xmlns:mc="http://schemas.openxmlformats.org/markup-compatibility/2006">
    <mc:Choice Requires="x15">
      <x15ac:absPath xmlns:x15ac="http://schemas.microsoft.com/office/spreadsheetml/2010/11/ac" url="G:\1販売用エクセル\源泉徴収票年末調整エクセル\2020年簡易\公開版\"/>
    </mc:Choice>
  </mc:AlternateContent>
  <xr:revisionPtr revIDLastSave="0" documentId="13_ncr:1_{B8E42D56-6FAE-42BC-9EDA-D9C78EE64207}" xr6:coauthVersionLast="45" xr6:coauthVersionMax="45" xr10:uidLastSave="{00000000-0000-0000-0000-000000000000}"/>
  <bookViews>
    <workbookView xWindow="-120" yWindow="-120" windowWidth="29040" windowHeight="15840" tabRatio="628" xr2:uid="{00000000-000D-0000-FFFF-FFFF00000000}"/>
  </bookViews>
  <sheets>
    <sheet name="事業者情報" sheetId="48" r:id="rId1"/>
    <sheet name="従業員情報" sheetId="42" r:id="rId2"/>
    <sheet name="給与金額" sheetId="43" r:id="rId3"/>
    <sheet name="年末調整1" sheetId="44" r:id="rId4"/>
    <sheet name="年末調整2" sheetId="2" r:id="rId5"/>
    <sheet name="印刷について" sheetId="50" state="hidden" r:id="rId6"/>
    <sheet name="Sheet1" sheetId="51" state="hidden" r:id="rId7"/>
    <sheet name="源泉徴収簿" sheetId="36" r:id="rId8"/>
    <sheet name="徴収票印刷（カラー）" sheetId="46" r:id="rId9"/>
    <sheet name="徴収票印刷（白黒）" sheetId="49" r:id="rId10"/>
    <sheet name="給与所得" sheetId="22" state="hidden" r:id="rId11"/>
    <sheet name="給与所得 (配偶者)" sheetId="52" state="hidden" r:id="rId12"/>
    <sheet name="税額" sheetId="32" state="hidden" r:id="rId13"/>
    <sheet name="保険料控除" sheetId="45" state="hidden" r:id="rId14"/>
  </sheets>
  <definedNames>
    <definedName name="_xlnm.Print_Area" localSheetId="2">給与金額!$A$1:$Z$26</definedName>
    <definedName name="_xlnm.Print_Area" localSheetId="7">源泉徴収簿!$A$1:$DB$178</definedName>
    <definedName name="_xlnm.Print_Area" localSheetId="0">事業者情報!$A$4:$AB$16</definedName>
    <definedName name="_xlnm.Print_Area" localSheetId="3">年末調整1!$A$1:$BM$161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D122" i="36" l="1"/>
  <c r="CQ122" i="36"/>
  <c r="CD9" i="36"/>
  <c r="BX35" i="46" l="1"/>
  <c r="CO35" i="46"/>
  <c r="BX36" i="46"/>
  <c r="BX38" i="46"/>
  <c r="CO38" i="46"/>
  <c r="BX39" i="46"/>
  <c r="BX41" i="46"/>
  <c r="CO41" i="46"/>
  <c r="BX42" i="46"/>
  <c r="BX44" i="46"/>
  <c r="CO44" i="46"/>
  <c r="BX45" i="46"/>
  <c r="BS51" i="46"/>
  <c r="BU51" i="46"/>
  <c r="BW51" i="46"/>
  <c r="BY51" i="46"/>
  <c r="CB51" i="46"/>
  <c r="CE51" i="46"/>
  <c r="CH51" i="46"/>
  <c r="CK51" i="46"/>
  <c r="CN51" i="46"/>
  <c r="CP51" i="46"/>
  <c r="J35" i="46"/>
  <c r="AA35" i="46"/>
  <c r="J36" i="46"/>
  <c r="J37" i="46"/>
  <c r="Q37" i="46"/>
  <c r="W37" i="46"/>
  <c r="J38" i="46"/>
  <c r="AA38" i="46"/>
  <c r="J39" i="46"/>
  <c r="J40" i="46"/>
  <c r="Q40" i="46"/>
  <c r="W40" i="46"/>
  <c r="BU82" i="49" l="1"/>
  <c r="G82" i="49"/>
  <c r="BU21" i="49"/>
  <c r="G21" i="49"/>
  <c r="F22" i="49"/>
  <c r="K27" i="49"/>
  <c r="W27" i="49"/>
  <c r="AI27" i="49"/>
  <c r="AU27" i="49"/>
  <c r="BG27" i="49"/>
  <c r="K28" i="49"/>
  <c r="AP28" i="49"/>
  <c r="W29" i="49"/>
  <c r="AB29" i="49"/>
  <c r="AF29" i="49"/>
  <c r="BB29" i="49"/>
  <c r="K31" i="49"/>
  <c r="BU82" i="46"/>
  <c r="G82" i="46"/>
  <c r="BU21" i="46"/>
  <c r="G21" i="46"/>
  <c r="BT83" i="46" l="1"/>
  <c r="AX75" i="46"/>
  <c r="BB75" i="46"/>
  <c r="BF75" i="46"/>
  <c r="F3" i="52" l="1"/>
  <c r="F6" i="52" s="1"/>
  <c r="H13" i="52" l="1"/>
  <c r="F27" i="52"/>
  <c r="F21" i="52"/>
  <c r="I21" i="52" s="1"/>
  <c r="F17" i="52"/>
  <c r="I17" i="52" s="1"/>
  <c r="H12" i="52"/>
  <c r="F25" i="52"/>
  <c r="H15" i="52"/>
  <c r="H11" i="52"/>
  <c r="F23" i="52"/>
  <c r="F19" i="52"/>
  <c r="I19" i="52" s="1"/>
  <c r="H14" i="52"/>
  <c r="H29" i="52" l="1"/>
  <c r="AT20" i="44" s="1"/>
  <c r="DJ94" i="46"/>
  <c r="DV94" i="46"/>
  <c r="BX96" i="46"/>
  <c r="CO96" i="46"/>
  <c r="CZ96" i="46"/>
  <c r="DQ96" i="46"/>
  <c r="BX97" i="46"/>
  <c r="CZ97" i="46"/>
  <c r="BX98" i="46"/>
  <c r="CE98" i="46"/>
  <c r="CK98" i="46"/>
  <c r="CZ98" i="46"/>
  <c r="DG98" i="46"/>
  <c r="DM98" i="46"/>
  <c r="DT98" i="46"/>
  <c r="BX99" i="46"/>
  <c r="CO99" i="46"/>
  <c r="CZ99" i="46"/>
  <c r="DQ99" i="46"/>
  <c r="DU99" i="46"/>
  <c r="DW99" i="46"/>
  <c r="DY99" i="46"/>
  <c r="BX100" i="46"/>
  <c r="CZ100" i="46"/>
  <c r="DT100" i="46"/>
  <c r="BX101" i="46"/>
  <c r="CE101" i="46"/>
  <c r="CK101" i="46"/>
  <c r="CZ101" i="46"/>
  <c r="DG101" i="46"/>
  <c r="DM101" i="46"/>
  <c r="DU101" i="46"/>
  <c r="DW101" i="46"/>
  <c r="DY101" i="46"/>
  <c r="BX102" i="46"/>
  <c r="CO102" i="46"/>
  <c r="CZ102" i="46"/>
  <c r="DQ102" i="46"/>
  <c r="BX103" i="46"/>
  <c r="CZ103" i="46"/>
  <c r="BX104" i="46"/>
  <c r="CE104" i="46"/>
  <c r="CK104" i="46"/>
  <c r="CZ104" i="46"/>
  <c r="DG104" i="46"/>
  <c r="DM104" i="46"/>
  <c r="BX105" i="46"/>
  <c r="CO105" i="46"/>
  <c r="CZ105" i="46"/>
  <c r="DQ105" i="46"/>
  <c r="BX106" i="46"/>
  <c r="CZ106" i="46"/>
  <c r="BX107" i="46"/>
  <c r="CE107" i="46"/>
  <c r="CK107" i="46"/>
  <c r="CZ107" i="46"/>
  <c r="DG107" i="46"/>
  <c r="DM107" i="46"/>
  <c r="BP112" i="46"/>
  <c r="BS112" i="46"/>
  <c r="BU112" i="46"/>
  <c r="BW112" i="46"/>
  <c r="BY112" i="46"/>
  <c r="CB112" i="46"/>
  <c r="CE112" i="46"/>
  <c r="CH112" i="46"/>
  <c r="CK112" i="46"/>
  <c r="CN112" i="46"/>
  <c r="CP112" i="46"/>
  <c r="CR112" i="46"/>
  <c r="CX112" i="46"/>
  <c r="DA112" i="46"/>
  <c r="DD112" i="46"/>
  <c r="DG112" i="46"/>
  <c r="DJ112" i="46"/>
  <c r="DM112" i="46"/>
  <c r="DP112" i="46"/>
  <c r="DS112" i="46"/>
  <c r="DV112" i="46"/>
  <c r="DY112" i="46"/>
  <c r="CU113" i="46"/>
  <c r="CX113" i="46"/>
  <c r="DA113" i="46"/>
  <c r="DD113" i="46"/>
  <c r="BY114" i="46"/>
  <c r="CA114" i="46"/>
  <c r="CI114" i="46"/>
  <c r="CQ114" i="46"/>
  <c r="BY115" i="46"/>
  <c r="BY116" i="46"/>
  <c r="DN116" i="46"/>
  <c r="B38" i="45" l="1"/>
  <c r="E38" i="45" s="1"/>
  <c r="B37" i="45"/>
  <c r="C37" i="45" s="1"/>
  <c r="B36" i="45"/>
  <c r="C36" i="45" s="1"/>
  <c r="B35" i="45"/>
  <c r="C35" i="45" s="1"/>
  <c r="B34" i="45"/>
  <c r="E34" i="45" s="1"/>
  <c r="B33" i="45"/>
  <c r="G33" i="45" s="1"/>
  <c r="B32" i="45"/>
  <c r="C32" i="45" s="1"/>
  <c r="B31" i="45"/>
  <c r="C31" i="45" s="1"/>
  <c r="E37" i="45" l="1"/>
  <c r="G37" i="45"/>
  <c r="C38" i="45"/>
  <c r="G36" i="45"/>
  <c r="E36" i="45"/>
  <c r="C34" i="45"/>
  <c r="E33" i="45"/>
  <c r="C33" i="45"/>
  <c r="E32" i="45"/>
  <c r="G32" i="45"/>
  <c r="G38" i="45"/>
  <c r="E35" i="45"/>
  <c r="G34" i="45"/>
  <c r="E31" i="45"/>
  <c r="G35" i="45"/>
  <c r="G31" i="45"/>
  <c r="I37" i="45" l="1"/>
  <c r="I33" i="45"/>
  <c r="I34" i="45"/>
  <c r="I32" i="45"/>
  <c r="I38" i="45"/>
  <c r="I36" i="45"/>
  <c r="I35" i="45"/>
  <c r="I31" i="45"/>
  <c r="A1" i="51" l="1"/>
  <c r="B1" i="51" l="1"/>
  <c r="EA60" i="49" s="1"/>
  <c r="R24" i="43"/>
  <c r="R23" i="43"/>
  <c r="G24" i="43"/>
  <c r="G23" i="43"/>
  <c r="BM60" i="46" l="1"/>
  <c r="BM60" i="49"/>
  <c r="EA1" i="49"/>
  <c r="BP8" i="46"/>
  <c r="B8" i="49"/>
  <c r="BP69" i="49"/>
  <c r="B69" i="49"/>
  <c r="BN28" i="36"/>
  <c r="B8" i="46"/>
  <c r="BP69" i="46"/>
  <c r="B69" i="46"/>
  <c r="BM1" i="49"/>
  <c r="BP8" i="49"/>
  <c r="EA60" i="46"/>
  <c r="EA1" i="46"/>
  <c r="BM1" i="46"/>
  <c r="U24" i="36"/>
  <c r="AN24" i="36"/>
  <c r="M24" i="36"/>
  <c r="J18" i="43"/>
  <c r="G18" i="43"/>
  <c r="F18" i="43"/>
  <c r="DL14" i="46" l="1"/>
  <c r="DP14" i="46"/>
  <c r="DT14" i="46"/>
  <c r="BT18" i="46"/>
  <c r="BV63" i="46" l="1"/>
  <c r="AF7" i="36"/>
  <c r="H23" i="43"/>
  <c r="H24" i="43"/>
  <c r="AS6" i="43"/>
  <c r="AS7" i="43"/>
  <c r="AS8" i="43"/>
  <c r="AS9" i="43"/>
  <c r="AS10" i="43"/>
  <c r="AS11" i="43"/>
  <c r="AS12" i="43"/>
  <c r="AS13" i="43"/>
  <c r="AS14" i="43"/>
  <c r="AS15" i="43"/>
  <c r="AS16" i="43"/>
  <c r="AS5" i="43"/>
  <c r="AQ16" i="43"/>
  <c r="AQ6" i="43"/>
  <c r="AQ7" i="43"/>
  <c r="AQ8" i="43"/>
  <c r="AQ9" i="43"/>
  <c r="AQ10" i="43"/>
  <c r="AQ11" i="43"/>
  <c r="AQ12" i="43"/>
  <c r="AQ13" i="43"/>
  <c r="AQ14" i="43"/>
  <c r="AQ15" i="43"/>
  <c r="AQ5" i="43"/>
  <c r="S23" i="43" l="1"/>
  <c r="S24" i="43"/>
  <c r="U23" i="43"/>
  <c r="U24" i="43"/>
  <c r="H6" i="43" l="1"/>
  <c r="AB24" i="36" s="1"/>
  <c r="L6" i="43"/>
  <c r="S6" i="43"/>
  <c r="Y6" i="43"/>
  <c r="BT83" i="49"/>
  <c r="DN116" i="49"/>
  <c r="BY116" i="49"/>
  <c r="BY115" i="49"/>
  <c r="CQ114" i="49"/>
  <c r="CI114" i="49"/>
  <c r="CA114" i="49"/>
  <c r="BY114" i="49"/>
  <c r="DD113" i="49"/>
  <c r="DA113" i="49"/>
  <c r="CX113" i="49"/>
  <c r="CU113" i="49"/>
  <c r="DY112" i="49"/>
  <c r="DV112" i="49"/>
  <c r="DS112" i="49"/>
  <c r="DP112" i="49"/>
  <c r="DM112" i="49"/>
  <c r="DJ112" i="49"/>
  <c r="DG112" i="49"/>
  <c r="DD112" i="49"/>
  <c r="DA112" i="49"/>
  <c r="CX112" i="49"/>
  <c r="CR112" i="49"/>
  <c r="CP112" i="49"/>
  <c r="CN112" i="49"/>
  <c r="CK112" i="49"/>
  <c r="CH112" i="49"/>
  <c r="CE112" i="49"/>
  <c r="CB112" i="49"/>
  <c r="BY112" i="49"/>
  <c r="BW112" i="49"/>
  <c r="BU112" i="49"/>
  <c r="BS112" i="49"/>
  <c r="BP112" i="49"/>
  <c r="DM107" i="49"/>
  <c r="DG107" i="49"/>
  <c r="CZ107" i="49"/>
  <c r="CK107" i="49"/>
  <c r="CE107" i="49"/>
  <c r="BX107" i="49"/>
  <c r="CZ106" i="49"/>
  <c r="BX106" i="49"/>
  <c r="DQ105" i="49"/>
  <c r="CZ105" i="49"/>
  <c r="CO105" i="49"/>
  <c r="BX105" i="49"/>
  <c r="DM104" i="49"/>
  <c r="DG104" i="49"/>
  <c r="CZ104" i="49"/>
  <c r="CK104" i="49"/>
  <c r="CE104" i="49"/>
  <c r="BX104" i="49"/>
  <c r="CZ103" i="49"/>
  <c r="BX103" i="49"/>
  <c r="DQ102" i="49"/>
  <c r="CZ102" i="49"/>
  <c r="CO102" i="49"/>
  <c r="BX102" i="49"/>
  <c r="DY101" i="49"/>
  <c r="DW101" i="49"/>
  <c r="DU101" i="49"/>
  <c r="DM101" i="49"/>
  <c r="DG101" i="49"/>
  <c r="CZ101" i="49"/>
  <c r="CK101" i="49"/>
  <c r="CE101" i="49"/>
  <c r="BX101" i="49"/>
  <c r="DT100" i="49"/>
  <c r="CZ100" i="49"/>
  <c r="BX100" i="49"/>
  <c r="DY99" i="49"/>
  <c r="DW99" i="49"/>
  <c r="DU99" i="49"/>
  <c r="DQ99" i="49"/>
  <c r="CZ99" i="49"/>
  <c r="CO99" i="49"/>
  <c r="BX99" i="49"/>
  <c r="DT98" i="49"/>
  <c r="DM98" i="49"/>
  <c r="DG98" i="49"/>
  <c r="CZ98" i="49"/>
  <c r="CK98" i="49"/>
  <c r="CE98" i="49"/>
  <c r="BX98" i="49"/>
  <c r="CZ97" i="49"/>
  <c r="BX97" i="49"/>
  <c r="DQ96" i="49"/>
  <c r="CZ96" i="49"/>
  <c r="CO96" i="49"/>
  <c r="BX96" i="49"/>
  <c r="DV94" i="49"/>
  <c r="DJ94" i="49"/>
  <c r="BY92" i="49"/>
  <c r="DP90" i="49"/>
  <c r="CT90" i="49"/>
  <c r="CP90" i="49"/>
  <c r="CK90" i="49"/>
  <c r="DD89" i="49"/>
  <c r="BY89" i="49"/>
  <c r="DU88" i="49"/>
  <c r="DI88" i="49"/>
  <c r="CW88" i="49"/>
  <c r="CK88" i="49"/>
  <c r="BY88" i="49"/>
  <c r="BT79" i="49"/>
  <c r="DT75" i="49"/>
  <c r="DP75" i="49"/>
  <c r="DL75" i="49"/>
  <c r="DR67" i="49"/>
  <c r="DH67" i="49"/>
  <c r="DR66" i="49"/>
  <c r="DI66" i="49"/>
  <c r="DJ65" i="49"/>
  <c r="DV64" i="49"/>
  <c r="DP64" i="49"/>
  <c r="DJ64" i="49"/>
  <c r="DJ63" i="49"/>
  <c r="BV63" i="49"/>
  <c r="AZ116" i="49"/>
  <c r="K116" i="49"/>
  <c r="K115" i="49"/>
  <c r="AC114" i="49"/>
  <c r="U114" i="49"/>
  <c r="M114" i="49"/>
  <c r="K114" i="49"/>
  <c r="AP113" i="49"/>
  <c r="AM113" i="49"/>
  <c r="AJ113" i="49"/>
  <c r="AG113" i="49"/>
  <c r="BK112" i="49"/>
  <c r="BH112" i="49"/>
  <c r="BE112" i="49"/>
  <c r="BB112" i="49"/>
  <c r="AY112" i="49"/>
  <c r="AV112" i="49"/>
  <c r="AS112" i="49"/>
  <c r="AP112" i="49"/>
  <c r="AM112" i="49"/>
  <c r="AJ112" i="49"/>
  <c r="AD112" i="49"/>
  <c r="AB112" i="49"/>
  <c r="Z112" i="49"/>
  <c r="W112" i="49"/>
  <c r="T112" i="49"/>
  <c r="Q112" i="49"/>
  <c r="N112" i="49"/>
  <c r="K112" i="49"/>
  <c r="I112" i="49"/>
  <c r="G112" i="49"/>
  <c r="E112" i="49"/>
  <c r="B112" i="49"/>
  <c r="AY107" i="49"/>
  <c r="AS107" i="49"/>
  <c r="AL107" i="49"/>
  <c r="W107" i="49"/>
  <c r="Q107" i="49"/>
  <c r="J107" i="49"/>
  <c r="AL106" i="49"/>
  <c r="J106" i="49"/>
  <c r="BC105" i="49"/>
  <c r="AL105" i="49"/>
  <c r="AA105" i="49"/>
  <c r="J105" i="49"/>
  <c r="AY104" i="49"/>
  <c r="AS104" i="49"/>
  <c r="AL104" i="49"/>
  <c r="W104" i="49"/>
  <c r="Q104" i="49"/>
  <c r="J104" i="49"/>
  <c r="AL103" i="49"/>
  <c r="J103" i="49"/>
  <c r="BC102" i="49"/>
  <c r="AL102" i="49"/>
  <c r="AA102" i="49"/>
  <c r="J102" i="49"/>
  <c r="BK101" i="49"/>
  <c r="BI101" i="49"/>
  <c r="BG101" i="49"/>
  <c r="AY101" i="49"/>
  <c r="AS101" i="49"/>
  <c r="AL101" i="49"/>
  <c r="W101" i="49"/>
  <c r="Q101" i="49"/>
  <c r="J101" i="49"/>
  <c r="BF100" i="49"/>
  <c r="AL100" i="49"/>
  <c r="J100" i="49"/>
  <c r="BK99" i="49"/>
  <c r="BI99" i="49"/>
  <c r="BG99" i="49"/>
  <c r="BC99" i="49"/>
  <c r="AL99" i="49"/>
  <c r="AA99" i="49"/>
  <c r="J99" i="49"/>
  <c r="BF98" i="49"/>
  <c r="AY98" i="49"/>
  <c r="AS98" i="49"/>
  <c r="AL98" i="49"/>
  <c r="W98" i="49"/>
  <c r="Q98" i="49"/>
  <c r="J98" i="49"/>
  <c r="AL97" i="49"/>
  <c r="J97" i="49"/>
  <c r="BC96" i="49"/>
  <c r="AL96" i="49"/>
  <c r="AA96" i="49"/>
  <c r="J96" i="49"/>
  <c r="BH94" i="49"/>
  <c r="AV94" i="49"/>
  <c r="K92" i="49"/>
  <c r="BB90" i="49"/>
  <c r="AF90" i="49"/>
  <c r="AB90" i="49"/>
  <c r="W90" i="49"/>
  <c r="AP89" i="49"/>
  <c r="K89" i="49"/>
  <c r="BG88" i="49"/>
  <c r="AU88" i="49"/>
  <c r="AI88" i="49"/>
  <c r="W88" i="49"/>
  <c r="K88" i="49"/>
  <c r="F83" i="49"/>
  <c r="F79" i="49"/>
  <c r="BF75" i="49"/>
  <c r="BB75" i="49"/>
  <c r="AX75" i="49"/>
  <c r="BD67" i="49"/>
  <c r="AT67" i="49"/>
  <c r="BD66" i="49"/>
  <c r="AU66" i="49"/>
  <c r="AV65" i="49"/>
  <c r="BH64" i="49"/>
  <c r="BB64" i="49"/>
  <c r="AV64" i="49"/>
  <c r="AV63" i="49"/>
  <c r="H63" i="49"/>
  <c r="DN55" i="49"/>
  <c r="BY55" i="49"/>
  <c r="AZ55" i="49"/>
  <c r="K55" i="49"/>
  <c r="BY54" i="49"/>
  <c r="K54" i="49"/>
  <c r="AC53" i="49"/>
  <c r="U53" i="49"/>
  <c r="M53" i="49"/>
  <c r="K53" i="49"/>
  <c r="DD52" i="49"/>
  <c r="DA52" i="49"/>
  <c r="CX52" i="49"/>
  <c r="CU52" i="49"/>
  <c r="AP52" i="49"/>
  <c r="AM52" i="49"/>
  <c r="AJ52" i="49"/>
  <c r="AG52" i="49"/>
  <c r="DY51" i="49"/>
  <c r="DV51" i="49"/>
  <c r="DS51" i="49"/>
  <c r="DP51" i="49"/>
  <c r="DM51" i="49"/>
  <c r="DJ51" i="49"/>
  <c r="DG51" i="49"/>
  <c r="DD51" i="49"/>
  <c r="DA51" i="49"/>
  <c r="CX51" i="49"/>
  <c r="CR51" i="49"/>
  <c r="CP51" i="49"/>
  <c r="CN51" i="49"/>
  <c r="CK51" i="49"/>
  <c r="CH51" i="49"/>
  <c r="CE51" i="49"/>
  <c r="CB51" i="49"/>
  <c r="BY51" i="49"/>
  <c r="BW51" i="49"/>
  <c r="BU51" i="49"/>
  <c r="BS51" i="49"/>
  <c r="BP51" i="49"/>
  <c r="BK51" i="49"/>
  <c r="BH51" i="49"/>
  <c r="BE51" i="49"/>
  <c r="BB51" i="49"/>
  <c r="AY51" i="49"/>
  <c r="AV51" i="49"/>
  <c r="AS51" i="49"/>
  <c r="AP51" i="49"/>
  <c r="AM51" i="49"/>
  <c r="AJ51" i="49"/>
  <c r="AD51" i="49"/>
  <c r="AB51" i="49"/>
  <c r="Z51" i="49"/>
  <c r="W51" i="49"/>
  <c r="T51" i="49"/>
  <c r="Q51" i="49"/>
  <c r="N51" i="49"/>
  <c r="K51" i="49"/>
  <c r="I51" i="49"/>
  <c r="G51" i="49"/>
  <c r="E51" i="49"/>
  <c r="B51" i="49"/>
  <c r="W46" i="49"/>
  <c r="Q46" i="49"/>
  <c r="J46" i="49"/>
  <c r="CZ45" i="49"/>
  <c r="BX45" i="49"/>
  <c r="AL45" i="49"/>
  <c r="J45" i="49"/>
  <c r="DQ44" i="49"/>
  <c r="CZ44" i="49"/>
  <c r="CO44" i="49"/>
  <c r="BX44" i="49"/>
  <c r="BC44" i="49"/>
  <c r="AL44" i="49"/>
  <c r="AA44" i="49"/>
  <c r="J44" i="49"/>
  <c r="W43" i="49"/>
  <c r="Q43" i="49"/>
  <c r="J43" i="49"/>
  <c r="CZ42" i="49"/>
  <c r="BX42" i="49"/>
  <c r="AL42" i="49"/>
  <c r="J42" i="49"/>
  <c r="DQ41" i="49"/>
  <c r="CZ41" i="49"/>
  <c r="CO41" i="49"/>
  <c r="BX41" i="49"/>
  <c r="BC41" i="49"/>
  <c r="AL41" i="49"/>
  <c r="AA41" i="49"/>
  <c r="J41" i="49"/>
  <c r="W40" i="49"/>
  <c r="Q40" i="49"/>
  <c r="J40" i="49"/>
  <c r="CZ39" i="49"/>
  <c r="BX39" i="49"/>
  <c r="BK39" i="49"/>
  <c r="BI39" i="49"/>
  <c r="BG39" i="49"/>
  <c r="AL39" i="49"/>
  <c r="J39" i="49"/>
  <c r="DQ38" i="49"/>
  <c r="CZ38" i="49"/>
  <c r="CO38" i="49"/>
  <c r="BX38" i="49"/>
  <c r="BF38" i="49"/>
  <c r="BC38" i="49"/>
  <c r="AL38" i="49"/>
  <c r="AA38" i="49"/>
  <c r="J38" i="49"/>
  <c r="BK37" i="49"/>
  <c r="BI37" i="49"/>
  <c r="BG37" i="49"/>
  <c r="W37" i="49"/>
  <c r="Q37" i="49"/>
  <c r="J37" i="49"/>
  <c r="CZ36" i="49"/>
  <c r="BX36" i="49"/>
  <c r="BF36" i="49"/>
  <c r="AL36" i="49"/>
  <c r="J36" i="49"/>
  <c r="DQ35" i="49"/>
  <c r="CZ35" i="49"/>
  <c r="CO35" i="49"/>
  <c r="BX35" i="49"/>
  <c r="BC35" i="49"/>
  <c r="AL35" i="49"/>
  <c r="AA35" i="49"/>
  <c r="J35" i="49"/>
  <c r="DV33" i="49"/>
  <c r="DJ33" i="49"/>
  <c r="BH33" i="49"/>
  <c r="AV33" i="49"/>
  <c r="BY31" i="49"/>
  <c r="DP29" i="49"/>
  <c r="CT29" i="49"/>
  <c r="CP29" i="49"/>
  <c r="CK29" i="49"/>
  <c r="DD28" i="49"/>
  <c r="BY28" i="49"/>
  <c r="DU27" i="49"/>
  <c r="DI27" i="49"/>
  <c r="CW27" i="49"/>
  <c r="CK27" i="49"/>
  <c r="BY27" i="49"/>
  <c r="BT22" i="49"/>
  <c r="BT18" i="49"/>
  <c r="F18" i="49"/>
  <c r="DT14" i="49"/>
  <c r="DP14" i="49"/>
  <c r="DL14" i="49"/>
  <c r="BF14" i="49"/>
  <c r="BB14" i="49"/>
  <c r="AX14" i="49"/>
  <c r="DR6" i="49"/>
  <c r="DH6" i="49"/>
  <c r="BD6" i="49"/>
  <c r="AT6" i="49"/>
  <c r="DR5" i="49"/>
  <c r="DI5" i="49"/>
  <c r="BD5" i="49"/>
  <c r="AU5" i="49"/>
  <c r="DJ4" i="49"/>
  <c r="AV4" i="49"/>
  <c r="BH3" i="49"/>
  <c r="BB3" i="49"/>
  <c r="AV3" i="49"/>
  <c r="DJ2" i="49"/>
  <c r="BV2" i="49"/>
  <c r="AV2" i="49"/>
  <c r="H2" i="49"/>
  <c r="H2" i="46"/>
  <c r="C18" i="45"/>
  <c r="E18" i="45" s="1"/>
  <c r="D18" i="45" s="1"/>
  <c r="H18" i="45" s="1"/>
  <c r="C16" i="45"/>
  <c r="H16" i="45" s="1"/>
  <c r="C11" i="45"/>
  <c r="E11" i="45" s="1"/>
  <c r="F11" i="45" l="1"/>
  <c r="D11" i="45"/>
  <c r="C10" i="45"/>
  <c r="G10" i="45" s="1"/>
  <c r="F10" i="45" s="1"/>
  <c r="C5" i="45"/>
  <c r="G5" i="45" s="1"/>
  <c r="F5" i="45" s="1"/>
  <c r="C3" i="45"/>
  <c r="D3" i="45" s="1"/>
  <c r="C2" i="45"/>
  <c r="F2" i="45" s="1"/>
  <c r="G3" i="45" l="1"/>
  <c r="F3" i="45" s="1"/>
  <c r="E2" i="45"/>
  <c r="D2" i="45" s="1"/>
  <c r="G2" i="45"/>
  <c r="E5" i="45"/>
  <c r="E10" i="45"/>
  <c r="E3" i="45"/>
  <c r="D5" i="45"/>
  <c r="D10" i="45"/>
  <c r="H3" i="45" l="1"/>
  <c r="H10" i="45"/>
  <c r="H2" i="45"/>
  <c r="H5" i="45"/>
  <c r="K5" i="45" s="1"/>
  <c r="AZ116" i="46"/>
  <c r="K116" i="46"/>
  <c r="K115" i="46"/>
  <c r="AC114" i="46"/>
  <c r="U114" i="46"/>
  <c r="M114" i="46"/>
  <c r="K114" i="46"/>
  <c r="AP113" i="46"/>
  <c r="AM113" i="46"/>
  <c r="AJ113" i="46"/>
  <c r="AG113" i="46"/>
  <c r="BK112" i="46"/>
  <c r="BH112" i="46"/>
  <c r="BE112" i="46"/>
  <c r="BB112" i="46"/>
  <c r="AY112" i="46"/>
  <c r="AV112" i="46"/>
  <c r="AS112" i="46"/>
  <c r="AP112" i="46"/>
  <c r="AM112" i="46"/>
  <c r="AJ112" i="46"/>
  <c r="AD112" i="46"/>
  <c r="AB112" i="46"/>
  <c r="Z112" i="46"/>
  <c r="W112" i="46"/>
  <c r="T112" i="46"/>
  <c r="Q112" i="46"/>
  <c r="N112" i="46"/>
  <c r="K112" i="46"/>
  <c r="I112" i="46"/>
  <c r="G112" i="46"/>
  <c r="E112" i="46"/>
  <c r="B112" i="46"/>
  <c r="AY107" i="46"/>
  <c r="AS107" i="46"/>
  <c r="AL107" i="46"/>
  <c r="W107" i="46"/>
  <c r="Q107" i="46"/>
  <c r="J107" i="46"/>
  <c r="AL106" i="46"/>
  <c r="J106" i="46"/>
  <c r="BC105" i="46"/>
  <c r="AL105" i="46"/>
  <c r="AA105" i="46"/>
  <c r="J105" i="46"/>
  <c r="AY104" i="46"/>
  <c r="AS104" i="46"/>
  <c r="AL104" i="46"/>
  <c r="W104" i="46"/>
  <c r="Q104" i="46"/>
  <c r="J104" i="46"/>
  <c r="AL103" i="46"/>
  <c r="J103" i="46"/>
  <c r="BC102" i="46"/>
  <c r="AL102" i="46"/>
  <c r="AA102" i="46"/>
  <c r="J102" i="46"/>
  <c r="BK101" i="46"/>
  <c r="BI101" i="46"/>
  <c r="BG101" i="46"/>
  <c r="AY101" i="46"/>
  <c r="AS101" i="46"/>
  <c r="AL101" i="46"/>
  <c r="W101" i="46"/>
  <c r="Q101" i="46"/>
  <c r="J101" i="46"/>
  <c r="BF100" i="46"/>
  <c r="AL100" i="46"/>
  <c r="J100" i="46"/>
  <c r="BK99" i="46"/>
  <c r="BI99" i="46"/>
  <c r="BG99" i="46"/>
  <c r="BC99" i="46"/>
  <c r="AL99" i="46"/>
  <c r="AA99" i="46"/>
  <c r="J99" i="46"/>
  <c r="BF98" i="46"/>
  <c r="AY98" i="46"/>
  <c r="AS98" i="46"/>
  <c r="AL98" i="46"/>
  <c r="W98" i="46"/>
  <c r="Q98" i="46"/>
  <c r="J98" i="46"/>
  <c r="AL97" i="46"/>
  <c r="J97" i="46"/>
  <c r="BC96" i="46"/>
  <c r="AL96" i="46"/>
  <c r="AA96" i="46"/>
  <c r="J96" i="46"/>
  <c r="BH94" i="46"/>
  <c r="AV94" i="46"/>
  <c r="BY92" i="46"/>
  <c r="K92" i="46"/>
  <c r="DP90" i="46"/>
  <c r="CT90" i="46"/>
  <c r="CP90" i="46"/>
  <c r="CK90" i="46"/>
  <c r="BB90" i="46"/>
  <c r="AF90" i="46"/>
  <c r="AB90" i="46"/>
  <c r="W90" i="46"/>
  <c r="DD89" i="46"/>
  <c r="BY89" i="46"/>
  <c r="AP89" i="46"/>
  <c r="K89" i="46"/>
  <c r="DU88" i="46"/>
  <c r="DI88" i="46"/>
  <c r="CW88" i="46"/>
  <c r="CK88" i="46"/>
  <c r="BY88" i="46"/>
  <c r="BG88" i="46"/>
  <c r="AU88" i="46"/>
  <c r="AI88" i="46"/>
  <c r="W88" i="46"/>
  <c r="K88" i="46"/>
  <c r="F83" i="46"/>
  <c r="J2" i="45" l="1"/>
  <c r="K2" i="45" s="1"/>
  <c r="BT79" i="46"/>
  <c r="F79" i="46"/>
  <c r="DT75" i="46"/>
  <c r="DP75" i="46"/>
  <c r="DL75" i="46"/>
  <c r="DR67" i="46" l="1"/>
  <c r="DH67" i="46"/>
  <c r="BD67" i="46"/>
  <c r="AT67" i="46"/>
  <c r="DR66" i="46"/>
  <c r="DI66" i="46"/>
  <c r="BD66" i="46"/>
  <c r="AU66" i="46"/>
  <c r="DJ65" i="46"/>
  <c r="AV65" i="46"/>
  <c r="DV64" i="46"/>
  <c r="DP64" i="46"/>
  <c r="DJ64" i="46"/>
  <c r="BH64" i="46"/>
  <c r="BB64" i="46"/>
  <c r="AV64" i="46"/>
  <c r="DJ63" i="46"/>
  <c r="AV63" i="46" l="1"/>
  <c r="H63" i="46"/>
  <c r="DN55" i="46"/>
  <c r="BY55" i="46"/>
  <c r="AZ55" i="46"/>
  <c r="K55" i="46"/>
  <c r="BY54" i="46"/>
  <c r="K54" i="46"/>
  <c r="AC53" i="46"/>
  <c r="U53" i="46"/>
  <c r="M53" i="46"/>
  <c r="K53" i="46"/>
  <c r="DD52" i="46"/>
  <c r="DA52" i="46"/>
  <c r="CX52" i="46"/>
  <c r="CU52" i="46"/>
  <c r="AP52" i="46"/>
  <c r="AM52" i="46"/>
  <c r="AJ52" i="46"/>
  <c r="AG52" i="46"/>
  <c r="DY51" i="46"/>
  <c r="DV51" i="46"/>
  <c r="DS51" i="46"/>
  <c r="DP51" i="46"/>
  <c r="DM51" i="46"/>
  <c r="DJ51" i="46"/>
  <c r="DG51" i="46"/>
  <c r="DD51" i="46"/>
  <c r="DA51" i="46"/>
  <c r="CX51" i="46"/>
  <c r="CR51" i="46"/>
  <c r="BP51" i="46"/>
  <c r="BK51" i="46"/>
  <c r="BH51" i="46"/>
  <c r="BE51" i="46"/>
  <c r="BB51" i="46"/>
  <c r="AY51" i="46"/>
  <c r="AV51" i="46"/>
  <c r="AS51" i="46"/>
  <c r="AP51" i="46"/>
  <c r="AM51" i="46"/>
  <c r="AJ51" i="46"/>
  <c r="AD51" i="46"/>
  <c r="AB51" i="46"/>
  <c r="Z51" i="46"/>
  <c r="W51" i="46"/>
  <c r="T51" i="46"/>
  <c r="Q51" i="46"/>
  <c r="N51" i="46"/>
  <c r="K51" i="46"/>
  <c r="I51" i="46"/>
  <c r="G51" i="46"/>
  <c r="E51" i="46"/>
  <c r="B51" i="46"/>
  <c r="W46" i="46"/>
  <c r="Q46" i="46"/>
  <c r="J46" i="46"/>
  <c r="CZ45" i="46"/>
  <c r="AL45" i="46"/>
  <c r="J45" i="46"/>
  <c r="DQ44" i="46"/>
  <c r="CZ44" i="46"/>
  <c r="BC44" i="46"/>
  <c r="AL44" i="46"/>
  <c r="AA44" i="46"/>
  <c r="J44" i="46"/>
  <c r="W43" i="46"/>
  <c r="Q43" i="46"/>
  <c r="J43" i="46"/>
  <c r="CZ42" i="46"/>
  <c r="AL42" i="46"/>
  <c r="J42" i="46"/>
  <c r="DQ41" i="46"/>
  <c r="CZ41" i="46"/>
  <c r="BC41" i="46"/>
  <c r="AL41" i="46"/>
  <c r="AA41" i="46"/>
  <c r="J41" i="46"/>
  <c r="CZ39" i="46"/>
  <c r="BK39" i="46"/>
  <c r="BI39" i="46"/>
  <c r="BG39" i="46"/>
  <c r="AL39" i="46"/>
  <c r="DQ38" i="46"/>
  <c r="CZ38" i="46"/>
  <c r="BF38" i="46"/>
  <c r="BC38" i="46"/>
  <c r="AL38" i="46"/>
  <c r="BK37" i="46"/>
  <c r="BI37" i="46"/>
  <c r="BG37" i="46"/>
  <c r="CZ36" i="46"/>
  <c r="BF36" i="46"/>
  <c r="AL36" i="46"/>
  <c r="DQ35" i="46"/>
  <c r="CZ35" i="46"/>
  <c r="BC35" i="46"/>
  <c r="AL35" i="46"/>
  <c r="DV33" i="46"/>
  <c r="DJ33" i="46"/>
  <c r="BH33" i="46"/>
  <c r="AV33" i="46"/>
  <c r="BY31" i="46"/>
  <c r="K31" i="46"/>
  <c r="DP29" i="46"/>
  <c r="CT29" i="46"/>
  <c r="CP29" i="46"/>
  <c r="CK29" i="46"/>
  <c r="BB29" i="46"/>
  <c r="AF29" i="46"/>
  <c r="AB29" i="46"/>
  <c r="W29" i="46"/>
  <c r="DD28" i="46"/>
  <c r="BY28" i="46"/>
  <c r="AP28" i="46"/>
  <c r="K28" i="46"/>
  <c r="DU27" i="46"/>
  <c r="DI27" i="46"/>
  <c r="CW27" i="46"/>
  <c r="CK27" i="46"/>
  <c r="BY27" i="46"/>
  <c r="BG27" i="46"/>
  <c r="AU27" i="46"/>
  <c r="AI27" i="46"/>
  <c r="W27" i="46"/>
  <c r="K27" i="46"/>
  <c r="BT22" i="46"/>
  <c r="F22" i="46"/>
  <c r="F18" i="46" l="1"/>
  <c r="BF14" i="46"/>
  <c r="BB14" i="46"/>
  <c r="AX14" i="46"/>
  <c r="DR6" i="46"/>
  <c r="DH6" i="46"/>
  <c r="BD6" i="46" l="1"/>
  <c r="AT6" i="46"/>
  <c r="DR5" i="46"/>
  <c r="DI5" i="46"/>
  <c r="BD5" i="46"/>
  <c r="AU5" i="46"/>
  <c r="DJ4" i="46"/>
  <c r="AV4" i="46"/>
  <c r="BH3" i="46"/>
  <c r="BB3" i="46"/>
  <c r="AV3" i="46"/>
  <c r="DJ2" i="46"/>
  <c r="BV2" i="46"/>
  <c r="AV2" i="46"/>
  <c r="CQ168" i="36"/>
  <c r="CQ164" i="36"/>
  <c r="AN162" i="36"/>
  <c r="AW160" i="36"/>
  <c r="AK160" i="36"/>
  <c r="U160" i="36"/>
  <c r="M160" i="36"/>
  <c r="K160" i="36"/>
  <c r="J160" i="36"/>
  <c r="CQ160" i="36"/>
  <c r="AP159" i="36"/>
  <c r="AN155" i="36"/>
  <c r="CQ156" i="36"/>
  <c r="AW154" i="36"/>
  <c r="AK154" i="36"/>
  <c r="U154" i="36"/>
  <c r="M154" i="36"/>
  <c r="K154" i="36"/>
  <c r="J154" i="36"/>
  <c r="AP152" i="36"/>
  <c r="AN148" i="36"/>
  <c r="AW147" i="36"/>
  <c r="AK147" i="36"/>
  <c r="U147" i="36"/>
  <c r="M147" i="36"/>
  <c r="K147" i="36"/>
  <c r="J147" i="36"/>
  <c r="CQ149" i="36"/>
  <c r="AP145" i="36"/>
  <c r="CQ145" i="36"/>
  <c r="AN142" i="36"/>
  <c r="AW140" i="36"/>
  <c r="AK140" i="36"/>
  <c r="U140" i="36"/>
  <c r="M140" i="36"/>
  <c r="K140" i="36"/>
  <c r="J140" i="36"/>
  <c r="AP139" i="36"/>
  <c r="AW123" i="36" l="1"/>
  <c r="AN123" i="36"/>
  <c r="AK123" i="36"/>
  <c r="V123" i="36"/>
  <c r="U123" i="36"/>
  <c r="M123" i="36"/>
  <c r="K123" i="36"/>
  <c r="J123" i="36"/>
  <c r="AW114" i="36" l="1"/>
  <c r="AN114" i="36"/>
  <c r="AK114" i="36"/>
  <c r="V114" i="36"/>
  <c r="U114" i="36"/>
  <c r="M114" i="36"/>
  <c r="K114" i="36"/>
  <c r="J114" i="36"/>
  <c r="AW105" i="36"/>
  <c r="AN105" i="36"/>
  <c r="AK105" i="36"/>
  <c r="V105" i="36"/>
  <c r="U105" i="36"/>
  <c r="M105" i="36"/>
  <c r="K105" i="36"/>
  <c r="J105" i="36"/>
  <c r="CP115" i="36"/>
  <c r="AW96" i="36"/>
  <c r="AN96" i="36"/>
  <c r="AK96" i="36"/>
  <c r="V96" i="36"/>
  <c r="U96" i="36"/>
  <c r="K96" i="36"/>
  <c r="J96" i="36"/>
  <c r="M95" i="36"/>
  <c r="CP104" i="36"/>
  <c r="AW87" i="36"/>
  <c r="AN87" i="36"/>
  <c r="AK87" i="36"/>
  <c r="V87" i="36"/>
  <c r="U87" i="36"/>
  <c r="M87" i="36"/>
  <c r="K87" i="36"/>
  <c r="J87" i="36"/>
  <c r="CP93" i="36"/>
  <c r="AW78" i="36"/>
  <c r="AN78" i="36"/>
  <c r="AK78" i="36"/>
  <c r="V78" i="36"/>
  <c r="U78" i="36"/>
  <c r="M78" i="36"/>
  <c r="K78" i="36"/>
  <c r="J78" i="36"/>
  <c r="CP84" i="36"/>
  <c r="AW69" i="36"/>
  <c r="AN69" i="36"/>
  <c r="AK69" i="36"/>
  <c r="V69" i="36"/>
  <c r="U69" i="36"/>
  <c r="M69" i="36"/>
  <c r="K69" i="36"/>
  <c r="J69" i="36"/>
  <c r="AW60" i="36"/>
  <c r="AN60" i="36"/>
  <c r="AK60" i="36"/>
  <c r="V60" i="36"/>
  <c r="U60" i="36"/>
  <c r="M60" i="36"/>
  <c r="K60" i="36"/>
  <c r="J60" i="36"/>
  <c r="AW51" i="36"/>
  <c r="AN51" i="36"/>
  <c r="AK51" i="36"/>
  <c r="V51" i="36"/>
  <c r="U51" i="36"/>
  <c r="M51" i="36"/>
  <c r="K51" i="36"/>
  <c r="J51" i="36"/>
  <c r="CW44" i="36"/>
  <c r="BJ42" i="36"/>
  <c r="CW40" i="36"/>
  <c r="AW42" i="36"/>
  <c r="AN42" i="36"/>
  <c r="AK42" i="36"/>
  <c r="V42" i="36"/>
  <c r="U42" i="36"/>
  <c r="M42" i="36"/>
  <c r="K42" i="36"/>
  <c r="J42" i="36"/>
  <c r="BJ37" i="36"/>
  <c r="AW33" i="36"/>
  <c r="AN33" i="36"/>
  <c r="AK33" i="36"/>
  <c r="V33" i="36"/>
  <c r="U33" i="36"/>
  <c r="M33" i="36"/>
  <c r="K33" i="36"/>
  <c r="J33" i="36"/>
  <c r="AW24" i="36"/>
  <c r="AK24" i="36"/>
  <c r="K24" i="36"/>
  <c r="J24" i="36"/>
  <c r="CT22" i="36"/>
  <c r="CL22" i="36"/>
  <c r="CG22" i="36"/>
  <c r="CB22" i="36"/>
  <c r="BU22" i="36"/>
  <c r="BR22" i="36"/>
  <c r="CN14" i="36"/>
  <c r="CG9" i="36"/>
  <c r="CA9" i="36"/>
  <c r="BW9" i="36"/>
  <c r="BV9" i="36"/>
  <c r="BU9" i="36"/>
  <c r="BT9" i="36"/>
  <c r="A8" i="36"/>
  <c r="BZ6" i="36"/>
  <c r="BS6" i="36"/>
  <c r="BZ3" i="36"/>
  <c r="BS3" i="36"/>
  <c r="T4" i="36"/>
  <c r="AN3" i="36"/>
  <c r="AJ3" i="36"/>
  <c r="A3" i="36"/>
  <c r="U21" i="2"/>
  <c r="CQ126" i="36" s="1"/>
  <c r="N11" i="2"/>
  <c r="CD89" i="36" s="1"/>
  <c r="N10" i="2"/>
  <c r="CD84" i="36" s="1"/>
  <c r="K153" i="44"/>
  <c r="J153" i="44"/>
  <c r="E153" i="44"/>
  <c r="D153" i="44"/>
  <c r="K100" i="44"/>
  <c r="G100" i="44"/>
  <c r="C100" i="44"/>
  <c r="BC72" i="44"/>
  <c r="DH14" i="46" s="1"/>
  <c r="BI55" i="44"/>
  <c r="BG55" i="44"/>
  <c r="BE55" i="44"/>
  <c r="CR14" i="46" s="1"/>
  <c r="BC55" i="44"/>
  <c r="CL14" i="46" s="1"/>
  <c r="W12" i="44"/>
  <c r="U12" i="44"/>
  <c r="S12" i="44"/>
  <c r="Q12" i="44"/>
  <c r="O12" i="44"/>
  <c r="M12" i="44"/>
  <c r="AN134" i="36"/>
  <c r="T134" i="36"/>
  <c r="M134" i="36"/>
  <c r="L17" i="43"/>
  <c r="BC123" i="36" s="1"/>
  <c r="H17" i="43"/>
  <c r="AB123" i="36" s="1"/>
  <c r="L16" i="43"/>
  <c r="BC114" i="36" s="1"/>
  <c r="H16" i="43"/>
  <c r="L15" i="43"/>
  <c r="BC105" i="36" s="1"/>
  <c r="H15" i="43"/>
  <c r="J24" i="43"/>
  <c r="L14" i="43"/>
  <c r="BC96" i="36" s="1"/>
  <c r="H14" i="43"/>
  <c r="L13" i="43"/>
  <c r="BC87" i="36" s="1"/>
  <c r="H13" i="43"/>
  <c r="J23" i="43"/>
  <c r="L12" i="43"/>
  <c r="BC78" i="36" s="1"/>
  <c r="H12" i="43"/>
  <c r="L11" i="43"/>
  <c r="BC69" i="36" s="1"/>
  <c r="H11" i="43"/>
  <c r="W10" i="43"/>
  <c r="AN167" i="36" s="1"/>
  <c r="R10" i="43"/>
  <c r="U167" i="36" s="1"/>
  <c r="Q10" i="43"/>
  <c r="M167" i="36" s="1"/>
  <c r="L10" i="43"/>
  <c r="BC60" i="36" s="1"/>
  <c r="H10" i="43"/>
  <c r="AB60" i="36" s="1"/>
  <c r="Y9" i="43"/>
  <c r="BC160" i="36" s="1"/>
  <c r="S9" i="43"/>
  <c r="AB160" i="36" s="1"/>
  <c r="L9" i="43"/>
  <c r="BC51" i="36" s="1"/>
  <c r="H9" i="43"/>
  <c r="Y8" i="43"/>
  <c r="BC154" i="36" s="1"/>
  <c r="S8" i="43"/>
  <c r="AB154" i="36" s="1"/>
  <c r="L8" i="43"/>
  <c r="BC42" i="36" s="1"/>
  <c r="H8" i="43"/>
  <c r="Y7" i="43"/>
  <c r="BC147" i="36" s="1"/>
  <c r="S7" i="43"/>
  <c r="AB147" i="36" s="1"/>
  <c r="L7" i="43"/>
  <c r="BC33" i="36" s="1"/>
  <c r="H7" i="43"/>
  <c r="BC140" i="36"/>
  <c r="AB140" i="36"/>
  <c r="BC24" i="36"/>
  <c r="CR21" i="46" l="1"/>
  <c r="AD21" i="49"/>
  <c r="CR82" i="46"/>
  <c r="CF21" i="46"/>
  <c r="R21" i="49"/>
  <c r="CF82" i="46"/>
  <c r="CH21" i="46"/>
  <c r="T21" i="49"/>
  <c r="CH82" i="46"/>
  <c r="CP21" i="46"/>
  <c r="AB21" i="49"/>
  <c r="CP82" i="46"/>
  <c r="CV14" i="46"/>
  <c r="BI57" i="44"/>
  <c r="DB14" i="46"/>
  <c r="H18" i="43"/>
  <c r="AB134" i="36" s="1"/>
  <c r="BG57" i="44"/>
  <c r="CH82" i="49"/>
  <c r="T82" i="49"/>
  <c r="CH21" i="49"/>
  <c r="T82" i="46"/>
  <c r="R82" i="46" s="1"/>
  <c r="T21" i="46"/>
  <c r="CR82" i="49"/>
  <c r="AD82" i="49"/>
  <c r="CR21" i="49"/>
  <c r="AD82" i="46"/>
  <c r="AB82" i="46" s="1"/>
  <c r="AD21" i="46"/>
  <c r="DH75" i="49"/>
  <c r="AT75" i="49"/>
  <c r="AT14" i="49"/>
  <c r="DH14" i="49"/>
  <c r="AT75" i="46"/>
  <c r="DH75" i="46"/>
  <c r="AT14" i="46"/>
  <c r="CF82" i="49"/>
  <c r="R82" i="49"/>
  <c r="CF21" i="49"/>
  <c r="R21" i="46"/>
  <c r="CP82" i="49"/>
  <c r="AB82" i="49"/>
  <c r="CP21" i="49"/>
  <c r="AB21" i="46"/>
  <c r="CL14" i="49"/>
  <c r="CL75" i="49"/>
  <c r="X75" i="49"/>
  <c r="X14" i="49"/>
  <c r="X75" i="46"/>
  <c r="X14" i="46"/>
  <c r="CV75" i="49"/>
  <c r="AH75" i="49"/>
  <c r="AH14" i="49"/>
  <c r="CV14" i="49"/>
  <c r="CV75" i="46"/>
  <c r="CR75" i="46" s="1"/>
  <c r="CL75" i="46" s="1"/>
  <c r="AH75" i="46"/>
  <c r="AH14" i="46"/>
  <c r="BC57" i="44"/>
  <c r="N15" i="2" s="1"/>
  <c r="CR75" i="49"/>
  <c r="AD75" i="49"/>
  <c r="AD14" i="49"/>
  <c r="CR14" i="49"/>
  <c r="AD75" i="46"/>
  <c r="AD14" i="46"/>
  <c r="DB75" i="49"/>
  <c r="AN75" i="49"/>
  <c r="DB14" i="49"/>
  <c r="AN14" i="49"/>
  <c r="AN75" i="46"/>
  <c r="DB75" i="46"/>
  <c r="AN14" i="46"/>
  <c r="BE57" i="44"/>
  <c r="S10" i="43"/>
  <c r="AB167" i="36" s="1"/>
  <c r="N6" i="2"/>
  <c r="N9" i="2"/>
  <c r="AB69" i="36"/>
  <c r="AB87" i="36"/>
  <c r="AB96" i="36"/>
  <c r="AB105" i="36"/>
  <c r="U5" i="2"/>
  <c r="CP54" i="36" s="1"/>
  <c r="U6" i="2"/>
  <c r="AB33" i="36"/>
  <c r="AB51" i="36"/>
  <c r="AB78" i="36"/>
  <c r="AB114" i="36"/>
  <c r="AB42" i="36"/>
  <c r="N5" i="2"/>
  <c r="CD54" i="36" s="1"/>
  <c r="BP80" i="46" l="1"/>
  <c r="BP19" i="46"/>
  <c r="N7" i="2"/>
  <c r="B19" i="46"/>
  <c r="B80" i="46"/>
  <c r="U7" i="2"/>
  <c r="BP19" i="49"/>
  <c r="BP80" i="49"/>
  <c r="B80" i="49"/>
  <c r="B19" i="49"/>
  <c r="CD80" i="36"/>
  <c r="CB9" i="49" l="1"/>
  <c r="CB70" i="46"/>
  <c r="N9" i="46"/>
  <c r="N70" i="46"/>
  <c r="CB70" i="49"/>
  <c r="N9" i="49"/>
  <c r="N70" i="49"/>
  <c r="CB9" i="46"/>
  <c r="CP62" i="36"/>
  <c r="F3" i="22"/>
  <c r="F6" i="22" s="1"/>
  <c r="F25" i="22" s="1"/>
  <c r="CD62" i="36"/>
  <c r="CP58" i="36" s="1"/>
  <c r="CD58" i="36" s="1"/>
  <c r="BD119" i="44"/>
  <c r="BD123" i="44"/>
  <c r="G11" i="45"/>
  <c r="H11" i="45" s="1"/>
  <c r="J10" i="45" s="1"/>
  <c r="K10" i="45" s="1"/>
  <c r="BD125" i="44" s="1"/>
  <c r="BJ119" i="44"/>
  <c r="BJ121" i="44"/>
  <c r="BJ123" i="44" l="1"/>
  <c r="N13" i="2" s="1"/>
  <c r="CV19" i="46" s="1"/>
  <c r="BD129" i="44"/>
  <c r="N12" i="2" s="1"/>
  <c r="CF19" i="49" s="1"/>
  <c r="H12" i="22"/>
  <c r="F19" i="22"/>
  <c r="I19" i="22" s="1"/>
  <c r="F21" i="22"/>
  <c r="I21" i="22" s="1"/>
  <c r="H13" i="22"/>
  <c r="F27" i="22"/>
  <c r="H14" i="22"/>
  <c r="F23" i="22"/>
  <c r="F17" i="22"/>
  <c r="I17" i="22" s="1"/>
  <c r="H15" i="22"/>
  <c r="H11" i="22"/>
  <c r="CV80" i="46" l="1"/>
  <c r="CD98" i="36"/>
  <c r="CV19" i="49"/>
  <c r="AH19" i="49"/>
  <c r="R19" i="46"/>
  <c r="AH80" i="46"/>
  <c r="AH80" i="49"/>
  <c r="AH19" i="46"/>
  <c r="CV80" i="49"/>
  <c r="R80" i="49"/>
  <c r="CF19" i="46"/>
  <c r="CF80" i="49"/>
  <c r="R80" i="46"/>
  <c r="CF80" i="46"/>
  <c r="CD93" i="36"/>
  <c r="R19" i="49"/>
  <c r="H29" i="22"/>
  <c r="B30" i="45" s="1"/>
  <c r="C30" i="45" l="1"/>
  <c r="G30" i="45"/>
  <c r="E30" i="45"/>
  <c r="N8" i="2"/>
  <c r="C42" i="44" s="1"/>
  <c r="B26" i="45"/>
  <c r="B25" i="45"/>
  <c r="CX94" i="49" l="1"/>
  <c r="CX94" i="46"/>
  <c r="CX33" i="46"/>
  <c r="AJ94" i="49"/>
  <c r="CX33" i="49"/>
  <c r="AJ33" i="49"/>
  <c r="AJ33" i="46"/>
  <c r="AJ94" i="46"/>
  <c r="CD66" i="36"/>
  <c r="CO70" i="49"/>
  <c r="CO9" i="49"/>
  <c r="AA70" i="46"/>
  <c r="CO9" i="46"/>
  <c r="AA70" i="49"/>
  <c r="CO70" i="46"/>
  <c r="AA9" i="46"/>
  <c r="AA9" i="49"/>
  <c r="I30" i="45"/>
  <c r="I40" i="45" s="1"/>
  <c r="V43" i="44" s="1"/>
  <c r="E25" i="45"/>
  <c r="G25" i="45"/>
  <c r="C25" i="45"/>
  <c r="G26" i="45"/>
  <c r="C26" i="45"/>
  <c r="E26" i="45"/>
  <c r="J95" i="49"/>
  <c r="CK95" i="46"/>
  <c r="BX95" i="49"/>
  <c r="J33" i="49"/>
  <c r="BX33" i="46"/>
  <c r="J93" i="49"/>
  <c r="J34" i="46"/>
  <c r="CK95" i="49"/>
  <c r="CO32" i="49"/>
  <c r="AA93" i="46"/>
  <c r="J32" i="46"/>
  <c r="J94" i="49"/>
  <c r="Q95" i="46"/>
  <c r="W34" i="49"/>
  <c r="CE95" i="46"/>
  <c r="BX33" i="49"/>
  <c r="J94" i="46"/>
  <c r="Q95" i="49"/>
  <c r="J32" i="49"/>
  <c r="BX32" i="46"/>
  <c r="Q34" i="46"/>
  <c r="CO93" i="49"/>
  <c r="CO93" i="46"/>
  <c r="AA93" i="49"/>
  <c r="J95" i="46"/>
  <c r="W95" i="49"/>
  <c r="AA32" i="49"/>
  <c r="CO32" i="46"/>
  <c r="J34" i="49"/>
  <c r="W95" i="46"/>
  <c r="J33" i="46"/>
  <c r="CE95" i="49"/>
  <c r="BX32" i="49"/>
  <c r="J93" i="46"/>
  <c r="BX93" i="49"/>
  <c r="BX93" i="46"/>
  <c r="Q34" i="49"/>
  <c r="BX95" i="46"/>
  <c r="W34" i="46"/>
  <c r="BX94" i="49"/>
  <c r="BX94" i="46"/>
  <c r="AA32" i="46"/>
  <c r="DX75" i="46"/>
  <c r="DX14" i="49"/>
  <c r="BJ14" i="46"/>
  <c r="BJ75" i="49"/>
  <c r="BJ14" i="49"/>
  <c r="BJ75" i="46"/>
  <c r="DX75" i="49"/>
  <c r="DX14" i="46"/>
  <c r="BP14" i="46"/>
  <c r="BX14" i="46"/>
  <c r="BX75" i="49"/>
  <c r="J75" i="49"/>
  <c r="BP75" i="49"/>
  <c r="B75" i="49"/>
  <c r="BP14" i="49"/>
  <c r="J14" i="49"/>
  <c r="B14" i="49"/>
  <c r="BX14" i="49"/>
  <c r="BX75" i="46"/>
  <c r="BP75" i="46"/>
  <c r="J75" i="46"/>
  <c r="B75" i="46"/>
  <c r="J14" i="46"/>
  <c r="B14" i="46"/>
  <c r="I25" i="45" l="1"/>
  <c r="E45" i="44" s="1"/>
  <c r="AB45" i="44"/>
  <c r="I26" i="45"/>
  <c r="G45" i="44" s="1"/>
  <c r="L43" i="44" l="1"/>
  <c r="CD107" i="36"/>
  <c r="N14" i="46" l="1"/>
  <c r="N14" i="2"/>
  <c r="CD102" i="36" s="1"/>
  <c r="CB75" i="46"/>
  <c r="CB14" i="46"/>
  <c r="N75" i="49"/>
  <c r="N14" i="49"/>
  <c r="CB14" i="49"/>
  <c r="CB75" i="49"/>
  <c r="N75" i="46"/>
  <c r="N17" i="2" l="1"/>
  <c r="CD115" i="36" s="1"/>
  <c r="DB9" i="49" l="1"/>
  <c r="N20" i="2"/>
  <c r="AN9" i="49"/>
  <c r="DB70" i="49"/>
  <c r="DB70" i="46"/>
  <c r="AN70" i="46"/>
  <c r="DB9" i="46"/>
  <c r="AN9" i="46"/>
  <c r="AN70" i="49"/>
  <c r="G4" i="32" l="1"/>
  <c r="G21" i="32" s="1"/>
  <c r="G17" i="32" l="1"/>
  <c r="G19" i="32"/>
  <c r="G11" i="32"/>
  <c r="G13" i="32"/>
  <c r="G15" i="32"/>
  <c r="G9" i="32"/>
  <c r="G23" i="32" l="1"/>
  <c r="U19" i="2" s="1"/>
  <c r="DL80" i="49" l="1"/>
  <c r="AX80" i="46"/>
  <c r="U22" i="2"/>
  <c r="U24" i="2" s="1"/>
  <c r="CQ136" i="36" s="1"/>
  <c r="AX19" i="49"/>
  <c r="DL80" i="46"/>
  <c r="AX19" i="46"/>
  <c r="DL19" i="49"/>
  <c r="AX80" i="49"/>
  <c r="DL19" i="46"/>
  <c r="BA9" i="46" l="1"/>
  <c r="DO70" i="49"/>
  <c r="N25" i="2"/>
  <c r="CB139" i="36" s="1"/>
  <c r="BA9" i="49"/>
  <c r="U25" i="2"/>
  <c r="CQ140" i="36" s="1"/>
  <c r="BA70" i="49"/>
  <c r="DO70" i="46"/>
  <c r="DO9" i="46"/>
  <c r="DO9" i="49"/>
  <c r="BA70" i="46"/>
  <c r="CQ130" i="36"/>
  <c r="U28" i="2" l="1"/>
  <c r="CQ153" i="36" s="1"/>
  <c r="BQ139" i="36"/>
</calcChain>
</file>

<file path=xl/sharedStrings.xml><?xml version="1.0" encoding="utf-8"?>
<sst xmlns="http://schemas.openxmlformats.org/spreadsheetml/2006/main" count="1835" uniqueCount="485">
  <si>
    <t>総支給金額</t>
  </si>
  <si>
    <t>円</t>
  </si>
  <si>
    <t>月</t>
  </si>
  <si>
    <t>乙欄</t>
  </si>
  <si>
    <t>月区分</t>
  </si>
  <si>
    <t>支給
月日</t>
  </si>
  <si>
    <t>社会保険料等の
控除額</t>
  </si>
  <si>
    <t>社会保険料等控除後の給与等の金額</t>
  </si>
  <si>
    <t>扶養親族等の数</t>
  </si>
  <si>
    <t>算出税額</t>
  </si>
  <si>
    <t>差引
徴収税額</t>
  </si>
  <si>
    <t>前年の年末調整に基づき繰り越した過不足金額</t>
  </si>
  <si>
    <t>同上の税額につき還付又は徴収した月区分</t>
  </si>
  <si>
    <t>月別</t>
  </si>
  <si>
    <t>還付又は徴収した税額</t>
  </si>
  <si>
    <t>差引残高</t>
  </si>
  <si>
    <t>老人</t>
  </si>
  <si>
    <t>人</t>
  </si>
  <si>
    <t>区　　分</t>
  </si>
  <si>
    <t>金　　額</t>
  </si>
  <si>
    <t>税　　額</t>
  </si>
  <si>
    <t>給　　料　　･　　手　　当　　等</t>
  </si>
  <si>
    <t>賞　　　　　　与　　　　　　等</t>
  </si>
  <si>
    <t>計</t>
  </si>
  <si>
    <t>給与所得控除後の給与等の金額</t>
  </si>
  <si>
    <t>社会保険料控除額</t>
  </si>
  <si>
    <t>申告による社会保険料の控除分</t>
  </si>
  <si>
    <t>申告による小規模企業共済等掛金の控除分</t>
  </si>
  <si>
    <t>生命保険料の控除額</t>
  </si>
  <si>
    <t>地震保険料の控除額</t>
  </si>
  <si>
    <t>所得控除額の合計額</t>
  </si>
  <si>
    <t>（1,000円未満切捨て)</t>
  </si>
  <si>
    <t>％</t>
  </si>
  <si>
    <t>（特定増改築等）住宅借入金等特別控除額</t>
  </si>
  <si>
    <t>（100円未満切捨て）</t>
  </si>
  <si>
    <t>超過額の精算</t>
  </si>
  <si>
    <t>本年最後の給与から徴収する税額に充当する金額</t>
  </si>
  <si>
    <t>未払給与に係る未徴収の税額に充当する金額</t>
  </si>
  <si>
    <t>差引還付する金額</t>
  </si>
  <si>
    <t>同上のうち</t>
  </si>
  <si>
    <t>本年中に還付する金額</t>
  </si>
  <si>
    <t>翌年において還付する金額</t>
  </si>
  <si>
    <t>不足額の精算</t>
  </si>
  <si>
    <t>本年最後の給与から徴収する金額</t>
  </si>
  <si>
    <t>翌年に繰り越して徴収する金額</t>
  </si>
  <si>
    <t>支払者の氏名・名称</t>
    <rPh sb="0" eb="2">
      <t>シハライ</t>
    </rPh>
    <rPh sb="2" eb="3">
      <t>シャ</t>
    </rPh>
    <rPh sb="4" eb="6">
      <t>シメイ</t>
    </rPh>
    <rPh sb="7" eb="9">
      <t>メイショウ</t>
    </rPh>
    <phoneticPr fontId="12"/>
  </si>
  <si>
    <t>収入金額（税込）</t>
    <rPh sb="0" eb="2">
      <t>シュウニュウ</t>
    </rPh>
    <rPh sb="2" eb="4">
      <t>キンガク</t>
    </rPh>
    <rPh sb="5" eb="7">
      <t>ゼイコミ</t>
    </rPh>
    <phoneticPr fontId="12"/>
  </si>
  <si>
    <t>合計</t>
    <rPh sb="0" eb="2">
      <t>ゴウケイ</t>
    </rPh>
    <phoneticPr fontId="12"/>
  </si>
  <si>
    <t>[A]</t>
    <phoneticPr fontId="12"/>
  </si>
  <si>
    <t>[A]の金額</t>
    <rPh sb="4" eb="6">
      <t>キンガク</t>
    </rPh>
    <phoneticPr fontId="12"/>
  </si>
  <si>
    <t>給与所得の金額</t>
    <rPh sb="0" eb="2">
      <t>キュウヨ</t>
    </rPh>
    <rPh sb="2" eb="4">
      <t>ショトク</t>
    </rPh>
    <rPh sb="5" eb="7">
      <t>キンガク</t>
    </rPh>
    <phoneticPr fontId="12"/>
  </si>
  <si>
    <t>～650,999円</t>
    <rPh sb="8" eb="9">
      <t>エン</t>
    </rPh>
    <phoneticPr fontId="12"/>
  </si>
  <si>
    <t>円</t>
    <rPh sb="0" eb="1">
      <t>エン</t>
    </rPh>
    <phoneticPr fontId="12"/>
  </si>
  <si>
    <t>651,000円～1,618,999円</t>
    <rPh sb="7" eb="8">
      <t>エン</t>
    </rPh>
    <rPh sb="18" eb="19">
      <t>エン</t>
    </rPh>
    <phoneticPr fontId="12"/>
  </si>
  <si>
    <t>[A]－650,000円</t>
    <rPh sb="11" eb="12">
      <t>エン</t>
    </rPh>
    <phoneticPr fontId="12"/>
  </si>
  <si>
    <t>1,619,000円～1,619,999円</t>
    <rPh sb="9" eb="10">
      <t>エン</t>
    </rPh>
    <rPh sb="20" eb="21">
      <t>エン</t>
    </rPh>
    <phoneticPr fontId="12"/>
  </si>
  <si>
    <t>969,000円</t>
    <rPh sb="7" eb="8">
      <t>エン</t>
    </rPh>
    <phoneticPr fontId="12"/>
  </si>
  <si>
    <t>1,620,000円～1,621,999円</t>
    <rPh sb="9" eb="10">
      <t>エン</t>
    </rPh>
    <rPh sb="20" eb="21">
      <t>エン</t>
    </rPh>
    <phoneticPr fontId="12"/>
  </si>
  <si>
    <t>970,000円</t>
    <rPh sb="7" eb="8">
      <t>エン</t>
    </rPh>
    <phoneticPr fontId="12"/>
  </si>
  <si>
    <t>1,622,000円～1623,999円</t>
    <rPh sb="9" eb="10">
      <t>エン</t>
    </rPh>
    <rPh sb="19" eb="20">
      <t>エン</t>
    </rPh>
    <phoneticPr fontId="12"/>
  </si>
  <si>
    <t>972,000円</t>
    <rPh sb="7" eb="8">
      <t>エン</t>
    </rPh>
    <phoneticPr fontId="12"/>
  </si>
  <si>
    <t>1,624,000円～1,627,999円</t>
    <rPh sb="9" eb="10">
      <t>エン</t>
    </rPh>
    <rPh sb="20" eb="21">
      <t>エン</t>
    </rPh>
    <phoneticPr fontId="12"/>
  </si>
  <si>
    <t>974,000円</t>
    <rPh sb="7" eb="8">
      <t>エン</t>
    </rPh>
    <phoneticPr fontId="12"/>
  </si>
  <si>
    <t>1,628,000円～1,799,999円</t>
    <rPh sb="9" eb="10">
      <t>エン</t>
    </rPh>
    <rPh sb="20" eb="21">
      <t>エン</t>
    </rPh>
    <phoneticPr fontId="12"/>
  </si>
  <si>
    <t>[A]÷4（千円未満切捨）</t>
    <rPh sb="6" eb="8">
      <t>センエン</t>
    </rPh>
    <rPh sb="8" eb="10">
      <t>ミマン</t>
    </rPh>
    <rPh sb="10" eb="11">
      <t>キ</t>
    </rPh>
    <rPh sb="11" eb="12">
      <t>ス</t>
    </rPh>
    <phoneticPr fontId="12"/>
  </si>
  <si>
    <t>[B]</t>
    <phoneticPr fontId="12"/>
  </si>
  <si>
    <t>[B]×2.4</t>
    <phoneticPr fontId="12"/>
  </si>
  <si>
    <t>1,800,000円～3,599,999円</t>
    <rPh sb="9" eb="10">
      <t>エン</t>
    </rPh>
    <rPh sb="20" eb="21">
      <t>エン</t>
    </rPh>
    <phoneticPr fontId="12"/>
  </si>
  <si>
    <t>[B]×2.8－180,000円</t>
    <rPh sb="15" eb="16">
      <t>エン</t>
    </rPh>
    <phoneticPr fontId="12"/>
  </si>
  <si>
    <t>3,600,000～6,599,999円</t>
    <rPh sb="19" eb="20">
      <t>エン</t>
    </rPh>
    <phoneticPr fontId="12"/>
  </si>
  <si>
    <t>[B]×3.2－540,000円</t>
    <rPh sb="15" eb="16">
      <t>エン</t>
    </rPh>
    <phoneticPr fontId="12"/>
  </si>
  <si>
    <t>6,600,000円～9,999,999円</t>
    <rPh sb="9" eb="10">
      <t>エン</t>
    </rPh>
    <rPh sb="20" eb="21">
      <t>エン</t>
    </rPh>
    <phoneticPr fontId="12"/>
  </si>
  <si>
    <t>[A]×0.9－1,200,000円</t>
    <rPh sb="17" eb="18">
      <t>エン</t>
    </rPh>
    <phoneticPr fontId="12"/>
  </si>
  <si>
    <t>給与所得金額</t>
    <rPh sb="0" eb="2">
      <t>キュウヨ</t>
    </rPh>
    <rPh sb="2" eb="4">
      <t>ショトク</t>
    </rPh>
    <rPh sb="4" eb="6">
      <t>キンガク</t>
    </rPh>
    <phoneticPr fontId="12"/>
  </si>
  <si>
    <t>[C]</t>
    <phoneticPr fontId="12"/>
  </si>
  <si>
    <t>[D]</t>
    <phoneticPr fontId="12"/>
  </si>
  <si>
    <t>税額の計算</t>
    <rPh sb="0" eb="2">
      <t>ゼイガク</t>
    </rPh>
    <rPh sb="3" eb="5">
      <t>ケイサン</t>
    </rPh>
    <phoneticPr fontId="12"/>
  </si>
  <si>
    <t>課税される所得金額</t>
    <rPh sb="0" eb="2">
      <t>カゼイ</t>
    </rPh>
    <rPh sb="5" eb="7">
      <t>ショトク</t>
    </rPh>
    <rPh sb="7" eb="9">
      <t>キンガク</t>
    </rPh>
    <phoneticPr fontId="12"/>
  </si>
  <si>
    <t>[C]の金額</t>
    <rPh sb="4" eb="6">
      <t>キンガク</t>
    </rPh>
    <phoneticPr fontId="12"/>
  </si>
  <si>
    <t>課税される所得金額に対する税額</t>
    <rPh sb="0" eb="2">
      <t>カゼイ</t>
    </rPh>
    <rPh sb="5" eb="7">
      <t>ショトク</t>
    </rPh>
    <rPh sb="7" eb="9">
      <t>キンガク</t>
    </rPh>
    <rPh sb="10" eb="11">
      <t>タイ</t>
    </rPh>
    <rPh sb="13" eb="15">
      <t>ゼイガク</t>
    </rPh>
    <phoneticPr fontId="12"/>
  </si>
  <si>
    <t>0円</t>
    <rPh sb="1" eb="2">
      <t>エン</t>
    </rPh>
    <phoneticPr fontId="12"/>
  </si>
  <si>
    <t>1,000円～1,949,000円</t>
    <rPh sb="5" eb="6">
      <t>エン</t>
    </rPh>
    <rPh sb="16" eb="17">
      <t>エン</t>
    </rPh>
    <phoneticPr fontId="12"/>
  </si>
  <si>
    <t>[C]×0.05</t>
    <phoneticPr fontId="12"/>
  </si>
  <si>
    <t>1,950,000円～3,299,000円</t>
    <rPh sb="9" eb="10">
      <t>エン</t>
    </rPh>
    <rPh sb="20" eb="21">
      <t>エン</t>
    </rPh>
    <phoneticPr fontId="12"/>
  </si>
  <si>
    <t>[C]×0.1-97,500円</t>
    <rPh sb="14" eb="15">
      <t>エン</t>
    </rPh>
    <phoneticPr fontId="12"/>
  </si>
  <si>
    <t>3,300,000円～6,949,000円</t>
    <rPh sb="9" eb="10">
      <t>エン</t>
    </rPh>
    <rPh sb="20" eb="21">
      <t>エン</t>
    </rPh>
    <phoneticPr fontId="12"/>
  </si>
  <si>
    <t>[C]×0.2-427,500円</t>
    <rPh sb="15" eb="16">
      <t>エン</t>
    </rPh>
    <phoneticPr fontId="12"/>
  </si>
  <si>
    <t>6,950,000円～8,999,000円</t>
    <rPh sb="9" eb="10">
      <t>エン</t>
    </rPh>
    <rPh sb="20" eb="21">
      <t>エン</t>
    </rPh>
    <phoneticPr fontId="12"/>
  </si>
  <si>
    <t>[C]×0.23-636,000円</t>
    <rPh sb="16" eb="17">
      <t>エン</t>
    </rPh>
    <phoneticPr fontId="12"/>
  </si>
  <si>
    <t>9,000,000円～17,999,000円</t>
    <rPh sb="9" eb="10">
      <t>エン</t>
    </rPh>
    <rPh sb="21" eb="22">
      <t>エン</t>
    </rPh>
    <phoneticPr fontId="12"/>
  </si>
  <si>
    <t>[C]×0.33-1,536,000円</t>
    <rPh sb="18" eb="19">
      <t>エン</t>
    </rPh>
    <phoneticPr fontId="12"/>
  </si>
  <si>
    <t>[C]×0.4-2,796,000円</t>
    <rPh sb="17" eb="18">
      <t>エン</t>
    </rPh>
    <phoneticPr fontId="12"/>
  </si>
  <si>
    <t>課税される所得金額に対する税額</t>
    <rPh sb="0" eb="2">
      <t>カゼイ</t>
    </rPh>
    <rPh sb="5" eb="7">
      <t>ショトク</t>
    </rPh>
    <rPh sb="7" eb="8">
      <t>キン</t>
    </rPh>
    <rPh sb="8" eb="9">
      <t>ガク</t>
    </rPh>
    <rPh sb="10" eb="11">
      <t>タイ</t>
    </rPh>
    <rPh sb="13" eb="15">
      <t>ゼイガク</t>
    </rPh>
    <phoneticPr fontId="12"/>
  </si>
  <si>
    <t>住所又は居所</t>
  </si>
  <si>
    <t>氏　名</t>
  </si>
  <si>
    <t>所得控除の額の合計額</t>
  </si>
  <si>
    <t>内</t>
  </si>
  <si>
    <t>（配偶者を除く）</t>
  </si>
  <si>
    <t>有</t>
  </si>
  <si>
    <t>従有</t>
  </si>
  <si>
    <t>従人</t>
  </si>
  <si>
    <t>中途・就退職</t>
  </si>
  <si>
    <t>就職</t>
  </si>
  <si>
    <t>退職</t>
  </si>
  <si>
    <t>年</t>
  </si>
  <si>
    <t>日</t>
  </si>
  <si>
    <t>明</t>
  </si>
  <si>
    <t>大</t>
  </si>
  <si>
    <t>昭</t>
  </si>
  <si>
    <t>平</t>
  </si>
  <si>
    <t>年末調整による
過不足税額</t>
    <phoneticPr fontId="1"/>
  </si>
  <si>
    <t>給料</t>
    <rPh sb="0" eb="2">
      <t>キュウリョウ</t>
    </rPh>
    <phoneticPr fontId="1"/>
  </si>
  <si>
    <t>郵便番号</t>
    <rPh sb="0" eb="4">
      <t>ユウビンバンゴウ</t>
    </rPh>
    <phoneticPr fontId="1"/>
  </si>
  <si>
    <t>-</t>
    <phoneticPr fontId="1"/>
  </si>
  <si>
    <t>フリガナ</t>
    <phoneticPr fontId="1"/>
  </si>
  <si>
    <t>賞与</t>
    <rPh sb="0" eb="2">
      <t>ショウヨ</t>
    </rPh>
    <phoneticPr fontId="1"/>
  </si>
  <si>
    <t>年調所得税額（⑲-⑳）</t>
    <rPh sb="0" eb="1">
      <t>トシ</t>
    </rPh>
    <rPh sb="1" eb="2">
      <t>チョウ</t>
    </rPh>
    <rPh sb="2" eb="5">
      <t>ショトクゼイ</t>
    </rPh>
    <rPh sb="5" eb="6">
      <t>ガク</t>
    </rPh>
    <phoneticPr fontId="1"/>
  </si>
  <si>
    <t>生年月日</t>
    <rPh sb="0" eb="2">
      <t>セイネン</t>
    </rPh>
    <rPh sb="2" eb="4">
      <t>ガッピ</t>
    </rPh>
    <phoneticPr fontId="1"/>
  </si>
  <si>
    <t>明</t>
    <rPh sb="0" eb="1">
      <t>メイ</t>
    </rPh>
    <phoneticPr fontId="1"/>
  </si>
  <si>
    <t>大</t>
    <rPh sb="0" eb="1">
      <t>ダイ</t>
    </rPh>
    <phoneticPr fontId="1"/>
  </si>
  <si>
    <t>昭</t>
    <rPh sb="0" eb="1">
      <t>アキラ</t>
    </rPh>
    <phoneticPr fontId="1"/>
  </si>
  <si>
    <t>平</t>
    <rPh sb="0" eb="1">
      <t>ヒラ</t>
    </rPh>
    <phoneticPr fontId="1"/>
  </si>
  <si>
    <t>年</t>
    <rPh sb="0" eb="1">
      <t>ネン</t>
    </rPh>
    <phoneticPr fontId="1"/>
  </si>
  <si>
    <t>月</t>
    <rPh sb="0" eb="1">
      <t>ガツ</t>
    </rPh>
    <phoneticPr fontId="1"/>
  </si>
  <si>
    <t>日</t>
    <rPh sb="0" eb="1">
      <t>ヒ</t>
    </rPh>
    <phoneticPr fontId="1"/>
  </si>
  <si>
    <t>（受給者番号）</t>
    <rPh sb="1" eb="4">
      <t>ジュキュウシャ</t>
    </rPh>
    <rPh sb="4" eb="6">
      <t>バンゴウ</t>
    </rPh>
    <phoneticPr fontId="1"/>
  </si>
  <si>
    <t>円</t>
    <rPh sb="0" eb="1">
      <t>エン</t>
    </rPh>
    <phoneticPr fontId="1"/>
  </si>
  <si>
    <t>内</t>
    <rPh sb="0" eb="1">
      <t>ウチ</t>
    </rPh>
    <phoneticPr fontId="1"/>
  </si>
  <si>
    <t>人</t>
    <rPh sb="0" eb="1">
      <t>ヒト</t>
    </rPh>
    <phoneticPr fontId="1"/>
  </si>
  <si>
    <t>（電話）</t>
    <rPh sb="1" eb="3">
      <t>デンワ</t>
    </rPh>
    <phoneticPr fontId="1"/>
  </si>
  <si>
    <t>控除対象扶養親族の数</t>
    <rPh sb="0" eb="2">
      <t>コウジョ</t>
    </rPh>
    <rPh sb="2" eb="4">
      <t>タイショウ</t>
    </rPh>
    <phoneticPr fontId="1"/>
  </si>
  <si>
    <t>特　定</t>
    <phoneticPr fontId="1"/>
  </si>
  <si>
    <t>その他</t>
    <phoneticPr fontId="1"/>
  </si>
  <si>
    <t>老　　人</t>
    <phoneticPr fontId="1"/>
  </si>
  <si>
    <t>新生命保険料の金額</t>
    <rPh sb="0" eb="1">
      <t>シン</t>
    </rPh>
    <rPh sb="1" eb="3">
      <t>セイメイ</t>
    </rPh>
    <rPh sb="3" eb="5">
      <t>ホケン</t>
    </rPh>
    <rPh sb="5" eb="6">
      <t>リョウ</t>
    </rPh>
    <rPh sb="7" eb="9">
      <t>キンガク</t>
    </rPh>
    <phoneticPr fontId="1"/>
  </si>
  <si>
    <t>旧生命保険料の金額</t>
    <rPh sb="0" eb="1">
      <t>キュウ</t>
    </rPh>
    <rPh sb="1" eb="3">
      <t>セイメイ</t>
    </rPh>
    <rPh sb="3" eb="5">
      <t>ホケン</t>
    </rPh>
    <rPh sb="5" eb="6">
      <t>リョウ</t>
    </rPh>
    <rPh sb="7" eb="9">
      <t>キンガク</t>
    </rPh>
    <phoneticPr fontId="1"/>
  </si>
  <si>
    <t>介護医療保険料の金額</t>
    <rPh sb="0" eb="2">
      <t>カイゴ</t>
    </rPh>
    <rPh sb="2" eb="4">
      <t>イリョウ</t>
    </rPh>
    <rPh sb="4" eb="7">
      <t>ホケンリョウ</t>
    </rPh>
    <rPh sb="8" eb="10">
      <t>キンガク</t>
    </rPh>
    <phoneticPr fontId="1"/>
  </si>
  <si>
    <t>（税務署提出用）</t>
    <rPh sb="1" eb="4">
      <t>ゼイムショ</t>
    </rPh>
    <rPh sb="4" eb="7">
      <t>テイシュツヨウ</t>
    </rPh>
    <phoneticPr fontId="1"/>
  </si>
  <si>
    <t>受 給 者 生 年 月 日</t>
    <phoneticPr fontId="1"/>
  </si>
  <si>
    <t>未成年者</t>
    <rPh sb="0" eb="4">
      <t>ミセイネンシャ</t>
    </rPh>
    <phoneticPr fontId="1"/>
  </si>
  <si>
    <t>外国人</t>
    <rPh sb="0" eb="2">
      <t>ガイコク</t>
    </rPh>
    <rPh sb="2" eb="3">
      <t>ジン</t>
    </rPh>
    <phoneticPr fontId="1"/>
  </si>
  <si>
    <t>死亡退職</t>
    <rPh sb="0" eb="2">
      <t>シボウ</t>
    </rPh>
    <rPh sb="2" eb="4">
      <t>タイショク</t>
    </rPh>
    <phoneticPr fontId="1"/>
  </si>
  <si>
    <t>災害者</t>
    <rPh sb="0" eb="2">
      <t>サイガイ</t>
    </rPh>
    <rPh sb="2" eb="3">
      <t>シャ</t>
    </rPh>
    <phoneticPr fontId="1"/>
  </si>
  <si>
    <t>本人が障害者</t>
    <rPh sb="0" eb="2">
      <t>ホンニン</t>
    </rPh>
    <rPh sb="3" eb="6">
      <t>ショウガイシャ</t>
    </rPh>
    <phoneticPr fontId="1"/>
  </si>
  <si>
    <t>特別</t>
    <rPh sb="0" eb="2">
      <t>トクベツ</t>
    </rPh>
    <phoneticPr fontId="1"/>
  </si>
  <si>
    <t>その他</t>
    <rPh sb="2" eb="3">
      <t>タ</t>
    </rPh>
    <phoneticPr fontId="1"/>
  </si>
  <si>
    <t>一般</t>
    <rPh sb="0" eb="2">
      <t>イッパン</t>
    </rPh>
    <phoneticPr fontId="1"/>
  </si>
  <si>
    <t>寡　婦</t>
    <rPh sb="0" eb="1">
      <t>ヤモメ</t>
    </rPh>
    <rPh sb="2" eb="3">
      <t>フ</t>
    </rPh>
    <phoneticPr fontId="1"/>
  </si>
  <si>
    <t>寡夫</t>
    <rPh sb="0" eb="2">
      <t>カフ</t>
    </rPh>
    <phoneticPr fontId="1"/>
  </si>
  <si>
    <t>勤労学生</t>
    <rPh sb="0" eb="2">
      <t>キンロウ</t>
    </rPh>
    <rPh sb="2" eb="4">
      <t>ガクセイ</t>
    </rPh>
    <phoneticPr fontId="1"/>
  </si>
  <si>
    <t>人</t>
    <rPh sb="0" eb="1">
      <t>ニン</t>
    </rPh>
    <phoneticPr fontId="1"/>
  </si>
  <si>
    <t>整 　理　 欄</t>
    <rPh sb="0" eb="1">
      <t>ヒトシ</t>
    </rPh>
    <rPh sb="3" eb="4">
      <t>リ</t>
    </rPh>
    <rPh sb="6" eb="7">
      <t>ラン</t>
    </rPh>
    <phoneticPr fontId="1"/>
  </si>
  <si>
    <t>電話番号</t>
    <rPh sb="0" eb="2">
      <t>デンワ</t>
    </rPh>
    <rPh sb="2" eb="4">
      <t>バンゴウ</t>
    </rPh>
    <phoneticPr fontId="1"/>
  </si>
  <si>
    <t>住　　所</t>
    <rPh sb="0" eb="1">
      <t>ジュウ</t>
    </rPh>
    <rPh sb="3" eb="4">
      <t>ショ</t>
    </rPh>
    <phoneticPr fontId="1"/>
  </si>
  <si>
    <t>氏　　名</t>
    <rPh sb="0" eb="1">
      <t>シ</t>
    </rPh>
    <rPh sb="3" eb="4">
      <t>メイ</t>
    </rPh>
    <phoneticPr fontId="1"/>
  </si>
  <si>
    <t>氏　名</t>
    <rPh sb="0" eb="1">
      <t>シ</t>
    </rPh>
    <rPh sb="2" eb="3">
      <t>メイ</t>
    </rPh>
    <phoneticPr fontId="1"/>
  </si>
  <si>
    <t>住　所</t>
    <rPh sb="0" eb="1">
      <t>ジュウ</t>
    </rPh>
    <rPh sb="2" eb="3">
      <t>ショ</t>
    </rPh>
    <phoneticPr fontId="1"/>
  </si>
  <si>
    <t>種　別</t>
    <rPh sb="0" eb="1">
      <t>タネ</t>
    </rPh>
    <rPh sb="2" eb="3">
      <t>ベツ</t>
    </rPh>
    <phoneticPr fontId="1"/>
  </si>
  <si>
    <t>⑩</t>
    <phoneticPr fontId="1"/>
  </si>
  <si>
    <t>⑪</t>
    <phoneticPr fontId="1"/>
  </si>
  <si>
    <t>⑫</t>
    <phoneticPr fontId="1"/>
  </si>
  <si>
    <t>⑬</t>
    <phoneticPr fontId="1"/>
  </si>
  <si>
    <t>⑮</t>
    <phoneticPr fontId="1"/>
  </si>
  <si>
    <t>⑯</t>
    <phoneticPr fontId="1"/>
  </si>
  <si>
    <t>⑰</t>
    <phoneticPr fontId="1"/>
  </si>
  <si>
    <t>⑨</t>
    <phoneticPr fontId="1"/>
  </si>
  <si>
    <t>③</t>
    <phoneticPr fontId="1"/>
  </si>
  <si>
    <t>⑳</t>
    <phoneticPr fontId="1"/>
  </si>
  <si>
    <t>㉑</t>
    <phoneticPr fontId="1"/>
  </si>
  <si>
    <t>㉒</t>
    <phoneticPr fontId="1"/>
  </si>
  <si>
    <t>㉔</t>
    <phoneticPr fontId="1"/>
  </si>
  <si>
    <t>㉖</t>
    <phoneticPr fontId="1"/>
  </si>
  <si>
    <t>㉗</t>
    <phoneticPr fontId="1"/>
  </si>
  <si>
    <t>㉘</t>
    <phoneticPr fontId="1"/>
  </si>
  <si>
    <t>㉚</t>
    <phoneticPr fontId="1"/>
  </si>
  <si>
    <t>差引課税給与所得金額(⑨-⑰)及び算出年税額</t>
    <phoneticPr fontId="1"/>
  </si>
  <si>
    <t>給与等からの控除分（②+⑤）</t>
    <phoneticPr fontId="1"/>
  </si>
  <si>
    <t>差引超過額又は不足額(㉒-⑧)</t>
    <phoneticPr fontId="1"/>
  </si>
  <si>
    <t>（㉓-㉔-㉕）</t>
    <phoneticPr fontId="1"/>
  </si>
  <si>
    <t>16歳未満扶養親族</t>
    <rPh sb="2" eb="5">
      <t>サイミマン</t>
    </rPh>
    <rPh sb="5" eb="7">
      <t>フヨウ</t>
    </rPh>
    <rPh sb="7" eb="9">
      <t>シンゾク</t>
    </rPh>
    <phoneticPr fontId="1"/>
  </si>
  <si>
    <t>配偶者の合計所得金額</t>
    <rPh sb="0" eb="3">
      <t>ハイグウシャ</t>
    </rPh>
    <rPh sb="4" eb="6">
      <t>ゴウケイ</t>
    </rPh>
    <rPh sb="6" eb="8">
      <t>ショトク</t>
    </rPh>
    <rPh sb="8" eb="10">
      <t>キンガク</t>
    </rPh>
    <phoneticPr fontId="1"/>
  </si>
  <si>
    <t>新個人年金保険料の金額</t>
    <rPh sb="0" eb="1">
      <t>シン</t>
    </rPh>
    <rPh sb="1" eb="3">
      <t>コジン</t>
    </rPh>
    <rPh sb="3" eb="5">
      <t>ネンキン</t>
    </rPh>
    <rPh sb="5" eb="8">
      <t>ホケンリョウ</t>
    </rPh>
    <rPh sb="9" eb="11">
      <t>キンガク</t>
    </rPh>
    <phoneticPr fontId="1"/>
  </si>
  <si>
    <t>旧個人年金保険料の金額</t>
    <rPh sb="0" eb="1">
      <t>キュウ</t>
    </rPh>
    <rPh sb="1" eb="3">
      <t>コジン</t>
    </rPh>
    <rPh sb="3" eb="5">
      <t>ネンキン</t>
    </rPh>
    <rPh sb="5" eb="8">
      <t>ホケンリョウ</t>
    </rPh>
    <rPh sb="9" eb="11">
      <t>キンガク</t>
    </rPh>
    <phoneticPr fontId="1"/>
  </si>
  <si>
    <t>旧長期損害保険料の金額</t>
    <rPh sb="0" eb="1">
      <t>キュウ</t>
    </rPh>
    <rPh sb="1" eb="3">
      <t>チョウキ</t>
    </rPh>
    <rPh sb="3" eb="5">
      <t>ソンガイ</t>
    </rPh>
    <rPh sb="5" eb="8">
      <t>ホケンリョウ</t>
    </rPh>
    <rPh sb="9" eb="11">
      <t>キンガク</t>
    </rPh>
    <phoneticPr fontId="1"/>
  </si>
  <si>
    <t>住宅借入金等特別控除可能額</t>
    <rPh sb="0" eb="2">
      <t>ジュウタク</t>
    </rPh>
    <rPh sb="2" eb="4">
      <t>カリイレ</t>
    </rPh>
    <rPh sb="4" eb="5">
      <t>キン</t>
    </rPh>
    <rPh sb="5" eb="6">
      <t>トウ</t>
    </rPh>
    <rPh sb="6" eb="8">
      <t>トクベツ</t>
    </rPh>
    <rPh sb="8" eb="10">
      <t>コウジョ</t>
    </rPh>
    <rPh sb="10" eb="13">
      <t>カノウガク</t>
    </rPh>
    <phoneticPr fontId="1"/>
  </si>
  <si>
    <t>居住開始年月日</t>
    <rPh sb="0" eb="2">
      <t>キョジュウ</t>
    </rPh>
    <rPh sb="2" eb="4">
      <t>カイシ</t>
    </rPh>
    <rPh sb="4" eb="7">
      <t>ネンガッピ</t>
    </rPh>
    <phoneticPr fontId="1"/>
  </si>
  <si>
    <t>（受給者交付用）</t>
    <rPh sb="1" eb="4">
      <t>ジュキュウシャ</t>
    </rPh>
    <rPh sb="4" eb="6">
      <t>コウフ</t>
    </rPh>
    <rPh sb="6" eb="7">
      <t>ヨウ</t>
    </rPh>
    <phoneticPr fontId="1"/>
  </si>
  <si>
    <t>種　　　別</t>
    <phoneticPr fontId="1"/>
  </si>
  <si>
    <t>支　払　金　額</t>
    <phoneticPr fontId="1"/>
  </si>
  <si>
    <t>給与所得控除後の金額</t>
    <phoneticPr fontId="1"/>
  </si>
  <si>
    <t>源  泉  徴  収  税  額</t>
    <phoneticPr fontId="1"/>
  </si>
  <si>
    <t>※種別</t>
    <rPh sb="1" eb="3">
      <t>シュベツ</t>
    </rPh>
    <phoneticPr fontId="1"/>
  </si>
  <si>
    <t>※整理番号</t>
    <rPh sb="1" eb="3">
      <t>セイリ</t>
    </rPh>
    <rPh sb="3" eb="5">
      <t>バンゴウ</t>
    </rPh>
    <phoneticPr fontId="1"/>
  </si>
  <si>
    <t>税額計算</t>
    <rPh sb="0" eb="2">
      <t>ゼイガク</t>
    </rPh>
    <rPh sb="2" eb="4">
      <t>ケイサン</t>
    </rPh>
    <phoneticPr fontId="1"/>
  </si>
  <si>
    <t>給　与　金　額</t>
    <rPh sb="0" eb="1">
      <t>キュウ</t>
    </rPh>
    <rPh sb="2" eb="3">
      <t>クミ</t>
    </rPh>
    <rPh sb="4" eb="5">
      <t>キン</t>
    </rPh>
    <rPh sb="6" eb="7">
      <t>ガク</t>
    </rPh>
    <phoneticPr fontId="1"/>
  </si>
  <si>
    <t>摘　　要</t>
    <rPh sb="0" eb="1">
      <t>ツム</t>
    </rPh>
    <rPh sb="3" eb="4">
      <t>ヨウ</t>
    </rPh>
    <phoneticPr fontId="1"/>
  </si>
  <si>
    <t>人</t>
    <rPh sb="0" eb="1">
      <t>ジン</t>
    </rPh>
    <phoneticPr fontId="1"/>
  </si>
  <si>
    <t>従人</t>
    <rPh sb="0" eb="1">
      <t>ジュウ</t>
    </rPh>
    <phoneticPr fontId="1"/>
  </si>
  <si>
    <t>特定扶養親族</t>
    <rPh sb="0" eb="2">
      <t>トクテイ</t>
    </rPh>
    <rPh sb="2" eb="4">
      <t>フヨウ</t>
    </rPh>
    <rPh sb="4" eb="6">
      <t>シンゾク</t>
    </rPh>
    <phoneticPr fontId="1"/>
  </si>
  <si>
    <t>同居老親以外</t>
    <rPh sb="0" eb="2">
      <t>ドウキョ</t>
    </rPh>
    <rPh sb="2" eb="4">
      <t>ロウシン</t>
    </rPh>
    <rPh sb="4" eb="6">
      <t>イガイ</t>
    </rPh>
    <phoneticPr fontId="1"/>
  </si>
  <si>
    <t>その他の扶養親族</t>
    <rPh sb="2" eb="3">
      <t>タ</t>
    </rPh>
    <rPh sb="4" eb="6">
      <t>フヨウ</t>
    </rPh>
    <rPh sb="6" eb="8">
      <t>シンゾク</t>
    </rPh>
    <phoneticPr fontId="1"/>
  </si>
  <si>
    <t>40,000,000円～</t>
    <rPh sb="10" eb="11">
      <t>エン</t>
    </rPh>
    <phoneticPr fontId="12"/>
  </si>
  <si>
    <t>[C]×0.45-4,796,000円</t>
    <rPh sb="18" eb="19">
      <t>エン</t>
    </rPh>
    <phoneticPr fontId="12"/>
  </si>
  <si>
    <t>18,000,000円～39,999,000円</t>
    <rPh sb="10" eb="11">
      <t>エン</t>
    </rPh>
    <rPh sb="22" eb="23">
      <t>エン</t>
    </rPh>
    <phoneticPr fontId="12"/>
  </si>
  <si>
    <t>平成27年度から用</t>
    <rPh sb="0" eb="2">
      <t>ヘイセイ</t>
    </rPh>
    <rPh sb="4" eb="6">
      <t>ネンド</t>
    </rPh>
    <rPh sb="8" eb="9">
      <t>ヨウ</t>
    </rPh>
    <phoneticPr fontId="1"/>
  </si>
  <si>
    <t>申告による社会保険料の控除分</t>
    <rPh sb="0" eb="2">
      <t>シンコク</t>
    </rPh>
    <rPh sb="5" eb="7">
      <t>シャカイ</t>
    </rPh>
    <rPh sb="7" eb="10">
      <t>ホケンリョウ</t>
    </rPh>
    <rPh sb="11" eb="13">
      <t>コウジョ</t>
    </rPh>
    <rPh sb="13" eb="14">
      <t>ブン</t>
    </rPh>
    <phoneticPr fontId="1"/>
  </si>
  <si>
    <t>申告による小規模企業共済等掛金の控除分</t>
    <rPh sb="0" eb="2">
      <t>シンコク</t>
    </rPh>
    <rPh sb="5" eb="8">
      <t>ショウキボ</t>
    </rPh>
    <rPh sb="8" eb="10">
      <t>キギョウ</t>
    </rPh>
    <rPh sb="10" eb="12">
      <t>キョウサイ</t>
    </rPh>
    <rPh sb="12" eb="13">
      <t>トウ</t>
    </rPh>
    <rPh sb="13" eb="15">
      <t>カケキン</t>
    </rPh>
    <rPh sb="16" eb="18">
      <t>コウジョ</t>
    </rPh>
    <rPh sb="18" eb="19">
      <t>ブン</t>
    </rPh>
    <phoneticPr fontId="1"/>
  </si>
  <si>
    <t>上記のうち国民年金保険料等の金額</t>
    <rPh sb="0" eb="2">
      <t>ジョウキ</t>
    </rPh>
    <rPh sb="5" eb="7">
      <t>コクミン</t>
    </rPh>
    <rPh sb="7" eb="9">
      <t>ネンキン</t>
    </rPh>
    <rPh sb="9" eb="12">
      <t>ホケンリョウ</t>
    </rPh>
    <rPh sb="12" eb="13">
      <t>トウ</t>
    </rPh>
    <rPh sb="14" eb="16">
      <t>キンガク</t>
    </rPh>
    <phoneticPr fontId="1"/>
  </si>
  <si>
    <t>給料から天引きした小規模企業共済等掛金の金額</t>
    <rPh sb="0" eb="2">
      <t>キュウリョウ</t>
    </rPh>
    <rPh sb="4" eb="6">
      <t>テンビ</t>
    </rPh>
    <rPh sb="9" eb="12">
      <t>ショウキボ</t>
    </rPh>
    <rPh sb="12" eb="14">
      <t>キギョウ</t>
    </rPh>
    <rPh sb="14" eb="16">
      <t>キョウサイ</t>
    </rPh>
    <rPh sb="16" eb="17">
      <t>トウ</t>
    </rPh>
    <rPh sb="17" eb="18">
      <t>カ</t>
    </rPh>
    <rPh sb="18" eb="19">
      <t>キン</t>
    </rPh>
    <rPh sb="20" eb="22">
      <t>キンガク</t>
    </rPh>
    <phoneticPr fontId="1"/>
  </si>
  <si>
    <t>年　末　調　整　1</t>
    <rPh sb="0" eb="1">
      <t>ネン</t>
    </rPh>
    <rPh sb="2" eb="3">
      <t>スエ</t>
    </rPh>
    <rPh sb="4" eb="5">
      <t>チョウ</t>
    </rPh>
    <rPh sb="6" eb="7">
      <t>ヒトシ</t>
    </rPh>
    <phoneticPr fontId="1"/>
  </si>
  <si>
    <t>年　末　調　整　2</t>
    <rPh sb="0" eb="1">
      <t>ネン</t>
    </rPh>
    <rPh sb="2" eb="3">
      <t>スエ</t>
    </rPh>
    <rPh sb="4" eb="5">
      <t>チョウ</t>
    </rPh>
    <rPh sb="6" eb="7">
      <t>ヒトシ</t>
    </rPh>
    <phoneticPr fontId="1"/>
  </si>
  <si>
    <t>介護</t>
    <rPh sb="0" eb="2">
      <t>カイゴ</t>
    </rPh>
    <phoneticPr fontId="1"/>
  </si>
  <si>
    <t>個人年金</t>
    <rPh sb="0" eb="2">
      <t>コジン</t>
    </rPh>
    <rPh sb="2" eb="4">
      <t>ネンキン</t>
    </rPh>
    <phoneticPr fontId="1"/>
  </si>
  <si>
    <t>新一般生命保険料の金額</t>
    <rPh sb="0" eb="1">
      <t>シン</t>
    </rPh>
    <rPh sb="1" eb="3">
      <t>イッパン</t>
    </rPh>
    <rPh sb="3" eb="5">
      <t>セイメイ</t>
    </rPh>
    <rPh sb="5" eb="7">
      <t>ホケン</t>
    </rPh>
    <rPh sb="7" eb="8">
      <t>リョウ</t>
    </rPh>
    <rPh sb="9" eb="11">
      <t>キンガク</t>
    </rPh>
    <phoneticPr fontId="1"/>
  </si>
  <si>
    <t>旧一般生命保険料の金額</t>
    <rPh sb="0" eb="1">
      <t>キュウ</t>
    </rPh>
    <rPh sb="1" eb="3">
      <t>イッパン</t>
    </rPh>
    <rPh sb="3" eb="5">
      <t>セイメイ</t>
    </rPh>
    <rPh sb="5" eb="7">
      <t>ホケン</t>
    </rPh>
    <rPh sb="7" eb="8">
      <t>リョウ</t>
    </rPh>
    <rPh sb="9" eb="11">
      <t>キンガク</t>
    </rPh>
    <phoneticPr fontId="1"/>
  </si>
  <si>
    <t>新</t>
    <rPh sb="0" eb="1">
      <t>シン</t>
    </rPh>
    <phoneticPr fontId="1"/>
  </si>
  <si>
    <t>旧</t>
    <rPh sb="0" eb="1">
      <t>キュウ</t>
    </rPh>
    <phoneticPr fontId="1"/>
  </si>
  <si>
    <t>地震保険料の金額</t>
    <rPh sb="0" eb="2">
      <t>ジシン</t>
    </rPh>
    <rPh sb="2" eb="5">
      <t>ホケンリョウ</t>
    </rPh>
    <rPh sb="6" eb="8">
      <t>キンガク</t>
    </rPh>
    <phoneticPr fontId="1"/>
  </si>
  <si>
    <t>扶養控除等（異動）申告書の提出</t>
    <rPh sb="0" eb="2">
      <t>フヨウ</t>
    </rPh>
    <rPh sb="2" eb="4">
      <t>コウジョ</t>
    </rPh>
    <rPh sb="4" eb="5">
      <t>トウ</t>
    </rPh>
    <rPh sb="6" eb="8">
      <t>イドウ</t>
    </rPh>
    <rPh sb="9" eb="12">
      <t>シンコクショ</t>
    </rPh>
    <rPh sb="13" eb="15">
      <t>テイシュツ</t>
    </rPh>
    <phoneticPr fontId="1"/>
  </si>
  <si>
    <t>地震</t>
    <rPh sb="0" eb="2">
      <t>ジシン</t>
    </rPh>
    <phoneticPr fontId="1"/>
  </si>
  <si>
    <t>旧長期</t>
    <rPh sb="0" eb="1">
      <t>キュウ</t>
    </rPh>
    <rPh sb="1" eb="3">
      <t>チョウキ</t>
    </rPh>
    <phoneticPr fontId="1"/>
  </si>
  <si>
    <t>支給金額</t>
    <rPh sb="0" eb="2">
      <t>シキュウ</t>
    </rPh>
    <rPh sb="2" eb="4">
      <t>キンガク</t>
    </rPh>
    <phoneticPr fontId="1"/>
  </si>
  <si>
    <t>算出税額</t>
    <rPh sb="0" eb="2">
      <t>サンシュツ</t>
    </rPh>
    <rPh sb="2" eb="4">
      <t>ゼイガク</t>
    </rPh>
    <phoneticPr fontId="1"/>
  </si>
  <si>
    <t>役職</t>
    <rPh sb="0" eb="2">
      <t>ヤクショク</t>
    </rPh>
    <phoneticPr fontId="1"/>
  </si>
  <si>
    <t>2</t>
    <phoneticPr fontId="1"/>
  </si>
  <si>
    <t>1</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</si>
  <si>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</si>
  <si>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</si>
  <si>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</si>
  <si>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</si>
  <si>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</si>
  <si>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</si>
  <si>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</si>
  <si>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</si>
  <si>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</si>
  <si>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</si>
  <si>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控除額</t>
    <rPh sb="0" eb="2">
      <t>コウジョ</t>
    </rPh>
    <rPh sb="2" eb="3">
      <t>ガク</t>
    </rPh>
    <phoneticPr fontId="1"/>
  </si>
  <si>
    <t>支払金額</t>
    <rPh sb="0" eb="2">
      <t>シハライ</t>
    </rPh>
    <rPh sb="2" eb="3">
      <t>キン</t>
    </rPh>
    <rPh sb="3" eb="4">
      <t>ガク</t>
    </rPh>
    <phoneticPr fontId="1"/>
  </si>
  <si>
    <t>※一の契約に基づく地震保険と旧長期損害保険を同時には使えません。</t>
    <rPh sb="1" eb="2">
      <t>イチ</t>
    </rPh>
    <rPh sb="3" eb="5">
      <t>ケイヤク</t>
    </rPh>
    <rPh sb="6" eb="7">
      <t>モト</t>
    </rPh>
    <rPh sb="9" eb="11">
      <t>ジシン</t>
    </rPh>
    <rPh sb="11" eb="13">
      <t>ホケン</t>
    </rPh>
    <rPh sb="14" eb="15">
      <t>キュウ</t>
    </rPh>
    <rPh sb="15" eb="17">
      <t>チョウキ</t>
    </rPh>
    <rPh sb="17" eb="19">
      <t>ソンガイ</t>
    </rPh>
    <rPh sb="19" eb="21">
      <t>ホケン</t>
    </rPh>
    <rPh sb="22" eb="24">
      <t>ドウジ</t>
    </rPh>
    <rPh sb="26" eb="27">
      <t>ツカ</t>
    </rPh>
    <phoneticPr fontId="1"/>
  </si>
  <si>
    <t>配偶者の有無</t>
    <rPh sb="0" eb="3">
      <t>ハイグウシャ</t>
    </rPh>
    <rPh sb="4" eb="6">
      <t>ウム</t>
    </rPh>
    <phoneticPr fontId="1"/>
  </si>
  <si>
    <t>（個人番号）</t>
    <rPh sb="1" eb="3">
      <t>コジン</t>
    </rPh>
    <rPh sb="3" eb="5">
      <t>バンゴウ</t>
    </rPh>
    <phoneticPr fontId="1"/>
  </si>
  <si>
    <t>個人番号</t>
    <rPh sb="0" eb="2">
      <t>コジン</t>
    </rPh>
    <rPh sb="2" eb="4">
      <t>バンゴウ</t>
    </rPh>
    <phoneticPr fontId="1"/>
  </si>
  <si>
    <t>社会保険料等の金額</t>
    <rPh sb="0" eb="2">
      <t>シャカイ</t>
    </rPh>
    <rPh sb="2" eb="5">
      <t>ホケンリョウ</t>
    </rPh>
    <rPh sb="5" eb="6">
      <t>トウ</t>
    </rPh>
    <rPh sb="7" eb="9">
      <t>キンガク</t>
    </rPh>
    <phoneticPr fontId="1"/>
  </si>
  <si>
    <t>生命保険料の控除額</t>
    <rPh sb="0" eb="2">
      <t>セイメイ</t>
    </rPh>
    <rPh sb="2" eb="5">
      <t>ホケンリョウ</t>
    </rPh>
    <rPh sb="6" eb="8">
      <t>コウジョ</t>
    </rPh>
    <rPh sb="8" eb="9">
      <t>ガク</t>
    </rPh>
    <phoneticPr fontId="1"/>
  </si>
  <si>
    <t>地震保険料の控除額</t>
    <rPh sb="0" eb="2">
      <t>ジシン</t>
    </rPh>
    <rPh sb="2" eb="5">
      <t>ホケンリョウ</t>
    </rPh>
    <rPh sb="6" eb="8">
      <t>コウジョ</t>
    </rPh>
    <rPh sb="8" eb="9">
      <t>ガク</t>
    </rPh>
    <phoneticPr fontId="1"/>
  </si>
  <si>
    <t>住宅借入金等特別控除の額</t>
    <rPh sb="0" eb="2">
      <t>ジュウタク</t>
    </rPh>
    <rPh sb="2" eb="4">
      <t>カリイレ</t>
    </rPh>
    <rPh sb="4" eb="5">
      <t>キン</t>
    </rPh>
    <rPh sb="5" eb="6">
      <t>トウ</t>
    </rPh>
    <rPh sb="6" eb="8">
      <t>トクベツ</t>
    </rPh>
    <rPh sb="8" eb="10">
      <t>コウジョ</t>
    </rPh>
    <rPh sb="11" eb="12">
      <t>ガク</t>
    </rPh>
    <phoneticPr fontId="1"/>
  </si>
  <si>
    <t>非居住者である　親族の数</t>
    <rPh sb="0" eb="4">
      <t>ヒキョジュウシャ</t>
    </rPh>
    <rPh sb="8" eb="10">
      <t>シンゾク</t>
    </rPh>
    <rPh sb="11" eb="12">
      <t>カズ</t>
    </rPh>
    <phoneticPr fontId="1"/>
  </si>
  <si>
    <t>16歳未満扶養親族の数</t>
    <rPh sb="2" eb="5">
      <t>サイミマン</t>
    </rPh>
    <rPh sb="5" eb="7">
      <t>フヨウ</t>
    </rPh>
    <rPh sb="7" eb="9">
      <t>シンゾク</t>
    </rPh>
    <rPh sb="10" eb="11">
      <t>カズ</t>
    </rPh>
    <phoneticPr fontId="1"/>
  </si>
  <si>
    <t>特　別</t>
    <rPh sb="0" eb="1">
      <t>トク</t>
    </rPh>
    <rPh sb="2" eb="3">
      <t>ベツ</t>
    </rPh>
    <phoneticPr fontId="1"/>
  </si>
  <si>
    <t>(摘要）</t>
    <rPh sb="1" eb="3">
      <t>テキヨウ</t>
    </rPh>
    <phoneticPr fontId="1"/>
  </si>
  <si>
    <t>介護医療保　険料の金額</t>
    <rPh sb="0" eb="2">
      <t>カイゴ</t>
    </rPh>
    <rPh sb="2" eb="4">
      <t>イリョウ</t>
    </rPh>
    <rPh sb="4" eb="5">
      <t>タモツ</t>
    </rPh>
    <rPh sb="6" eb="7">
      <t>ケン</t>
    </rPh>
    <rPh sb="7" eb="8">
      <t>リョウ</t>
    </rPh>
    <rPh sb="9" eb="11">
      <t>キンガク</t>
    </rPh>
    <phoneticPr fontId="1"/>
  </si>
  <si>
    <t>住宅借入金等特別控除の額の内訳</t>
    <rPh sb="0" eb="2">
      <t>ジュウタク</t>
    </rPh>
    <rPh sb="2" eb="4">
      <t>カリイレ</t>
    </rPh>
    <rPh sb="4" eb="5">
      <t>キン</t>
    </rPh>
    <rPh sb="5" eb="6">
      <t>トウ</t>
    </rPh>
    <rPh sb="6" eb="8">
      <t>トクベツ</t>
    </rPh>
    <rPh sb="8" eb="10">
      <t>コウジョ</t>
    </rPh>
    <rPh sb="11" eb="12">
      <t>ガク</t>
    </rPh>
    <rPh sb="13" eb="15">
      <t>ウチワケ</t>
    </rPh>
    <phoneticPr fontId="1"/>
  </si>
  <si>
    <t>住宅借入金等　　特別控除可能額</t>
    <rPh sb="0" eb="2">
      <t>ジュウタク</t>
    </rPh>
    <rPh sb="2" eb="4">
      <t>カリイレ</t>
    </rPh>
    <rPh sb="4" eb="5">
      <t>キン</t>
    </rPh>
    <rPh sb="5" eb="6">
      <t>トウ</t>
    </rPh>
    <rPh sb="8" eb="10">
      <t>トクベツ</t>
    </rPh>
    <rPh sb="10" eb="12">
      <t>コウジョ</t>
    </rPh>
    <rPh sb="12" eb="15">
      <t>カノウガク</t>
    </rPh>
    <phoneticPr fontId="1"/>
  </si>
  <si>
    <t>住宅借入金等　　　　　　特別控除適用数</t>
    <rPh sb="0" eb="2">
      <t>ジュウタク</t>
    </rPh>
    <rPh sb="2" eb="4">
      <t>カリイレ</t>
    </rPh>
    <rPh sb="4" eb="5">
      <t>キン</t>
    </rPh>
    <rPh sb="5" eb="6">
      <t>トウ</t>
    </rPh>
    <rPh sb="12" eb="14">
      <t>トクベツ</t>
    </rPh>
    <rPh sb="14" eb="16">
      <t>コウジョ</t>
    </rPh>
    <rPh sb="16" eb="18">
      <t>テキヨウ</t>
    </rPh>
    <rPh sb="18" eb="19">
      <t>スウ</t>
    </rPh>
    <phoneticPr fontId="1"/>
  </si>
  <si>
    <t>居住開始年月日（１回目）</t>
    <rPh sb="0" eb="2">
      <t>キョジュウ</t>
    </rPh>
    <rPh sb="2" eb="4">
      <t>カイシ</t>
    </rPh>
    <rPh sb="4" eb="7">
      <t>ネンガッピ</t>
    </rPh>
    <rPh sb="9" eb="11">
      <t>カイメ</t>
    </rPh>
    <phoneticPr fontId="1"/>
  </si>
  <si>
    <t>居住開始年月日（２回目）</t>
    <rPh sb="0" eb="2">
      <t>キョジュウ</t>
    </rPh>
    <rPh sb="2" eb="4">
      <t>カイシ</t>
    </rPh>
    <rPh sb="4" eb="7">
      <t>ネンガッピ</t>
    </rPh>
    <rPh sb="9" eb="11">
      <t>カイメ</t>
    </rPh>
    <phoneticPr fontId="1"/>
  </si>
  <si>
    <t>月</t>
    <rPh sb="0" eb="1">
      <t>ツキ</t>
    </rPh>
    <phoneticPr fontId="1"/>
  </si>
  <si>
    <t>住宅借入金等特別　　　控除区分（１回目）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</si>
  <si>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住宅借入金等特別　　　控除区分（２回目）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</si>
  <si>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　　　　年末残高（１回目）</t>
    <rPh sb="0" eb="2">
      <t>ジュウタク</t>
    </rPh>
    <rPh sb="2" eb="4">
      <t>カリイレ</t>
    </rPh>
    <rPh sb="4" eb="5">
      <t>キン</t>
    </rPh>
    <rPh sb="5" eb="6">
      <t>トウ</t>
    </rPh>
    <rPh sb="10" eb="12">
      <t>ネンマツ</t>
    </rPh>
    <rPh sb="12" eb="14">
      <t>ザンダカ</t>
    </rPh>
    <rPh sb="16" eb="18">
      <t>カイメ</t>
    </rPh>
    <phoneticPr fontId="1"/>
  </si>
  <si>
    <t>住宅借入金等　　　　年末残高（２回目）</t>
    <rPh sb="0" eb="2">
      <t>ジュウタク</t>
    </rPh>
    <rPh sb="2" eb="4">
      <t>カリイレ</t>
    </rPh>
    <rPh sb="4" eb="5">
      <t>キン</t>
    </rPh>
    <rPh sb="5" eb="6">
      <t>トウ</t>
    </rPh>
    <rPh sb="10" eb="12">
      <t>ネンマツ</t>
    </rPh>
    <rPh sb="12" eb="14">
      <t>ザンダカ</t>
    </rPh>
    <rPh sb="16" eb="18">
      <t>カイメ</t>
    </rPh>
    <phoneticPr fontId="1"/>
  </si>
  <si>
    <t>氏名</t>
    <rPh sb="0" eb="2">
      <t>シメイ</t>
    </rPh>
    <phoneticPr fontId="1"/>
  </si>
  <si>
    <t>（フリガナ）</t>
    <phoneticPr fontId="1"/>
  </si>
  <si>
    <t>区分</t>
    <rPh sb="0" eb="2">
      <t>クブン</t>
    </rPh>
    <phoneticPr fontId="1"/>
  </si>
  <si>
    <t>個人番号</t>
    <rPh sb="0" eb="2">
      <t>コジン</t>
    </rPh>
    <rPh sb="2" eb="4">
      <t>バンゴウ</t>
    </rPh>
    <phoneticPr fontId="1"/>
  </si>
  <si>
    <t>配偶者の　　　　　合計所得</t>
    <rPh sb="0" eb="3">
      <t>ハイグウシャ</t>
    </rPh>
    <rPh sb="9" eb="11">
      <t>ゴウケイ</t>
    </rPh>
    <rPh sb="11" eb="13">
      <t>ショトク</t>
    </rPh>
    <phoneticPr fontId="1"/>
  </si>
  <si>
    <t>円</t>
    <rPh sb="0" eb="1">
      <t>エン</t>
    </rPh>
    <phoneticPr fontId="1"/>
  </si>
  <si>
    <t>国民年金保険　　　　　　料等の金額</t>
    <rPh sb="0" eb="2">
      <t>コクミン</t>
    </rPh>
    <rPh sb="2" eb="4">
      <t>ネンキン</t>
    </rPh>
    <rPh sb="4" eb="6">
      <t>ホケン</t>
    </rPh>
    <rPh sb="12" eb="13">
      <t>リョウ</t>
    </rPh>
    <rPh sb="13" eb="14">
      <t>トウ</t>
    </rPh>
    <rPh sb="15" eb="17">
      <t>キンガク</t>
    </rPh>
    <phoneticPr fontId="1"/>
  </si>
  <si>
    <t>旧長期損害　　　　保険料の金額</t>
    <rPh sb="0" eb="1">
      <t>キュウ</t>
    </rPh>
    <rPh sb="1" eb="3">
      <t>チョウキ</t>
    </rPh>
    <rPh sb="3" eb="5">
      <t>ソンガイ</t>
    </rPh>
    <rPh sb="9" eb="11">
      <t>ホケン</t>
    </rPh>
    <rPh sb="11" eb="12">
      <t>リョウ</t>
    </rPh>
    <rPh sb="13" eb="15">
      <t>キンガク</t>
    </rPh>
    <phoneticPr fontId="1"/>
  </si>
  <si>
    <t>控除対象扶養親族</t>
    <rPh sb="0" eb="2">
      <t>コウジョ</t>
    </rPh>
    <rPh sb="2" eb="4">
      <t>タイショウ</t>
    </rPh>
    <rPh sb="4" eb="6">
      <t>フヨウ</t>
    </rPh>
    <rPh sb="6" eb="8">
      <t>シンゾク</t>
    </rPh>
    <phoneticPr fontId="1"/>
  </si>
  <si>
    <t>16歳未満の扶養親族</t>
    <rPh sb="2" eb="3">
      <t>サイ</t>
    </rPh>
    <rPh sb="3" eb="5">
      <t>ミマン</t>
    </rPh>
    <rPh sb="6" eb="8">
      <t>フヨウ</t>
    </rPh>
    <rPh sb="8" eb="10">
      <t>シンゾク</t>
    </rPh>
    <phoneticPr fontId="1"/>
  </si>
  <si>
    <t>（備考）</t>
    <rPh sb="1" eb="3">
      <t>ビコウ</t>
    </rPh>
    <phoneticPr fontId="1"/>
  </si>
  <si>
    <t>支 払 者</t>
    <phoneticPr fontId="1"/>
  </si>
  <si>
    <t>個人番号又は　　法人番号</t>
    <rPh sb="0" eb="2">
      <t>コジン</t>
    </rPh>
    <rPh sb="2" eb="4">
      <t>バンゴウ</t>
    </rPh>
    <rPh sb="4" eb="5">
      <t>マタ</t>
    </rPh>
    <rPh sb="8" eb="10">
      <t>ホウジン</t>
    </rPh>
    <rPh sb="10" eb="12">
      <t>バンゴウ</t>
    </rPh>
    <phoneticPr fontId="1"/>
  </si>
  <si>
    <t>住所（居所）　　又は所在地</t>
    <phoneticPr fontId="1"/>
  </si>
  <si>
    <t>氏名又は名称</t>
    <phoneticPr fontId="1"/>
  </si>
  <si>
    <t>（右詰で記載してください。）</t>
    <rPh sb="1" eb="2">
      <t>ミギ</t>
    </rPh>
    <rPh sb="2" eb="3">
      <t>ツメ</t>
    </rPh>
    <rPh sb="4" eb="6">
      <t>キサイ</t>
    </rPh>
    <phoneticPr fontId="1"/>
  </si>
  <si>
    <t>区分</t>
    <rPh sb="0" eb="2">
      <t>クブン</t>
    </rPh>
    <phoneticPr fontId="1"/>
  </si>
  <si>
    <t>個 人 番 号</t>
    <rPh sb="0" eb="1">
      <t>コ</t>
    </rPh>
    <rPh sb="2" eb="3">
      <t>ヒト</t>
    </rPh>
    <rPh sb="4" eb="5">
      <t>バン</t>
    </rPh>
    <rPh sb="6" eb="7">
      <t>ゴウ</t>
    </rPh>
    <phoneticPr fontId="1"/>
  </si>
  <si>
    <t>配偶者控除の種類</t>
    <rPh sb="0" eb="3">
      <t>ハイグウシャ</t>
    </rPh>
    <rPh sb="3" eb="5">
      <t>コウジョ</t>
    </rPh>
    <rPh sb="6" eb="8">
      <t>シュルイ</t>
    </rPh>
    <phoneticPr fontId="1"/>
  </si>
  <si>
    <t>控除対象扶養親族</t>
    <rPh sb="0" eb="2">
      <t>コウジョ</t>
    </rPh>
    <rPh sb="2" eb="4">
      <t>タイショウ</t>
    </rPh>
    <rPh sb="4" eb="6">
      <t>フヨウ</t>
    </rPh>
    <rPh sb="6" eb="8">
      <t>シンゾク</t>
    </rPh>
    <phoneticPr fontId="1"/>
  </si>
  <si>
    <t>個人・法人番号</t>
    <rPh sb="0" eb="2">
      <t>コジン</t>
    </rPh>
    <rPh sb="3" eb="5">
      <t>ホウジン</t>
    </rPh>
    <rPh sb="5" eb="7">
      <t>バンゴウ</t>
    </rPh>
    <phoneticPr fontId="1"/>
  </si>
  <si>
    <t>扶養控除の種類</t>
    <rPh sb="0" eb="2">
      <t>フヨウ</t>
    </rPh>
    <rPh sb="2" eb="4">
      <t>コウジョ</t>
    </rPh>
    <rPh sb="5" eb="7">
      <t>シュルイ</t>
    </rPh>
    <phoneticPr fontId="1"/>
  </si>
  <si>
    <t>１６歳未満の扶養親族</t>
    <rPh sb="2" eb="3">
      <t>サイ</t>
    </rPh>
    <rPh sb="3" eb="5">
      <t>ミマン</t>
    </rPh>
    <rPh sb="6" eb="8">
      <t>フヨウ</t>
    </rPh>
    <rPh sb="8" eb="10">
      <t>シンゾク</t>
    </rPh>
    <phoneticPr fontId="1"/>
  </si>
  <si>
    <t>年</t>
    <rPh sb="0" eb="1">
      <t>ネン</t>
    </rPh>
    <phoneticPr fontId="1"/>
  </si>
  <si>
    <t>月</t>
    <rPh sb="0" eb="1">
      <t>ガツ</t>
    </rPh>
    <phoneticPr fontId="1"/>
  </si>
  <si>
    <t>日</t>
    <rPh sb="0" eb="1">
      <t>ニチ</t>
    </rPh>
    <phoneticPr fontId="1"/>
  </si>
  <si>
    <t>住宅借入金等特別控除適用数</t>
    <rPh sb="0" eb="2">
      <t>ジュウタク</t>
    </rPh>
    <rPh sb="2" eb="4">
      <t>カリイレ</t>
    </rPh>
    <rPh sb="4" eb="5">
      <t>キン</t>
    </rPh>
    <rPh sb="5" eb="6">
      <t>トウ</t>
    </rPh>
    <rPh sb="6" eb="8">
      <t>トクベツ</t>
    </rPh>
    <rPh sb="8" eb="10">
      <t>コウジョ</t>
    </rPh>
    <rPh sb="10" eb="12">
      <t>テキヨウ</t>
    </rPh>
    <rPh sb="12" eb="13">
      <t>スウ</t>
    </rPh>
    <phoneticPr fontId="1"/>
  </si>
  <si>
    <t>住宅借入金等特別控除区分</t>
    <rPh sb="0" eb="2">
      <t>ジュウタク</t>
    </rPh>
    <rPh sb="2" eb="4">
      <t>カリイレ</t>
    </rPh>
    <rPh sb="4" eb="5">
      <t>キン</t>
    </rPh>
    <rPh sb="5" eb="6">
      <t>トウ</t>
    </rPh>
    <rPh sb="6" eb="8">
      <t>トクベツ</t>
    </rPh>
    <rPh sb="8" eb="10">
      <t>コウジョ</t>
    </rPh>
    <rPh sb="10" eb="12">
      <t>クブン</t>
    </rPh>
    <phoneticPr fontId="1"/>
  </si>
  <si>
    <t>　配　偶　者　関　係</t>
    <rPh sb="1" eb="2">
      <t>ハイ</t>
    </rPh>
    <rPh sb="3" eb="4">
      <t>グウ</t>
    </rPh>
    <rPh sb="5" eb="6">
      <t>シャ</t>
    </rPh>
    <rPh sb="7" eb="8">
      <t>カン</t>
    </rPh>
    <rPh sb="9" eb="10">
      <t>カカリ</t>
    </rPh>
    <phoneticPr fontId="1"/>
  </si>
  <si>
    <t>　本　人　関　係</t>
    <rPh sb="1" eb="2">
      <t>ホン</t>
    </rPh>
    <rPh sb="3" eb="4">
      <t>ヒト</t>
    </rPh>
    <rPh sb="5" eb="6">
      <t>カン</t>
    </rPh>
    <rPh sb="7" eb="8">
      <t>カカリ</t>
    </rPh>
    <phoneticPr fontId="1"/>
  </si>
  <si>
    <t>　扶　養　関　係</t>
    <rPh sb="1" eb="2">
      <t>フ</t>
    </rPh>
    <rPh sb="3" eb="4">
      <t>ヨウ</t>
    </rPh>
    <rPh sb="5" eb="6">
      <t>カン</t>
    </rPh>
    <rPh sb="7" eb="8">
      <t>カカリ</t>
    </rPh>
    <phoneticPr fontId="1"/>
  </si>
  <si>
    <t>住宅借入金等年末残高</t>
    <rPh sb="0" eb="2">
      <t>ジュウタク</t>
    </rPh>
    <rPh sb="2" eb="4">
      <t>カリイレ</t>
    </rPh>
    <rPh sb="4" eb="5">
      <t>キン</t>
    </rPh>
    <rPh sb="5" eb="6">
      <t>トウ</t>
    </rPh>
    <rPh sb="6" eb="8">
      <t>ネンマツ</t>
    </rPh>
    <rPh sb="8" eb="10">
      <t>ザンダカ</t>
    </rPh>
    <phoneticPr fontId="1"/>
  </si>
  <si>
    <t>　社会保険料関係</t>
    <rPh sb="1" eb="3">
      <t>シャカイ</t>
    </rPh>
    <rPh sb="3" eb="6">
      <t>ホケンリョウ</t>
    </rPh>
    <rPh sb="6" eb="8">
      <t>カンケイ</t>
    </rPh>
    <phoneticPr fontId="1"/>
  </si>
  <si>
    <t>　住宅ローン関係</t>
    <rPh sb="1" eb="3">
      <t>ジュウタク</t>
    </rPh>
    <rPh sb="6" eb="8">
      <t>カンケイ</t>
    </rPh>
    <phoneticPr fontId="1"/>
  </si>
  <si>
    <t>支   払　を受け　　る者</t>
    <phoneticPr fontId="1"/>
  </si>
  <si>
    <t>５人目以降の控除対象扶養親族の個人番号</t>
    <rPh sb="1" eb="2">
      <t>ニン</t>
    </rPh>
    <rPh sb="2" eb="3">
      <t>メ</t>
    </rPh>
    <rPh sb="3" eb="5">
      <t>イコウ</t>
    </rPh>
    <rPh sb="6" eb="8">
      <t>コウジョ</t>
    </rPh>
    <rPh sb="8" eb="10">
      <t>タイショウ</t>
    </rPh>
    <rPh sb="10" eb="12">
      <t>フヨウ</t>
    </rPh>
    <rPh sb="12" eb="14">
      <t>シンゾク</t>
    </rPh>
    <rPh sb="15" eb="17">
      <t>コジン</t>
    </rPh>
    <rPh sb="17" eb="19">
      <t>バンゴウ</t>
    </rPh>
    <phoneticPr fontId="1"/>
  </si>
  <si>
    <t>５人目以降の１６歳未満の扶養親族等の個人番号</t>
    <rPh sb="1" eb="2">
      <t>ニン</t>
    </rPh>
    <rPh sb="2" eb="3">
      <t>メ</t>
    </rPh>
    <rPh sb="3" eb="5">
      <t>イコウ</t>
    </rPh>
    <rPh sb="8" eb="9">
      <t>サイ</t>
    </rPh>
    <rPh sb="9" eb="11">
      <t>ミマン</t>
    </rPh>
    <rPh sb="12" eb="14">
      <t>フヨウ</t>
    </rPh>
    <rPh sb="14" eb="16">
      <t>シンゾク</t>
    </rPh>
    <rPh sb="16" eb="17">
      <t>トウ</t>
    </rPh>
    <rPh sb="18" eb="20">
      <t>コジン</t>
    </rPh>
    <rPh sb="20" eb="22">
      <t>バンゴウ</t>
    </rPh>
    <phoneticPr fontId="1"/>
  </si>
  <si>
    <t>老　　人</t>
    <phoneticPr fontId="1"/>
  </si>
  <si>
    <t>（役職名）</t>
    <rPh sb="1" eb="4">
      <t>ヤクショクメイ</t>
    </rPh>
    <phoneticPr fontId="1"/>
  </si>
  <si>
    <t>氏名</t>
    <rPh sb="0" eb="2">
      <t>シメイ</t>
    </rPh>
    <phoneticPr fontId="1"/>
  </si>
  <si>
    <t>障 害 者 の 数　　　　　　　　（本人を除く）</t>
    <rPh sb="0" eb="1">
      <t>ショウ</t>
    </rPh>
    <rPh sb="2" eb="3">
      <t>ガイ</t>
    </rPh>
    <rPh sb="4" eb="5">
      <t>モノ</t>
    </rPh>
    <rPh sb="8" eb="9">
      <t>カズ</t>
    </rPh>
    <rPh sb="18" eb="20">
      <t>ホンニン</t>
    </rPh>
    <rPh sb="21" eb="22">
      <t>ノゾ</t>
    </rPh>
    <phoneticPr fontId="1"/>
  </si>
  <si>
    <t>新個人年金         保険料の金額</t>
    <rPh sb="0" eb="1">
      <t>シン</t>
    </rPh>
    <rPh sb="1" eb="3">
      <t>コジン</t>
    </rPh>
    <rPh sb="3" eb="5">
      <t>ネンキン</t>
    </rPh>
    <rPh sb="14" eb="16">
      <t>ホケン</t>
    </rPh>
    <rPh sb="16" eb="17">
      <t>リョウ</t>
    </rPh>
    <rPh sb="18" eb="20">
      <t>キンガク</t>
    </rPh>
    <phoneticPr fontId="1"/>
  </si>
  <si>
    <t>旧個人年金      保険料の金額</t>
    <rPh sb="0" eb="1">
      <t>キュウ</t>
    </rPh>
    <rPh sb="1" eb="3">
      <t>コジン</t>
    </rPh>
    <rPh sb="3" eb="5">
      <t>ネンキン</t>
    </rPh>
    <rPh sb="11" eb="13">
      <t>ホケン</t>
    </rPh>
    <rPh sb="13" eb="14">
      <t>リョウ</t>
    </rPh>
    <rPh sb="15" eb="17">
      <t>キンガク</t>
    </rPh>
    <phoneticPr fontId="1"/>
  </si>
  <si>
    <t>同居　　　　老親等</t>
    <rPh sb="0" eb="2">
      <t>ドウキョ</t>
    </rPh>
    <rPh sb="6" eb="8">
      <t>ロウシン</t>
    </rPh>
    <rPh sb="8" eb="9">
      <t>トウ</t>
    </rPh>
    <phoneticPr fontId="1"/>
  </si>
  <si>
    <t>一般</t>
    <rPh sb="0" eb="2">
      <t>イッパン</t>
    </rPh>
    <phoneticPr fontId="1"/>
  </si>
  <si>
    <t>介護</t>
    <rPh sb="0" eb="2">
      <t>カイゴ</t>
    </rPh>
    <phoneticPr fontId="1"/>
  </si>
  <si>
    <t>年金</t>
    <rPh sb="0" eb="2">
      <t>ネンキン</t>
    </rPh>
    <phoneticPr fontId="1"/>
  </si>
  <si>
    <t>合計</t>
    <rPh sb="0" eb="2">
      <t>ゴウケイ</t>
    </rPh>
    <phoneticPr fontId="1"/>
  </si>
  <si>
    <t>地震</t>
    <rPh sb="0" eb="2">
      <t>ジシン</t>
    </rPh>
    <phoneticPr fontId="1"/>
  </si>
  <si>
    <t>旧長期</t>
    <rPh sb="0" eb="1">
      <t>キュウ</t>
    </rPh>
    <rPh sb="1" eb="3">
      <t>チョウキ</t>
    </rPh>
    <phoneticPr fontId="1"/>
  </si>
  <si>
    <t>同居特別</t>
    <rPh sb="0" eb="2">
      <t>ドウキョ</t>
    </rPh>
    <rPh sb="2" eb="4">
      <t>トクベツ</t>
    </rPh>
    <phoneticPr fontId="1"/>
  </si>
  <si>
    <t>その他の　　　　　　障害者</t>
    <rPh sb="10" eb="13">
      <t>ショウガイシャ</t>
    </rPh>
    <phoneticPr fontId="1"/>
  </si>
  <si>
    <t>特別障害者</t>
    <rPh sb="2" eb="4">
      <t>ショウガイ</t>
    </rPh>
    <rPh sb="4" eb="5">
      <t>シャ</t>
    </rPh>
    <phoneticPr fontId="1"/>
  </si>
  <si>
    <t>控除対象配偶者・扶養親族のうちの障害者の人数</t>
    <rPh sb="0" eb="2">
      <t>コウジョ</t>
    </rPh>
    <rPh sb="2" eb="4">
      <t>タイショウ</t>
    </rPh>
    <rPh sb="4" eb="7">
      <t>ハイグウシャ</t>
    </rPh>
    <rPh sb="8" eb="10">
      <t>フヨウ</t>
    </rPh>
    <rPh sb="10" eb="12">
      <t>シンゾク</t>
    </rPh>
    <rPh sb="20" eb="21">
      <t>ニン</t>
    </rPh>
    <phoneticPr fontId="1"/>
  </si>
  <si>
    <t>※　本人を含みません。</t>
    <rPh sb="2" eb="4">
      <t>ホンニン</t>
    </rPh>
    <rPh sb="5" eb="6">
      <t>フク</t>
    </rPh>
    <phoneticPr fontId="1"/>
  </si>
  <si>
    <t>※　１６歳未満扶養親族を含みます。</t>
    <rPh sb="4" eb="5">
      <t>サイ</t>
    </rPh>
    <rPh sb="5" eb="7">
      <t>ミマン</t>
    </rPh>
    <rPh sb="7" eb="9">
      <t>フヨウ</t>
    </rPh>
    <rPh sb="9" eb="11">
      <t>シンゾク</t>
    </rPh>
    <rPh sb="12" eb="13">
      <t>フク</t>
    </rPh>
    <phoneticPr fontId="1"/>
  </si>
  <si>
    <t>※　控除対象配偶者・扶養親族のうち、障害者に該当する人数を入力してください。</t>
    <rPh sb="2" eb="4">
      <t>コウジョ</t>
    </rPh>
    <rPh sb="4" eb="6">
      <t>タイショウ</t>
    </rPh>
    <rPh sb="6" eb="9">
      <t>ハイグウシャ</t>
    </rPh>
    <rPh sb="10" eb="12">
      <t>フヨウ</t>
    </rPh>
    <rPh sb="12" eb="14">
      <t>シンゾク</t>
    </rPh>
    <rPh sb="18" eb="21">
      <t>ショウガイシャ</t>
    </rPh>
    <rPh sb="22" eb="24">
      <t>ガイトウ</t>
    </rPh>
    <rPh sb="26" eb="28">
      <t>ニンズウ</t>
    </rPh>
    <rPh sb="29" eb="31">
      <t>ニュウリョク</t>
    </rPh>
    <phoneticPr fontId="1"/>
  </si>
  <si>
    <t>※１６歳未満扶養親族が５人以上いる場合には対応していません。</t>
    <rPh sb="3" eb="6">
      <t>サイミマン</t>
    </rPh>
    <rPh sb="6" eb="8">
      <t>フヨウ</t>
    </rPh>
    <rPh sb="8" eb="10">
      <t>シンゾク</t>
    </rPh>
    <rPh sb="12" eb="15">
      <t>ニンイジョウ</t>
    </rPh>
    <rPh sb="17" eb="19">
      <t>バアイ</t>
    </rPh>
    <rPh sb="21" eb="23">
      <t>タイオウ</t>
    </rPh>
    <phoneticPr fontId="1"/>
  </si>
  <si>
    <t>　生命保険料・地震保険料関係</t>
    <rPh sb="1" eb="3">
      <t>セイメイ</t>
    </rPh>
    <rPh sb="3" eb="5">
      <t>ホケン</t>
    </rPh>
    <rPh sb="5" eb="6">
      <t>リョウ</t>
    </rPh>
    <rPh sb="7" eb="9">
      <t>ジシン</t>
    </rPh>
    <rPh sb="9" eb="12">
      <t>ホケンリョウ</t>
    </rPh>
    <rPh sb="12" eb="14">
      <t>カンケイ</t>
    </rPh>
    <phoneticPr fontId="1"/>
  </si>
  <si>
    <t>　</t>
  </si>
  <si>
    <t>給　料</t>
  </si>
  <si>
    <t>受給者番号</t>
    <rPh sb="0" eb="3">
      <t>ジュキュウシャ</t>
    </rPh>
    <rPh sb="3" eb="5">
      <t>バンゴウ</t>
    </rPh>
    <phoneticPr fontId="1"/>
  </si>
  <si>
    <t>10,000,000円～11,999,999円</t>
    <rPh sb="10" eb="11">
      <t>エン</t>
    </rPh>
    <rPh sb="22" eb="23">
      <t>エン</t>
    </rPh>
    <phoneticPr fontId="12"/>
  </si>
  <si>
    <t>12,000,000～</t>
    <phoneticPr fontId="12"/>
  </si>
  <si>
    <t>（市区町村提出用）</t>
    <rPh sb="1" eb="3">
      <t>シク</t>
    </rPh>
    <rPh sb="3" eb="5">
      <t>チョウソン</t>
    </rPh>
    <rPh sb="5" eb="8">
      <t>テイシュツヨウ</t>
    </rPh>
    <phoneticPr fontId="1"/>
  </si>
  <si>
    <t>の場合に「〇」をつけてください。</t>
    <rPh sb="1" eb="3">
      <t>バアイ</t>
    </rPh>
    <phoneticPr fontId="1"/>
  </si>
  <si>
    <t>「区分」欄は、扶養親族が非居住者</t>
    <rPh sb="1" eb="3">
      <t>クブン</t>
    </rPh>
    <rPh sb="4" eb="5">
      <t>ラン</t>
    </rPh>
    <rPh sb="7" eb="9">
      <t>フヨウ</t>
    </rPh>
    <rPh sb="9" eb="11">
      <t>シンゾク</t>
    </rPh>
    <rPh sb="12" eb="13">
      <t>ヒ</t>
    </rPh>
    <rPh sb="13" eb="15">
      <t>キョジュウ</t>
    </rPh>
    <rPh sb="15" eb="16">
      <t>シャ</t>
    </rPh>
    <phoneticPr fontId="1"/>
  </si>
  <si>
    <t>※控除額ではなく、支払い金額を入力</t>
    <rPh sb="1" eb="3">
      <t>コウジョ</t>
    </rPh>
    <rPh sb="3" eb="4">
      <t>ガク</t>
    </rPh>
    <rPh sb="9" eb="11">
      <t>シハラ</t>
    </rPh>
    <rPh sb="12" eb="14">
      <t>キンガク</t>
    </rPh>
    <rPh sb="15" eb="17">
      <t>ニュウリョク</t>
    </rPh>
    <phoneticPr fontId="1"/>
  </si>
  <si>
    <t>支   払　を受け　　る者</t>
    <phoneticPr fontId="1"/>
  </si>
  <si>
    <t>※</t>
    <phoneticPr fontId="1"/>
  </si>
  <si>
    <t>※</t>
    <phoneticPr fontId="1"/>
  </si>
  <si>
    <t>※</t>
    <phoneticPr fontId="1"/>
  </si>
  <si>
    <t>支   払　を受け　　る者</t>
    <phoneticPr fontId="1"/>
  </si>
  <si>
    <t>種　　　別</t>
    <phoneticPr fontId="1"/>
  </si>
  <si>
    <t>支　払　金　額</t>
    <phoneticPr fontId="1"/>
  </si>
  <si>
    <t>給与所得控除後の金額</t>
    <phoneticPr fontId="1"/>
  </si>
  <si>
    <t>源  泉  徴  収  税  額</t>
    <phoneticPr fontId="1"/>
  </si>
  <si>
    <t>（フリガナ）</t>
    <phoneticPr fontId="1"/>
  </si>
  <si>
    <t>（フリガナ）</t>
    <phoneticPr fontId="1"/>
  </si>
  <si>
    <t>受 給 者 生 年 月 日</t>
    <phoneticPr fontId="1"/>
  </si>
  <si>
    <t>支 払 者</t>
    <phoneticPr fontId="1"/>
  </si>
  <si>
    <t>住所（居所）　　又は所在地</t>
    <phoneticPr fontId="1"/>
  </si>
  <si>
    <t>氏名又は名称</t>
    <phoneticPr fontId="1"/>
  </si>
  <si>
    <t>有</t>
    <phoneticPr fontId="1"/>
  </si>
  <si>
    <t>種　　　別</t>
    <phoneticPr fontId="1"/>
  </si>
  <si>
    <t>支　払　金　額</t>
    <phoneticPr fontId="1"/>
  </si>
  <si>
    <t>給与所得控除後の金額</t>
    <phoneticPr fontId="1"/>
  </si>
  <si>
    <t>源  泉  徴  収  税  額</t>
    <phoneticPr fontId="1"/>
  </si>
  <si>
    <t>事　業　者　情　報</t>
    <rPh sb="0" eb="1">
      <t>コト</t>
    </rPh>
    <rPh sb="2" eb="3">
      <t>ギョウ</t>
    </rPh>
    <rPh sb="4" eb="5">
      <t>シャ</t>
    </rPh>
    <rPh sb="6" eb="7">
      <t>ジョウ</t>
    </rPh>
    <rPh sb="8" eb="9">
      <t>ホウ</t>
    </rPh>
    <phoneticPr fontId="1"/>
  </si>
  <si>
    <t>事業者情報</t>
    <rPh sb="0" eb="3">
      <t>ジギョウシャ</t>
    </rPh>
    <rPh sb="3" eb="5">
      <t>ジョウホウ</t>
    </rPh>
    <phoneticPr fontId="1"/>
  </si>
  <si>
    <t>従　業　員　情　報</t>
    <rPh sb="0" eb="1">
      <t>ジュウ</t>
    </rPh>
    <rPh sb="2" eb="3">
      <t>ギョウ</t>
    </rPh>
    <rPh sb="4" eb="5">
      <t>イン</t>
    </rPh>
    <rPh sb="6" eb="7">
      <t>ジョウ</t>
    </rPh>
    <rPh sb="8" eb="9">
      <t>ホウ</t>
    </rPh>
    <phoneticPr fontId="1"/>
  </si>
  <si>
    <t>　年末調整の要否</t>
    <rPh sb="1" eb="3">
      <t>ネンマツ</t>
    </rPh>
    <rPh sb="3" eb="5">
      <t>チョウセイ</t>
    </rPh>
    <rPh sb="6" eb="8">
      <t>ヨウヒ</t>
    </rPh>
    <phoneticPr fontId="1"/>
  </si>
  <si>
    <t>　従業員情報</t>
    <rPh sb="1" eb="4">
      <t>ジュウギョウイン</t>
    </rPh>
    <rPh sb="4" eb="6">
      <t>ジョウホウ</t>
    </rPh>
    <phoneticPr fontId="1"/>
  </si>
  <si>
    <t>中途　　　就退職</t>
    <rPh sb="0" eb="2">
      <t>チュウト</t>
    </rPh>
    <rPh sb="5" eb="6">
      <t>シュウ</t>
    </rPh>
    <rPh sb="6" eb="8">
      <t>タイショク</t>
    </rPh>
    <phoneticPr fontId="1"/>
  </si>
  <si>
    <t>（フリガナ）</t>
    <phoneticPr fontId="1"/>
  </si>
  <si>
    <t>受 給 者 生 年 月 日</t>
    <phoneticPr fontId="1"/>
  </si>
  <si>
    <t>支 払 者</t>
    <phoneticPr fontId="1"/>
  </si>
  <si>
    <t>住所（居所）　　又は所在地</t>
    <phoneticPr fontId="1"/>
  </si>
  <si>
    <t>氏名又は名称</t>
    <phoneticPr fontId="1"/>
  </si>
  <si>
    <t>種　　　別</t>
    <phoneticPr fontId="1"/>
  </si>
  <si>
    <t>支　払　金　額</t>
    <phoneticPr fontId="1"/>
  </si>
  <si>
    <t>給与所得控除後の金額</t>
    <phoneticPr fontId="1"/>
  </si>
  <si>
    <t>源  泉  徴  収  税  額</t>
    <phoneticPr fontId="1"/>
  </si>
  <si>
    <t>特　定</t>
    <phoneticPr fontId="1"/>
  </si>
  <si>
    <t>老　　人</t>
    <phoneticPr fontId="1"/>
  </si>
  <si>
    <t>その他</t>
    <phoneticPr fontId="1"/>
  </si>
  <si>
    <t>有</t>
    <phoneticPr fontId="1"/>
  </si>
  <si>
    <t>（フリガナ）</t>
    <phoneticPr fontId="1"/>
  </si>
  <si>
    <t>受 給 者 生 年 月 日</t>
    <phoneticPr fontId="1"/>
  </si>
  <si>
    <t>支 払 者</t>
    <phoneticPr fontId="1"/>
  </si>
  <si>
    <t>住所（居所）　　又は所在地</t>
    <phoneticPr fontId="1"/>
  </si>
  <si>
    <t>氏名又は名称</t>
    <phoneticPr fontId="1"/>
  </si>
  <si>
    <t>[A]－2,200,000円</t>
    <rPh sb="13" eb="14">
      <t>エン</t>
    </rPh>
    <phoneticPr fontId="12"/>
  </si>
  <si>
    <t>税額</t>
    <rPh sb="0" eb="2">
      <t>ゼイガク</t>
    </rPh>
    <phoneticPr fontId="1"/>
  </si>
  <si>
    <t>％</t>
    <phoneticPr fontId="1"/>
  </si>
  <si>
    <t>年末調整による過不足税額</t>
    <phoneticPr fontId="1"/>
  </si>
  <si>
    <t>給料</t>
    <rPh sb="0" eb="2">
      <t>キュウリョウ</t>
    </rPh>
    <phoneticPr fontId="1"/>
  </si>
  <si>
    <t>賞与</t>
    <rPh sb="0" eb="2">
      <t>ショウヨ</t>
    </rPh>
    <phoneticPr fontId="1"/>
  </si>
  <si>
    <t>納期特例用集計</t>
    <rPh sb="0" eb="2">
      <t>ノウキ</t>
    </rPh>
    <rPh sb="2" eb="4">
      <t>トクレイ</t>
    </rPh>
    <rPh sb="4" eb="5">
      <t>ヨウ</t>
    </rPh>
    <rPh sb="5" eb="7">
      <t>シュウケイ</t>
    </rPh>
    <phoneticPr fontId="1"/>
  </si>
  <si>
    <t>7月～12月計</t>
    <rPh sb="1" eb="2">
      <t>ガツ</t>
    </rPh>
    <rPh sb="5" eb="6">
      <t>ガツ</t>
    </rPh>
    <rPh sb="6" eb="7">
      <t>ケイ</t>
    </rPh>
    <phoneticPr fontId="1"/>
  </si>
  <si>
    <t>1月～6月計</t>
    <rPh sb="1" eb="2">
      <t>ガツ</t>
    </rPh>
    <rPh sb="4" eb="5">
      <t>ガツ</t>
    </rPh>
    <rPh sb="5" eb="6">
      <t>ケイ</t>
    </rPh>
    <phoneticPr fontId="1"/>
  </si>
  <si>
    <t>①</t>
    <phoneticPr fontId="1"/>
  </si>
  <si>
    <t>④</t>
    <phoneticPr fontId="1"/>
  </si>
  <si>
    <t>⑥</t>
    <phoneticPr fontId="1"/>
  </si>
  <si>
    <t>⑦</t>
    <phoneticPr fontId="1"/>
  </si>
  <si>
    <t>⑧</t>
    <phoneticPr fontId="1"/>
  </si>
  <si>
    <t>⑭</t>
    <phoneticPr fontId="1"/>
  </si>
  <si>
    <t>(⑩+⑪+⑫+⑬+⑭+⑮+⑯)</t>
    <phoneticPr fontId="1"/>
  </si>
  <si>
    <t>⑱</t>
    <phoneticPr fontId="1"/>
  </si>
  <si>
    <t>⑲</t>
    <phoneticPr fontId="1"/>
  </si>
  <si>
    <t>年調年税額(㉑×102.1）</t>
    <phoneticPr fontId="1"/>
  </si>
  <si>
    <t>㉓</t>
    <phoneticPr fontId="1"/>
  </si>
  <si>
    <t>㉕</t>
    <phoneticPr fontId="1"/>
  </si>
  <si>
    <t>㉙</t>
    <phoneticPr fontId="1"/>
  </si>
  <si>
    <t>※　この画面で所得控除額を直接入力することはできません。</t>
    <rPh sb="4" eb="6">
      <t>ガメン</t>
    </rPh>
    <rPh sb="7" eb="9">
      <t>ショトク</t>
    </rPh>
    <rPh sb="9" eb="11">
      <t>コウジョ</t>
    </rPh>
    <rPh sb="11" eb="12">
      <t>ガク</t>
    </rPh>
    <rPh sb="13" eb="15">
      <t>チョクセツ</t>
    </rPh>
    <rPh sb="15" eb="17">
      <t>ニュウリョク</t>
    </rPh>
    <phoneticPr fontId="1"/>
  </si>
  <si>
    <t>　　生命保険料控除等は「年末調整1」シートから入力してください。</t>
    <rPh sb="2" eb="4">
      <t>セイメイ</t>
    </rPh>
    <rPh sb="4" eb="6">
      <t>ホケン</t>
    </rPh>
    <rPh sb="6" eb="7">
      <t>リョウ</t>
    </rPh>
    <rPh sb="7" eb="9">
      <t>コウジョ</t>
    </rPh>
    <rPh sb="9" eb="10">
      <t>トウ</t>
    </rPh>
    <rPh sb="12" eb="14">
      <t>ネンマツ</t>
    </rPh>
    <rPh sb="14" eb="16">
      <t>チョウセイ</t>
    </rPh>
    <rPh sb="23" eb="25">
      <t>ニュウリョク</t>
    </rPh>
    <phoneticPr fontId="1"/>
  </si>
  <si>
    <t>印刷について</t>
    <rPh sb="0" eb="2">
      <t>インサツ</t>
    </rPh>
    <phoneticPr fontId="1"/>
  </si>
  <si>
    <t>（フリガナ）</t>
    <phoneticPr fontId="1"/>
  </si>
  <si>
    <t>（フリガナ）</t>
    <phoneticPr fontId="1"/>
  </si>
  <si>
    <t>（フリガナ）</t>
    <phoneticPr fontId="1"/>
  </si>
  <si>
    <t>（フリガナ）</t>
    <phoneticPr fontId="1"/>
  </si>
  <si>
    <t>（フリガナ）</t>
    <phoneticPr fontId="1"/>
  </si>
  <si>
    <t>給与所得の源泉徴収票</t>
    <phoneticPr fontId="1"/>
  </si>
  <si>
    <t>給与支払報告書（個人別明細書)</t>
    <phoneticPr fontId="1"/>
  </si>
  <si>
    <t>・カード決済とコンビニ決済が使えます。</t>
    <rPh sb="4" eb="6">
      <t>ケッサイ</t>
    </rPh>
    <rPh sb="11" eb="13">
      <t>ケッサイ</t>
    </rPh>
    <rPh sb="14" eb="15">
      <t>ツカ</t>
    </rPh>
    <phoneticPr fontId="1"/>
  </si>
  <si>
    <t>・購入前に、ご使用のパソコンでこのファイルが正しく動作し、印刷できることを確認してください。</t>
    <rPh sb="1" eb="3">
      <t>コウニュウ</t>
    </rPh>
    <rPh sb="3" eb="4">
      <t>マエ</t>
    </rPh>
    <rPh sb="7" eb="9">
      <t>シヨウ</t>
    </rPh>
    <rPh sb="22" eb="23">
      <t>タダ</t>
    </rPh>
    <rPh sb="25" eb="27">
      <t>ドウサ</t>
    </rPh>
    <rPh sb="29" eb="31">
      <t>インサツ</t>
    </rPh>
    <rPh sb="37" eb="39">
      <t>カクニン</t>
    </rPh>
    <phoneticPr fontId="1"/>
  </si>
  <si>
    <t>・いかなる理由があろうと購入代金の返金はしません。</t>
    <rPh sb="5" eb="7">
      <t>リユウ</t>
    </rPh>
    <rPh sb="12" eb="14">
      <t>コウニュウ</t>
    </rPh>
    <rPh sb="14" eb="16">
      <t>ダイキン</t>
    </rPh>
    <rPh sb="17" eb="19">
      <t>ヘンキン</t>
    </rPh>
    <phoneticPr fontId="1"/>
  </si>
  <si>
    <t>※このファイルの使用により生じたいかなる損失に対しても、当事務所は責任を負いません。</t>
    <rPh sb="8" eb="10">
      <t>シヨウ</t>
    </rPh>
    <rPh sb="13" eb="14">
      <t>ショウ</t>
    </rPh>
    <rPh sb="20" eb="22">
      <t>ソンシツ</t>
    </rPh>
    <rPh sb="23" eb="24">
      <t>タイ</t>
    </rPh>
    <rPh sb="28" eb="29">
      <t>トウ</t>
    </rPh>
    <rPh sb="29" eb="31">
      <t>ジム</t>
    </rPh>
    <rPh sb="31" eb="32">
      <t>ショ</t>
    </rPh>
    <rPh sb="33" eb="35">
      <t>セキニン</t>
    </rPh>
    <rPh sb="36" eb="37">
      <t>オ</t>
    </rPh>
    <phoneticPr fontId="1"/>
  </si>
  <si>
    <t>前職分</t>
    <rPh sb="0" eb="2">
      <t>ゼンショク</t>
    </rPh>
    <rPh sb="2" eb="3">
      <t>ブン</t>
    </rPh>
    <phoneticPr fontId="1"/>
  </si>
  <si>
    <t>支払金額</t>
    <rPh sb="0" eb="2">
      <t>シハライ</t>
    </rPh>
    <rPh sb="2" eb="4">
      <t>キンガク</t>
    </rPh>
    <phoneticPr fontId="1"/>
  </si>
  <si>
    <t>社会保険料等の金額</t>
    <rPh sb="0" eb="2">
      <t>シャカイ</t>
    </rPh>
    <rPh sb="2" eb="5">
      <t>ホケンリョウ</t>
    </rPh>
    <rPh sb="5" eb="6">
      <t>トウ</t>
    </rPh>
    <rPh sb="7" eb="9">
      <t>キンガク</t>
    </rPh>
    <phoneticPr fontId="1"/>
  </si>
  <si>
    <t>源泉徴収税額</t>
    <rPh sb="0" eb="2">
      <t>ゲンセン</t>
    </rPh>
    <rPh sb="2" eb="4">
      <t>チョウシュウ</t>
    </rPh>
    <rPh sb="4" eb="6">
      <t>ゼイガク</t>
    </rPh>
    <phoneticPr fontId="1"/>
  </si>
  <si>
    <t>してください。また、年末調整1シートの摘要欄に前職情報を記載してください。</t>
    <rPh sb="10" eb="12">
      <t>ネンマツ</t>
    </rPh>
    <rPh sb="12" eb="14">
      <t>チョウセイ</t>
    </rPh>
    <rPh sb="19" eb="21">
      <t>テキヨウ</t>
    </rPh>
    <rPh sb="21" eb="22">
      <t>ラン</t>
    </rPh>
    <rPh sb="23" eb="25">
      <t>ゼンショク</t>
    </rPh>
    <rPh sb="25" eb="27">
      <t>ジョウホウ</t>
    </rPh>
    <rPh sb="28" eb="30">
      <t>キサイ</t>
    </rPh>
    <phoneticPr fontId="1"/>
  </si>
  <si>
    <t>前職分の給料がある場合には、必ず従業員情報シートの中途就職欄に〇と就職日を記載</t>
    <rPh sb="0" eb="2">
      <t>ゼンショク</t>
    </rPh>
    <rPh sb="2" eb="3">
      <t>ブン</t>
    </rPh>
    <rPh sb="4" eb="6">
      <t>キュウリョウ</t>
    </rPh>
    <rPh sb="9" eb="11">
      <t>バアイ</t>
    </rPh>
    <rPh sb="14" eb="15">
      <t>カナラ</t>
    </rPh>
    <rPh sb="16" eb="19">
      <t>ジュウギョウイン</t>
    </rPh>
    <rPh sb="19" eb="21">
      <t>ジョウホウ</t>
    </rPh>
    <rPh sb="25" eb="27">
      <t>チュウト</t>
    </rPh>
    <rPh sb="27" eb="29">
      <t>シュウショク</t>
    </rPh>
    <rPh sb="29" eb="30">
      <t>ラン</t>
    </rPh>
    <rPh sb="33" eb="35">
      <t>シュウショク</t>
    </rPh>
    <rPh sb="35" eb="36">
      <t>ビ</t>
    </rPh>
    <rPh sb="37" eb="39">
      <t>キサイ</t>
    </rPh>
    <phoneticPr fontId="1"/>
  </si>
  <si>
    <t>この前職分の支払金額等は源泉徴収簿の１月の欄に表示されます。</t>
    <rPh sb="2" eb="4">
      <t>ゼンショク</t>
    </rPh>
    <rPh sb="4" eb="5">
      <t>ブン</t>
    </rPh>
    <rPh sb="6" eb="8">
      <t>シハラ</t>
    </rPh>
    <rPh sb="8" eb="10">
      <t>キンガク</t>
    </rPh>
    <rPh sb="10" eb="11">
      <t>トウ</t>
    </rPh>
    <rPh sb="12" eb="14">
      <t>ゲンセン</t>
    </rPh>
    <rPh sb="14" eb="16">
      <t>チョウシュウ</t>
    </rPh>
    <rPh sb="16" eb="17">
      <t>ボ</t>
    </rPh>
    <rPh sb="19" eb="20">
      <t>ガツ</t>
    </rPh>
    <rPh sb="21" eb="22">
      <t>ラン</t>
    </rPh>
    <rPh sb="23" eb="25">
      <t>ヒョウジ</t>
    </rPh>
    <phoneticPr fontId="1"/>
  </si>
  <si>
    <t>※再配布禁止</t>
    <rPh sb="1" eb="4">
      <t>サイハイフ</t>
    </rPh>
    <rPh sb="4" eb="6">
      <t>キンシ</t>
    </rPh>
    <phoneticPr fontId="1"/>
  </si>
  <si>
    <t>ライセンスキーを未購入の場合、源泉徴収簿及び源泉徴収票に「ＳＡＭＰＬＥ」と表示されます。</t>
    <rPh sb="8" eb="11">
      <t>ミコウニュウ</t>
    </rPh>
    <rPh sb="12" eb="14">
      <t>バアイ</t>
    </rPh>
    <rPh sb="15" eb="17">
      <t>ゲンセン</t>
    </rPh>
    <rPh sb="17" eb="19">
      <t>チョウシュウ</t>
    </rPh>
    <rPh sb="19" eb="20">
      <t>ボ</t>
    </rPh>
    <rPh sb="20" eb="21">
      <t>オヨ</t>
    </rPh>
    <rPh sb="22" eb="24">
      <t>ゲンセン</t>
    </rPh>
    <rPh sb="24" eb="27">
      <t>チョウシュウヒョウ</t>
    </rPh>
    <rPh sb="37" eb="39">
      <t>ヒョウジ</t>
    </rPh>
    <phoneticPr fontId="1"/>
  </si>
  <si>
    <t>これを消すためには下の黄色いセルにライセンスキーを入力してください。</t>
    <rPh sb="3" eb="4">
      <t>ケ</t>
    </rPh>
    <rPh sb="9" eb="10">
      <t>シタ</t>
    </rPh>
    <rPh sb="11" eb="13">
      <t>キイロ</t>
    </rPh>
    <rPh sb="25" eb="27">
      <t>ニュウリョク</t>
    </rPh>
    <phoneticPr fontId="1"/>
  </si>
  <si>
    <t>ライセンスキー入力欄</t>
    <rPh sb="7" eb="9">
      <t>ニュウリョク</t>
    </rPh>
    <rPh sb="9" eb="10">
      <t>ラン</t>
    </rPh>
    <phoneticPr fontId="1"/>
  </si>
  <si>
    <t>・ライセンスキーは「SAMPLE」が消えるだけです。保護解除パスワードではありません。</t>
    <rPh sb="18" eb="19">
      <t>キ</t>
    </rPh>
    <rPh sb="26" eb="28">
      <t>ホゴ</t>
    </rPh>
    <rPh sb="28" eb="30">
      <t>カイジョ</t>
    </rPh>
    <phoneticPr fontId="1"/>
  </si>
  <si>
    <t>・STORES.jpからのダウンロード販売となります。</t>
    <rPh sb="19" eb="21">
      <t>ハンバイ</t>
    </rPh>
    <phoneticPr fontId="1"/>
  </si>
  <si>
    <t>・ライセンスキーの譲渡、再配布、公開は禁止です。</t>
    <rPh sb="9" eb="11">
      <t>ジョウト</t>
    </rPh>
    <rPh sb="12" eb="15">
      <t>サイハイフ</t>
    </rPh>
    <rPh sb="16" eb="18">
      <t>コウカイ</t>
    </rPh>
    <rPh sb="19" eb="21">
      <t>キンシ</t>
    </rPh>
    <phoneticPr fontId="1"/>
  </si>
  <si>
    <t>・著作権は鈴木一弘税理士事務所に帰属します。</t>
    <rPh sb="1" eb="4">
      <t>チョサクケン</t>
    </rPh>
    <rPh sb="5" eb="7">
      <t>スズキ</t>
    </rPh>
    <rPh sb="7" eb="9">
      <t>カズヒロ</t>
    </rPh>
    <rPh sb="9" eb="12">
      <t>ゼイリシ</t>
    </rPh>
    <rPh sb="12" eb="14">
      <t>ジム</t>
    </rPh>
    <rPh sb="14" eb="15">
      <t>ショ</t>
    </rPh>
    <rPh sb="16" eb="18">
      <t>キゾク</t>
    </rPh>
    <phoneticPr fontId="1"/>
  </si>
  <si>
    <t>使い方解説</t>
    <rPh sb="0" eb="1">
      <t>ツカ</t>
    </rPh>
    <rPh sb="2" eb="3">
      <t>カタ</t>
    </rPh>
    <rPh sb="3" eb="5">
      <t>カイセツ</t>
    </rPh>
    <phoneticPr fontId="1"/>
  </si>
  <si>
    <t>公式サイト</t>
    <rPh sb="0" eb="2">
      <t>コウシキ</t>
    </rPh>
    <phoneticPr fontId="1"/>
  </si>
  <si>
    <t>人員</t>
    <rPh sb="0" eb="2">
      <t>ジンイン</t>
    </rPh>
    <phoneticPr fontId="1"/>
  </si>
  <si>
    <t>ライセンスキー購入ページ</t>
    <rPh sb="7" eb="9">
      <t>コウニュウ</t>
    </rPh>
    <phoneticPr fontId="1"/>
  </si>
  <si>
    <t>・１事業所につき１ライセンスです。従業員の人数分購入する必要はありません。</t>
    <rPh sb="2" eb="5">
      <t>ジギョウショ</t>
    </rPh>
    <rPh sb="17" eb="20">
      <t>ジュウギョウイン</t>
    </rPh>
    <rPh sb="21" eb="23">
      <t>ニンズウ</t>
    </rPh>
    <rPh sb="23" eb="24">
      <t>ブン</t>
    </rPh>
    <rPh sb="24" eb="26">
      <t>コウニュウ</t>
    </rPh>
    <rPh sb="28" eb="30">
      <t>ヒツヨウ</t>
    </rPh>
    <phoneticPr fontId="1"/>
  </si>
  <si>
    <t>38~85</t>
    <phoneticPr fontId="1"/>
  </si>
  <si>
    <t>85~90</t>
    <phoneticPr fontId="1"/>
  </si>
  <si>
    <t>90~95</t>
    <phoneticPr fontId="1"/>
  </si>
  <si>
    <t>95~100</t>
    <phoneticPr fontId="1"/>
  </si>
  <si>
    <t>100~105</t>
    <phoneticPr fontId="1"/>
  </si>
  <si>
    <t>105~110</t>
    <phoneticPr fontId="1"/>
  </si>
  <si>
    <t>110~115</t>
    <phoneticPr fontId="1"/>
  </si>
  <si>
    <t>115~120</t>
    <phoneticPr fontId="1"/>
  </si>
  <si>
    <t>120~123</t>
    <phoneticPr fontId="1"/>
  </si>
  <si>
    <t>配偶者控除</t>
    <phoneticPr fontId="1"/>
  </si>
  <si>
    <t>900万円以下</t>
    <phoneticPr fontId="1"/>
  </si>
  <si>
    <t>900万円超</t>
    <phoneticPr fontId="1"/>
  </si>
  <si>
    <t>950万円超</t>
    <phoneticPr fontId="1"/>
  </si>
  <si>
    <t>控除額</t>
    <phoneticPr fontId="1"/>
  </si>
  <si>
    <t>38万円以下</t>
    <phoneticPr fontId="1"/>
  </si>
  <si>
    <t>950万円以下</t>
    <phoneticPr fontId="1"/>
  </si>
  <si>
    <t>1,000万円以下</t>
    <phoneticPr fontId="1"/>
  </si>
  <si>
    <t>一般</t>
    <phoneticPr fontId="1"/>
  </si>
  <si>
    <t>老人控除対象配偶者</t>
    <phoneticPr fontId="1"/>
  </si>
  <si>
    <t>配偶者特別控除</t>
    <phoneticPr fontId="1"/>
  </si>
  <si>
    <t>「区分」欄は、配偶者が非居住者の場合に「〇」をつけてください。</t>
    <rPh sb="1" eb="3">
      <t>クブン</t>
    </rPh>
    <rPh sb="4" eb="5">
      <t>ラン</t>
    </rPh>
    <rPh sb="7" eb="10">
      <t>ハイグウシャ</t>
    </rPh>
    <rPh sb="11" eb="12">
      <t>ヒ</t>
    </rPh>
    <rPh sb="12" eb="14">
      <t>キョジュウ</t>
    </rPh>
    <rPh sb="14" eb="15">
      <t>シャ</t>
    </rPh>
    <phoneticPr fontId="1"/>
  </si>
  <si>
    <t>12月31日現在の　　　　　　　　　　　　　　　　　　配偶者の年齢</t>
    <rPh sb="2" eb="3">
      <t>ガツ</t>
    </rPh>
    <rPh sb="5" eb="6">
      <t>ニチ</t>
    </rPh>
    <rPh sb="6" eb="8">
      <t>ゲンザイ</t>
    </rPh>
    <rPh sb="27" eb="30">
      <t>ハイグウシャ</t>
    </rPh>
    <rPh sb="31" eb="33">
      <t>ネンレイ</t>
    </rPh>
    <phoneticPr fontId="1"/>
  </si>
  <si>
    <t>歳</t>
    <rPh sb="0" eb="1">
      <t>サイ</t>
    </rPh>
    <phoneticPr fontId="1"/>
  </si>
  <si>
    <t>配偶者氏名</t>
    <rPh sb="0" eb="3">
      <t>ハイグウシャ</t>
    </rPh>
    <rPh sb="3" eb="5">
      <t>シメイ</t>
    </rPh>
    <phoneticPr fontId="1"/>
  </si>
  <si>
    <t>配偶者控除の額</t>
    <rPh sb="0" eb="3">
      <t>ハイグウシャ</t>
    </rPh>
    <rPh sb="3" eb="5">
      <t>コウジョ</t>
    </rPh>
    <rPh sb="6" eb="7">
      <t>ガク</t>
    </rPh>
    <phoneticPr fontId="1"/>
  </si>
  <si>
    <t>配偶者特別控除の額</t>
    <rPh sb="5" eb="7">
      <t>コウジョ</t>
    </rPh>
    <rPh sb="8" eb="9">
      <t>ガク</t>
    </rPh>
    <phoneticPr fontId="1"/>
  </si>
  <si>
    <t>区分</t>
  </si>
  <si>
    <t>・購入時にフォローされた方には、更新情報等をメールでお送りします。</t>
    <rPh sb="1" eb="4">
      <t>コウニュウジ</t>
    </rPh>
    <rPh sb="12" eb="13">
      <t>カタ</t>
    </rPh>
    <rPh sb="16" eb="18">
      <t>コウシン</t>
    </rPh>
    <rPh sb="18" eb="20">
      <t>ジョウホウ</t>
    </rPh>
    <rPh sb="20" eb="21">
      <t>トウ</t>
    </rPh>
    <rPh sb="27" eb="28">
      <t>オク</t>
    </rPh>
    <phoneticPr fontId="1"/>
  </si>
  <si>
    <t>・価格は700円です。</t>
    <rPh sb="1" eb="3">
      <t>カカク</t>
    </rPh>
    <rPh sb="7" eb="8">
      <t>エン</t>
    </rPh>
    <phoneticPr fontId="1"/>
  </si>
  <si>
    <t>配偶者控除又は配偶者特別控除の　　　　　　　　　　　　　　適用を受けるか</t>
    <rPh sb="0" eb="3">
      <t>ハイグウシャ</t>
    </rPh>
    <rPh sb="3" eb="5">
      <t>コウジョ</t>
    </rPh>
    <rPh sb="5" eb="6">
      <t>マタ</t>
    </rPh>
    <rPh sb="7" eb="10">
      <t>ハイグウシャ</t>
    </rPh>
    <rPh sb="10" eb="12">
      <t>トクベツ</t>
    </rPh>
    <rPh sb="12" eb="14">
      <t>コウジョ</t>
    </rPh>
    <rPh sb="29" eb="31">
      <t>テキヨウ</t>
    </rPh>
    <rPh sb="32" eb="33">
      <t>ウ</t>
    </rPh>
    <phoneticPr fontId="1"/>
  </si>
  <si>
    <t>上で「受ける」を選択した場合には、合計所得金額を記入してください。空欄の場合0円と判定されます。</t>
    <rPh sb="0" eb="1">
      <t>ウエ</t>
    </rPh>
    <rPh sb="3" eb="4">
      <t>ウ</t>
    </rPh>
    <rPh sb="8" eb="10">
      <t>センタク</t>
    </rPh>
    <rPh sb="12" eb="14">
      <t>バアイ</t>
    </rPh>
    <rPh sb="17" eb="19">
      <t>ゴウケイ</t>
    </rPh>
    <rPh sb="19" eb="21">
      <t>ショトク</t>
    </rPh>
    <rPh sb="21" eb="23">
      <t>キンガク</t>
    </rPh>
    <rPh sb="24" eb="26">
      <t>キニュウ</t>
    </rPh>
    <rPh sb="33" eb="35">
      <t>クウラン</t>
    </rPh>
    <rPh sb="36" eb="38">
      <t>バアイ</t>
    </rPh>
    <rPh sb="39" eb="40">
      <t>エン</t>
    </rPh>
    <rPh sb="41" eb="43">
      <t>ハンテイ</t>
    </rPh>
    <phoneticPr fontId="1"/>
  </si>
  <si>
    <t>配偶者の給与収入金額</t>
    <rPh sb="0" eb="3">
      <t>ハイグウシャ</t>
    </rPh>
    <rPh sb="4" eb="6">
      <t>キュウヨ</t>
    </rPh>
    <rPh sb="6" eb="8">
      <t>シュウニュウ</t>
    </rPh>
    <rPh sb="8" eb="10">
      <t>キンガク</t>
    </rPh>
    <phoneticPr fontId="1"/>
  </si>
  <si>
    <t>↓</t>
    <phoneticPr fontId="1"/>
  </si>
  <si>
    <t>配偶者の合計所得金額</t>
    <rPh sb="0" eb="3">
      <t>ハイグウシャ</t>
    </rPh>
    <rPh sb="4" eb="6">
      <t>ゴウケイ</t>
    </rPh>
    <rPh sb="6" eb="8">
      <t>ショトク</t>
    </rPh>
    <rPh sb="8" eb="10">
      <t>キンガク</t>
    </rPh>
    <phoneticPr fontId="1"/>
  </si>
  <si>
    <t>参考）配偶者の収入が給与収入のみの場合の、配偶者の合計所得金額</t>
    <rPh sb="3" eb="6">
      <t>ハイグウシャ</t>
    </rPh>
    <rPh sb="7" eb="9">
      <t>シュウニュウ</t>
    </rPh>
    <phoneticPr fontId="1"/>
  </si>
  <si>
    <t>（源泉）控除対象配偶者</t>
    <rPh sb="1" eb="3">
      <t>ゲンセン</t>
    </rPh>
    <rPh sb="4" eb="6">
      <t>コウジョ</t>
    </rPh>
    <rPh sb="6" eb="8">
      <t>タイショウ</t>
    </rPh>
    <rPh sb="8" eb="11">
      <t>ハイグウシャ</t>
    </rPh>
    <phoneticPr fontId="1"/>
  </si>
  <si>
    <t>　の有無等</t>
    <phoneticPr fontId="1"/>
  </si>
  <si>
    <t>配偶者        （特別）               控除の額</t>
  </si>
  <si>
    <t>配偶者        （特別）               控除の額</t>
    <phoneticPr fontId="1"/>
  </si>
  <si>
    <t>（　配　偶　者　を　除　く。　）</t>
  </si>
  <si>
    <t>（　配　偶　者　を　除　く。　）</t>
    <phoneticPr fontId="1"/>
  </si>
  <si>
    <r>
      <rPr>
        <sz val="6"/>
        <color theme="1"/>
        <rFont val="ＭＳ 明朝"/>
        <family val="1"/>
        <charset val="128"/>
      </rPr>
      <t>(源泉・特別)</t>
    </r>
    <r>
      <rPr>
        <sz val="7"/>
        <color theme="1"/>
        <rFont val="ＭＳ 明朝"/>
        <family val="1"/>
        <charset val="128"/>
      </rPr>
      <t>　控除対象  配偶者</t>
    </r>
    <rPh sb="1" eb="3">
      <t>ゲンセン</t>
    </rPh>
    <rPh sb="4" eb="6">
      <t>トクベツ</t>
    </rPh>
    <rPh sb="8" eb="10">
      <t>コウジョ</t>
    </rPh>
    <rPh sb="10" eb="12">
      <t>タイショウ</t>
    </rPh>
    <rPh sb="14" eb="17">
      <t>ハイグウシャ</t>
    </rPh>
    <phoneticPr fontId="1"/>
  </si>
  <si>
    <r>
      <rPr>
        <sz val="6"/>
        <color rgb="FF0070C0"/>
        <rFont val="ＭＳ 明朝"/>
        <family val="1"/>
        <charset val="128"/>
      </rPr>
      <t>(源泉・特別)</t>
    </r>
    <r>
      <rPr>
        <sz val="7"/>
        <color rgb="FF0070C0"/>
        <rFont val="ＭＳ 明朝"/>
        <family val="1"/>
        <charset val="128"/>
      </rPr>
      <t>控除対象  配偶者</t>
    </r>
    <rPh sb="1" eb="3">
      <t>ゲンセン</t>
    </rPh>
    <rPh sb="4" eb="6">
      <t>トクベツ</t>
    </rPh>
    <rPh sb="7" eb="9">
      <t>コウジョ</t>
    </rPh>
    <rPh sb="9" eb="11">
      <t>タイショウ</t>
    </rPh>
    <rPh sb="13" eb="16">
      <t>ハイグウシャ</t>
    </rPh>
    <phoneticPr fontId="1"/>
  </si>
  <si>
    <r>
      <rPr>
        <sz val="6"/>
        <color rgb="FF00B050"/>
        <rFont val="ＭＳ 明朝"/>
        <family val="1"/>
        <charset val="128"/>
      </rPr>
      <t>(源泉・特別)</t>
    </r>
    <r>
      <rPr>
        <sz val="7"/>
        <color rgb="FF00B050"/>
        <rFont val="ＭＳ 明朝"/>
        <family val="1"/>
        <charset val="128"/>
      </rPr>
      <t>控除対象  配偶者</t>
    </r>
    <rPh sb="1" eb="3">
      <t>ゲンセン</t>
    </rPh>
    <rPh sb="4" eb="6">
      <t>トクベツ</t>
    </rPh>
    <rPh sb="7" eb="9">
      <t>コウジョ</t>
    </rPh>
    <rPh sb="9" eb="11">
      <t>タイショウ</t>
    </rPh>
    <rPh sb="13" eb="16">
      <t>ハイグウシャ</t>
    </rPh>
    <phoneticPr fontId="1"/>
  </si>
  <si>
    <t>生命保険料の           金額の         　内訳</t>
    <rPh sb="0" eb="2">
      <t>セイメイ</t>
    </rPh>
    <rPh sb="2" eb="4">
      <t>ホケン</t>
    </rPh>
    <rPh sb="4" eb="5">
      <t>リョウ</t>
    </rPh>
    <rPh sb="17" eb="19">
      <t>キンガク</t>
    </rPh>
    <rPh sb="30" eb="32">
      <t>ウチワケ</t>
    </rPh>
    <phoneticPr fontId="1"/>
  </si>
  <si>
    <t>扶養控除額、基礎控除額及び障害者等の控除額の合計額</t>
    <phoneticPr fontId="1"/>
  </si>
  <si>
    <t>配偶者(特別)控除額</t>
    <phoneticPr fontId="1"/>
  </si>
  <si>
    <t>※白いセルには保護がかかっています。色のついたセルに入力してください。</t>
    <rPh sb="1" eb="2">
      <t>シロ</t>
    </rPh>
    <rPh sb="7" eb="9">
      <t>ホゴ</t>
    </rPh>
    <rPh sb="18" eb="19">
      <t>イロ</t>
    </rPh>
    <rPh sb="26" eb="28">
      <t>ニュウリョク</t>
    </rPh>
    <phoneticPr fontId="1"/>
  </si>
  <si>
    <t>※修正が加わることがあります。期中は退職者用の使用に留め、年末調整の時期に公式サイトの修正情報を確認してください。</t>
    <rPh sb="1" eb="3">
      <t>シュウセイ</t>
    </rPh>
    <rPh sb="4" eb="5">
      <t>クワ</t>
    </rPh>
    <rPh sb="15" eb="17">
      <t>キチュウ</t>
    </rPh>
    <rPh sb="18" eb="22">
      <t>タイショクシャヨウ</t>
    </rPh>
    <rPh sb="23" eb="25">
      <t>シヨウ</t>
    </rPh>
    <rPh sb="26" eb="27">
      <t>トド</t>
    </rPh>
    <rPh sb="29" eb="31">
      <t>ネンマツ</t>
    </rPh>
    <rPh sb="31" eb="33">
      <t>チョウセイ</t>
    </rPh>
    <rPh sb="34" eb="36">
      <t>ジキ</t>
    </rPh>
    <rPh sb="37" eb="39">
      <t>コウシキ</t>
    </rPh>
    <rPh sb="43" eb="45">
      <t>シュウセイ</t>
    </rPh>
    <rPh sb="45" eb="47">
      <t>ジョウホウ</t>
    </rPh>
    <rPh sb="48" eb="50">
      <t>カクニン</t>
    </rPh>
    <phoneticPr fontId="1"/>
  </si>
  <si>
    <t>https://gensen-excel.stores.jp/items/5cfe008ac3a96763cfc031c1</t>
  </si>
  <si>
    <t>令和 2 年分</t>
    <rPh sb="0" eb="2">
      <t>レイワ</t>
    </rPh>
    <rPh sb="5" eb="6">
      <t>ネン</t>
    </rPh>
    <rPh sb="6" eb="7">
      <t>ブン</t>
    </rPh>
    <phoneticPr fontId="1"/>
  </si>
  <si>
    <t>令和 ２ 年分</t>
    <rPh sb="0" eb="2">
      <t>レイワ</t>
    </rPh>
    <rPh sb="5" eb="6">
      <t>ネン</t>
    </rPh>
    <rPh sb="6" eb="7">
      <t>ブン</t>
    </rPh>
    <phoneticPr fontId="1"/>
  </si>
  <si>
    <t>期中退職者用につき年末調整はできません。</t>
    <rPh sb="0" eb="2">
      <t>キチュウ</t>
    </rPh>
    <rPh sb="2" eb="6">
      <t>タイショクシャヨウ</t>
    </rPh>
    <rPh sb="9" eb="11">
      <t>ネンマツ</t>
    </rPh>
    <rPh sb="11" eb="13">
      <t>チョウセイ</t>
    </rPh>
    <phoneticPr fontId="1"/>
  </si>
  <si>
    <t>否</t>
  </si>
  <si>
    <t>kvpecr</t>
    <phoneticPr fontId="1"/>
  </si>
  <si>
    <t>このバージョンは期中退職者用です。年末調整はできません。</t>
    <rPh sb="8" eb="10">
      <t>キチュウ</t>
    </rPh>
    <rPh sb="10" eb="13">
      <t>タイショクシャ</t>
    </rPh>
    <rPh sb="13" eb="14">
      <t>ヨウ</t>
    </rPh>
    <rPh sb="17" eb="19">
      <t>ネンマツ</t>
    </rPh>
    <rPh sb="19" eb="21">
      <t>チョウセイ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</si>
</sst>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quot;-&quot;#,##0"/>
    <numFmt numFmtId="177" formatCode="#,##0;&quot;△ &quot;#,##0"/>
    <numFmt numFmtId="178" formatCode="0;\-0;;@"/>
    <numFmt numFmtId="179" formatCode="#,##0.000;&quot;△ &quot;#,##0.000"/>
    <numFmt numFmtId="180" formatCode="#,###;\-#,###;;@"/>
    <numFmt numFmtId="181" formatCode="#,###.000;\-####;;@"/>
    <numFmt numFmtId="182" formatCode="#,###;&quot;△&quot;#,###;;@"/>
    <numFmt numFmtId="183" formatCode="#,###"/>
    <numFmt numFmtId="184" formatCode="0_);\(0\)"/>
    <numFmt numFmtId="185" formatCode="###;[Red]\-###"/>
    <numFmt numFmtId="186" formatCode="#,##0_ ;[Red]\-#,##0\ "/>
    <numFmt numFmtId="187" formatCode="#,##0_ "/>
  </numFmts>
  <fonts count="150"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11"/>
      <color theme="1"/>
      <name val="ＭＳ Ｐゴシック"/>
      <family val="3"/>
      <charset val="128"/>
    </font>
    <font>
      <sz val="8"/>
      <color theme="1"/>
      <name val="ＭＳ Ｐ明朝"/>
      <family val="1"/>
      <charset val="128"/>
    </font>
    <font>
      <sz val="14"/>
      <color theme="1"/>
      <name val="ＭＳ Ｐ明朝"/>
      <family val="1"/>
      <charset val="128"/>
    </font>
    <font>
      <sz val="11"/>
      <color rgb="FF000000"/>
      <name val="ＭＳ Ｐゴシック"/>
      <family val="3"/>
      <charset val="128"/>
    </font>
    <font>
      <sz val="6"/>
      <color theme="1"/>
      <name val="ＭＳ Ｐ明朝"/>
      <family val="1"/>
      <charset val="128"/>
    </font>
    <font>
      <sz val="10"/>
      <color theme="1"/>
      <name val="ＭＳ Ｐ明朝"/>
      <family val="1"/>
      <charset val="128"/>
    </font>
    <font>
      <sz val="9"/>
      <color theme="1"/>
      <name val="ＭＳ Ｐ明朝"/>
      <family val="1"/>
      <charset val="128"/>
    </font>
    <font>
      <sz val="7"/>
      <color theme="1"/>
      <name val="ＭＳ Ｐ明朝"/>
      <family val="1"/>
      <charset val="128"/>
    </font>
    <font>
      <sz val="6"/>
      <name val="ＭＳ Ｐゴシック"/>
      <family val="3"/>
      <charset val="128"/>
    </font>
    <font>
      <sz val="10"/>
      <color theme="1"/>
      <name val="ＭＳ 明朝"/>
      <family val="1"/>
      <charset val="128"/>
    </font>
    <font>
      <b/>
      <sz val="11"/>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2"/>
      <charset val="128"/>
      <scheme val="minor"/>
    </font>
    <font>
      <sz val="7"/>
      <color theme="1"/>
      <name val="ＭＳ Ｐゴシック"/>
      <family val="2"/>
      <charset val="128"/>
      <scheme val="minor"/>
    </font>
    <font>
      <sz val="6"/>
      <color theme="1"/>
      <name val="ＭＳ Ｐゴシック"/>
      <family val="2"/>
      <charset val="128"/>
      <scheme val="minor"/>
    </font>
    <font>
      <sz val="11"/>
      <color theme="1"/>
      <name val="ＭＳ 明朝"/>
      <family val="1"/>
      <charset val="128"/>
    </font>
    <font>
      <sz val="7"/>
      <color indexed="8"/>
      <name val="ＭＳ 明朝"/>
      <family val="1"/>
      <charset val="128"/>
    </font>
    <font>
      <sz val="6"/>
      <color indexed="8"/>
      <name val="ＭＳ 明朝"/>
      <family val="1"/>
      <charset val="128"/>
    </font>
    <font>
      <sz val="9"/>
      <color indexed="8"/>
      <name val="ＭＳ 明朝"/>
      <family val="1"/>
      <charset val="128"/>
    </font>
    <font>
      <sz val="10"/>
      <color indexed="8"/>
      <name val="ＭＳ 明朝"/>
      <family val="1"/>
      <charset val="128"/>
    </font>
    <font>
      <sz val="8"/>
      <color indexed="8"/>
      <name val="ＭＳ 明朝"/>
      <family val="1"/>
      <charset val="128"/>
    </font>
    <font>
      <sz val="9"/>
      <color theme="1"/>
      <name val="ＭＳ 明朝"/>
      <family val="1"/>
      <charset val="128"/>
    </font>
    <font>
      <sz val="8"/>
      <color theme="1"/>
      <name val="ＭＳ Ｐゴシック"/>
      <family val="3"/>
      <charset val="128"/>
      <scheme val="minor"/>
    </font>
    <font>
      <sz val="8"/>
      <color theme="1"/>
      <name val="ＭＳ 明朝"/>
      <family val="1"/>
      <charset val="128"/>
    </font>
    <font>
      <sz val="14"/>
      <color indexed="8"/>
      <name val="ＭＳ 明朝"/>
      <family val="1"/>
      <charset val="128"/>
    </font>
    <font>
      <sz val="11"/>
      <color indexed="8"/>
      <name val="ＭＳ 明朝"/>
      <family val="1"/>
      <charset val="128"/>
    </font>
    <font>
      <sz val="12"/>
      <color indexed="8"/>
      <name val="ＭＳ 明朝"/>
      <family val="1"/>
      <charset val="128"/>
    </font>
    <font>
      <sz val="12"/>
      <color theme="1"/>
      <name val="ＭＳ 明朝"/>
      <family val="1"/>
      <charset val="128"/>
    </font>
    <font>
      <sz val="14"/>
      <color theme="1"/>
      <name val="ＭＳ 明朝"/>
      <family val="1"/>
      <charset val="128"/>
    </font>
    <font>
      <sz val="16"/>
      <color indexed="8"/>
      <name val="ＭＳ 明朝"/>
      <family val="1"/>
      <charset val="128"/>
    </font>
    <font>
      <sz val="16"/>
      <color theme="1"/>
      <name val="ＭＳ 明朝"/>
      <family val="1"/>
      <charset val="128"/>
    </font>
    <font>
      <sz val="18"/>
      <color theme="1"/>
      <name val="ＭＳ 明朝"/>
      <family val="1"/>
      <charset val="128"/>
    </font>
    <font>
      <sz val="20"/>
      <color theme="1"/>
      <name val="ＭＳ 明朝"/>
      <family val="1"/>
      <charset val="128"/>
    </font>
    <font>
      <sz val="18"/>
      <color indexed="8"/>
      <name val="ＭＳ 明朝"/>
      <family val="1"/>
      <charset val="128"/>
    </font>
    <font>
      <sz val="22"/>
      <color indexed="8"/>
      <name val="ＭＳ 明朝"/>
      <family val="1"/>
      <charset val="128"/>
    </font>
    <font>
      <sz val="22"/>
      <color theme="1"/>
      <name val="ＭＳ 明朝"/>
      <family val="1"/>
      <charset val="128"/>
    </font>
    <font>
      <sz val="10"/>
      <color theme="1"/>
      <name val="ＭＳ Ｐゴシック"/>
      <family val="2"/>
      <charset val="128"/>
      <scheme val="minor"/>
    </font>
    <font>
      <b/>
      <sz val="10"/>
      <color theme="1"/>
      <name val="ＭＳ Ｐゴシック"/>
      <family val="3"/>
      <charset val="128"/>
      <scheme val="minor"/>
    </font>
    <font>
      <sz val="14"/>
      <color theme="1"/>
      <name val="ＭＳ Ｐゴシック"/>
      <family val="2"/>
      <charset val="128"/>
      <scheme val="minor"/>
    </font>
    <font>
      <strike/>
      <sz val="8"/>
      <color theme="1"/>
      <name val="ＭＳ Ｐゴシック"/>
      <family val="2"/>
      <charset val="128"/>
      <scheme val="minor"/>
    </font>
    <font>
      <b/>
      <sz val="24"/>
      <color theme="1"/>
      <name val="ＭＳ Ｐゴシック"/>
      <family val="3"/>
      <charset val="128"/>
      <scheme val="minor"/>
    </font>
    <font>
      <u/>
      <sz val="11"/>
      <color theme="10"/>
      <name val="ＭＳ Ｐゴシック"/>
      <family val="3"/>
      <charset val="128"/>
    </font>
    <font>
      <sz val="12"/>
      <color theme="1"/>
      <name val="ＭＳ Ｐゴシック"/>
      <family val="2"/>
      <charset val="128"/>
      <scheme val="minor"/>
    </font>
    <font>
      <sz val="7"/>
      <color theme="1"/>
      <name val="ＭＳ 明朝"/>
      <family val="1"/>
      <charset val="128"/>
    </font>
    <font>
      <sz val="13"/>
      <color theme="1"/>
      <name val="ＭＳ 明朝"/>
      <family val="1"/>
      <charset val="128"/>
    </font>
    <font>
      <sz val="16"/>
      <color theme="1"/>
      <name val="ＭＳ Ｐゴシック"/>
      <family val="2"/>
      <charset val="128"/>
      <scheme val="minor"/>
    </font>
    <font>
      <sz val="24"/>
      <color theme="1"/>
      <name val="ＭＳ 明朝"/>
      <family val="1"/>
      <charset val="128"/>
    </font>
    <font>
      <sz val="26"/>
      <color theme="1"/>
      <name val="ＭＳ Ｐゴシック"/>
      <family val="3"/>
      <charset val="128"/>
    </font>
    <font>
      <sz val="10"/>
      <name val="ＭＳ Ｐゴシック"/>
      <family val="3"/>
      <charset val="128"/>
      <scheme val="minor"/>
    </font>
    <font>
      <sz val="9"/>
      <name val="ＭＳ Ｐゴシック"/>
      <family val="3"/>
      <charset val="128"/>
    </font>
    <font>
      <sz val="9"/>
      <name val="ＭＳ ゴシック"/>
      <family val="3"/>
      <charset val="128"/>
    </font>
    <font>
      <b/>
      <sz val="11"/>
      <color rgb="FFFF0000"/>
      <name val="ＭＳ Ｐゴシック"/>
      <family val="3"/>
      <charset val="128"/>
      <scheme val="minor"/>
    </font>
    <font>
      <sz val="5"/>
      <color theme="1"/>
      <name val="ＭＳ Ｐゴシック"/>
      <family val="2"/>
      <charset val="128"/>
      <scheme val="minor"/>
    </font>
    <font>
      <sz val="10"/>
      <color theme="1"/>
      <name val="ＭＳ ゴシック"/>
      <family val="3"/>
      <charset val="128"/>
    </font>
    <font>
      <sz val="11"/>
      <color theme="1"/>
      <name val="ＭＳ ゴシック"/>
      <family val="3"/>
      <charset val="128"/>
    </font>
    <font>
      <sz val="8"/>
      <color theme="1"/>
      <name val="ＭＳ ゴシック"/>
      <family val="3"/>
      <charset val="128"/>
    </font>
    <font>
      <sz val="9"/>
      <color theme="1"/>
      <name val="ＭＳ ゴシック"/>
      <family val="3"/>
      <charset val="128"/>
    </font>
    <font>
      <b/>
      <sz val="18"/>
      <color theme="1"/>
      <name val="ＭＳ ゴシック"/>
      <family val="3"/>
      <charset val="128"/>
    </font>
    <font>
      <b/>
      <sz val="10"/>
      <color theme="1"/>
      <name val="ＭＳ ゴシック"/>
      <family val="3"/>
      <charset val="128"/>
    </font>
    <font>
      <b/>
      <sz val="11"/>
      <color rgb="FFFF0000"/>
      <name val="ＭＳ ゴシック"/>
      <family val="3"/>
      <charset val="128"/>
    </font>
    <font>
      <b/>
      <sz val="12"/>
      <color theme="1"/>
      <name val="ＭＳ ゴシック"/>
      <family val="3"/>
      <charset val="128"/>
    </font>
    <font>
      <b/>
      <sz val="11"/>
      <color theme="1"/>
      <name val="ＭＳ ゴシック"/>
      <family val="3"/>
      <charset val="128"/>
    </font>
    <font>
      <u/>
      <sz val="11"/>
      <color theme="10"/>
      <name val="ＭＳ ゴシック"/>
      <family val="3"/>
      <charset val="128"/>
    </font>
    <font>
      <sz val="11"/>
      <color indexed="8"/>
      <name val="ＭＳ ゴシック"/>
      <family val="3"/>
      <charset val="128"/>
    </font>
    <font>
      <sz val="9"/>
      <color indexed="8"/>
      <name val="ＭＳ ゴシック"/>
      <family val="3"/>
      <charset val="128"/>
    </font>
    <font>
      <sz val="16"/>
      <color indexed="8"/>
      <name val="ＭＳ ゴシック"/>
      <family val="3"/>
      <charset val="128"/>
    </font>
    <font>
      <sz val="12"/>
      <color indexed="8"/>
      <name val="ＭＳ ゴシック"/>
      <family val="3"/>
      <charset val="128"/>
    </font>
    <font>
      <sz val="7"/>
      <color theme="1"/>
      <name val="ＭＳ ゴシック"/>
      <family val="3"/>
      <charset val="128"/>
    </font>
    <font>
      <sz val="11"/>
      <color theme="0" tint="-0.499984740745262"/>
      <name val="ＭＳ ゴシック"/>
      <family val="3"/>
      <charset val="128"/>
    </font>
    <font>
      <sz val="7"/>
      <color theme="1" tint="0.499984740745262"/>
      <name val="ＭＳ ゴシック"/>
      <family val="3"/>
      <charset val="128"/>
    </font>
    <font>
      <sz val="10"/>
      <color indexed="8"/>
      <name val="ＭＳ ゴシック"/>
      <family val="3"/>
      <charset val="128"/>
    </font>
    <font>
      <sz val="12"/>
      <color theme="1"/>
      <name val="ＭＳ ゴシック"/>
      <family val="3"/>
      <charset val="128"/>
    </font>
    <font>
      <sz val="16"/>
      <color theme="1"/>
      <name val="ＭＳ ゴシック"/>
      <family val="3"/>
      <charset val="128"/>
    </font>
    <font>
      <sz val="14"/>
      <color indexed="8"/>
      <name val="ＭＳ ゴシック"/>
      <family val="3"/>
      <charset val="128"/>
    </font>
    <font>
      <sz val="14"/>
      <color theme="1"/>
      <name val="ＭＳ ゴシック"/>
      <family val="3"/>
      <charset val="128"/>
    </font>
    <font>
      <sz val="10"/>
      <color theme="0" tint="-0.499984740745262"/>
      <name val="ＭＳ ゴシック"/>
      <family val="3"/>
      <charset val="128"/>
    </font>
    <font>
      <sz val="9"/>
      <color theme="0" tint="-0.499984740745262"/>
      <name val="ＭＳ ゴシック"/>
      <family val="3"/>
      <charset val="128"/>
    </font>
    <font>
      <sz val="8"/>
      <color theme="0" tint="-0.499984740745262"/>
      <name val="ＭＳ ゴシック"/>
      <family val="3"/>
      <charset val="128"/>
    </font>
    <font>
      <sz val="16"/>
      <color theme="0" tint="-0.499984740745262"/>
      <name val="ＭＳ ゴシック"/>
      <family val="3"/>
      <charset val="128"/>
    </font>
    <font>
      <sz val="7"/>
      <color theme="0" tint="-0.499984740745262"/>
      <name val="ＭＳ ゴシック"/>
      <family val="3"/>
      <charset val="128"/>
    </font>
    <font>
      <sz val="12"/>
      <name val="ＭＳ ゴシック"/>
      <family val="3"/>
      <charset val="128"/>
    </font>
    <font>
      <sz val="16"/>
      <name val="ＭＳ ゴシック"/>
      <family val="3"/>
      <charset val="128"/>
    </font>
    <font>
      <sz val="8"/>
      <color theme="1" tint="0.499984740745262"/>
      <name val="ＭＳ ゴシック"/>
      <family val="3"/>
      <charset val="128"/>
    </font>
    <font>
      <sz val="9"/>
      <color theme="1" tint="0.499984740745262"/>
      <name val="ＭＳ ゴシック"/>
      <family val="3"/>
      <charset val="128"/>
    </font>
    <font>
      <sz val="11"/>
      <color rgb="FF000000"/>
      <name val="ＭＳ ゴシック"/>
      <family val="3"/>
      <charset val="128"/>
    </font>
    <font>
      <sz val="12"/>
      <color theme="3" tint="0.39997558519241921"/>
      <name val="ＭＳ 明朝"/>
      <family val="1"/>
      <charset val="128"/>
    </font>
    <font>
      <sz val="14"/>
      <color rgb="FF00B050"/>
      <name val="ＭＳ 明朝"/>
      <family val="1"/>
      <charset val="128"/>
    </font>
    <font>
      <sz val="11"/>
      <color rgb="FF00B050"/>
      <name val="ＭＳ 明朝"/>
      <family val="1"/>
      <charset val="128"/>
    </font>
    <font>
      <sz val="10"/>
      <color rgb="FF00B050"/>
      <name val="ＭＳ 明朝"/>
      <family val="1"/>
      <charset val="128"/>
    </font>
    <font>
      <sz val="9"/>
      <color rgb="FF00B050"/>
      <name val="ＭＳ 明朝"/>
      <family val="1"/>
      <charset val="128"/>
    </font>
    <font>
      <sz val="16"/>
      <color rgb="FF00B050"/>
      <name val="ＭＳ 明朝"/>
      <family val="1"/>
      <charset val="128"/>
    </font>
    <font>
      <sz val="16"/>
      <color rgb="FF0070C0"/>
      <name val="ＭＳ 明朝"/>
      <family val="1"/>
      <charset val="128"/>
    </font>
    <font>
      <sz val="14"/>
      <color rgb="FF0070C0"/>
      <name val="ＭＳ 明朝"/>
      <family val="1"/>
      <charset val="128"/>
    </font>
    <font>
      <sz val="11"/>
      <color rgb="FF0070C0"/>
      <name val="ＭＳ 明朝"/>
      <family val="1"/>
      <charset val="128"/>
    </font>
    <font>
      <sz val="10"/>
      <color rgb="FF0070C0"/>
      <name val="ＭＳ 明朝"/>
      <family val="1"/>
      <charset val="128"/>
    </font>
    <font>
      <sz val="9"/>
      <color rgb="FF0070C0"/>
      <name val="ＭＳ 明朝"/>
      <family val="1"/>
      <charset val="128"/>
    </font>
    <font>
      <sz val="12"/>
      <color rgb="FF0070C0"/>
      <name val="ＭＳ 明朝"/>
      <family val="1"/>
      <charset val="128"/>
    </font>
    <font>
      <sz val="11"/>
      <color rgb="FF0070C0"/>
      <name val="ＭＳ Ｐゴシック"/>
      <family val="2"/>
      <charset val="128"/>
      <scheme val="minor"/>
    </font>
    <font>
      <sz val="8"/>
      <color rgb="FF0070C0"/>
      <name val="ＭＳ 明朝"/>
      <family val="1"/>
      <charset val="128"/>
    </font>
    <font>
      <sz val="12"/>
      <color rgb="FF0070C0"/>
      <name val="ＭＳ Ｐゴシック"/>
      <family val="2"/>
      <charset val="128"/>
      <scheme val="minor"/>
    </font>
    <font>
      <sz val="7"/>
      <color rgb="FF0070C0"/>
      <name val="ＭＳ 明朝"/>
      <family val="1"/>
      <charset val="128"/>
    </font>
    <font>
      <sz val="12"/>
      <color rgb="FF00B050"/>
      <name val="ＭＳ 明朝"/>
      <family val="1"/>
      <charset val="128"/>
    </font>
    <font>
      <sz val="11"/>
      <color rgb="FF00B050"/>
      <name val="ＭＳ Ｐゴシック"/>
      <family val="2"/>
      <charset val="128"/>
      <scheme val="minor"/>
    </font>
    <font>
      <sz val="8"/>
      <color rgb="FF00B050"/>
      <name val="ＭＳ 明朝"/>
      <family val="1"/>
      <charset val="128"/>
    </font>
    <font>
      <sz val="12"/>
      <color rgb="FF00B050"/>
      <name val="ＭＳ Ｐゴシック"/>
      <family val="2"/>
      <charset val="128"/>
      <scheme val="minor"/>
    </font>
    <font>
      <sz val="32"/>
      <color rgb="FF0070C0"/>
      <name val="ＭＳ 明朝"/>
      <family val="1"/>
      <charset val="128"/>
    </font>
    <font>
      <sz val="32"/>
      <color rgb="FF00B050"/>
      <name val="ＭＳ 明朝"/>
      <family val="1"/>
      <charset val="128"/>
    </font>
    <font>
      <b/>
      <sz val="16"/>
      <color theme="1"/>
      <name val="ＭＳ Ｐゴシック"/>
      <family val="3"/>
      <charset val="128"/>
      <scheme val="minor"/>
    </font>
    <font>
      <sz val="11"/>
      <name val="ＭＳ ゴシック"/>
      <family val="3"/>
      <charset val="128"/>
    </font>
    <font>
      <sz val="7"/>
      <color rgb="FF00B050"/>
      <name val="ＭＳ 明朝"/>
      <family val="1"/>
      <charset val="128"/>
    </font>
    <font>
      <sz val="10"/>
      <name val="ＭＳ 明朝"/>
      <family val="1"/>
      <charset val="128"/>
    </font>
    <font>
      <sz val="12"/>
      <name val="ＭＳ 明朝"/>
      <family val="1"/>
      <charset val="128"/>
    </font>
    <font>
      <sz val="11"/>
      <name val="ＭＳ 明朝"/>
      <family val="1"/>
      <charset val="128"/>
    </font>
    <font>
      <sz val="9"/>
      <name val="ＭＳ 明朝"/>
      <family val="1"/>
      <charset val="128"/>
    </font>
    <font>
      <sz val="32"/>
      <name val="ＭＳ 明朝"/>
      <family val="1"/>
      <charset val="128"/>
    </font>
    <font>
      <sz val="14"/>
      <name val="ＭＳ 明朝"/>
      <family val="1"/>
      <charset val="128"/>
    </font>
    <font>
      <sz val="20"/>
      <name val="ＭＳ 明朝"/>
      <family val="1"/>
      <charset val="128"/>
    </font>
    <font>
      <sz val="16"/>
      <name val="ＭＳ 明朝"/>
      <family val="1"/>
      <charset val="128"/>
    </font>
    <font>
      <sz val="18"/>
      <name val="ＭＳ 明朝"/>
      <family val="1"/>
      <charset val="128"/>
    </font>
    <font>
      <sz val="7"/>
      <name val="ＭＳ 明朝"/>
      <family val="1"/>
      <charset val="128"/>
    </font>
    <font>
      <sz val="6"/>
      <name val="ＭＳ 明朝"/>
      <family val="1"/>
      <charset val="128"/>
    </font>
    <font>
      <sz val="22"/>
      <name val="ＭＳ 明朝"/>
      <family val="1"/>
      <charset val="128"/>
    </font>
    <font>
      <sz val="11"/>
      <name val="ＭＳ Ｐゴシック"/>
      <family val="2"/>
      <charset val="128"/>
      <scheme val="minor"/>
    </font>
    <font>
      <sz val="8"/>
      <name val="ＭＳ 明朝"/>
      <family val="1"/>
      <charset val="128"/>
    </font>
    <font>
      <sz val="16"/>
      <name val="ＭＳ Ｐゴシック"/>
      <family val="2"/>
      <charset val="128"/>
      <scheme val="minor"/>
    </font>
    <font>
      <sz val="12"/>
      <name val="ＭＳ Ｐゴシック"/>
      <family val="2"/>
      <charset val="128"/>
      <scheme val="minor"/>
    </font>
    <font>
      <sz val="13"/>
      <name val="ＭＳ 明朝"/>
      <family val="1"/>
      <charset val="128"/>
    </font>
    <font>
      <b/>
      <sz val="10"/>
      <color theme="1"/>
      <name val="ＭＳ Ｐ明朝"/>
      <family val="1"/>
      <charset val="128"/>
    </font>
    <font>
      <b/>
      <sz val="22"/>
      <color theme="1"/>
      <name val="ＭＳ Ｐゴシック"/>
      <family val="3"/>
      <charset val="128"/>
      <scheme val="minor"/>
    </font>
    <font>
      <sz val="55"/>
      <color theme="1"/>
      <name val="ＭＳ Ｐゴシック"/>
      <family val="3"/>
      <charset val="128"/>
      <scheme val="minor"/>
    </font>
    <font>
      <b/>
      <sz val="65"/>
      <color theme="1"/>
      <name val="ＭＳ Ｐゴシック"/>
      <family val="3"/>
      <charset val="128"/>
    </font>
    <font>
      <u/>
      <sz val="18"/>
      <color theme="10"/>
      <name val="ＭＳ Ｐゴシック"/>
      <family val="3"/>
      <charset val="128"/>
    </font>
    <font>
      <b/>
      <sz val="14"/>
      <color theme="1"/>
      <name val="ＭＳ Ｐゴシック"/>
      <family val="3"/>
      <charset val="128"/>
      <scheme val="minor"/>
    </font>
    <font>
      <sz val="11"/>
      <color rgb="FFFF0000"/>
      <name val="ＭＳ ゴシック"/>
      <family val="3"/>
      <charset val="128"/>
    </font>
    <font>
      <b/>
      <sz val="11"/>
      <name val="ＭＳ ゴシック"/>
      <family val="3"/>
      <charset val="128"/>
    </font>
    <font>
      <sz val="10"/>
      <name val="ＭＳ ゴシック"/>
      <family val="3"/>
      <charset val="128"/>
    </font>
    <font>
      <sz val="6"/>
      <color theme="1"/>
      <name val="ＭＳ 明朝"/>
      <family val="1"/>
      <charset val="128"/>
    </font>
    <font>
      <sz val="6"/>
      <color rgb="FF0070C0"/>
      <name val="ＭＳ 明朝"/>
      <family val="1"/>
      <charset val="128"/>
    </font>
    <font>
      <sz val="6"/>
      <color rgb="FF00B050"/>
      <name val="ＭＳ 明朝"/>
      <family val="1"/>
      <charset val="128"/>
    </font>
    <font>
      <b/>
      <sz val="20"/>
      <color theme="1"/>
      <name val="ＭＳ Ｐゴシック"/>
      <family val="3"/>
      <charset val="128"/>
      <scheme val="minor"/>
    </font>
    <font>
      <sz val="20"/>
      <color rgb="FFFF0000"/>
      <name val="ＭＳ Ｐゴシック"/>
      <family val="2"/>
      <charset val="128"/>
      <scheme val="minor"/>
    </font>
    <font>
      <b/>
      <sz val="12"/>
      <color rgb="FFFF0000"/>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6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top style="thin">
        <color indexed="64"/>
      </top>
      <bottom style="thin">
        <color rgb="FF000000"/>
      </bottom>
      <diagonal/>
    </border>
    <border>
      <left/>
      <right/>
      <top style="thin">
        <color indexed="64"/>
      </top>
      <bottom style="dotted">
        <color rgb="FF000000"/>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bottom/>
      <diagonal/>
    </border>
    <border>
      <left style="medium">
        <color auto="1"/>
      </left>
      <right/>
      <top style="medium">
        <color auto="1"/>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medium">
        <color auto="1"/>
      </top>
      <bottom/>
      <diagonal/>
    </border>
    <border>
      <left/>
      <right style="medium">
        <color indexed="64"/>
      </right>
      <top style="medium">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bottom/>
      <diagonal/>
    </border>
    <border>
      <left style="medium">
        <color auto="1"/>
      </left>
      <right/>
      <top style="thin">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style="thin">
        <color indexed="64"/>
      </top>
      <bottom style="thin">
        <color indexed="64"/>
      </bottom>
      <diagonal/>
    </border>
    <border>
      <left style="thin">
        <color theme="3" tint="0.39991454817346722"/>
      </left>
      <right style="thin">
        <color theme="3" tint="0.39991454817346722"/>
      </right>
      <top/>
      <bottom/>
      <diagonal/>
    </border>
    <border>
      <left style="thin">
        <color rgb="FF00B050"/>
      </left>
      <right style="thin">
        <color rgb="FF00B050"/>
      </right>
      <top style="thin">
        <color rgb="FF00B050"/>
      </top>
      <bottom style="thin">
        <color rgb="FF00B050"/>
      </bottom>
      <diagonal/>
    </border>
    <border>
      <left style="thin">
        <color rgb="FF00B050"/>
      </left>
      <right style="thin">
        <color theme="6" tint="-0.24994659260841701"/>
      </right>
      <top style="thin">
        <color rgb="FF00B050"/>
      </top>
      <bottom style="thin">
        <color rgb="FF00B050"/>
      </bottom>
      <diagonal/>
    </border>
    <border>
      <left style="thin">
        <color theme="6" tint="-0.24994659260841701"/>
      </left>
      <right style="thin">
        <color theme="6" tint="-0.24994659260841701"/>
      </right>
      <top style="thin">
        <color rgb="FF00B050"/>
      </top>
      <bottom style="thin">
        <color rgb="FF00B050"/>
      </bottom>
      <diagonal/>
    </border>
    <border>
      <left style="thin">
        <color theme="6" tint="-0.24994659260841701"/>
      </left>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diagonal/>
    </border>
    <border>
      <left style="thin">
        <color rgb="FF00B050"/>
      </left>
      <right style="thin">
        <color rgb="FF00B050"/>
      </right>
      <top/>
      <bottom style="thin">
        <color rgb="FF00B050"/>
      </bottom>
      <diagonal/>
    </border>
    <border>
      <left style="thin">
        <color rgb="FF00B050"/>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style="thin">
        <color rgb="FF00B050"/>
      </top>
      <bottom/>
      <diagonal/>
    </border>
    <border>
      <left/>
      <right/>
      <top/>
      <bottom style="thin">
        <color rgb="FF00B050"/>
      </bottom>
      <diagonal/>
    </border>
    <border>
      <left style="thin">
        <color theme="6" tint="-0.24994659260841701"/>
      </left>
      <right style="thin">
        <color theme="6" tint="-0.24994659260841701"/>
      </right>
      <top style="thin">
        <color rgb="FF00B050"/>
      </top>
      <bottom/>
      <diagonal/>
    </border>
    <border>
      <left style="thin">
        <color theme="6" tint="-0.24994659260841701"/>
      </left>
      <right/>
      <top style="thin">
        <color rgb="FF00B050"/>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theme="3" tint="0.39991454817346722"/>
      </right>
      <top style="thin">
        <color rgb="FF0070C0"/>
      </top>
      <bottom/>
      <diagonal/>
    </border>
    <border>
      <left style="thin">
        <color theme="3" tint="0.39991454817346722"/>
      </left>
      <right style="thin">
        <color theme="3" tint="0.39991454817346722"/>
      </right>
      <top style="thin">
        <color rgb="FF0070C0"/>
      </top>
      <bottom/>
      <diagonal/>
    </border>
    <border>
      <left style="thin">
        <color theme="3" tint="0.39991454817346722"/>
      </left>
      <right style="thin">
        <color rgb="FF0070C0"/>
      </right>
      <top style="thin">
        <color rgb="FF0070C0"/>
      </top>
      <bottom/>
      <diagonal/>
    </border>
    <border>
      <left style="thin">
        <color rgb="FF0070C0"/>
      </left>
      <right style="thin">
        <color theme="3" tint="0.39991454817346722"/>
      </right>
      <top/>
      <bottom/>
      <diagonal/>
    </border>
    <border>
      <left style="thin">
        <color theme="3" tint="0.39991454817346722"/>
      </left>
      <right style="thin">
        <color rgb="FF0070C0"/>
      </right>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rgb="FF0070C0"/>
      </left>
      <right style="thin">
        <color theme="3" tint="0.39991454817346722"/>
      </right>
      <top style="thin">
        <color rgb="FF0070C0"/>
      </top>
      <bottom style="thin">
        <color rgb="FF0070C0"/>
      </bottom>
      <diagonal/>
    </border>
    <border>
      <left style="thin">
        <color theme="3" tint="0.39991454817346722"/>
      </left>
      <right style="thin">
        <color theme="3" tint="0.39991454817346722"/>
      </right>
      <top style="thin">
        <color rgb="FF0070C0"/>
      </top>
      <bottom style="thin">
        <color rgb="FF0070C0"/>
      </bottom>
      <diagonal/>
    </border>
    <border>
      <left style="thin">
        <color theme="3" tint="0.39991454817346722"/>
      </left>
      <right style="thin">
        <color rgb="FF0070C0"/>
      </right>
      <top style="thin">
        <color rgb="FF0070C0"/>
      </top>
      <bottom style="thin">
        <color rgb="FF0070C0"/>
      </bottom>
      <diagonal/>
    </border>
    <border>
      <left style="thin">
        <color rgb="FF0070C0"/>
      </left>
      <right style="dotted">
        <color rgb="FF0070C0"/>
      </right>
      <top style="thin">
        <color rgb="FF0070C0"/>
      </top>
      <bottom style="thin">
        <color rgb="FF0070C0"/>
      </bottom>
      <diagonal/>
    </border>
    <border>
      <left style="dotted">
        <color rgb="FF0070C0"/>
      </left>
      <right style="dotted">
        <color rgb="FF0070C0"/>
      </right>
      <top style="thin">
        <color rgb="FF0070C0"/>
      </top>
      <bottom style="thin">
        <color rgb="FF0070C0"/>
      </bottom>
      <diagonal/>
    </border>
    <border>
      <left style="dotted">
        <color rgb="FF0070C0"/>
      </left>
      <right style="thin">
        <color theme="3" tint="0.39985351115451523"/>
      </right>
      <top style="thin">
        <color rgb="FF0070C0"/>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top style="thin">
        <color rgb="FF0070C0"/>
      </top>
      <bottom style="thin">
        <color rgb="FF0070C0"/>
      </bottom>
      <diagonal/>
    </border>
    <border>
      <left style="thin">
        <color rgb="FF0070C0"/>
      </left>
      <right style="thin">
        <color indexed="64"/>
      </right>
      <top style="thin">
        <color rgb="FF0070C0"/>
      </top>
      <bottom style="thin">
        <color indexed="64"/>
      </bottom>
      <diagonal/>
    </border>
    <border>
      <left style="thin">
        <color indexed="64"/>
      </left>
      <right style="thin">
        <color indexed="64"/>
      </right>
      <top style="thin">
        <color rgb="FF0070C0"/>
      </top>
      <bottom style="thin">
        <color indexed="64"/>
      </bottom>
      <diagonal/>
    </border>
    <border>
      <left style="thin">
        <color indexed="64"/>
      </left>
      <right/>
      <top style="thin">
        <color rgb="FF0070C0"/>
      </top>
      <bottom style="thin">
        <color indexed="64"/>
      </bottom>
      <diagonal/>
    </border>
    <border>
      <left style="thin">
        <color rgb="FF0070C0"/>
      </left>
      <right style="thin">
        <color indexed="64"/>
      </right>
      <top style="thin">
        <color indexed="64"/>
      </top>
      <bottom style="thin">
        <color indexed="64"/>
      </bottom>
      <diagonal/>
    </border>
    <border>
      <left style="thin">
        <color rgb="FF0070C0"/>
      </left>
      <right style="thin">
        <color indexed="64"/>
      </right>
      <top style="thin">
        <color indexed="64"/>
      </top>
      <bottom style="thin">
        <color rgb="FF0070C0"/>
      </bottom>
      <diagonal/>
    </border>
    <border>
      <left style="thin">
        <color indexed="64"/>
      </left>
      <right style="thin">
        <color indexed="64"/>
      </right>
      <top style="thin">
        <color indexed="64"/>
      </top>
      <bottom style="thin">
        <color rgb="FF0070C0"/>
      </bottom>
      <diagonal/>
    </border>
    <border>
      <left style="thin">
        <color indexed="64"/>
      </left>
      <right/>
      <top style="thin">
        <color indexed="64"/>
      </top>
      <bottom style="thin">
        <color rgb="FF0070C0"/>
      </bottom>
      <diagonal/>
    </border>
    <border>
      <left style="thin">
        <color rgb="FF0070C0"/>
      </left>
      <right style="thin">
        <color indexed="64"/>
      </right>
      <top/>
      <bottom style="thin">
        <color indexed="64"/>
      </bottom>
      <diagonal/>
    </border>
    <border>
      <left style="thin">
        <color indexed="64"/>
      </left>
      <right style="thin">
        <color rgb="FF0070C0"/>
      </right>
      <top/>
      <bottom style="thin">
        <color indexed="64"/>
      </bottom>
      <diagonal/>
    </border>
    <border>
      <left style="thin">
        <color indexed="64"/>
      </left>
      <right style="thin">
        <color rgb="FF0070C0"/>
      </right>
      <top style="thin">
        <color indexed="64"/>
      </top>
      <bottom style="thin">
        <color indexed="64"/>
      </bottom>
      <diagonal/>
    </border>
    <border>
      <left style="thin">
        <color indexed="64"/>
      </left>
      <right style="thin">
        <color rgb="FF0070C0"/>
      </right>
      <top style="thin">
        <color rgb="FF0070C0"/>
      </top>
      <bottom style="thin">
        <color indexed="64"/>
      </bottom>
      <diagonal/>
    </border>
    <border>
      <left style="thin">
        <color indexed="64"/>
      </left>
      <right style="thin">
        <color rgb="FF0070C0"/>
      </right>
      <top style="thin">
        <color rgb="FF0070C0"/>
      </top>
      <bottom style="thin">
        <color rgb="FF0070C0"/>
      </bottom>
      <diagonal/>
    </border>
    <border>
      <left style="thin">
        <color rgb="FF0070C0"/>
      </left>
      <right style="dotted">
        <color rgb="FF0070C0"/>
      </right>
      <top style="thin">
        <color rgb="FF0070C0"/>
      </top>
      <bottom/>
      <diagonal/>
    </border>
    <border>
      <left style="dotted">
        <color rgb="FF0070C0"/>
      </left>
      <right style="dotted">
        <color rgb="FF0070C0"/>
      </right>
      <top style="thin">
        <color rgb="FF0070C0"/>
      </top>
      <bottom/>
      <diagonal/>
    </border>
    <border>
      <left style="dotted">
        <color rgb="FF0070C0"/>
      </left>
      <right style="thin">
        <color rgb="FF0070C0"/>
      </right>
      <top style="thin">
        <color rgb="FF0070C0"/>
      </top>
      <bottom/>
      <diagonal/>
    </border>
    <border>
      <left style="thin">
        <color rgb="FF0070C0"/>
      </left>
      <right style="dotted">
        <color rgb="FF0070C0"/>
      </right>
      <top/>
      <bottom/>
      <diagonal/>
    </border>
    <border>
      <left style="dotted">
        <color rgb="FF0070C0"/>
      </left>
      <right style="dotted">
        <color rgb="FF0070C0"/>
      </right>
      <top/>
      <bottom/>
      <diagonal/>
    </border>
    <border>
      <left style="dotted">
        <color rgb="FF0070C0"/>
      </left>
      <right style="thin">
        <color rgb="FF0070C0"/>
      </right>
      <top/>
      <bottom/>
      <diagonal/>
    </border>
    <border>
      <left style="thin">
        <color rgb="FF0070C0"/>
      </left>
      <right style="dotted">
        <color rgb="FF0070C0"/>
      </right>
      <top/>
      <bottom style="thin">
        <color rgb="FF0070C0"/>
      </bottom>
      <diagonal/>
    </border>
    <border>
      <left style="dotted">
        <color rgb="FF0070C0"/>
      </left>
      <right style="dotted">
        <color rgb="FF0070C0"/>
      </right>
      <top/>
      <bottom style="thin">
        <color rgb="FF0070C0"/>
      </bottom>
      <diagonal/>
    </border>
    <border>
      <left style="dotted">
        <color rgb="FF0070C0"/>
      </left>
      <right style="thin">
        <color rgb="FF0070C0"/>
      </right>
      <top/>
      <bottom style="thin">
        <color rgb="FF0070C0"/>
      </bottom>
      <diagonal/>
    </border>
    <border>
      <left style="thin">
        <color rgb="FF0070C0"/>
      </left>
      <right style="thin">
        <color indexed="64"/>
      </right>
      <top style="thin">
        <color indexed="64"/>
      </top>
      <bottom/>
      <diagonal/>
    </border>
    <border>
      <left style="thin">
        <color indexed="64"/>
      </left>
      <right style="thin">
        <color rgb="FF0070C0"/>
      </right>
      <top style="thin">
        <color indexed="64"/>
      </top>
      <bottom/>
      <diagonal/>
    </border>
    <border>
      <left style="dotted">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indexed="64"/>
      </bottom>
      <diagonal/>
    </border>
    <border>
      <left style="thin">
        <color rgb="FF0070C0"/>
      </left>
      <right style="thin">
        <color rgb="FF0070C0"/>
      </right>
      <top style="thin">
        <color indexed="64"/>
      </top>
      <bottom style="thin">
        <color indexed="64"/>
      </bottom>
      <diagonal/>
    </border>
    <border>
      <left style="thin">
        <color rgb="FF0070C0"/>
      </left>
      <right style="thin">
        <color rgb="FF0070C0"/>
      </right>
      <top style="thin">
        <color indexed="64"/>
      </top>
      <bottom style="thin">
        <color rgb="FF0070C0"/>
      </bottom>
      <diagonal/>
    </border>
    <border>
      <left style="thin">
        <color rgb="FF0070C0"/>
      </left>
      <right style="thin">
        <color rgb="FF0070C0"/>
      </right>
      <top style="thin">
        <color indexed="64"/>
      </top>
      <bottom/>
      <diagonal/>
    </border>
    <border>
      <left style="dotted">
        <color rgb="FF0070C0"/>
      </left>
      <right/>
      <top/>
      <bottom/>
      <diagonal/>
    </border>
    <border>
      <left style="thin">
        <color rgb="FF0070C0"/>
      </left>
      <right style="thin">
        <color rgb="FF0070C0"/>
      </right>
      <top/>
      <bottom style="thin">
        <color rgb="FF0070C0"/>
      </bottom>
      <diagonal/>
    </border>
    <border>
      <left style="thin">
        <color rgb="FF0070C0"/>
      </left>
      <right style="thin">
        <color rgb="FF0070C0"/>
      </right>
      <top/>
      <bottom/>
      <diagonal/>
    </border>
    <border>
      <left/>
      <right style="thin">
        <color rgb="FF00B050"/>
      </right>
      <top/>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style="thin">
        <color rgb="FF00B050"/>
      </left>
      <right style="thin">
        <color indexed="64"/>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style="thin">
        <color indexed="64"/>
      </left>
      <right style="thin">
        <color rgb="FF00B050"/>
      </right>
      <top style="thin">
        <color rgb="FF00B050"/>
      </top>
      <bottom style="thin">
        <color rgb="FF00B050"/>
      </bottom>
      <diagonal/>
    </border>
    <border>
      <left style="thin">
        <color rgb="FF00B050"/>
      </left>
      <right style="dotted">
        <color rgb="FF00B050"/>
      </right>
      <top style="thin">
        <color rgb="FF00B050"/>
      </top>
      <bottom/>
      <diagonal/>
    </border>
    <border>
      <left style="dotted">
        <color rgb="FF00B050"/>
      </left>
      <right style="dotted">
        <color rgb="FF00B050"/>
      </right>
      <top style="thin">
        <color rgb="FF00B050"/>
      </top>
      <bottom/>
      <diagonal/>
    </border>
    <border>
      <left style="dotted">
        <color rgb="FF00B050"/>
      </left>
      <right style="thin">
        <color rgb="FF00B050"/>
      </right>
      <top style="thin">
        <color rgb="FF00B050"/>
      </top>
      <bottom/>
      <diagonal/>
    </border>
    <border>
      <left style="thin">
        <color rgb="FF00B050"/>
      </left>
      <right style="dotted">
        <color rgb="FF00B050"/>
      </right>
      <top/>
      <bottom/>
      <diagonal/>
    </border>
    <border>
      <left style="dotted">
        <color rgb="FF00B050"/>
      </left>
      <right style="dotted">
        <color rgb="FF00B050"/>
      </right>
      <top/>
      <bottom/>
      <diagonal/>
    </border>
    <border>
      <left style="dotted">
        <color rgb="FF00B050"/>
      </left>
      <right style="thin">
        <color rgb="FF00B050"/>
      </right>
      <top/>
      <bottom/>
      <diagonal/>
    </border>
    <border>
      <left style="thin">
        <color rgb="FF00B050"/>
      </left>
      <right style="thin">
        <color rgb="FF00B050"/>
      </right>
      <top style="thin">
        <color rgb="FF00B050"/>
      </top>
      <bottom style="thin">
        <color indexed="64"/>
      </bottom>
      <diagonal/>
    </border>
    <border>
      <left style="thin">
        <color rgb="FF00B050"/>
      </left>
      <right style="dotted">
        <color rgb="FF00B050"/>
      </right>
      <top style="thin">
        <color rgb="FF00B050"/>
      </top>
      <bottom style="thin">
        <color rgb="FF00B050"/>
      </bottom>
      <diagonal/>
    </border>
    <border>
      <left style="dotted">
        <color rgb="FF00B050"/>
      </left>
      <right style="dotted">
        <color rgb="FF00B050"/>
      </right>
      <top style="thin">
        <color rgb="FF00B050"/>
      </top>
      <bottom style="thin">
        <color rgb="FF00B050"/>
      </bottom>
      <diagonal/>
    </border>
    <border>
      <left style="dotted">
        <color rgb="FF00B050"/>
      </left>
      <right style="thin">
        <color rgb="FF00B050"/>
      </right>
      <top style="thin">
        <color rgb="FF00B050"/>
      </top>
      <bottom style="thin">
        <color rgb="FF00B050"/>
      </bottom>
      <diagonal/>
    </border>
    <border>
      <left style="thin">
        <color rgb="FF00B050"/>
      </left>
      <right style="thin">
        <color rgb="FF00B050"/>
      </right>
      <top style="thin">
        <color indexed="64"/>
      </top>
      <bottom style="thin">
        <color indexed="64"/>
      </bottom>
      <diagonal/>
    </border>
    <border>
      <left style="thin">
        <color rgb="FF00B050"/>
      </left>
      <right style="thin">
        <color rgb="FF00B050"/>
      </right>
      <top style="thin">
        <color indexed="64"/>
      </top>
      <bottom style="thin">
        <color rgb="FF00B050"/>
      </bottom>
      <diagonal/>
    </border>
    <border>
      <left style="dotted">
        <color rgb="FF00B050"/>
      </left>
      <right/>
      <top style="thin">
        <color rgb="FF00B050"/>
      </top>
      <bottom style="thin">
        <color rgb="FF00B050"/>
      </bottom>
      <diagonal/>
    </border>
    <border>
      <left style="thin">
        <color rgb="FF00B050"/>
      </left>
      <right/>
      <top style="thin">
        <color rgb="FF00B050"/>
      </top>
      <bottom style="thin">
        <color indexed="64"/>
      </bottom>
      <diagonal/>
    </border>
    <border>
      <left style="thin">
        <color rgb="FF00B050"/>
      </left>
      <right/>
      <top style="thin">
        <color indexed="64"/>
      </top>
      <bottom style="thin">
        <color rgb="FF00B050"/>
      </bottom>
      <diagonal/>
    </border>
    <border>
      <left style="thin">
        <color auto="1"/>
      </left>
      <right style="thin">
        <color theme="3" tint="0.39991454817346722"/>
      </right>
      <top style="thin">
        <color auto="1"/>
      </top>
      <bottom/>
      <diagonal/>
    </border>
    <border>
      <left style="thin">
        <color theme="3" tint="0.39991454817346722"/>
      </left>
      <right style="thin">
        <color theme="3" tint="0.39991454817346722"/>
      </right>
      <top style="thin">
        <color auto="1"/>
      </top>
      <bottom/>
      <diagonal/>
    </border>
    <border>
      <left style="thin">
        <color theme="3" tint="0.39991454817346722"/>
      </left>
      <right style="thin">
        <color auto="1"/>
      </right>
      <top style="thin">
        <color auto="1"/>
      </top>
      <bottom/>
      <diagonal/>
    </border>
    <border>
      <left style="thin">
        <color auto="1"/>
      </left>
      <right style="thin">
        <color theme="3" tint="0.39991454817346722"/>
      </right>
      <top/>
      <bottom/>
      <diagonal/>
    </border>
    <border>
      <left style="thin">
        <color theme="3" tint="0.39991454817346722"/>
      </left>
      <right style="thin">
        <color auto="1"/>
      </right>
      <top/>
      <bottom/>
      <diagonal/>
    </border>
    <border>
      <left style="thin">
        <color auto="1"/>
      </left>
      <right style="thin">
        <color theme="3" tint="0.39991454817346722"/>
      </right>
      <top/>
      <bottom style="thin">
        <color auto="1"/>
      </bottom>
      <diagonal/>
    </border>
    <border>
      <left style="thin">
        <color theme="3" tint="0.39991454817346722"/>
      </left>
      <right style="thin">
        <color theme="3" tint="0.39991454817346722"/>
      </right>
      <top/>
      <bottom style="thin">
        <color auto="1"/>
      </bottom>
      <diagonal/>
    </border>
    <border>
      <left style="thin">
        <color theme="3" tint="0.39991454817346722"/>
      </left>
      <right style="thin">
        <color auto="1"/>
      </right>
      <top/>
      <bottom style="thin">
        <color auto="1"/>
      </bottom>
      <diagonal/>
    </border>
    <border>
      <left style="thin">
        <color rgb="FF0070C0"/>
      </left>
      <right style="thin">
        <color indexed="64"/>
      </right>
      <top style="thin">
        <color rgb="FF0070C0"/>
      </top>
      <bottom/>
      <diagonal/>
    </border>
    <border>
      <left style="thin">
        <color indexed="64"/>
      </left>
      <right style="thin">
        <color indexed="64"/>
      </right>
      <top style="thin">
        <color rgb="FF0070C0"/>
      </top>
      <bottom/>
      <diagonal/>
    </border>
    <border>
      <left style="thin">
        <color auto="1"/>
      </left>
      <right style="dotted">
        <color rgb="FF0070C0"/>
      </right>
      <top style="thin">
        <color auto="1"/>
      </top>
      <bottom/>
      <diagonal/>
    </border>
    <border>
      <left style="dotted">
        <color rgb="FF0070C0"/>
      </left>
      <right style="dotted">
        <color rgb="FF0070C0"/>
      </right>
      <top style="thin">
        <color auto="1"/>
      </top>
      <bottom/>
      <diagonal/>
    </border>
    <border>
      <left style="dotted">
        <color rgb="FF0070C0"/>
      </left>
      <right style="thin">
        <color auto="1"/>
      </right>
      <top style="thin">
        <color auto="1"/>
      </top>
      <bottom/>
      <diagonal/>
    </border>
    <border>
      <left style="thin">
        <color auto="1"/>
      </left>
      <right style="dotted">
        <color rgb="FF0070C0"/>
      </right>
      <top/>
      <bottom/>
      <diagonal/>
    </border>
    <border>
      <left style="dotted">
        <color rgb="FF0070C0"/>
      </left>
      <right style="thin">
        <color auto="1"/>
      </right>
      <top/>
      <bottom/>
      <diagonal/>
    </border>
    <border>
      <left style="thin">
        <color auto="1"/>
      </left>
      <right style="dotted">
        <color rgb="FF0070C0"/>
      </right>
      <top/>
      <bottom style="thin">
        <color auto="1"/>
      </bottom>
      <diagonal/>
    </border>
    <border>
      <left style="dotted">
        <color rgb="FF0070C0"/>
      </left>
      <right style="dotted">
        <color rgb="FF0070C0"/>
      </right>
      <top/>
      <bottom style="thin">
        <color auto="1"/>
      </bottom>
      <diagonal/>
    </border>
    <border>
      <left style="dotted">
        <color rgb="FF0070C0"/>
      </left>
      <right style="thin">
        <color auto="1"/>
      </right>
      <top/>
      <bottom style="thin">
        <color auto="1"/>
      </bottom>
      <diagonal/>
    </border>
    <border>
      <left style="thin">
        <color rgb="FF0070C0"/>
      </left>
      <right style="thin">
        <color rgb="FF0070C0"/>
      </right>
      <top/>
      <bottom style="thin">
        <color indexed="64"/>
      </bottom>
      <diagonal/>
    </border>
    <border>
      <left style="thin">
        <color auto="1"/>
      </left>
      <right style="thin">
        <color rgb="FF0070C0"/>
      </right>
      <top style="thin">
        <color auto="1"/>
      </top>
      <bottom style="thin">
        <color rgb="FF0070C0"/>
      </bottom>
      <diagonal/>
    </border>
    <border>
      <left style="thin">
        <color indexed="64"/>
      </left>
      <right style="thin">
        <color rgb="FF0070C0"/>
      </right>
      <top style="thin">
        <color rgb="FF0070C0"/>
      </top>
      <bottom/>
      <diagonal/>
    </border>
    <border>
      <left style="thin">
        <color indexed="64"/>
      </left>
      <right style="thin">
        <color indexed="64"/>
      </right>
      <top style="thin">
        <color rgb="FF000000"/>
      </top>
      <bottom/>
      <diagonal/>
    </border>
    <border>
      <left style="thin">
        <color rgb="FF000000"/>
      </left>
      <right style="thin">
        <color rgb="FF000000"/>
      </right>
      <top style="thin">
        <color indexed="64"/>
      </top>
      <bottom/>
      <diagonal/>
    </border>
    <border>
      <left style="dotted">
        <color rgb="FF000000"/>
      </left>
      <right style="thin">
        <color rgb="FF000000"/>
      </right>
      <top style="thin">
        <color indexed="64"/>
      </top>
      <bottom/>
      <diagonal/>
    </border>
    <border>
      <left style="thin">
        <color rgb="FF000000"/>
      </left>
      <right style="dotted">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style="dotted">
        <color indexed="64"/>
      </left>
      <right/>
      <top style="dotted">
        <color rgb="FF000000"/>
      </top>
      <bottom style="thin">
        <color indexed="64"/>
      </bottom>
      <diagonal/>
    </border>
    <border>
      <left style="thin">
        <color rgb="FF000000"/>
      </left>
      <right style="thin">
        <color indexed="64"/>
      </right>
      <top/>
      <bottom style="thin">
        <color indexed="64"/>
      </bottom>
      <diagonal/>
    </border>
    <border>
      <left style="thin">
        <color indexed="64"/>
      </left>
      <right/>
      <top/>
      <bottom style="dotted">
        <color rgb="FF000000"/>
      </bottom>
      <diagonal/>
    </border>
    <border>
      <left/>
      <right/>
      <top/>
      <bottom style="dotted">
        <color rgb="FF000000"/>
      </bottom>
      <diagonal/>
    </border>
    <border>
      <left style="dotted">
        <color indexed="64"/>
      </left>
      <right style="thin">
        <color rgb="FF000000"/>
      </right>
      <top style="thin">
        <color indexed="64"/>
      </top>
      <bottom/>
      <diagonal/>
    </border>
    <border>
      <left style="dotted">
        <color rgb="FF000000"/>
      </left>
      <right/>
      <top style="thin">
        <color rgb="FF000000"/>
      </top>
      <bottom/>
      <diagonal/>
    </border>
    <border>
      <left style="medium">
        <color indexed="64"/>
      </left>
      <right style="medium">
        <color indexed="64"/>
      </right>
      <top style="medium">
        <color indexed="64"/>
      </top>
      <bottom style="medium">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176" fontId="4" fillId="0" borderId="0">
      <alignment vertical="center"/>
    </xf>
    <xf numFmtId="0" fontId="49" fillId="0" borderId="0" applyNumberFormat="0" applyFill="0" applyBorder="0" applyAlignment="0" applyProtection="0">
      <alignment vertical="top"/>
      <protection locked="0"/>
    </xf>
  </cellStyleXfs>
  <cellXfs count="2604">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0" borderId="29" xfId="0" applyBorder="1" applyAlignment="1">
      <alignment horizontal="center" vertical="center"/>
    </xf>
    <xf numFmtId="0" fontId="17" fillId="0" borderId="0" xfId="0" applyFont="1">
      <alignment vertical="center"/>
    </xf>
    <xf numFmtId="0" fontId="0" fillId="0" borderId="0" xfId="0" applyProtection="1">
      <alignment vertical="center"/>
      <protection locked="0"/>
    </xf>
    <xf numFmtId="0" fontId="0" fillId="3" borderId="0" xfId="0" applyFill="1" applyProtection="1">
      <alignment vertical="center"/>
      <protection locked="0"/>
    </xf>
    <xf numFmtId="0" fontId="3" fillId="2" borderId="38" xfId="0" applyFont="1" applyFill="1" applyBorder="1" applyProtection="1">
      <alignment vertical="center"/>
      <protection locked="0"/>
    </xf>
    <xf numFmtId="0" fontId="3" fillId="2" borderId="40" xfId="0" applyFont="1" applyFill="1" applyBorder="1" applyProtection="1">
      <alignment vertical="center"/>
      <protection locked="0"/>
    </xf>
    <xf numFmtId="0" fontId="0" fillId="0" borderId="0" xfId="0" applyAlignment="1">
      <alignment horizontal="left" vertical="center"/>
    </xf>
    <xf numFmtId="38" fontId="0" fillId="0" borderId="0" xfId="0" applyNumberFormat="1">
      <alignment vertical="center"/>
    </xf>
    <xf numFmtId="38" fontId="0" fillId="0" borderId="0" xfId="1" applyFont="1">
      <alignment vertical="center"/>
    </xf>
    <xf numFmtId="38" fontId="0" fillId="0" borderId="1" xfId="0" applyNumberFormat="1" applyBorder="1">
      <alignment vertical="center"/>
    </xf>
    <xf numFmtId="0" fontId="20" fillId="0" borderId="0" xfId="0" applyFont="1" applyProtection="1">
      <alignment vertical="center"/>
      <protection hidden="1"/>
    </xf>
    <xf numFmtId="178" fontId="21" fillId="0" borderId="0" xfId="0" applyNumberFormat="1" applyFont="1" applyProtection="1">
      <alignment vertical="center"/>
      <protection hidden="1"/>
    </xf>
    <xf numFmtId="178" fontId="20" fillId="0" borderId="0" xfId="0" applyNumberFormat="1" applyFont="1" applyProtection="1">
      <alignment vertical="center"/>
      <protection hidden="1"/>
    </xf>
    <xf numFmtId="180" fontId="20" fillId="0" borderId="0" xfId="0" applyNumberFormat="1" applyFont="1" applyProtection="1">
      <alignment vertical="center"/>
      <protection hidden="1"/>
    </xf>
    <xf numFmtId="180" fontId="20" fillId="0" borderId="0" xfId="1" applyNumberFormat="1" applyFont="1" applyProtection="1">
      <alignment vertical="center"/>
      <protection hidden="1"/>
    </xf>
    <xf numFmtId="38" fontId="20" fillId="0" borderId="0" xfId="1" applyFont="1" applyProtection="1">
      <alignment vertical="center"/>
      <protection hidden="1"/>
    </xf>
    <xf numFmtId="0" fontId="46" fillId="0" borderId="0" xfId="0" applyFont="1" applyProtection="1">
      <alignment vertical="center"/>
      <protection hidden="1"/>
    </xf>
    <xf numFmtId="180" fontId="21" fillId="0" borderId="0" xfId="1" applyNumberFormat="1" applyFont="1" applyProtection="1">
      <alignment vertical="center"/>
      <protection hidden="1"/>
    </xf>
    <xf numFmtId="0" fontId="0" fillId="0" borderId="0" xfId="0" applyProtection="1">
      <alignment vertical="center"/>
      <protection hidden="1"/>
    </xf>
    <xf numFmtId="0" fontId="17" fillId="0" borderId="69" xfId="0" applyFont="1" applyBorder="1" applyProtection="1">
      <alignment vertical="center"/>
      <protection hidden="1"/>
    </xf>
    <xf numFmtId="0" fontId="0" fillId="0" borderId="69" xfId="0" applyBorder="1" applyProtection="1">
      <alignment vertical="center"/>
      <protection hidden="1"/>
    </xf>
    <xf numFmtId="0" fontId="49" fillId="0" borderId="0" xfId="3" applyAlignment="1" applyProtection="1">
      <alignment horizontal="center" vertical="center"/>
      <protection hidden="1"/>
    </xf>
    <xf numFmtId="177" fontId="10" fillId="0" borderId="0" xfId="1" applyNumberFormat="1" applyFont="1" applyAlignment="1" applyProtection="1">
      <alignment horizontal="right"/>
      <protection hidden="1"/>
    </xf>
    <xf numFmtId="176" fontId="9" fillId="3" borderId="66" xfId="2" applyFont="1" applyFill="1" applyBorder="1" applyAlignment="1" applyProtection="1">
      <alignment horizontal="left" vertical="center" wrapText="1"/>
      <protection hidden="1"/>
    </xf>
    <xf numFmtId="177" fontId="10" fillId="3" borderId="66" xfId="1" applyNumberFormat="1" applyFont="1" applyFill="1" applyBorder="1" applyAlignment="1" applyProtection="1">
      <alignment horizontal="right"/>
      <protection hidden="1"/>
    </xf>
    <xf numFmtId="177" fontId="10" fillId="3" borderId="68" xfId="1" applyNumberFormat="1" applyFont="1" applyFill="1" applyBorder="1" applyAlignment="1" applyProtection="1">
      <alignment horizontal="right"/>
      <protection hidden="1"/>
    </xf>
    <xf numFmtId="0" fontId="7" fillId="0" borderId="0" xfId="0" applyFont="1" applyProtection="1">
      <alignment vertical="center"/>
      <protection hidden="1"/>
    </xf>
    <xf numFmtId="0" fontId="8" fillId="3" borderId="0" xfId="0" applyFont="1" applyFill="1" applyAlignment="1" applyProtection="1">
      <alignment horizontal="center"/>
      <protection hidden="1"/>
    </xf>
    <xf numFmtId="0" fontId="3" fillId="3" borderId="0" xfId="0" applyFont="1" applyFill="1" applyAlignment="1" applyProtection="1">
      <alignment horizontal="center" vertical="center" wrapText="1"/>
      <protection hidden="1"/>
    </xf>
    <xf numFmtId="0" fontId="6" fillId="3" borderId="0" xfId="0" applyFont="1" applyFill="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9" fillId="0" borderId="54" xfId="0" applyFont="1" applyBorder="1" applyProtection="1">
      <alignment vertical="center"/>
      <protection hidden="1"/>
    </xf>
    <xf numFmtId="0" fontId="3" fillId="0" borderId="13" xfId="0" applyFont="1" applyBorder="1" applyAlignment="1" applyProtection="1">
      <alignment horizontal="center" vertical="center"/>
      <protection hidden="1"/>
    </xf>
    <xf numFmtId="0" fontId="3" fillId="0" borderId="39" xfId="0" applyFont="1" applyBorder="1" applyAlignment="1" applyProtection="1">
      <alignment horizontal="center" vertical="center"/>
      <protection hidden="1"/>
    </xf>
    <xf numFmtId="0" fontId="9" fillId="0" borderId="3" xfId="0" applyFont="1" applyBorder="1" applyProtection="1">
      <alignment vertical="center"/>
      <protection hidden="1"/>
    </xf>
    <xf numFmtId="0" fontId="3" fillId="0" borderId="14" xfId="0" applyFont="1" applyBorder="1" applyProtection="1">
      <alignment vertical="center"/>
      <protection hidden="1"/>
    </xf>
    <xf numFmtId="0" fontId="3" fillId="0" borderId="13" xfId="0" applyFont="1" applyBorder="1" applyProtection="1">
      <alignment vertical="center"/>
      <protection hidden="1"/>
    </xf>
    <xf numFmtId="0" fontId="3" fillId="0" borderId="14"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39" xfId="0" applyFont="1" applyBorder="1" applyAlignment="1" applyProtection="1">
      <alignment horizontal="center"/>
      <protection hidden="1"/>
    </xf>
    <xf numFmtId="38" fontId="5" fillId="0" borderId="39" xfId="1" applyFont="1" applyBorder="1" applyAlignment="1" applyProtection="1">
      <alignment horizontal="center"/>
      <protection hidden="1"/>
    </xf>
    <xf numFmtId="0" fontId="49" fillId="0" borderId="0" xfId="3" applyAlignment="1" applyProtection="1">
      <alignment vertical="center" wrapText="1"/>
      <protection hidden="1"/>
    </xf>
    <xf numFmtId="0" fontId="58" fillId="0" borderId="0" xfId="0" applyFont="1" applyAlignment="1" applyProtection="1">
      <alignment vertical="center" wrapText="1"/>
      <protection hidden="1"/>
    </xf>
    <xf numFmtId="0" fontId="0" fillId="0" borderId="0" xfId="0" applyAlignment="1" applyProtection="1">
      <alignment vertical="top"/>
      <protection hidden="1"/>
    </xf>
    <xf numFmtId="0" fontId="0" fillId="0" borderId="67" xfId="0" applyBorder="1" applyProtection="1">
      <alignment vertical="center"/>
      <protection hidden="1"/>
    </xf>
    <xf numFmtId="0" fontId="59" fillId="0" borderId="0" xfId="0" applyFont="1" applyAlignment="1" applyProtection="1">
      <alignment vertical="center" wrapText="1"/>
      <protection hidden="1"/>
    </xf>
    <xf numFmtId="0" fontId="0" fillId="0" borderId="0" xfId="0" applyAlignment="1" applyProtection="1">
      <alignment horizontal="left" vertical="center"/>
      <protection locked="0"/>
    </xf>
    <xf numFmtId="0" fontId="0" fillId="3" borderId="66" xfId="0" applyFill="1" applyBorder="1" applyProtection="1">
      <alignment vertical="center"/>
      <protection locked="0"/>
    </xf>
    <xf numFmtId="0" fontId="0" fillId="3" borderId="67" xfId="0" applyFill="1" applyBorder="1" applyProtection="1">
      <alignment vertical="center"/>
      <protection locked="0"/>
    </xf>
    <xf numFmtId="0" fontId="0" fillId="0" borderId="28" xfId="0" applyBorder="1" applyAlignment="1" applyProtection="1">
      <alignment horizontal="center" vertical="center"/>
      <protection locked="0"/>
    </xf>
    <xf numFmtId="0" fontId="18" fillId="3" borderId="0" xfId="0" applyFont="1" applyFill="1" applyAlignment="1" applyProtection="1">
      <alignment horizontal="left" vertical="center"/>
      <protection locked="0"/>
    </xf>
    <xf numFmtId="0" fontId="0" fillId="3" borderId="0" xfId="0" applyFill="1" applyAlignment="1" applyProtection="1">
      <alignment horizontal="center" vertical="center"/>
      <protection locked="0"/>
    </xf>
    <xf numFmtId="0" fontId="15" fillId="3" borderId="0" xfId="0" applyFont="1" applyFill="1" applyAlignment="1" applyProtection="1">
      <alignment horizontal="left" vertical="center"/>
      <protection locked="0"/>
    </xf>
    <xf numFmtId="0" fontId="0" fillId="0" borderId="1" xfId="0" applyBorder="1" applyProtection="1">
      <alignment vertical="center"/>
      <protection locked="0"/>
    </xf>
    <xf numFmtId="0" fontId="0" fillId="3" borderId="68" xfId="0" applyFill="1" applyBorder="1" applyProtection="1">
      <alignment vertical="center"/>
      <protection locked="0"/>
    </xf>
    <xf numFmtId="0" fontId="0" fillId="3" borderId="69" xfId="0" applyFill="1" applyBorder="1" applyProtection="1">
      <alignment vertical="center"/>
      <protection locked="0"/>
    </xf>
    <xf numFmtId="0" fontId="0" fillId="3" borderId="70" xfId="0" applyFill="1" applyBorder="1" applyProtection="1">
      <alignment vertical="center"/>
      <protection locked="0"/>
    </xf>
    <xf numFmtId="0" fontId="58" fillId="0" borderId="0" xfId="0" applyFont="1" applyAlignment="1" applyProtection="1">
      <alignment vertical="top" wrapText="1"/>
      <protection hidden="1"/>
    </xf>
    <xf numFmtId="0" fontId="62" fillId="0" borderId="0" xfId="0" applyFont="1" applyProtection="1">
      <alignment vertical="center"/>
      <protection hidden="1"/>
    </xf>
    <xf numFmtId="38" fontId="62" fillId="0" borderId="0" xfId="1" applyFont="1" applyProtection="1">
      <alignment vertical="center"/>
      <protection hidden="1"/>
    </xf>
    <xf numFmtId="0" fontId="62" fillId="0" borderId="0" xfId="0" applyFont="1" applyProtection="1">
      <alignment vertical="center"/>
      <protection locked="0"/>
    </xf>
    <xf numFmtId="0" fontId="62" fillId="3" borderId="66" xfId="0" applyFont="1" applyFill="1" applyBorder="1" applyProtection="1">
      <alignment vertical="center"/>
      <protection hidden="1"/>
    </xf>
    <xf numFmtId="0" fontId="62" fillId="3" borderId="0" xfId="0" applyFont="1" applyFill="1" applyProtection="1">
      <alignment vertical="center"/>
      <protection hidden="1"/>
    </xf>
    <xf numFmtId="0" fontId="62" fillId="3" borderId="67" xfId="0" applyFont="1" applyFill="1" applyBorder="1" applyProtection="1">
      <alignment vertical="center"/>
      <protection hidden="1"/>
    </xf>
    <xf numFmtId="177" fontId="62" fillId="0" borderId="0" xfId="0" applyNumberFormat="1" applyFont="1" applyProtection="1">
      <alignment vertical="center"/>
      <protection locked="0"/>
    </xf>
    <xf numFmtId="0" fontId="62" fillId="3" borderId="11" xfId="0" applyFont="1" applyFill="1" applyBorder="1" applyProtection="1">
      <alignment vertical="center"/>
      <protection hidden="1"/>
    </xf>
    <xf numFmtId="0" fontId="62" fillId="3" borderId="11" xfId="0" applyFont="1" applyFill="1" applyBorder="1" applyAlignment="1" applyProtection="1">
      <alignment horizontal="center" vertical="top"/>
      <protection hidden="1"/>
    </xf>
    <xf numFmtId="0" fontId="62" fillId="3" borderId="0" xfId="0" applyFont="1" applyFill="1" applyAlignment="1" applyProtection="1">
      <alignment horizontal="center" vertical="top"/>
      <protection hidden="1"/>
    </xf>
    <xf numFmtId="177" fontId="64" fillId="3" borderId="0" xfId="1" applyNumberFormat="1" applyFont="1" applyFill="1" applyAlignment="1" applyProtection="1">
      <alignment horizontal="right"/>
      <protection hidden="1"/>
    </xf>
    <xf numFmtId="177" fontId="64" fillId="3" borderId="0" xfId="1" applyNumberFormat="1" applyFont="1" applyFill="1" applyProtection="1">
      <alignment vertical="center"/>
      <protection hidden="1"/>
    </xf>
    <xf numFmtId="177" fontId="64" fillId="3" borderId="67" xfId="1" applyNumberFormat="1" applyFont="1" applyFill="1" applyBorder="1" applyAlignment="1" applyProtection="1">
      <alignment horizontal="right"/>
      <protection hidden="1"/>
    </xf>
    <xf numFmtId="0" fontId="67" fillId="0" borderId="0" xfId="0" applyFont="1" applyAlignment="1" applyProtection="1">
      <alignment vertical="center" wrapText="1"/>
      <protection hidden="1"/>
    </xf>
    <xf numFmtId="176" fontId="61" fillId="3" borderId="0" xfId="2" applyFont="1" applyFill="1" applyAlignment="1" applyProtection="1">
      <alignment horizontal="left" vertical="center" wrapText="1"/>
      <protection hidden="1"/>
    </xf>
    <xf numFmtId="176" fontId="64" fillId="3" borderId="67" xfId="2" applyFont="1" applyFill="1" applyBorder="1" applyAlignment="1" applyProtection="1">
      <alignment horizontal="left" vertical="center" wrapText="1"/>
      <protection hidden="1"/>
    </xf>
    <xf numFmtId="177" fontId="64" fillId="3" borderId="15" xfId="1" applyNumberFormat="1" applyFont="1" applyFill="1" applyBorder="1" applyAlignment="1" applyProtection="1">
      <alignment horizontal="right"/>
      <protection hidden="1"/>
    </xf>
    <xf numFmtId="0" fontId="70" fillId="0" borderId="0" xfId="3" applyFont="1" applyAlignment="1" applyProtection="1">
      <alignment vertical="center" wrapText="1"/>
      <protection hidden="1"/>
    </xf>
    <xf numFmtId="0" fontId="62" fillId="3" borderId="0" xfId="0" applyFont="1" applyFill="1" applyProtection="1">
      <alignment vertical="center"/>
      <protection locked="0"/>
    </xf>
    <xf numFmtId="0" fontId="62" fillId="3" borderId="68" xfId="0" applyFont="1" applyFill="1" applyBorder="1" applyProtection="1">
      <alignment vertical="center"/>
      <protection hidden="1"/>
    </xf>
    <xf numFmtId="0" fontId="62" fillId="3" borderId="69" xfId="0" applyFont="1" applyFill="1" applyBorder="1" applyProtection="1">
      <alignment vertical="center"/>
      <protection hidden="1"/>
    </xf>
    <xf numFmtId="177" fontId="64" fillId="3" borderId="69" xfId="1" applyNumberFormat="1" applyFont="1" applyFill="1" applyBorder="1" applyAlignment="1" applyProtection="1">
      <alignment horizontal="right"/>
      <protection hidden="1"/>
    </xf>
    <xf numFmtId="177" fontId="64" fillId="3" borderId="70" xfId="1" applyNumberFormat="1" applyFont="1" applyFill="1" applyBorder="1" applyAlignment="1" applyProtection="1">
      <alignment horizontal="right"/>
      <protection hidden="1"/>
    </xf>
    <xf numFmtId="177" fontId="64" fillId="0" borderId="0" xfId="1" applyNumberFormat="1" applyFont="1" applyAlignment="1" applyProtection="1">
      <alignment horizontal="right"/>
      <protection hidden="1"/>
    </xf>
    <xf numFmtId="38" fontId="62" fillId="0" borderId="0" xfId="1" applyFont="1" applyProtection="1">
      <alignment vertical="center"/>
      <protection locked="0"/>
    </xf>
    <xf numFmtId="0" fontId="68" fillId="3" borderId="80" xfId="0" applyFont="1" applyFill="1" applyBorder="1" applyProtection="1">
      <alignment vertical="center"/>
      <protection hidden="1"/>
    </xf>
    <xf numFmtId="0" fontId="68" fillId="3" borderId="81" xfId="0" applyFont="1" applyFill="1" applyBorder="1" applyProtection="1">
      <alignment vertical="center"/>
      <protection hidden="1"/>
    </xf>
    <xf numFmtId="0" fontId="68" fillId="3" borderId="0" xfId="0" applyFont="1" applyFill="1" applyProtection="1">
      <alignment vertical="center"/>
      <protection hidden="1"/>
    </xf>
    <xf numFmtId="0" fontId="68" fillId="3" borderId="67" xfId="0" applyFont="1" applyFill="1" applyBorder="1" applyProtection="1">
      <alignment vertical="center"/>
      <protection hidden="1"/>
    </xf>
    <xf numFmtId="176" fontId="61" fillId="3" borderId="66" xfId="2" applyFont="1" applyFill="1" applyBorder="1" applyAlignment="1" applyProtection="1">
      <alignment horizontal="left" vertical="center" wrapText="1"/>
      <protection hidden="1"/>
    </xf>
    <xf numFmtId="177" fontId="64" fillId="3" borderId="66" xfId="1" applyNumberFormat="1" applyFont="1" applyFill="1" applyBorder="1" applyAlignment="1" applyProtection="1">
      <alignment horizontal="right"/>
      <protection hidden="1"/>
    </xf>
    <xf numFmtId="0" fontId="76" fillId="0" borderId="0" xfId="0" applyFont="1" applyProtection="1">
      <alignment vertical="center"/>
      <protection hidden="1"/>
    </xf>
    <xf numFmtId="0" fontId="64" fillId="3" borderId="0" xfId="0" applyFont="1" applyFill="1" applyProtection="1">
      <alignment vertical="center"/>
      <protection hidden="1"/>
    </xf>
    <xf numFmtId="177" fontId="64" fillId="3" borderId="94" xfId="1" applyNumberFormat="1" applyFont="1" applyFill="1" applyBorder="1" applyAlignment="1" applyProtection="1">
      <alignment horizontal="right"/>
      <protection hidden="1"/>
    </xf>
    <xf numFmtId="0" fontId="62" fillId="3" borderId="25" xfId="0" applyFont="1" applyFill="1" applyBorder="1" applyProtection="1">
      <alignment vertical="center"/>
      <protection hidden="1"/>
    </xf>
    <xf numFmtId="0" fontId="64" fillId="3" borderId="25" xfId="0" applyFont="1" applyFill="1" applyBorder="1" applyProtection="1">
      <alignment vertical="center"/>
      <protection hidden="1"/>
    </xf>
    <xf numFmtId="0" fontId="62" fillId="3" borderId="95" xfId="0" applyFont="1" applyFill="1" applyBorder="1" applyProtection="1">
      <alignment vertical="center"/>
      <protection hidden="1"/>
    </xf>
    <xf numFmtId="0" fontId="68" fillId="3" borderId="28" xfId="0" applyFont="1" applyFill="1" applyBorder="1" applyProtection="1">
      <alignment vertical="center"/>
      <protection hidden="1"/>
    </xf>
    <xf numFmtId="0" fontId="68" fillId="3" borderId="113" xfId="0" applyFont="1" applyFill="1" applyBorder="1" applyProtection="1">
      <alignment vertical="center"/>
      <protection hidden="1"/>
    </xf>
    <xf numFmtId="0" fontId="62" fillId="0" borderId="17" xfId="0" applyFont="1" applyBorder="1" applyProtection="1">
      <alignment vertical="center"/>
      <protection hidden="1"/>
    </xf>
    <xf numFmtId="0" fontId="62" fillId="0" borderId="20" xfId="0" applyFont="1" applyBorder="1" applyProtection="1">
      <alignment vertical="center"/>
      <protection hidden="1"/>
    </xf>
    <xf numFmtId="38" fontId="81" fillId="3" borderId="0" xfId="1" applyFont="1" applyFill="1" applyProtection="1">
      <alignment vertical="center"/>
      <protection hidden="1"/>
    </xf>
    <xf numFmtId="38" fontId="80" fillId="3" borderId="0" xfId="1" applyFont="1" applyFill="1" applyAlignment="1" applyProtection="1">
      <alignment horizontal="center" vertical="center"/>
      <protection hidden="1"/>
    </xf>
    <xf numFmtId="38" fontId="62" fillId="3" borderId="0" xfId="1" applyFont="1" applyFill="1" applyProtection="1">
      <alignment vertical="center"/>
      <protection hidden="1"/>
    </xf>
    <xf numFmtId="38" fontId="75" fillId="3" borderId="0" xfId="1" applyFont="1" applyFill="1" applyAlignment="1" applyProtection="1">
      <alignment horizontal="center" vertical="center"/>
      <protection hidden="1"/>
    </xf>
    <xf numFmtId="38" fontId="64" fillId="3" borderId="0" xfId="1" applyFont="1" applyFill="1" applyAlignment="1" applyProtection="1">
      <alignment vertical="center" textRotation="255"/>
      <protection hidden="1"/>
    </xf>
    <xf numFmtId="38" fontId="64" fillId="3" borderId="25" xfId="1" applyFont="1" applyFill="1" applyBorder="1" applyAlignment="1" applyProtection="1">
      <alignment horizontal="left" vertical="center" wrapText="1"/>
      <protection hidden="1"/>
    </xf>
    <xf numFmtId="38" fontId="64" fillId="3" borderId="25" xfId="1" applyFont="1" applyFill="1" applyBorder="1" applyAlignment="1" applyProtection="1">
      <alignment vertical="center" textRotation="255"/>
      <protection hidden="1"/>
    </xf>
    <xf numFmtId="38" fontId="62" fillId="3" borderId="25" xfId="1" applyFont="1" applyFill="1" applyBorder="1" applyProtection="1">
      <alignment vertical="center"/>
      <protection hidden="1"/>
    </xf>
    <xf numFmtId="0" fontId="68" fillId="3" borderId="66" xfId="0" applyFont="1" applyFill="1" applyBorder="1" applyProtection="1">
      <alignment vertical="center"/>
      <protection hidden="1"/>
    </xf>
    <xf numFmtId="49" fontId="82" fillId="3" borderId="0" xfId="0" applyNumberFormat="1" applyFont="1" applyFill="1" applyAlignment="1" applyProtection="1">
      <alignment vertical="top" wrapText="1"/>
      <protection hidden="1"/>
    </xf>
    <xf numFmtId="0" fontId="61" fillId="0" borderId="0" xfId="0" applyFont="1" applyAlignment="1" applyProtection="1">
      <alignment vertical="center" wrapText="1"/>
      <protection hidden="1"/>
    </xf>
    <xf numFmtId="0" fontId="62" fillId="0" borderId="77" xfId="0" applyFont="1" applyBorder="1" applyProtection="1">
      <alignment vertical="center"/>
      <protection hidden="1"/>
    </xf>
    <xf numFmtId="0" fontId="62" fillId="3" borderId="0" xfId="0" applyFont="1" applyFill="1" applyAlignment="1" applyProtection="1">
      <alignment horizontal="center" vertical="center"/>
      <protection hidden="1"/>
    </xf>
    <xf numFmtId="38" fontId="61" fillId="3" borderId="0" xfId="1" applyFont="1" applyFill="1" applyAlignment="1" applyProtection="1">
      <alignment horizontal="center" vertical="center"/>
      <protection hidden="1"/>
    </xf>
    <xf numFmtId="38" fontId="82" fillId="3" borderId="0" xfId="1" applyFont="1" applyFill="1" applyAlignment="1" applyProtection="1">
      <alignment horizontal="center" vertical="center"/>
      <protection hidden="1"/>
    </xf>
    <xf numFmtId="49" fontId="80" fillId="3" borderId="0" xfId="1" applyNumberFormat="1" applyFont="1" applyFill="1" applyAlignment="1" applyProtection="1">
      <alignment horizontal="center" vertical="center"/>
      <protection hidden="1"/>
    </xf>
    <xf numFmtId="38" fontId="75" fillId="3" borderId="0" xfId="1" applyFont="1" applyFill="1" applyProtection="1">
      <alignment vertical="center"/>
      <protection hidden="1"/>
    </xf>
    <xf numFmtId="38" fontId="61" fillId="3" borderId="25" xfId="1" applyFont="1" applyFill="1" applyBorder="1" applyAlignment="1" applyProtection="1">
      <alignment horizontal="center" vertical="center"/>
      <protection hidden="1"/>
    </xf>
    <xf numFmtId="38" fontId="80" fillId="3" borderId="25" xfId="1" applyFont="1" applyFill="1" applyBorder="1" applyAlignment="1" applyProtection="1">
      <alignment horizontal="center" vertical="center"/>
      <protection hidden="1"/>
    </xf>
    <xf numFmtId="49" fontId="80" fillId="3" borderId="25" xfId="1" applyNumberFormat="1" applyFont="1" applyFill="1" applyBorder="1" applyAlignment="1" applyProtection="1">
      <alignment horizontal="center" vertical="center"/>
      <protection hidden="1"/>
    </xf>
    <xf numFmtId="49" fontId="82" fillId="3" borderId="25" xfId="0" applyNumberFormat="1" applyFont="1" applyFill="1" applyBorder="1" applyAlignment="1" applyProtection="1">
      <alignment horizontal="left" vertical="top" wrapText="1"/>
      <protection hidden="1"/>
    </xf>
    <xf numFmtId="38" fontId="75" fillId="3" borderId="25" xfId="1" applyFont="1" applyFill="1" applyBorder="1" applyProtection="1">
      <alignment vertical="center"/>
      <protection hidden="1"/>
    </xf>
    <xf numFmtId="49" fontId="82" fillId="3" borderId="0" xfId="0" applyNumberFormat="1" applyFont="1" applyFill="1" applyAlignment="1" applyProtection="1">
      <alignment horizontal="left" vertical="top" wrapText="1"/>
      <protection hidden="1"/>
    </xf>
    <xf numFmtId="38" fontId="62" fillId="3" borderId="0" xfId="1" applyFont="1" applyFill="1" applyAlignment="1" applyProtection="1">
      <alignment horizontal="left" vertical="center"/>
      <protection hidden="1"/>
    </xf>
    <xf numFmtId="38" fontId="82" fillId="3" borderId="0" xfId="1" applyFont="1" applyFill="1" applyAlignment="1" applyProtection="1">
      <alignment horizontal="left" vertical="center"/>
      <protection hidden="1"/>
    </xf>
    <xf numFmtId="0" fontId="62" fillId="3" borderId="94" xfId="0" applyFont="1" applyFill="1" applyBorder="1" applyProtection="1">
      <alignment vertical="center"/>
      <protection hidden="1"/>
    </xf>
    <xf numFmtId="0" fontId="62" fillId="3" borderId="25" xfId="0" applyFont="1" applyFill="1" applyBorder="1" applyAlignment="1" applyProtection="1">
      <alignment horizontal="center" vertical="center"/>
      <protection hidden="1"/>
    </xf>
    <xf numFmtId="38" fontId="82" fillId="3" borderId="25" xfId="1" applyFont="1" applyFill="1" applyBorder="1" applyAlignment="1" applyProtection="1">
      <alignment horizontal="center" vertical="center"/>
      <protection hidden="1"/>
    </xf>
    <xf numFmtId="0" fontId="64" fillId="3" borderId="0" xfId="0" applyFont="1" applyFill="1" applyAlignment="1" applyProtection="1">
      <alignment horizontal="center" vertical="center"/>
      <protection hidden="1"/>
    </xf>
    <xf numFmtId="0" fontId="85" fillId="0" borderId="0" xfId="0" applyFont="1" applyAlignment="1" applyProtection="1">
      <alignment horizontal="right" vertical="center"/>
      <protection hidden="1"/>
    </xf>
    <xf numFmtId="0" fontId="84" fillId="0" borderId="0" xfId="0" applyFont="1" applyProtection="1">
      <alignment vertical="center"/>
      <protection hidden="1"/>
    </xf>
    <xf numFmtId="0" fontId="68" fillId="3" borderId="0" xfId="0" applyFont="1" applyFill="1" applyAlignment="1" applyProtection="1">
      <alignment horizontal="center" vertical="center"/>
      <protection hidden="1"/>
    </xf>
    <xf numFmtId="0" fontId="61" fillId="3" borderId="0" xfId="0" applyFont="1" applyFill="1" applyProtection="1">
      <alignment vertical="center"/>
      <protection hidden="1"/>
    </xf>
    <xf numFmtId="38" fontId="64" fillId="3" borderId="0" xfId="0" applyNumberFormat="1" applyFont="1" applyFill="1" applyAlignment="1" applyProtection="1">
      <alignment horizontal="center" vertical="center"/>
      <protection hidden="1"/>
    </xf>
    <xf numFmtId="0" fontId="64" fillId="0" borderId="0" xfId="0" applyFont="1" applyProtection="1">
      <alignment vertical="center"/>
      <protection hidden="1"/>
    </xf>
    <xf numFmtId="38" fontId="62" fillId="3" borderId="0" xfId="1" applyFont="1" applyFill="1" applyAlignment="1" applyProtection="1">
      <alignment horizontal="right" vertical="center"/>
      <protection hidden="1"/>
    </xf>
    <xf numFmtId="0" fontId="64" fillId="3" borderId="25" xfId="0" applyFont="1" applyFill="1" applyBorder="1" applyAlignment="1" applyProtection="1">
      <alignment horizontal="center" vertical="center"/>
      <protection hidden="1"/>
    </xf>
    <xf numFmtId="0" fontId="79" fillId="0" borderId="77" xfId="0" applyFont="1" applyBorder="1" applyAlignment="1" applyProtection="1">
      <alignment horizontal="center" vertical="center"/>
      <protection hidden="1"/>
    </xf>
    <xf numFmtId="0" fontId="79" fillId="0" borderId="78" xfId="0" applyFont="1" applyBorder="1" applyAlignment="1" applyProtection="1">
      <alignment horizontal="center" vertical="center"/>
      <protection hidden="1"/>
    </xf>
    <xf numFmtId="0" fontId="62" fillId="0" borderId="78" xfId="0" applyFont="1" applyBorder="1" applyProtection="1">
      <alignment vertical="center"/>
      <protection hidden="1"/>
    </xf>
    <xf numFmtId="0" fontId="62" fillId="0" borderId="79" xfId="0" applyFont="1" applyBorder="1" applyProtection="1">
      <alignment vertical="center"/>
      <protection hidden="1"/>
    </xf>
    <xf numFmtId="0" fontId="64" fillId="3" borderId="0" xfId="0" applyFont="1" applyFill="1" applyAlignment="1" applyProtection="1">
      <alignment vertical="top" wrapText="1"/>
      <protection hidden="1"/>
    </xf>
    <xf numFmtId="177" fontId="64" fillId="3" borderId="68" xfId="1" applyNumberFormat="1" applyFont="1" applyFill="1" applyBorder="1" applyAlignment="1" applyProtection="1">
      <alignment horizontal="right"/>
      <protection hidden="1"/>
    </xf>
    <xf numFmtId="0" fontId="62" fillId="3" borderId="70" xfId="0" applyFont="1" applyFill="1" applyBorder="1" applyProtection="1">
      <alignment vertical="center"/>
      <protection hidden="1"/>
    </xf>
    <xf numFmtId="0" fontId="92" fillId="0" borderId="0" xfId="0" applyFont="1" applyProtection="1">
      <alignment vertical="center"/>
      <protection hidden="1"/>
    </xf>
    <xf numFmtId="0" fontId="14" fillId="3" borderId="0" xfId="0" applyFont="1" applyFill="1" applyProtection="1">
      <alignment vertical="center"/>
      <protection locked="0"/>
    </xf>
    <xf numFmtId="0" fontId="0" fillId="0" borderId="0" xfId="0" applyAlignment="1" applyProtection="1">
      <alignment vertical="center" wrapText="1"/>
      <protection hidden="1"/>
    </xf>
    <xf numFmtId="0" fontId="59" fillId="0" borderId="0" xfId="0" applyFont="1" applyAlignment="1" applyProtection="1">
      <alignment vertical="top" wrapText="1"/>
      <protection hidden="1"/>
    </xf>
    <xf numFmtId="0" fontId="44" fillId="0" borderId="0" xfId="0" applyFont="1" applyAlignment="1" applyProtection="1">
      <alignment vertical="center" wrapText="1"/>
      <protection hidden="1"/>
    </xf>
    <xf numFmtId="0" fontId="19" fillId="0" borderId="0" xfId="0" applyFont="1" applyAlignment="1" applyProtection="1">
      <alignment vertical="center" wrapText="1"/>
      <protection hidden="1"/>
    </xf>
    <xf numFmtId="0" fontId="59" fillId="3" borderId="0" xfId="0" applyFont="1" applyFill="1" applyProtection="1">
      <alignment vertical="center"/>
      <protection locked="0"/>
    </xf>
    <xf numFmtId="0" fontId="115" fillId="0" borderId="69" xfId="0" applyFont="1" applyBorder="1" applyProtection="1">
      <alignment vertical="center"/>
      <protection hidden="1"/>
    </xf>
    <xf numFmtId="0" fontId="62" fillId="3" borderId="0" xfId="0" applyFont="1" applyFill="1" applyAlignment="1" applyProtection="1">
      <alignment horizontal="center" vertical="center"/>
      <protection locked="0"/>
    </xf>
    <xf numFmtId="0" fontId="15" fillId="0" borderId="0" xfId="0" applyFont="1" applyAlignment="1" applyProtection="1">
      <alignment horizontal="left" vertical="center" wrapText="1"/>
      <protection hidden="1"/>
    </xf>
    <xf numFmtId="0" fontId="18" fillId="0" borderId="0" xfId="0" applyFont="1" applyAlignment="1" applyProtection="1">
      <alignment horizontal="left" vertical="top" wrapText="1"/>
      <protection hidden="1"/>
    </xf>
    <xf numFmtId="0" fontId="57" fillId="0" borderId="0" xfId="3" applyFont="1" applyAlignment="1" applyProtection="1">
      <alignment horizontal="left" vertical="top" wrapText="1"/>
      <protection hidden="1"/>
    </xf>
    <xf numFmtId="0" fontId="56" fillId="0" borderId="0" xfId="0" applyFont="1" applyAlignment="1" applyProtection="1">
      <alignment horizontal="left" vertical="center"/>
      <protection hidden="1"/>
    </xf>
    <xf numFmtId="0" fontId="19" fillId="0" borderId="0" xfId="0" applyFont="1" applyAlignment="1" applyProtection="1">
      <alignment horizontal="left" vertical="center"/>
      <protection hidden="1"/>
    </xf>
    <xf numFmtId="0" fontId="0" fillId="3" borderId="72" xfId="0" applyFill="1" applyBorder="1" applyProtection="1">
      <alignment vertical="center"/>
      <protection locked="0"/>
    </xf>
    <xf numFmtId="0" fontId="0" fillId="3" borderId="80" xfId="0" applyFill="1" applyBorder="1" applyProtection="1">
      <alignment vertical="center"/>
      <protection locked="0"/>
    </xf>
    <xf numFmtId="0" fontId="0" fillId="3" borderId="81" xfId="0" applyFill="1" applyBorder="1" applyProtection="1">
      <alignment vertical="center"/>
      <protection locked="0"/>
    </xf>
    <xf numFmtId="0" fontId="58" fillId="3" borderId="69" xfId="0" applyFont="1" applyFill="1" applyBorder="1" applyAlignment="1" applyProtection="1">
      <alignment vertical="top" wrapText="1"/>
      <protection hidden="1"/>
    </xf>
    <xf numFmtId="0" fontId="62" fillId="2" borderId="1" xfId="0" applyFont="1" applyFill="1" applyBorder="1" applyAlignment="1" applyProtection="1">
      <alignment horizontal="center" vertical="center"/>
      <protection locked="0"/>
    </xf>
    <xf numFmtId="0" fontId="0" fillId="3" borderId="94" xfId="0" applyFill="1" applyBorder="1" applyProtection="1">
      <alignment vertical="center"/>
      <protection locked="0"/>
    </xf>
    <xf numFmtId="0" fontId="0" fillId="3" borderId="25" xfId="0" applyFill="1" applyBorder="1" applyProtection="1">
      <alignment vertical="center"/>
      <protection locked="0"/>
    </xf>
    <xf numFmtId="0" fontId="59" fillId="3" borderId="25" xfId="0" applyFont="1" applyFill="1" applyBorder="1" applyProtection="1">
      <alignment vertical="center"/>
      <protection locked="0"/>
    </xf>
    <xf numFmtId="0" fontId="0" fillId="3" borderId="95" xfId="0" applyFill="1" applyBorder="1" applyProtection="1">
      <alignment vertical="center"/>
      <protection locked="0"/>
    </xf>
    <xf numFmtId="0" fontId="14" fillId="0" borderId="0" xfId="0" applyFont="1" applyAlignment="1" applyProtection="1">
      <alignment vertical="center" wrapText="1"/>
      <protection hidden="1"/>
    </xf>
    <xf numFmtId="0" fontId="0" fillId="0" borderId="17" xfId="0" applyBorder="1" applyProtection="1">
      <alignment vertical="center"/>
      <protection locked="0"/>
    </xf>
    <xf numFmtId="0" fontId="0" fillId="0" borderId="23"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0" fontId="0" fillId="0" borderId="143" xfId="0" applyBorder="1" applyProtection="1">
      <alignment vertical="center"/>
      <protection locked="0"/>
    </xf>
    <xf numFmtId="0" fontId="0" fillId="0" borderId="144" xfId="0" applyBorder="1" applyProtection="1">
      <alignment vertical="center"/>
      <protection locked="0"/>
    </xf>
    <xf numFmtId="0" fontId="0" fillId="0" borderId="150" xfId="0" applyBorder="1" applyProtection="1">
      <alignment vertical="center"/>
      <protection locked="0"/>
    </xf>
    <xf numFmtId="0" fontId="0" fillId="0" borderId="151" xfId="0" applyBorder="1" applyProtection="1">
      <alignment vertical="center"/>
      <protection locked="0"/>
    </xf>
    <xf numFmtId="0" fontId="0" fillId="0" borderId="152" xfId="0" applyBorder="1" applyProtection="1">
      <alignment vertical="center"/>
      <protection locked="0"/>
    </xf>
    <xf numFmtId="0" fontId="0" fillId="0" borderId="154" xfId="0" applyBorder="1" applyProtection="1">
      <alignment vertical="center"/>
      <protection locked="0"/>
    </xf>
    <xf numFmtId="0" fontId="0" fillId="0" borderId="133" xfId="0" applyBorder="1" applyProtection="1">
      <alignment vertical="center"/>
      <protection locked="0"/>
    </xf>
    <xf numFmtId="0" fontId="0" fillId="0" borderId="129" xfId="0" applyBorder="1" applyProtection="1">
      <alignment vertical="center"/>
      <protection locked="0"/>
    </xf>
    <xf numFmtId="0" fontId="0" fillId="0" borderId="130" xfId="0" applyBorder="1" applyProtection="1">
      <alignment vertical="center"/>
      <protection locked="0"/>
    </xf>
    <xf numFmtId="0" fontId="0" fillId="0" borderId="195" xfId="0" applyBorder="1" applyProtection="1">
      <alignment vertical="center"/>
      <protection locked="0"/>
    </xf>
    <xf numFmtId="0" fontId="0" fillId="0" borderId="131" xfId="0" applyBorder="1" applyProtection="1">
      <alignment vertical="center"/>
      <protection locked="0"/>
    </xf>
    <xf numFmtId="0" fontId="0" fillId="0" borderId="132" xfId="0" applyBorder="1" applyProtection="1">
      <alignment vertical="center"/>
      <protection locked="0"/>
    </xf>
    <xf numFmtId="183" fontId="23" fillId="0" borderId="0" xfId="0" applyNumberFormat="1" applyFont="1" applyProtection="1">
      <alignment vertical="center"/>
      <protection locked="0"/>
    </xf>
    <xf numFmtId="183" fontId="23" fillId="0" borderId="0" xfId="0" applyNumberFormat="1" applyFont="1" applyAlignment="1" applyProtection="1">
      <alignment horizontal="center" vertical="center"/>
      <protection locked="0"/>
    </xf>
    <xf numFmtId="183" fontId="40" fillId="0" borderId="25" xfId="0" applyNumberFormat="1" applyFont="1" applyBorder="1" applyProtection="1">
      <alignment vertical="center"/>
      <protection locked="0"/>
    </xf>
    <xf numFmtId="183" fontId="24" fillId="0" borderId="0" xfId="0" applyNumberFormat="1" applyFont="1" applyAlignment="1" applyProtection="1">
      <alignment horizontal="center" vertical="center"/>
      <protection locked="0"/>
    </xf>
    <xf numFmtId="183" fontId="25" fillId="0" borderId="0" xfId="0" applyNumberFormat="1" applyFont="1" applyProtection="1">
      <alignment vertical="center"/>
      <protection locked="0"/>
    </xf>
    <xf numFmtId="183" fontId="27" fillId="0" borderId="0" xfId="0" applyNumberFormat="1" applyFont="1" applyProtection="1">
      <alignment vertical="center"/>
      <protection locked="0"/>
    </xf>
    <xf numFmtId="183" fontId="23" fillId="0" borderId="27" xfId="0" applyNumberFormat="1" applyFont="1" applyBorder="1" applyProtection="1">
      <alignment vertical="center"/>
      <protection locked="0"/>
    </xf>
    <xf numFmtId="183" fontId="26" fillId="0" borderId="24" xfId="0" applyNumberFormat="1" applyFont="1" applyBorder="1" applyProtection="1">
      <alignment vertical="center"/>
      <protection locked="0"/>
    </xf>
    <xf numFmtId="183" fontId="23" fillId="0" borderId="28" xfId="0" applyNumberFormat="1" applyFont="1" applyBorder="1" applyProtection="1">
      <alignment vertical="center"/>
      <protection locked="0"/>
    </xf>
    <xf numFmtId="183" fontId="31" fillId="0" borderId="17" xfId="0" applyNumberFormat="1" applyFont="1" applyBorder="1" applyProtection="1">
      <alignment vertical="center"/>
      <protection locked="0"/>
    </xf>
    <xf numFmtId="183" fontId="37" fillId="0" borderId="23" xfId="0" applyNumberFormat="1" applyFont="1" applyBorder="1" applyProtection="1">
      <alignment vertical="center"/>
      <protection locked="0"/>
    </xf>
    <xf numFmtId="183" fontId="37" fillId="0" borderId="17" xfId="0" applyNumberFormat="1" applyFont="1" applyBorder="1" applyProtection="1">
      <alignment vertical="center"/>
      <protection locked="0"/>
    </xf>
    <xf numFmtId="183" fontId="23" fillId="0" borderId="23" xfId="0" applyNumberFormat="1" applyFont="1" applyBorder="1" applyProtection="1">
      <alignment vertical="center"/>
      <protection locked="0"/>
    </xf>
    <xf numFmtId="183" fontId="23" fillId="0" borderId="17" xfId="0" applyNumberFormat="1" applyFont="1" applyBorder="1" applyProtection="1">
      <alignment vertical="center"/>
      <protection locked="0"/>
    </xf>
    <xf numFmtId="183" fontId="37" fillId="0" borderId="24" xfId="0" applyNumberFormat="1" applyFont="1" applyBorder="1" applyProtection="1">
      <alignment vertical="center"/>
      <protection locked="0"/>
    </xf>
    <xf numFmtId="183" fontId="37" fillId="0" borderId="20" xfId="0" applyNumberFormat="1" applyFont="1" applyBorder="1" applyProtection="1">
      <alignment vertical="center"/>
      <protection locked="0"/>
    </xf>
    <xf numFmtId="183" fontId="23" fillId="0" borderId="24" xfId="0" applyNumberFormat="1" applyFont="1" applyBorder="1" applyProtection="1">
      <alignment vertical="center"/>
      <protection locked="0"/>
    </xf>
    <xf numFmtId="183" fontId="23" fillId="0" borderId="20" xfId="0" applyNumberFormat="1" applyFont="1" applyBorder="1" applyProtection="1">
      <alignment vertical="center"/>
      <protection locked="0"/>
    </xf>
    <xf numFmtId="183" fontId="29" fillId="0" borderId="23" xfId="0" applyNumberFormat="1" applyFont="1" applyBorder="1" applyAlignment="1" applyProtection="1">
      <alignment horizontal="left" vertical="top"/>
      <protection locked="0"/>
    </xf>
    <xf numFmtId="183" fontId="29" fillId="0" borderId="0" xfId="0" applyNumberFormat="1" applyFont="1" applyAlignment="1" applyProtection="1">
      <alignment horizontal="center" vertical="top"/>
      <protection locked="0"/>
    </xf>
    <xf numFmtId="183" fontId="29" fillId="0" borderId="17" xfId="0" applyNumberFormat="1" applyFont="1" applyBorder="1" applyAlignment="1" applyProtection="1">
      <alignment horizontal="right" vertical="top"/>
      <protection locked="0"/>
    </xf>
    <xf numFmtId="183" fontId="29" fillId="0" borderId="23" xfId="0" applyNumberFormat="1" applyFont="1" applyBorder="1" applyAlignment="1" applyProtection="1">
      <alignment horizontal="center" vertical="top"/>
      <protection locked="0"/>
    </xf>
    <xf numFmtId="183" fontId="29" fillId="0" borderId="0" xfId="0" applyNumberFormat="1" applyFont="1" applyAlignment="1" applyProtection="1">
      <alignment vertical="top"/>
      <protection locked="0"/>
    </xf>
    <xf numFmtId="183" fontId="52" fillId="0" borderId="28" xfId="0" applyNumberFormat="1" applyFont="1" applyBorder="1" applyAlignment="1" applyProtection="1">
      <alignment vertical="top" wrapText="1"/>
      <protection locked="0"/>
    </xf>
    <xf numFmtId="183" fontId="52" fillId="0" borderId="26" xfId="0" applyNumberFormat="1" applyFont="1" applyBorder="1" applyAlignment="1" applyProtection="1">
      <alignment vertical="top" wrapText="1"/>
      <protection locked="0"/>
    </xf>
    <xf numFmtId="183" fontId="27" fillId="0" borderId="27" xfId="0" applyNumberFormat="1" applyFont="1" applyBorder="1" applyProtection="1">
      <alignment vertical="center"/>
      <protection locked="0"/>
    </xf>
    <xf numFmtId="183" fontId="27" fillId="0" borderId="28" xfId="0" applyNumberFormat="1" applyFont="1" applyBorder="1" applyProtection="1">
      <alignment vertical="center"/>
      <protection locked="0"/>
    </xf>
    <xf numFmtId="183" fontId="28" fillId="0" borderId="26" xfId="0" applyNumberFormat="1" applyFont="1" applyBorder="1" applyAlignment="1" applyProtection="1">
      <alignment horizontal="center" vertical="top"/>
      <protection locked="0"/>
    </xf>
    <xf numFmtId="183" fontId="23" fillId="0" borderId="0" xfId="0" applyNumberFormat="1" applyFont="1" applyAlignment="1" applyProtection="1">
      <alignment horizontal="left" vertical="center"/>
      <protection locked="0"/>
    </xf>
    <xf numFmtId="183" fontId="33" fillId="0" borderId="19" xfId="0" applyNumberFormat="1" applyFont="1" applyBorder="1" applyAlignment="1" applyProtection="1">
      <alignment horizontal="left" vertical="center"/>
      <protection locked="0"/>
    </xf>
    <xf numFmtId="183" fontId="41" fillId="0" borderId="19" xfId="0" applyNumberFormat="1" applyFont="1" applyBorder="1" applyAlignment="1" applyProtection="1">
      <alignment horizontal="center" vertical="center"/>
      <protection locked="0"/>
    </xf>
    <xf numFmtId="183" fontId="41" fillId="0" borderId="19" xfId="0" applyNumberFormat="1" applyFont="1" applyBorder="1" applyAlignment="1" applyProtection="1">
      <alignment horizontal="center" vertical="center" textRotation="255"/>
      <protection locked="0"/>
    </xf>
    <xf numFmtId="183" fontId="41" fillId="0" borderId="29" xfId="0" applyNumberFormat="1" applyFont="1" applyBorder="1" applyAlignment="1" applyProtection="1">
      <alignment horizontal="center" vertical="center"/>
      <protection locked="0"/>
    </xf>
    <xf numFmtId="183" fontId="39" fillId="0" borderId="19" xfId="0" applyNumberFormat="1" applyFont="1" applyBorder="1" applyAlignment="1" applyProtection="1">
      <protection locked="0"/>
    </xf>
    <xf numFmtId="183" fontId="36" fillId="0" borderId="19" xfId="0" applyNumberFormat="1" applyFont="1" applyBorder="1" applyAlignment="1" applyProtection="1">
      <protection locked="0"/>
    </xf>
    <xf numFmtId="183" fontId="39" fillId="0" borderId="29" xfId="0" applyNumberFormat="1" applyFont="1" applyBorder="1" applyAlignment="1" applyProtection="1">
      <protection locked="0"/>
    </xf>
    <xf numFmtId="183" fontId="13" fillId="0" borderId="0" xfId="0" applyNumberFormat="1" applyFont="1" applyAlignment="1" applyProtection="1">
      <alignment horizontal="center" textRotation="255"/>
      <protection locked="0"/>
    </xf>
    <xf numFmtId="183" fontId="32" fillId="0" borderId="19" xfId="0" applyNumberFormat="1" applyFont="1" applyBorder="1" applyAlignment="1" applyProtection="1">
      <alignment horizontal="center" vertical="center" textRotation="255"/>
      <protection locked="0"/>
    </xf>
    <xf numFmtId="183" fontId="33" fillId="0" borderId="19" xfId="0" applyNumberFormat="1" applyFont="1" applyBorder="1" applyAlignment="1" applyProtection="1">
      <alignment horizontal="distributed" vertical="center" wrapText="1"/>
      <protection locked="0"/>
    </xf>
    <xf numFmtId="183" fontId="39" fillId="0" borderId="25" xfId="0" applyNumberFormat="1" applyFont="1" applyBorder="1" applyAlignment="1" applyProtection="1">
      <alignment horizontal="left" vertical="center" wrapText="1" indent="1"/>
      <protection locked="0"/>
    </xf>
    <xf numFmtId="183" fontId="23" fillId="0" borderId="25" xfId="0" applyNumberFormat="1" applyFont="1" applyBorder="1" applyAlignment="1" applyProtection="1">
      <alignment horizontal="center"/>
      <protection locked="0"/>
    </xf>
    <xf numFmtId="183" fontId="23" fillId="0" borderId="0" xfId="0" applyNumberFormat="1" applyFont="1" applyAlignment="1" applyProtection="1">
      <alignment horizontal="center"/>
      <protection locked="0"/>
    </xf>
    <xf numFmtId="183" fontId="39" fillId="0" borderId="0" xfId="0" applyNumberFormat="1" applyFont="1" applyAlignment="1" applyProtection="1">
      <alignment horizontal="left" indent="1"/>
      <protection locked="0"/>
    </xf>
    <xf numFmtId="183" fontId="32" fillId="0" borderId="28" xfId="0" applyNumberFormat="1" applyFont="1" applyBorder="1" applyAlignment="1" applyProtection="1">
      <alignment horizontal="center" vertical="center" textRotation="255"/>
      <protection locked="0"/>
    </xf>
    <xf numFmtId="183" fontId="33" fillId="0" borderId="28" xfId="0" applyNumberFormat="1" applyFont="1" applyBorder="1" applyAlignment="1" applyProtection="1">
      <alignment horizontal="distributed" vertical="center" wrapText="1"/>
      <protection locked="0"/>
    </xf>
    <xf numFmtId="183" fontId="39" fillId="0" borderId="28" xfId="0" applyNumberFormat="1" applyFont="1" applyBorder="1" applyAlignment="1" applyProtection="1">
      <alignment horizontal="left" vertical="center" wrapText="1" indent="1"/>
      <protection locked="0"/>
    </xf>
    <xf numFmtId="183" fontId="23" fillId="0" borderId="28" xfId="0" applyNumberFormat="1" applyFont="1" applyBorder="1" applyAlignment="1" applyProtection="1">
      <alignment horizontal="center"/>
      <protection locked="0"/>
    </xf>
    <xf numFmtId="183" fontId="39" fillId="0" borderId="28" xfId="0" applyNumberFormat="1" applyFont="1" applyBorder="1" applyAlignment="1" applyProtection="1">
      <alignment horizontal="left" indent="1"/>
      <protection locked="0"/>
    </xf>
    <xf numFmtId="183" fontId="13" fillId="0" borderId="0" xfId="0" applyNumberFormat="1" applyFont="1" applyProtection="1">
      <alignment vertical="center"/>
      <protection locked="0"/>
    </xf>
    <xf numFmtId="183" fontId="23" fillId="0" borderId="19" xfId="0" applyNumberFormat="1" applyFont="1" applyBorder="1" applyAlignment="1" applyProtection="1">
      <alignment horizontal="center" vertical="center"/>
      <protection locked="0"/>
    </xf>
    <xf numFmtId="183" fontId="23" fillId="0" borderId="29" xfId="0" applyNumberFormat="1" applyFont="1" applyBorder="1" applyAlignment="1" applyProtection="1">
      <alignment horizontal="center" vertical="center"/>
      <protection locked="0"/>
    </xf>
    <xf numFmtId="183" fontId="29" fillId="0" borderId="0" xfId="0" applyNumberFormat="1" applyFont="1" applyAlignment="1" applyProtection="1">
      <alignment horizontal="center" vertical="center"/>
      <protection locked="0"/>
    </xf>
    <xf numFmtId="183" fontId="35" fillId="0" borderId="0" xfId="0" applyNumberFormat="1" applyFont="1" applyProtection="1">
      <alignment vertical="center"/>
      <protection locked="0"/>
    </xf>
    <xf numFmtId="183" fontId="35"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183" fontId="101" fillId="0" borderId="138" xfId="0" applyNumberFormat="1" applyFont="1" applyBorder="1" applyProtection="1">
      <alignment vertical="center"/>
      <protection locked="0"/>
    </xf>
    <xf numFmtId="183" fontId="101" fillId="0" borderId="139" xfId="0" applyNumberFormat="1" applyFont="1" applyBorder="1" applyProtection="1">
      <alignment vertical="center"/>
      <protection locked="0"/>
    </xf>
    <xf numFmtId="183" fontId="101" fillId="0" borderId="140" xfId="0" applyNumberFormat="1" applyFont="1" applyBorder="1" applyProtection="1">
      <alignment vertical="center"/>
      <protection locked="0"/>
    </xf>
    <xf numFmtId="183" fontId="95" fillId="0" borderId="122" xfId="0" applyNumberFormat="1" applyFont="1" applyBorder="1" applyProtection="1">
      <alignment vertical="center"/>
      <protection locked="0"/>
    </xf>
    <xf numFmtId="183" fontId="95" fillId="0" borderId="123" xfId="0" applyNumberFormat="1" applyFont="1" applyBorder="1" applyProtection="1">
      <alignment vertical="center"/>
      <protection locked="0"/>
    </xf>
    <xf numFmtId="183" fontId="95" fillId="0" borderId="124" xfId="0" applyNumberFormat="1" applyFont="1" applyBorder="1" applyProtection="1">
      <alignment vertical="center"/>
      <protection locked="0"/>
    </xf>
    <xf numFmtId="183" fontId="23" fillId="0" borderId="142" xfId="0" applyNumberFormat="1" applyFont="1" applyBorder="1" applyProtection="1">
      <alignment vertical="center"/>
      <protection locked="0"/>
    </xf>
    <xf numFmtId="183" fontId="23" fillId="0" borderId="143" xfId="0" applyNumberFormat="1" applyFont="1" applyBorder="1" applyProtection="1">
      <alignment vertical="center"/>
      <protection locked="0"/>
    </xf>
    <xf numFmtId="183" fontId="23" fillId="0" borderId="144" xfId="0" applyNumberFormat="1" applyFont="1" applyBorder="1" applyProtection="1">
      <alignment vertical="center"/>
      <protection locked="0"/>
    </xf>
    <xf numFmtId="183" fontId="23" fillId="0" borderId="128" xfId="0" applyNumberFormat="1" applyFont="1" applyBorder="1" applyProtection="1">
      <alignment vertical="center"/>
      <protection locked="0"/>
    </xf>
    <xf numFmtId="183" fontId="23" fillId="0" borderId="133" xfId="0" applyNumberFormat="1" applyFont="1" applyBorder="1" applyProtection="1">
      <alignment vertical="center"/>
      <protection locked="0"/>
    </xf>
    <xf numFmtId="183" fontId="23" fillId="0" borderId="129" xfId="0" applyNumberFormat="1" applyFont="1" applyBorder="1" applyProtection="1">
      <alignment vertical="center"/>
      <protection locked="0"/>
    </xf>
    <xf numFmtId="183" fontId="40" fillId="0" borderId="142" xfId="0" applyNumberFormat="1" applyFont="1" applyBorder="1" applyProtection="1">
      <alignment vertical="center"/>
      <protection locked="0"/>
    </xf>
    <xf numFmtId="183" fontId="40" fillId="0" borderId="143" xfId="0" applyNumberFormat="1" applyFont="1" applyBorder="1" applyProtection="1">
      <alignment vertical="center"/>
      <protection locked="0"/>
    </xf>
    <xf numFmtId="183" fontId="40" fillId="0" borderId="122" xfId="0" applyNumberFormat="1" applyFont="1" applyBorder="1" applyProtection="1">
      <alignment vertical="center"/>
      <protection locked="0"/>
    </xf>
    <xf numFmtId="183" fontId="40" fillId="0" borderId="123" xfId="0" applyNumberFormat="1" applyFont="1" applyBorder="1" applyProtection="1">
      <alignment vertical="center"/>
      <protection locked="0"/>
    </xf>
    <xf numFmtId="183" fontId="101" fillId="0" borderId="142" xfId="0" applyNumberFormat="1" applyFont="1" applyBorder="1" applyProtection="1">
      <alignment vertical="center"/>
      <protection locked="0"/>
    </xf>
    <xf numFmtId="183" fontId="95" fillId="0" borderId="128" xfId="0" applyNumberFormat="1" applyFont="1" applyBorder="1" applyProtection="1">
      <alignment vertical="center"/>
      <protection locked="0"/>
    </xf>
    <xf numFmtId="183" fontId="103" fillId="0" borderId="152" xfId="0" applyNumberFormat="1" applyFont="1" applyBorder="1" applyProtection="1">
      <alignment vertical="center"/>
      <protection locked="0"/>
    </xf>
    <xf numFmtId="183" fontId="97" fillId="0" borderId="131" xfId="0" applyNumberFormat="1" applyFont="1" applyBorder="1" applyProtection="1">
      <alignment vertical="center"/>
      <protection locked="0"/>
    </xf>
    <xf numFmtId="183" fontId="106" fillId="0" borderId="144" xfId="0" applyNumberFormat="1" applyFont="1" applyBorder="1" applyProtection="1">
      <alignment vertical="center"/>
      <protection locked="0"/>
    </xf>
    <xf numFmtId="183" fontId="95" fillId="0" borderId="133" xfId="0" applyNumberFormat="1" applyFont="1" applyBorder="1" applyProtection="1">
      <alignment vertical="center"/>
      <protection locked="0"/>
    </xf>
    <xf numFmtId="183" fontId="111" fillId="0" borderId="129" xfId="0" applyNumberFormat="1" applyFont="1" applyBorder="1" applyProtection="1">
      <alignment vertical="center"/>
      <protection locked="0"/>
    </xf>
    <xf numFmtId="183" fontId="37" fillId="0" borderId="150" xfId="0" applyNumberFormat="1" applyFont="1" applyBorder="1" applyProtection="1">
      <alignment vertical="center"/>
      <protection locked="0"/>
    </xf>
    <xf numFmtId="183" fontId="37" fillId="0" borderId="151" xfId="0" applyNumberFormat="1" applyFont="1" applyBorder="1" applyProtection="1">
      <alignment vertical="center"/>
      <protection locked="0"/>
    </xf>
    <xf numFmtId="183" fontId="23" fillId="0" borderId="150" xfId="0" applyNumberFormat="1" applyFont="1" applyBorder="1" applyProtection="1">
      <alignment vertical="center"/>
      <protection locked="0"/>
    </xf>
    <xf numFmtId="183" fontId="23" fillId="0" borderId="151" xfId="0" applyNumberFormat="1" applyFont="1" applyBorder="1" applyProtection="1">
      <alignment vertical="center"/>
      <protection locked="0"/>
    </xf>
    <xf numFmtId="183" fontId="37" fillId="0" borderId="130" xfId="0" applyNumberFormat="1" applyFont="1" applyBorder="1" applyProtection="1">
      <alignment vertical="center"/>
      <protection locked="0"/>
    </xf>
    <xf numFmtId="183" fontId="37" fillId="0" borderId="195" xfId="0" applyNumberFormat="1" applyFont="1" applyBorder="1" applyProtection="1">
      <alignment vertical="center"/>
      <protection locked="0"/>
    </xf>
    <xf numFmtId="183" fontId="23" fillId="0" borderId="130" xfId="0" applyNumberFormat="1" applyFont="1" applyBorder="1" applyProtection="1">
      <alignment vertical="center"/>
      <protection locked="0"/>
    </xf>
    <xf numFmtId="183" fontId="23" fillId="0" borderId="195" xfId="0" applyNumberFormat="1" applyFont="1" applyBorder="1" applyProtection="1">
      <alignment vertical="center"/>
      <protection locked="0"/>
    </xf>
    <xf numFmtId="183" fontId="103" fillId="0" borderId="142" xfId="0" applyNumberFormat="1" applyFont="1" applyBorder="1" applyAlignment="1" applyProtection="1">
      <alignment horizontal="left" vertical="top"/>
      <protection locked="0"/>
    </xf>
    <xf numFmtId="183" fontId="103" fillId="0" borderId="143" xfId="0" applyNumberFormat="1" applyFont="1" applyBorder="1" applyAlignment="1" applyProtection="1">
      <alignment horizontal="center" vertical="top"/>
      <protection locked="0"/>
    </xf>
    <xf numFmtId="183" fontId="103" fillId="0" borderId="144" xfId="0" applyNumberFormat="1" applyFont="1" applyBorder="1" applyAlignment="1" applyProtection="1">
      <alignment horizontal="right" vertical="top"/>
      <protection locked="0"/>
    </xf>
    <xf numFmtId="183" fontId="103" fillId="0" borderId="142" xfId="0" applyNumberFormat="1" applyFont="1" applyBorder="1" applyAlignment="1" applyProtection="1">
      <alignment horizontal="center" vertical="top"/>
      <protection locked="0"/>
    </xf>
    <xf numFmtId="183" fontId="97" fillId="0" borderId="128" xfId="0" applyNumberFormat="1" applyFont="1" applyBorder="1" applyAlignment="1" applyProtection="1">
      <alignment horizontal="left" vertical="top"/>
      <protection locked="0"/>
    </xf>
    <xf numFmtId="183" fontId="29" fillId="0" borderId="133" xfId="0" applyNumberFormat="1" applyFont="1" applyBorder="1" applyAlignment="1" applyProtection="1">
      <alignment horizontal="center" vertical="top"/>
      <protection locked="0"/>
    </xf>
    <xf numFmtId="183" fontId="97" fillId="0" borderId="129" xfId="0" applyNumberFormat="1" applyFont="1" applyBorder="1" applyAlignment="1" applyProtection="1">
      <alignment horizontal="right" vertical="top"/>
      <protection locked="0"/>
    </xf>
    <xf numFmtId="183" fontId="29" fillId="0" borderId="128" xfId="0" applyNumberFormat="1" applyFont="1" applyBorder="1" applyAlignment="1" applyProtection="1">
      <alignment horizontal="center" vertical="top"/>
      <protection locked="0"/>
    </xf>
    <xf numFmtId="183" fontId="52" fillId="0" borderId="143" xfId="0" applyNumberFormat="1" applyFont="1" applyBorder="1" applyAlignment="1" applyProtection="1">
      <alignment vertical="top" wrapText="1"/>
      <protection locked="0"/>
    </xf>
    <xf numFmtId="183" fontId="52" fillId="0" borderId="144" xfId="0" applyNumberFormat="1" applyFont="1" applyBorder="1" applyAlignment="1" applyProtection="1">
      <alignment vertical="top" wrapText="1"/>
      <protection locked="0"/>
    </xf>
    <xf numFmtId="183" fontId="52" fillId="0" borderId="0" xfId="0" applyNumberFormat="1" applyFont="1" applyAlignment="1" applyProtection="1">
      <alignment vertical="top" wrapText="1"/>
      <protection locked="0"/>
    </xf>
    <xf numFmtId="183" fontId="52" fillId="0" borderId="195" xfId="0" applyNumberFormat="1" applyFont="1" applyBorder="1" applyAlignment="1" applyProtection="1">
      <alignment vertical="top" wrapText="1"/>
      <protection locked="0"/>
    </xf>
    <xf numFmtId="183" fontId="27" fillId="0" borderId="142" xfId="0" applyNumberFormat="1" applyFont="1" applyBorder="1" applyProtection="1">
      <alignment vertical="center"/>
      <protection locked="0"/>
    </xf>
    <xf numFmtId="183" fontId="27" fillId="0" borderId="143" xfId="0" applyNumberFormat="1" applyFont="1" applyBorder="1" applyProtection="1">
      <alignment vertical="center"/>
      <protection locked="0"/>
    </xf>
    <xf numFmtId="183" fontId="106" fillId="0" borderId="144" xfId="0" applyNumberFormat="1" applyFont="1" applyBorder="1" applyAlignment="1" applyProtection="1">
      <alignment horizontal="center" vertical="top"/>
      <protection locked="0"/>
    </xf>
    <xf numFmtId="183" fontId="102" fillId="0" borderId="143" xfId="0" applyNumberFormat="1" applyFont="1" applyBorder="1" applyProtection="1">
      <alignment vertical="center"/>
      <protection locked="0"/>
    </xf>
    <xf numFmtId="183" fontId="27" fillId="0" borderId="128" xfId="0" applyNumberFormat="1" applyFont="1" applyBorder="1" applyProtection="1">
      <alignment vertical="center"/>
      <protection locked="0"/>
    </xf>
    <xf numFmtId="183" fontId="27" fillId="0" borderId="133" xfId="0" applyNumberFormat="1" applyFont="1" applyBorder="1" applyProtection="1">
      <alignment vertical="center"/>
      <protection locked="0"/>
    </xf>
    <xf numFmtId="183" fontId="111" fillId="0" borderId="129" xfId="0" applyNumberFormat="1" applyFont="1" applyBorder="1" applyAlignment="1" applyProtection="1">
      <alignment horizontal="center" vertical="top"/>
      <protection locked="0"/>
    </xf>
    <xf numFmtId="183" fontId="111" fillId="0" borderId="0" xfId="0" applyNumberFormat="1" applyFont="1" applyAlignment="1" applyProtection="1">
      <alignment horizontal="center" vertical="top"/>
      <protection locked="0"/>
    </xf>
    <xf numFmtId="183" fontId="23" fillId="0" borderId="153" xfId="0" applyNumberFormat="1" applyFont="1" applyBorder="1" applyProtection="1">
      <alignment vertical="center"/>
      <protection locked="0"/>
    </xf>
    <xf numFmtId="183" fontId="23" fillId="0" borderId="134" xfId="0" applyNumberFormat="1" applyFont="1" applyBorder="1" applyProtection="1">
      <alignment vertical="center"/>
      <protection locked="0"/>
    </xf>
    <xf numFmtId="183" fontId="23" fillId="0" borderId="150" xfId="1" applyNumberFormat="1" applyFont="1" applyBorder="1" applyAlignment="1" applyProtection="1">
      <alignment vertical="top" wrapText="1"/>
      <protection locked="0"/>
    </xf>
    <xf numFmtId="183" fontId="23" fillId="0" borderId="0" xfId="1" applyNumberFormat="1" applyFont="1" applyAlignment="1" applyProtection="1">
      <alignment vertical="top" wrapText="1"/>
      <protection locked="0"/>
    </xf>
    <xf numFmtId="183" fontId="23" fillId="0" borderId="151" xfId="1" applyNumberFormat="1" applyFont="1" applyBorder="1" applyAlignment="1" applyProtection="1">
      <alignment vertical="top" wrapText="1"/>
      <protection locked="0"/>
    </xf>
    <xf numFmtId="183" fontId="23" fillId="0" borderId="130" xfId="1" applyNumberFormat="1" applyFont="1" applyBorder="1" applyAlignment="1" applyProtection="1">
      <alignment vertical="top" wrapText="1"/>
      <protection locked="0"/>
    </xf>
    <xf numFmtId="183" fontId="23" fillId="0" borderId="195" xfId="1" applyNumberFormat="1" applyFont="1" applyBorder="1" applyAlignment="1" applyProtection="1">
      <alignment vertical="top" wrapText="1"/>
      <protection locked="0"/>
    </xf>
    <xf numFmtId="183" fontId="23" fillId="0" borderId="131" xfId="1" applyNumberFormat="1" applyFont="1" applyBorder="1" applyAlignment="1" applyProtection="1">
      <alignment vertical="top" wrapText="1"/>
      <protection locked="0"/>
    </xf>
    <xf numFmtId="183" fontId="23" fillId="0" borderId="134" xfId="1" applyNumberFormat="1" applyFont="1" applyBorder="1" applyAlignment="1" applyProtection="1">
      <alignment vertical="top" wrapText="1"/>
      <protection locked="0"/>
    </xf>
    <xf numFmtId="183" fontId="23" fillId="0" borderId="132" xfId="1" applyNumberFormat="1" applyFont="1" applyBorder="1" applyAlignment="1" applyProtection="1">
      <alignment vertical="top" wrapText="1"/>
      <protection locked="0"/>
    </xf>
    <xf numFmtId="183" fontId="101" fillId="0" borderId="138" xfId="0" applyNumberFormat="1" applyFont="1" applyBorder="1" applyAlignment="1" applyProtection="1">
      <alignment horizontal="left" vertical="center"/>
      <protection locked="0"/>
    </xf>
    <xf numFmtId="183" fontId="41" fillId="0" borderId="139" xfId="0" applyNumberFormat="1" applyFont="1" applyBorder="1" applyAlignment="1" applyProtection="1">
      <alignment horizontal="center" vertical="center"/>
      <protection locked="0"/>
    </xf>
    <xf numFmtId="183" fontId="41" fillId="0" borderId="139" xfId="0" applyNumberFormat="1" applyFont="1" applyBorder="1" applyAlignment="1" applyProtection="1">
      <alignment horizontal="center" vertical="center" textRotation="255"/>
      <protection locked="0"/>
    </xf>
    <xf numFmtId="183" fontId="41" fillId="0" borderId="140" xfId="0" applyNumberFormat="1" applyFont="1" applyBorder="1" applyAlignment="1" applyProtection="1">
      <alignment horizontal="center" vertical="center"/>
      <protection locked="0"/>
    </xf>
    <xf numFmtId="183" fontId="95" fillId="0" borderId="122" xfId="0" applyNumberFormat="1" applyFont="1" applyBorder="1" applyAlignment="1" applyProtection="1">
      <alignment horizontal="left" vertical="center"/>
      <protection locked="0"/>
    </xf>
    <xf numFmtId="183" fontId="41" fillId="0" borderId="123" xfId="0" applyNumberFormat="1" applyFont="1" applyBorder="1" applyAlignment="1" applyProtection="1">
      <alignment horizontal="center" vertical="center"/>
      <protection locked="0"/>
    </xf>
    <xf numFmtId="183" fontId="41" fillId="0" borderId="123" xfId="0" applyNumberFormat="1" applyFont="1" applyBorder="1" applyAlignment="1" applyProtection="1">
      <alignment horizontal="center" vertical="center" textRotation="255"/>
      <protection locked="0"/>
    </xf>
    <xf numFmtId="183" fontId="41" fillId="0" borderId="124" xfId="0" applyNumberFormat="1" applyFont="1" applyBorder="1" applyAlignment="1" applyProtection="1">
      <alignment horizontal="center" vertical="center"/>
      <protection locked="0"/>
    </xf>
    <xf numFmtId="183" fontId="39" fillId="0" borderId="139" xfId="0" applyNumberFormat="1" applyFont="1" applyBorder="1" applyAlignment="1" applyProtection="1">
      <protection locked="0"/>
    </xf>
    <xf numFmtId="183" fontId="36" fillId="0" borderId="139" xfId="0" applyNumberFormat="1" applyFont="1" applyBorder="1" applyAlignment="1" applyProtection="1">
      <protection locked="0"/>
    </xf>
    <xf numFmtId="183" fontId="39" fillId="0" borderId="140" xfId="0" applyNumberFormat="1" applyFont="1" applyBorder="1" applyAlignment="1" applyProtection="1">
      <protection locked="0"/>
    </xf>
    <xf numFmtId="183" fontId="39" fillId="0" borderId="123" xfId="0" applyNumberFormat="1" applyFont="1" applyBorder="1" applyAlignment="1" applyProtection="1">
      <protection locked="0"/>
    </xf>
    <xf numFmtId="183" fontId="36" fillId="0" borderId="123" xfId="0" applyNumberFormat="1" applyFont="1" applyBorder="1" applyAlignment="1" applyProtection="1">
      <protection locked="0"/>
    </xf>
    <xf numFmtId="183" fontId="39" fillId="0" borderId="124" xfId="0" applyNumberFormat="1" applyFont="1" applyBorder="1" applyAlignment="1" applyProtection="1">
      <protection locked="0"/>
    </xf>
    <xf numFmtId="183" fontId="23" fillId="0" borderId="0" xfId="0" applyNumberFormat="1" applyFont="1">
      <alignment vertical="center"/>
    </xf>
    <xf numFmtId="183" fontId="120" fillId="0" borderId="0" xfId="0" applyNumberFormat="1" applyFont="1" applyAlignment="1" applyProtection="1">
      <alignment horizontal="center" vertical="center"/>
      <protection locked="0"/>
    </xf>
    <xf numFmtId="183" fontId="120" fillId="0" borderId="0" xfId="0" applyNumberFormat="1" applyFont="1" applyProtection="1">
      <alignment vertical="center"/>
      <protection locked="0"/>
    </xf>
    <xf numFmtId="183" fontId="120" fillId="0" borderId="0" xfId="0" applyNumberFormat="1" applyFont="1">
      <alignment vertical="center"/>
    </xf>
    <xf numFmtId="183" fontId="127" fillId="0" borderId="0" xfId="0" applyNumberFormat="1" applyFont="1" applyAlignment="1" applyProtection="1">
      <alignment horizontal="center" vertical="center"/>
      <protection locked="0"/>
    </xf>
    <xf numFmtId="183" fontId="128" fillId="0" borderId="0" xfId="0" applyNumberFormat="1" applyFont="1" applyProtection="1">
      <alignment vertical="center"/>
      <protection locked="0"/>
    </xf>
    <xf numFmtId="183" fontId="118" fillId="0" borderId="0" xfId="0" applyNumberFormat="1" applyFont="1" applyProtection="1">
      <alignment vertical="center"/>
      <protection locked="0"/>
    </xf>
    <xf numFmtId="0" fontId="130" fillId="0" borderId="0" xfId="0" applyFont="1" applyProtection="1">
      <alignment vertical="center"/>
      <protection locked="0"/>
    </xf>
    <xf numFmtId="183" fontId="120" fillId="0" borderId="0" xfId="1" applyNumberFormat="1" applyFont="1" applyAlignment="1" applyProtection="1">
      <alignment vertical="top" wrapText="1"/>
      <protection locked="0"/>
    </xf>
    <xf numFmtId="183" fontId="120" fillId="0" borderId="18" xfId="0" applyNumberFormat="1" applyFont="1" applyBorder="1" applyProtection="1">
      <alignment vertical="center"/>
      <protection locked="0"/>
    </xf>
    <xf numFmtId="183" fontId="120" fillId="0" borderId="19" xfId="0" applyNumberFormat="1" applyFont="1" applyBorder="1" applyProtection="1">
      <alignment vertical="center"/>
      <protection locked="0"/>
    </xf>
    <xf numFmtId="183" fontId="120" fillId="0" borderId="29" xfId="0" applyNumberFormat="1" applyFont="1" applyBorder="1" applyProtection="1">
      <alignment vertical="center"/>
      <protection locked="0"/>
    </xf>
    <xf numFmtId="183" fontId="120" fillId="0" borderId="27" xfId="0" applyNumberFormat="1" applyFont="1" applyBorder="1" applyProtection="1">
      <alignment vertical="center"/>
      <protection locked="0"/>
    </xf>
    <xf numFmtId="183" fontId="120" fillId="0" borderId="28" xfId="0" applyNumberFormat="1" applyFont="1" applyBorder="1" applyProtection="1">
      <alignment vertical="center"/>
      <protection locked="0"/>
    </xf>
    <xf numFmtId="183" fontId="120" fillId="0" borderId="26" xfId="0" applyNumberFormat="1" applyFont="1" applyBorder="1" applyProtection="1">
      <alignment vertical="center"/>
      <protection locked="0"/>
    </xf>
    <xf numFmtId="183" fontId="124" fillId="0" borderId="18" xfId="0" applyNumberFormat="1" applyFont="1" applyBorder="1" applyProtection="1">
      <alignment vertical="center"/>
      <protection locked="0"/>
    </xf>
    <xf numFmtId="183" fontId="124" fillId="0" borderId="19" xfId="0" applyNumberFormat="1" applyFont="1" applyBorder="1" applyProtection="1">
      <alignment vertical="center"/>
      <protection locked="0"/>
    </xf>
    <xf numFmtId="177" fontId="64" fillId="2" borderId="4" xfId="1" applyNumberFormat="1" applyFont="1" applyFill="1" applyBorder="1" applyAlignment="1" applyProtection="1">
      <alignment horizontal="right" vertical="center"/>
      <protection locked="0"/>
    </xf>
    <xf numFmtId="177" fontId="64" fillId="2" borderId="6" xfId="1" applyNumberFormat="1" applyFont="1" applyFill="1" applyBorder="1" applyAlignment="1" applyProtection="1">
      <alignment horizontal="right" vertical="center"/>
      <protection locked="0"/>
    </xf>
    <xf numFmtId="176" fontId="64" fillId="0" borderId="0" xfId="2" applyFont="1" applyAlignment="1" applyProtection="1">
      <alignment horizontal="left" vertical="center" wrapText="1"/>
      <protection hidden="1"/>
    </xf>
    <xf numFmtId="0" fontId="64" fillId="0" borderId="12" xfId="0" applyFont="1" applyBorder="1" applyAlignment="1" applyProtection="1">
      <alignment horizontal="center" vertical="center"/>
      <protection hidden="1"/>
    </xf>
    <xf numFmtId="0" fontId="68" fillId="3" borderId="71" xfId="0" applyFont="1" applyFill="1" applyBorder="1" applyAlignment="1" applyProtection="1">
      <alignment horizontal="center" vertical="center" textRotation="255"/>
      <protection hidden="1"/>
    </xf>
    <xf numFmtId="49" fontId="64" fillId="2" borderId="42" xfId="0" applyNumberFormat="1" applyFont="1" applyFill="1" applyBorder="1" applyAlignment="1" applyProtection="1">
      <alignment horizontal="center" vertical="center"/>
      <protection locked="0"/>
    </xf>
    <xf numFmtId="49" fontId="64" fillId="2" borderId="43" xfId="0" applyNumberFormat="1"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shrinkToFit="1"/>
      <protection hidden="1"/>
    </xf>
    <xf numFmtId="0" fontId="64" fillId="2" borderId="42" xfId="0"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protection hidden="1"/>
    </xf>
    <xf numFmtId="0" fontId="64" fillId="0" borderId="2" xfId="0" applyFont="1" applyBorder="1" applyAlignment="1" applyProtection="1">
      <alignment horizontal="center" vertical="center"/>
      <protection hidden="1"/>
    </xf>
    <xf numFmtId="183" fontId="121" fillId="0" borderId="24" xfId="0" applyNumberFormat="1" applyFont="1" applyBorder="1" applyProtection="1">
      <alignment vertical="center"/>
      <protection locked="0"/>
    </xf>
    <xf numFmtId="183" fontId="125" fillId="0" borderId="0" xfId="0" applyNumberFormat="1" applyFont="1" applyProtection="1">
      <alignment vertical="center"/>
      <protection locked="0"/>
    </xf>
    <xf numFmtId="183" fontId="131" fillId="0" borderId="26" xfId="0" applyNumberFormat="1" applyFont="1" applyBorder="1" applyProtection="1">
      <alignment vertical="center"/>
      <protection locked="0"/>
    </xf>
    <xf numFmtId="183" fontId="125" fillId="0" borderId="23" xfId="0" applyNumberFormat="1" applyFont="1" applyBorder="1" applyProtection="1">
      <alignment vertical="center"/>
      <protection locked="0"/>
    </xf>
    <xf numFmtId="183" fontId="120" fillId="0" borderId="23" xfId="0" applyNumberFormat="1" applyFont="1" applyBorder="1" applyProtection="1">
      <alignment vertical="center"/>
      <protection locked="0"/>
    </xf>
    <xf numFmtId="183" fontId="120" fillId="0" borderId="17" xfId="0" applyNumberFormat="1" applyFont="1" applyBorder="1" applyProtection="1">
      <alignment vertical="center"/>
      <protection locked="0"/>
    </xf>
    <xf numFmtId="183" fontId="121" fillId="0" borderId="27" xfId="0" applyNumberFormat="1" applyFont="1" applyBorder="1" applyAlignment="1" applyProtection="1">
      <alignment horizontal="left" vertical="top"/>
      <protection locked="0"/>
    </xf>
    <xf numFmtId="183" fontId="121" fillId="0" borderId="28" xfId="0" applyNumberFormat="1" applyFont="1" applyBorder="1" applyAlignment="1" applyProtection="1">
      <alignment horizontal="center" vertical="top"/>
      <protection locked="0"/>
    </xf>
    <xf numFmtId="183" fontId="121" fillId="0" borderId="26" xfId="0" applyNumberFormat="1" applyFont="1" applyBorder="1" applyAlignment="1" applyProtection="1">
      <alignment horizontal="right" vertical="top"/>
      <protection locked="0"/>
    </xf>
    <xf numFmtId="183" fontId="121" fillId="0" borderId="27" xfId="0" applyNumberFormat="1" applyFont="1" applyBorder="1" applyAlignment="1" applyProtection="1">
      <alignment horizontal="center" vertical="top"/>
      <protection locked="0"/>
    </xf>
    <xf numFmtId="183" fontId="134" fillId="0" borderId="28" xfId="0" applyNumberFormat="1" applyFont="1" applyBorder="1" applyAlignment="1" applyProtection="1">
      <alignment vertical="top" wrapText="1"/>
      <protection locked="0"/>
    </xf>
    <xf numFmtId="183" fontId="134" fillId="0" borderId="26" xfId="0" applyNumberFormat="1" applyFont="1" applyBorder="1" applyAlignment="1" applyProtection="1">
      <alignment vertical="top" wrapText="1"/>
      <protection locked="0"/>
    </xf>
    <xf numFmtId="183" fontId="118" fillId="0" borderId="27" xfId="0" applyNumberFormat="1" applyFont="1" applyBorder="1" applyProtection="1">
      <alignment vertical="center"/>
      <protection locked="0"/>
    </xf>
    <xf numFmtId="183" fontId="118" fillId="0" borderId="28" xfId="0" applyNumberFormat="1" applyFont="1" applyBorder="1" applyProtection="1">
      <alignment vertical="center"/>
      <protection locked="0"/>
    </xf>
    <xf numFmtId="183" fontId="131" fillId="0" borderId="26" xfId="0" applyNumberFormat="1" applyFont="1" applyBorder="1" applyAlignment="1" applyProtection="1">
      <alignment horizontal="center" vertical="top"/>
      <protection locked="0"/>
    </xf>
    <xf numFmtId="0" fontId="130" fillId="0" borderId="28" xfId="0" applyFont="1" applyBorder="1" applyProtection="1">
      <alignment vertical="center"/>
      <protection locked="0"/>
    </xf>
    <xf numFmtId="0" fontId="130" fillId="0" borderId="26" xfId="0" applyFont="1" applyBorder="1" applyProtection="1">
      <alignment vertical="center"/>
      <protection locked="0"/>
    </xf>
    <xf numFmtId="0" fontId="130" fillId="0" borderId="23" xfId="0" applyFont="1" applyBorder="1" applyProtection="1">
      <alignment vertical="center"/>
      <protection locked="0"/>
    </xf>
    <xf numFmtId="0" fontId="130" fillId="0" borderId="17" xfId="0" applyFont="1" applyBorder="1" applyProtection="1">
      <alignment vertical="center"/>
      <protection locked="0"/>
    </xf>
    <xf numFmtId="0" fontId="130" fillId="0" borderId="24" xfId="0" applyFont="1" applyBorder="1" applyProtection="1">
      <alignment vertical="center"/>
      <protection locked="0"/>
    </xf>
    <xf numFmtId="183" fontId="120" fillId="0" borderId="25" xfId="0" applyNumberFormat="1" applyFont="1" applyBorder="1" applyProtection="1">
      <alignment vertical="center"/>
      <protection locked="0"/>
    </xf>
    <xf numFmtId="0" fontId="130" fillId="0" borderId="20" xfId="0" applyFont="1" applyBorder="1" applyProtection="1">
      <alignment vertical="center"/>
      <protection locked="0"/>
    </xf>
    <xf numFmtId="183" fontId="120" fillId="0" borderId="23" xfId="1" applyNumberFormat="1" applyFont="1" applyBorder="1" applyAlignment="1" applyProtection="1">
      <alignment vertical="top" wrapText="1"/>
      <protection locked="0"/>
    </xf>
    <xf numFmtId="183" fontId="120" fillId="0" borderId="17" xfId="1" applyNumberFormat="1" applyFont="1" applyBorder="1" applyAlignment="1" applyProtection="1">
      <alignment vertical="top" wrapText="1"/>
      <protection locked="0"/>
    </xf>
    <xf numFmtId="183" fontId="120" fillId="0" borderId="27" xfId="0" applyNumberFormat="1" applyFont="1" applyBorder="1" applyAlignment="1" applyProtection="1">
      <alignment horizontal="left" vertical="center"/>
      <protection locked="0"/>
    </xf>
    <xf numFmtId="183" fontId="126" fillId="0" borderId="28" xfId="0" applyNumberFormat="1" applyFont="1" applyBorder="1" applyAlignment="1" applyProtection="1">
      <alignment horizontal="center" vertical="center"/>
      <protection locked="0"/>
    </xf>
    <xf numFmtId="183" fontId="126" fillId="0" borderId="28" xfId="0" applyNumberFormat="1" applyFont="1" applyBorder="1" applyAlignment="1" applyProtection="1">
      <alignment horizontal="center" vertical="center" textRotation="255"/>
      <protection locked="0"/>
    </xf>
    <xf numFmtId="183" fontId="126" fillId="0" borderId="26" xfId="0" applyNumberFormat="1" applyFont="1" applyBorder="1" applyAlignment="1" applyProtection="1">
      <alignment horizontal="center" vertical="center"/>
      <protection locked="0"/>
    </xf>
    <xf numFmtId="183" fontId="126" fillId="0" borderId="19" xfId="0" applyNumberFormat="1" applyFont="1" applyBorder="1" applyAlignment="1" applyProtection="1">
      <protection locked="0"/>
    </xf>
    <xf numFmtId="183" fontId="123" fillId="0" borderId="19" xfId="0" applyNumberFormat="1" applyFont="1" applyBorder="1" applyAlignment="1" applyProtection="1">
      <protection locked="0"/>
    </xf>
    <xf numFmtId="183" fontId="126" fillId="0" borderId="29" xfId="0" applyNumberFormat="1" applyFont="1" applyBorder="1" applyAlignment="1" applyProtection="1">
      <protection locked="0"/>
    </xf>
    <xf numFmtId="0" fontId="9" fillId="0" borderId="14" xfId="0" applyFont="1" applyBorder="1" applyProtection="1">
      <alignment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64" fillId="0" borderId="244" xfId="0" applyFont="1" applyBorder="1" applyAlignment="1" applyProtection="1">
      <alignment horizontal="center" vertical="center"/>
      <protection hidden="1"/>
    </xf>
    <xf numFmtId="177" fontId="64" fillId="2" borderId="2" xfId="1" applyNumberFormat="1" applyFont="1" applyFill="1" applyBorder="1" applyAlignment="1" applyProtection="1">
      <alignment horizontal="right" vertical="center" shrinkToFit="1"/>
      <protection locked="0"/>
    </xf>
    <xf numFmtId="177" fontId="64" fillId="2" borderId="2" xfId="1" applyNumberFormat="1" applyFont="1" applyFill="1" applyBorder="1" applyAlignment="1" applyProtection="1">
      <alignment horizontal="right" vertical="center"/>
      <protection locked="0"/>
    </xf>
    <xf numFmtId="177" fontId="64" fillId="0" borderId="31" xfId="1" applyNumberFormat="1" applyFont="1" applyBorder="1" applyAlignment="1" applyProtection="1">
      <alignment horizontal="right" vertical="center" shrinkToFit="1"/>
      <protection hidden="1"/>
    </xf>
    <xf numFmtId="177" fontId="64" fillId="2" borderId="247" xfId="1" applyNumberFormat="1" applyFont="1" applyFill="1" applyBorder="1" applyAlignment="1" applyProtection="1">
      <alignment horizontal="center" vertical="center"/>
      <protection locked="0"/>
    </xf>
    <xf numFmtId="177" fontId="64" fillId="0" borderId="244" xfId="1" applyNumberFormat="1" applyFont="1" applyBorder="1" applyAlignment="1" applyProtection="1">
      <alignment horizontal="right" vertical="center"/>
      <protection hidden="1"/>
    </xf>
    <xf numFmtId="0" fontId="64" fillId="0" borderId="244" xfId="0" applyFont="1" applyBorder="1" applyProtection="1">
      <alignment vertical="center"/>
      <protection hidden="1"/>
    </xf>
    <xf numFmtId="0" fontId="64" fillId="2" borderId="246" xfId="0" applyFont="1" applyFill="1" applyBorder="1" applyAlignment="1" applyProtection="1">
      <alignment horizontal="center" vertical="center"/>
      <protection locked="0"/>
    </xf>
    <xf numFmtId="49" fontId="64" fillId="2" borderId="245" xfId="0" applyNumberFormat="1" applyFont="1" applyFill="1" applyBorder="1" applyAlignment="1" applyProtection="1">
      <alignment horizontal="center" vertical="center"/>
      <protection locked="0"/>
    </xf>
    <xf numFmtId="177" fontId="64" fillId="2" borderId="2" xfId="1" applyNumberFormat="1" applyFont="1" applyFill="1" applyBorder="1" applyProtection="1">
      <alignment vertical="center"/>
      <protection locked="0"/>
    </xf>
    <xf numFmtId="177" fontId="64" fillId="0" borderId="2" xfId="1" applyNumberFormat="1" applyFont="1" applyBorder="1" applyAlignment="1" applyProtection="1">
      <alignment horizontal="right" vertical="center"/>
      <protection hidden="1"/>
    </xf>
    <xf numFmtId="0" fontId="64" fillId="0" borderId="2" xfId="0" applyFont="1" applyBorder="1" applyProtection="1">
      <alignment vertical="center"/>
      <protection hidden="1"/>
    </xf>
    <xf numFmtId="177" fontId="64" fillId="0" borderId="249" xfId="1" applyNumberFormat="1" applyFont="1" applyBorder="1" applyAlignment="1" applyProtection="1">
      <alignment horizontal="right" vertical="center"/>
      <protection hidden="1"/>
    </xf>
    <xf numFmtId="177" fontId="64" fillId="2" borderId="22" xfId="1" applyNumberFormat="1" applyFont="1" applyFill="1" applyBorder="1" applyAlignment="1" applyProtection="1">
      <alignment horizontal="center" vertical="center"/>
      <protection locked="0"/>
    </xf>
    <xf numFmtId="177" fontId="64" fillId="0" borderId="31" xfId="1" applyNumberFormat="1" applyFont="1" applyBorder="1" applyAlignment="1" applyProtection="1">
      <alignment horizontal="right" vertical="center"/>
      <protection hidden="1"/>
    </xf>
    <xf numFmtId="177" fontId="64" fillId="2" borderId="243" xfId="1" applyNumberFormat="1" applyFont="1" applyFill="1" applyBorder="1" applyAlignment="1" applyProtection="1">
      <alignment horizontal="center" vertical="center"/>
      <protection locked="0"/>
    </xf>
    <xf numFmtId="177" fontId="64" fillId="2" borderId="1" xfId="1" applyNumberFormat="1" applyFont="1" applyFill="1" applyBorder="1" applyAlignment="1" applyProtection="1">
      <alignment horizontal="center" vertical="center"/>
      <protection locked="0"/>
    </xf>
    <xf numFmtId="177" fontId="64" fillId="0" borderId="1" xfId="1" applyNumberFormat="1" applyFont="1" applyBorder="1" applyAlignment="1" applyProtection="1">
      <alignment horizontal="right" vertical="center"/>
      <protection hidden="1"/>
    </xf>
    <xf numFmtId="176" fontId="61" fillId="0" borderId="259" xfId="2" applyFont="1" applyBorder="1" applyAlignment="1" applyProtection="1">
      <alignment horizontal="center" vertical="center" wrapText="1"/>
      <protection hidden="1"/>
    </xf>
    <xf numFmtId="49" fontId="64" fillId="2" borderId="260" xfId="0" applyNumberFormat="1" applyFont="1" applyFill="1" applyBorder="1" applyAlignment="1" applyProtection="1">
      <alignment horizontal="center" vertical="center"/>
      <protection locked="0"/>
    </xf>
    <xf numFmtId="177" fontId="64" fillId="0" borderId="48" xfId="1" applyNumberFormat="1" applyFont="1" applyBorder="1" applyAlignment="1" applyProtection="1">
      <alignment horizontal="right" vertical="center" shrinkToFit="1"/>
      <protection hidden="1"/>
    </xf>
    <xf numFmtId="177" fontId="64" fillId="0" borderId="0" xfId="1" applyNumberFormat="1" applyFont="1" applyAlignment="1" applyProtection="1">
      <protection hidden="1"/>
    </xf>
    <xf numFmtId="177" fontId="61" fillId="0" borderId="1" xfId="1" applyNumberFormat="1" applyFont="1" applyBorder="1" applyAlignment="1" applyProtection="1">
      <alignment horizontal="center" vertical="center"/>
      <protection hidden="1"/>
    </xf>
    <xf numFmtId="177" fontId="64" fillId="0" borderId="69" xfId="1" applyNumberFormat="1" applyFont="1" applyBorder="1" applyAlignment="1" applyProtection="1">
      <alignment horizontal="right"/>
      <protection hidden="1"/>
    </xf>
    <xf numFmtId="0" fontId="61" fillId="3" borderId="69" xfId="0" applyFont="1" applyFill="1" applyBorder="1" applyAlignment="1" applyProtection="1">
      <alignment horizontal="center" vertical="center"/>
      <protection hidden="1"/>
    </xf>
    <xf numFmtId="177" fontId="64" fillId="3" borderId="69" xfId="1" applyNumberFormat="1" applyFont="1" applyFill="1" applyBorder="1" applyAlignment="1" applyProtection="1">
      <alignment horizontal="right" shrinkToFit="1"/>
      <protection hidden="1"/>
    </xf>
    <xf numFmtId="177" fontId="64" fillId="3" borderId="69" xfId="1" applyNumberFormat="1" applyFont="1" applyFill="1" applyBorder="1" applyAlignment="1" applyProtection="1">
      <alignment shrinkToFit="1"/>
      <protection hidden="1"/>
    </xf>
    <xf numFmtId="177" fontId="64" fillId="3" borderId="69" xfId="1" applyNumberFormat="1" applyFont="1" applyFill="1" applyBorder="1" applyProtection="1">
      <alignment vertical="center"/>
      <protection hidden="1"/>
    </xf>
    <xf numFmtId="0" fontId="62" fillId="3" borderId="69" xfId="0" applyFont="1" applyFill="1" applyBorder="1" applyAlignment="1" applyProtection="1">
      <alignment horizontal="center" vertical="center"/>
      <protection locked="0"/>
    </xf>
    <xf numFmtId="177" fontId="64" fillId="3" borderId="69" xfId="1" applyNumberFormat="1" applyFont="1" applyFill="1" applyBorder="1" applyAlignment="1" applyProtection="1">
      <protection hidden="1"/>
    </xf>
    <xf numFmtId="0" fontId="62" fillId="3" borderId="69" xfId="0" applyFont="1" applyFill="1" applyBorder="1" applyProtection="1">
      <alignment vertical="center"/>
      <protection locked="0"/>
    </xf>
    <xf numFmtId="0" fontId="62" fillId="3" borderId="67" xfId="0" applyFont="1" applyFill="1" applyBorder="1" applyProtection="1">
      <alignment vertical="center"/>
      <protection locked="0"/>
    </xf>
    <xf numFmtId="0" fontId="62" fillId="3" borderId="72" xfId="0" applyFont="1" applyFill="1" applyBorder="1" applyProtection="1">
      <alignment vertical="center"/>
      <protection hidden="1"/>
    </xf>
    <xf numFmtId="0" fontId="62" fillId="3" borderId="80" xfId="0" applyFont="1" applyFill="1" applyBorder="1" applyProtection="1">
      <alignment vertical="center"/>
      <protection hidden="1"/>
    </xf>
    <xf numFmtId="0" fontId="62" fillId="3" borderId="81" xfId="0" applyFont="1" applyFill="1" applyBorder="1" applyProtection="1">
      <alignment vertical="center"/>
      <protection hidden="1"/>
    </xf>
    <xf numFmtId="0" fontId="65" fillId="0" borderId="0" xfId="0" applyFont="1" applyAlignment="1" applyProtection="1">
      <alignment horizontal="center" vertical="center"/>
      <protection hidden="1"/>
    </xf>
    <xf numFmtId="177" fontId="64" fillId="0" borderId="72" xfId="1" applyNumberFormat="1" applyFont="1" applyBorder="1" applyAlignment="1" applyProtection="1">
      <alignment horizontal="right"/>
      <protection hidden="1"/>
    </xf>
    <xf numFmtId="177" fontId="68" fillId="0" borderId="80" xfId="1" applyNumberFormat="1" applyFont="1" applyBorder="1" applyAlignment="1" applyProtection="1">
      <alignment horizontal="left"/>
      <protection hidden="1"/>
    </xf>
    <xf numFmtId="177" fontId="64" fillId="0" borderId="80" xfId="1" applyNumberFormat="1" applyFont="1" applyBorder="1" applyAlignment="1" applyProtection="1">
      <alignment horizontal="right"/>
      <protection hidden="1"/>
    </xf>
    <xf numFmtId="177" fontId="64" fillId="0" borderId="81" xfId="1" applyNumberFormat="1" applyFont="1" applyBorder="1" applyAlignment="1" applyProtection="1">
      <alignment horizontal="right"/>
      <protection hidden="1"/>
    </xf>
    <xf numFmtId="177" fontId="64" fillId="0" borderId="66" xfId="1" applyNumberFormat="1" applyFont="1" applyBorder="1" applyAlignment="1" applyProtection="1">
      <alignment horizontal="right"/>
      <protection hidden="1"/>
    </xf>
    <xf numFmtId="177" fontId="64" fillId="0" borderId="67" xfId="1" applyNumberFormat="1" applyFont="1" applyBorder="1" applyAlignment="1" applyProtection="1">
      <alignment horizontal="right"/>
      <protection hidden="1"/>
    </xf>
    <xf numFmtId="177" fontId="64" fillId="0" borderId="68" xfId="1" applyNumberFormat="1" applyFont="1" applyBorder="1" applyAlignment="1" applyProtection="1">
      <alignment horizontal="right"/>
      <protection hidden="1"/>
    </xf>
    <xf numFmtId="177" fontId="64" fillId="0" borderId="70" xfId="1" applyNumberFormat="1" applyFont="1" applyBorder="1" applyAlignment="1" applyProtection="1">
      <alignment horizontal="right"/>
      <protection hidden="1"/>
    </xf>
    <xf numFmtId="0" fontId="62" fillId="0" borderId="80" xfId="0" applyFont="1" applyBorder="1" applyProtection="1">
      <alignment vertical="center"/>
      <protection locked="0"/>
    </xf>
    <xf numFmtId="0" fontId="3" fillId="3" borderId="66" xfId="0" applyFont="1" applyFill="1" applyBorder="1" applyProtection="1">
      <alignment vertical="center"/>
      <protection hidden="1"/>
    </xf>
    <xf numFmtId="0" fontId="3" fillId="3" borderId="0" xfId="0" applyFont="1" applyFill="1" applyProtection="1">
      <alignment vertical="center"/>
      <protection hidden="1"/>
    </xf>
    <xf numFmtId="0" fontId="3" fillId="3" borderId="67" xfId="0" applyFont="1" applyFill="1" applyBorder="1" applyProtection="1">
      <alignment vertical="center"/>
      <protection hidden="1"/>
    </xf>
    <xf numFmtId="0" fontId="3" fillId="3" borderId="0" xfId="0" applyFont="1" applyFill="1" applyAlignment="1" applyProtection="1">
      <alignment horizontal="right" vertical="center"/>
      <protection hidden="1"/>
    </xf>
    <xf numFmtId="0" fontId="3" fillId="3" borderId="69" xfId="0" applyFont="1" applyFill="1" applyBorder="1" applyProtection="1">
      <alignment vertical="center"/>
      <protection hidden="1"/>
    </xf>
    <xf numFmtId="0" fontId="3" fillId="3" borderId="70" xfId="0" applyFont="1" applyFill="1" applyBorder="1" applyProtection="1">
      <alignment vertical="center"/>
      <protection hidden="1"/>
    </xf>
    <xf numFmtId="177" fontId="64" fillId="0" borderId="16" xfId="1" applyNumberFormat="1" applyFont="1" applyBorder="1" applyAlignment="1" applyProtection="1">
      <alignment horizontal="right" vertical="center"/>
      <protection hidden="1"/>
    </xf>
    <xf numFmtId="177" fontId="64" fillId="0" borderId="253" xfId="1" applyNumberFormat="1" applyFont="1" applyBorder="1" applyAlignment="1" applyProtection="1">
      <alignment horizontal="right" vertical="center"/>
      <protection hidden="1"/>
    </xf>
    <xf numFmtId="177" fontId="64" fillId="0" borderId="48" xfId="1" applyNumberFormat="1" applyFont="1" applyBorder="1" applyAlignment="1" applyProtection="1">
      <alignment horizontal="right" vertical="center"/>
      <protection hidden="1"/>
    </xf>
    <xf numFmtId="177" fontId="64" fillId="0" borderId="253" xfId="1" applyNumberFormat="1" applyFont="1" applyBorder="1" applyAlignment="1" applyProtection="1">
      <alignment vertical="center" shrinkToFit="1"/>
      <protection hidden="1"/>
    </xf>
    <xf numFmtId="177" fontId="64" fillId="0" borderId="1" xfId="1" applyNumberFormat="1" applyFont="1" applyBorder="1" applyProtection="1">
      <alignment vertical="center"/>
      <protection hidden="1"/>
    </xf>
    <xf numFmtId="177" fontId="64" fillId="0" borderId="18" xfId="1" applyNumberFormat="1" applyFont="1" applyBorder="1" applyProtection="1">
      <alignment vertical="center"/>
      <protection hidden="1"/>
    </xf>
    <xf numFmtId="177" fontId="64" fillId="0" borderId="48" xfId="1" applyNumberFormat="1" applyFont="1" applyBorder="1" applyProtection="1">
      <alignment vertical="center"/>
      <protection hidden="1"/>
    </xf>
    <xf numFmtId="177" fontId="64" fillId="2" borderId="254" xfId="1" applyNumberFormat="1" applyFont="1" applyFill="1" applyBorder="1" applyProtection="1">
      <alignment vertical="center"/>
      <protection locked="0"/>
    </xf>
    <xf numFmtId="179" fontId="63" fillId="2" borderId="257" xfId="1" applyNumberFormat="1" applyFont="1" applyFill="1" applyBorder="1" applyAlignment="1" applyProtection="1">
      <alignment horizontal="center" vertical="center"/>
      <protection locked="0"/>
    </xf>
    <xf numFmtId="177" fontId="63" fillId="0" borderId="258" xfId="1" applyNumberFormat="1" applyFont="1" applyBorder="1" applyAlignment="1" applyProtection="1">
      <alignment horizontal="center" vertical="center"/>
      <protection hidden="1"/>
    </xf>
    <xf numFmtId="177" fontId="64" fillId="2" borderId="76" xfId="1" applyNumberFormat="1" applyFont="1" applyFill="1" applyBorder="1" applyAlignment="1" applyProtection="1">
      <alignment horizontal="right" vertical="center"/>
      <protection locked="0"/>
    </xf>
    <xf numFmtId="179" fontId="63" fillId="2" borderId="47" xfId="1" applyNumberFormat="1" applyFont="1" applyFill="1" applyBorder="1" applyAlignment="1" applyProtection="1">
      <alignment horizontal="center" vertical="center"/>
      <protection locked="0"/>
    </xf>
    <xf numFmtId="177" fontId="63" fillId="0" borderId="47" xfId="1" applyNumberFormat="1" applyFont="1" applyBorder="1" applyAlignment="1" applyProtection="1">
      <alignment horizontal="center" vertical="center"/>
      <protection hidden="1"/>
    </xf>
    <xf numFmtId="177" fontId="64" fillId="2" borderId="255" xfId="1" applyNumberFormat="1" applyFont="1" applyFill="1" applyBorder="1" applyAlignment="1" applyProtection="1">
      <alignment horizontal="right" vertical="center"/>
      <protection locked="0"/>
    </xf>
    <xf numFmtId="179" fontId="63" fillId="2" borderId="28" xfId="1" applyNumberFormat="1" applyFont="1" applyFill="1" applyBorder="1" applyAlignment="1" applyProtection="1">
      <alignment horizontal="center" vertical="center"/>
      <protection locked="0"/>
    </xf>
    <xf numFmtId="177" fontId="63" fillId="0" borderId="28" xfId="1" applyNumberFormat="1" applyFont="1" applyBorder="1" applyAlignment="1" applyProtection="1">
      <alignment horizontal="center" vertical="center"/>
      <protection hidden="1"/>
    </xf>
    <xf numFmtId="0" fontId="136" fillId="0" borderId="0" xfId="0" applyFont="1">
      <alignment vertical="center"/>
    </xf>
    <xf numFmtId="0" fontId="130" fillId="0" borderId="0" xfId="0" applyFont="1">
      <alignment vertical="center"/>
    </xf>
    <xf numFmtId="183" fontId="106" fillId="0" borderId="138" xfId="0" applyNumberFormat="1" applyFont="1" applyBorder="1" applyAlignment="1" applyProtection="1">
      <alignment horizontal="left" vertical="center"/>
      <protection locked="0"/>
    </xf>
    <xf numFmtId="183" fontId="106" fillId="0" borderId="139" xfId="0" applyNumberFormat="1" applyFont="1" applyBorder="1" applyProtection="1">
      <alignment vertical="center"/>
      <protection locked="0"/>
    </xf>
    <xf numFmtId="183" fontId="111" fillId="0" borderId="122" xfId="0" applyNumberFormat="1" applyFont="1" applyBorder="1" applyAlignment="1" applyProtection="1">
      <alignment horizontal="left" vertical="center"/>
      <protection locked="0"/>
    </xf>
    <xf numFmtId="183" fontId="111" fillId="0" borderId="123" xfId="0" applyNumberFormat="1" applyFont="1" applyBorder="1" applyProtection="1">
      <alignment vertical="center"/>
      <protection locked="0"/>
    </xf>
    <xf numFmtId="183" fontId="28" fillId="0" borderId="18" xfId="0" applyNumberFormat="1" applyFont="1" applyBorder="1" applyAlignment="1" applyProtection="1">
      <alignment horizontal="left" vertical="center"/>
      <protection locked="0"/>
    </xf>
    <xf numFmtId="183" fontId="28" fillId="0" borderId="19" xfId="0" applyNumberFormat="1" applyFont="1" applyBorder="1" applyProtection="1">
      <alignment vertical="center"/>
      <protection locked="0"/>
    </xf>
    <xf numFmtId="183" fontId="131" fillId="0" borderId="18" xfId="0" applyNumberFormat="1" applyFont="1" applyBorder="1" applyAlignment="1" applyProtection="1">
      <alignment horizontal="left" vertical="center"/>
      <protection locked="0"/>
    </xf>
    <xf numFmtId="183" fontId="131" fillId="0" borderId="19" xfId="0" applyNumberFormat="1" applyFont="1" applyBorder="1" applyProtection="1">
      <alignment vertical="center"/>
      <protection locked="0"/>
    </xf>
    <xf numFmtId="0" fontId="17" fillId="4" borderId="261" xfId="0"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180" fontId="20" fillId="0" borderId="0" xfId="1" applyNumberFormat="1" applyFont="1" applyAlignment="1" applyProtection="1">
      <alignment horizontal="right" vertical="center"/>
      <protection hidden="1"/>
    </xf>
    <xf numFmtId="183" fontId="23" fillId="0" borderId="0" xfId="0" applyNumberFormat="1" applyFont="1" applyProtection="1">
      <alignment vertical="center"/>
      <protection hidden="1"/>
    </xf>
    <xf numFmtId="183" fontId="54" fillId="0" borderId="0" xfId="0" applyNumberFormat="1" applyFont="1" applyProtection="1">
      <alignment vertical="center"/>
      <protection hidden="1"/>
    </xf>
    <xf numFmtId="183" fontId="55" fillId="0" borderId="0" xfId="0" applyNumberFormat="1" applyFont="1" applyProtection="1">
      <alignment vertical="center"/>
      <protection hidden="1"/>
    </xf>
    <xf numFmtId="183" fontId="138" fillId="0" borderId="0" xfId="0" applyNumberFormat="1" applyFont="1" applyAlignment="1" applyProtection="1">
      <alignment horizontal="right" vertical="center"/>
      <protection hidden="1"/>
    </xf>
    <xf numFmtId="183" fontId="118" fillId="0" borderId="0" xfId="0" applyNumberFormat="1" applyFont="1" applyProtection="1">
      <alignment vertical="center"/>
      <protection hidden="1"/>
    </xf>
    <xf numFmtId="183" fontId="119" fillId="0" borderId="0" xfId="0" applyNumberFormat="1" applyFont="1" applyAlignment="1" applyProtection="1">
      <alignment horizontal="center" vertical="center"/>
      <protection hidden="1"/>
    </xf>
    <xf numFmtId="183" fontId="120" fillId="0" borderId="0" xfId="0" applyNumberFormat="1" applyFont="1" applyAlignment="1" applyProtection="1">
      <alignment horizontal="center" vertical="center"/>
      <protection hidden="1"/>
    </xf>
    <xf numFmtId="183" fontId="121" fillId="0" borderId="0" xfId="0" applyNumberFormat="1" applyFont="1" applyAlignment="1" applyProtection="1">
      <alignment horizontal="center" vertical="center"/>
      <protection hidden="1"/>
    </xf>
    <xf numFmtId="183" fontId="120" fillId="0" borderId="0" xfId="0" applyNumberFormat="1" applyFont="1" applyProtection="1">
      <alignment vertical="center"/>
      <protection hidden="1"/>
    </xf>
    <xf numFmtId="183" fontId="119" fillId="0" borderId="0" xfId="0" applyNumberFormat="1" applyFont="1" applyProtection="1">
      <alignment vertical="center"/>
      <protection hidden="1"/>
    </xf>
    <xf numFmtId="183" fontId="13" fillId="0" borderId="0" xfId="0" applyNumberFormat="1" applyFont="1" applyProtection="1">
      <alignment vertical="center"/>
      <protection hidden="1"/>
    </xf>
    <xf numFmtId="183" fontId="34" fillId="0" borderId="0" xfId="0" applyNumberFormat="1" applyFont="1" applyAlignment="1" applyProtection="1">
      <alignment horizontal="center" vertical="center"/>
      <protection hidden="1"/>
    </xf>
    <xf numFmtId="183" fontId="35" fillId="0" borderId="0" xfId="0" applyNumberFormat="1" applyFont="1" applyAlignment="1" applyProtection="1">
      <alignment horizontal="center" vertical="center"/>
      <protection hidden="1"/>
    </xf>
    <xf numFmtId="183" fontId="23" fillId="0" borderId="0" xfId="0" applyNumberFormat="1" applyFont="1" applyAlignment="1" applyProtection="1">
      <alignment horizontal="center" vertical="center"/>
      <protection hidden="1"/>
    </xf>
    <xf numFmtId="183" fontId="29" fillId="0" borderId="0" xfId="0" applyNumberFormat="1" applyFont="1" applyAlignment="1" applyProtection="1">
      <alignment horizontal="center" vertical="center"/>
      <protection hidden="1"/>
    </xf>
    <xf numFmtId="183" fontId="35" fillId="0" borderId="0" xfId="0" applyNumberFormat="1" applyFont="1" applyProtection="1">
      <alignment vertical="center"/>
      <protection hidden="1"/>
    </xf>
    <xf numFmtId="183" fontId="34" fillId="0" borderId="27" xfId="0" applyNumberFormat="1" applyFont="1" applyBorder="1" applyAlignment="1" applyProtection="1">
      <alignment horizontal="left" vertical="center"/>
      <protection hidden="1"/>
    </xf>
    <xf numFmtId="183" fontId="34" fillId="0" borderId="28" xfId="0" applyNumberFormat="1" applyFont="1" applyBorder="1" applyProtection="1">
      <alignment vertical="center"/>
      <protection hidden="1"/>
    </xf>
    <xf numFmtId="183" fontId="34" fillId="0" borderId="26" xfId="0" applyNumberFormat="1" applyFont="1" applyBorder="1" applyAlignment="1" applyProtection="1">
      <alignment horizontal="right" vertical="center"/>
      <protection hidden="1"/>
    </xf>
    <xf numFmtId="183" fontId="34" fillId="0" borderId="27" xfId="0" applyNumberFormat="1" applyFont="1" applyBorder="1" applyProtection="1">
      <alignment vertical="center"/>
      <protection hidden="1"/>
    </xf>
    <xf numFmtId="183" fontId="34" fillId="0" borderId="27" xfId="0" applyNumberFormat="1" applyFont="1" applyBorder="1" applyAlignment="1" applyProtection="1">
      <alignment horizontal="right" vertical="center"/>
      <protection hidden="1"/>
    </xf>
    <xf numFmtId="183" fontId="34" fillId="0" borderId="28" xfId="0" applyNumberFormat="1" applyFont="1" applyBorder="1" applyAlignment="1" applyProtection="1">
      <alignment horizontal="right" vertical="center"/>
      <protection hidden="1"/>
    </xf>
    <xf numFmtId="183" fontId="119" fillId="0" borderId="27" xfId="0" applyNumberFormat="1" applyFont="1" applyBorder="1" applyAlignment="1" applyProtection="1">
      <alignment horizontal="left" vertical="center"/>
      <protection hidden="1"/>
    </xf>
    <xf numFmtId="183" fontId="119" fillId="0" borderId="28" xfId="0" applyNumberFormat="1" applyFont="1" applyBorder="1" applyProtection="1">
      <alignment vertical="center"/>
      <protection hidden="1"/>
    </xf>
    <xf numFmtId="183" fontId="119" fillId="0" borderId="26" xfId="0" applyNumberFormat="1" applyFont="1" applyBorder="1" applyAlignment="1" applyProtection="1">
      <alignment horizontal="right" vertical="center"/>
      <protection hidden="1"/>
    </xf>
    <xf numFmtId="183" fontId="119" fillId="0" borderId="27" xfId="0" applyNumberFormat="1" applyFont="1" applyBorder="1" applyProtection="1">
      <alignment vertical="center"/>
      <protection hidden="1"/>
    </xf>
    <xf numFmtId="183" fontId="119" fillId="0" borderId="27" xfId="0" applyNumberFormat="1" applyFont="1" applyBorder="1" applyAlignment="1" applyProtection="1">
      <alignment horizontal="right" vertical="center"/>
      <protection hidden="1"/>
    </xf>
    <xf numFmtId="183" fontId="119" fillId="0" borderId="28" xfId="0" applyNumberFormat="1" applyFont="1" applyBorder="1" applyAlignment="1" applyProtection="1">
      <alignment horizontal="right" vertical="center"/>
      <protection hidden="1"/>
    </xf>
    <xf numFmtId="183" fontId="104" fillId="0" borderId="142" xfId="0" applyNumberFormat="1" applyFont="1" applyBorder="1" applyAlignment="1" applyProtection="1">
      <alignment horizontal="left" vertical="center"/>
      <protection hidden="1"/>
    </xf>
    <xf numFmtId="183" fontId="34" fillId="0" borderId="143" xfId="0" applyNumberFormat="1" applyFont="1" applyBorder="1" applyProtection="1">
      <alignment vertical="center"/>
      <protection hidden="1"/>
    </xf>
    <xf numFmtId="183" fontId="93" fillId="0" borderId="143" xfId="0" applyNumberFormat="1" applyFont="1" applyBorder="1" applyProtection="1">
      <alignment vertical="center"/>
      <protection hidden="1"/>
    </xf>
    <xf numFmtId="183" fontId="104" fillId="0" borderId="144" xfId="0" applyNumberFormat="1" applyFont="1" applyBorder="1" applyAlignment="1" applyProtection="1">
      <alignment horizontal="right" vertical="center"/>
      <protection hidden="1"/>
    </xf>
    <xf numFmtId="183" fontId="34" fillId="0" borderId="142" xfId="0" applyNumberFormat="1" applyFont="1" applyBorder="1" applyProtection="1">
      <alignment vertical="center"/>
      <protection hidden="1"/>
    </xf>
    <xf numFmtId="183" fontId="34" fillId="0" borderId="142" xfId="0" applyNumberFormat="1" applyFont="1" applyBorder="1" applyAlignment="1" applyProtection="1">
      <alignment horizontal="right" vertical="center"/>
      <protection hidden="1"/>
    </xf>
    <xf numFmtId="183" fontId="34" fillId="0" borderId="143" xfId="0" applyNumberFormat="1" applyFont="1" applyBorder="1" applyAlignment="1" applyProtection="1">
      <alignment horizontal="right" vertical="center"/>
      <protection hidden="1"/>
    </xf>
    <xf numFmtId="183" fontId="93" fillId="0" borderId="143" xfId="0" applyNumberFormat="1" applyFont="1" applyBorder="1" applyAlignment="1" applyProtection="1">
      <alignment horizontal="right" vertical="center"/>
      <protection hidden="1"/>
    </xf>
    <xf numFmtId="183" fontId="104" fillId="0" borderId="143" xfId="0" applyNumberFormat="1" applyFont="1" applyBorder="1" applyAlignment="1" applyProtection="1">
      <alignment horizontal="right" vertical="center"/>
      <protection hidden="1"/>
    </xf>
    <xf numFmtId="183" fontId="109" fillId="0" borderId="128" xfId="0" applyNumberFormat="1" applyFont="1" applyBorder="1" applyAlignment="1" applyProtection="1">
      <alignment horizontal="left" vertical="center"/>
      <protection hidden="1"/>
    </xf>
    <xf numFmtId="183" fontId="109" fillId="0" borderId="133" xfId="0" applyNumberFormat="1" applyFont="1" applyBorder="1" applyProtection="1">
      <alignment vertical="center"/>
      <protection hidden="1"/>
    </xf>
    <xf numFmtId="183" fontId="109" fillId="0" borderId="129" xfId="0" applyNumberFormat="1" applyFont="1" applyBorder="1" applyAlignment="1" applyProtection="1">
      <alignment horizontal="right" vertical="center"/>
      <protection hidden="1"/>
    </xf>
    <xf numFmtId="183" fontId="109" fillId="0" borderId="128" xfId="0" applyNumberFormat="1" applyFont="1" applyBorder="1" applyProtection="1">
      <alignment vertical="center"/>
      <protection hidden="1"/>
    </xf>
    <xf numFmtId="183" fontId="109" fillId="0" borderId="128" xfId="0" applyNumberFormat="1" applyFont="1" applyBorder="1" applyAlignment="1" applyProtection="1">
      <alignment horizontal="right" vertical="center"/>
      <protection hidden="1"/>
    </xf>
    <xf numFmtId="183" fontId="109" fillId="0" borderId="133" xfId="0" applyNumberFormat="1" applyFont="1" applyBorder="1" applyAlignment="1" applyProtection="1">
      <alignment horizontal="right" vertical="center"/>
      <protection hidden="1"/>
    </xf>
    <xf numFmtId="182" fontId="20" fillId="0" borderId="0" xfId="0" applyNumberFormat="1" applyFont="1" applyAlignment="1" applyProtection="1">
      <alignment vertical="center" shrinkToFit="1"/>
      <protection hidden="1"/>
    </xf>
    <xf numFmtId="0" fontId="0" fillId="3" borderId="66" xfId="0" applyFill="1" applyBorder="1" applyProtection="1">
      <alignment vertical="center"/>
      <protection hidden="1"/>
    </xf>
    <xf numFmtId="0" fontId="0" fillId="3" borderId="0" xfId="0" applyFill="1" applyProtection="1">
      <alignment vertical="center"/>
      <protection hidden="1"/>
    </xf>
    <xf numFmtId="0" fontId="0" fillId="3" borderId="67" xfId="0" applyFill="1" applyBorder="1" applyProtection="1">
      <alignment vertical="center"/>
      <protection hidden="1"/>
    </xf>
    <xf numFmtId="0" fontId="16" fillId="0" borderId="0" xfId="0" applyFont="1" applyAlignment="1" applyProtection="1">
      <alignment wrapText="1"/>
      <protection hidden="1"/>
    </xf>
    <xf numFmtId="0" fontId="0" fillId="3" borderId="68" xfId="0" applyFill="1" applyBorder="1" applyProtection="1">
      <alignment vertical="center"/>
      <protection hidden="1"/>
    </xf>
    <xf numFmtId="0" fontId="0" fillId="3" borderId="69" xfId="0" applyFill="1" applyBorder="1" applyProtection="1">
      <alignment vertical="center"/>
      <protection hidden="1"/>
    </xf>
    <xf numFmtId="0" fontId="0" fillId="3" borderId="70" xfId="0" applyFill="1" applyBorder="1" applyProtection="1">
      <alignment vertical="center"/>
      <protection hidden="1"/>
    </xf>
    <xf numFmtId="0" fontId="0" fillId="0" borderId="0" xfId="0" applyAlignment="1" applyProtection="1">
      <alignment horizontal="left" vertical="center"/>
      <protection hidden="1"/>
    </xf>
    <xf numFmtId="38" fontId="64" fillId="2" borderId="1" xfId="1" applyFont="1" applyFill="1" applyBorder="1" applyProtection="1">
      <alignment vertical="center"/>
      <protection locked="0"/>
    </xf>
    <xf numFmtId="0" fontId="64" fillId="3" borderId="0" xfId="0" applyFont="1" applyFill="1" applyProtection="1">
      <alignment vertical="center"/>
      <protection locked="0"/>
    </xf>
    <xf numFmtId="0" fontId="64"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0" fillId="0" borderId="0" xfId="0" applyAlignment="1">
      <alignment vertical="center" shrinkToFit="1"/>
    </xf>
    <xf numFmtId="0" fontId="139" fillId="0" borderId="0" xfId="3" applyFont="1" applyAlignment="1" applyProtection="1">
      <alignment vertical="center"/>
    </xf>
    <xf numFmtId="177" fontId="64" fillId="2" borderId="254" xfId="1" applyNumberFormat="1" applyFont="1" applyFill="1" applyBorder="1" applyAlignment="1" applyProtection="1">
      <alignment horizontal="right" vertical="center"/>
      <protection locked="0"/>
    </xf>
    <xf numFmtId="177" fontId="64" fillId="0" borderId="254" xfId="1" applyNumberFormat="1" applyFont="1" applyBorder="1" applyAlignment="1" applyProtection="1">
      <alignment horizontal="right" vertical="center" shrinkToFit="1"/>
      <protection hidden="1"/>
    </xf>
    <xf numFmtId="177" fontId="64" fillId="0" borderId="21" xfId="1" applyNumberFormat="1" applyFont="1" applyBorder="1" applyAlignment="1" applyProtection="1">
      <alignment horizontal="right" vertical="center"/>
      <protection hidden="1"/>
    </xf>
    <xf numFmtId="177" fontId="64" fillId="0" borderId="1" xfId="1" applyNumberFormat="1" applyFont="1" applyBorder="1" applyAlignment="1" applyProtection="1">
      <alignment horizontal="right" vertical="center" shrinkToFit="1"/>
      <protection hidden="1"/>
    </xf>
    <xf numFmtId="0" fontId="62" fillId="0" borderId="1" xfId="0" applyFont="1" applyBorder="1" applyAlignment="1" applyProtection="1">
      <alignment horizontal="center" vertical="center"/>
      <protection locked="0"/>
    </xf>
    <xf numFmtId="0" fontId="62" fillId="0" borderId="69" xfId="0" applyFont="1" applyBorder="1" applyProtection="1">
      <alignment vertical="center"/>
      <protection locked="0"/>
    </xf>
    <xf numFmtId="0" fontId="62" fillId="0" borderId="1" xfId="0" applyFont="1" applyBorder="1" applyProtection="1">
      <alignment vertical="center"/>
      <protection locked="0"/>
    </xf>
    <xf numFmtId="177" fontId="63" fillId="0" borderId="18" xfId="1" applyNumberFormat="1" applyFont="1" applyBorder="1" applyAlignment="1" applyProtection="1">
      <alignment vertical="center" wrapText="1"/>
      <protection hidden="1"/>
    </xf>
    <xf numFmtId="178" fontId="60" fillId="0" borderId="0" xfId="0" applyNumberFormat="1" applyFont="1" applyProtection="1">
      <alignment vertical="center"/>
      <protection hidden="1"/>
    </xf>
    <xf numFmtId="178" fontId="20" fillId="0" borderId="0" xfId="0" applyNumberFormat="1" applyFont="1" applyAlignment="1" applyProtection="1">
      <alignment vertical="center" shrinkToFit="1"/>
      <protection hidden="1"/>
    </xf>
    <xf numFmtId="0" fontId="0" fillId="0" borderId="1" xfId="0" applyBorder="1">
      <alignment vertical="center"/>
    </xf>
    <xf numFmtId="38" fontId="77" fillId="3" borderId="0" xfId="1" applyFont="1" applyFill="1" applyAlignment="1" applyProtection="1">
      <alignment horizontal="center" vertical="center"/>
      <protection hidden="1"/>
    </xf>
    <xf numFmtId="0" fontId="141" fillId="3" borderId="0" xfId="0" applyFont="1" applyFill="1" applyAlignment="1" applyProtection="1">
      <alignment horizontal="left" vertical="top" wrapText="1"/>
      <protection hidden="1"/>
    </xf>
    <xf numFmtId="0" fontId="63" fillId="3" borderId="0" xfId="0" applyFont="1" applyFill="1" applyProtection="1">
      <alignment vertical="center"/>
      <protection hidden="1"/>
    </xf>
    <xf numFmtId="0" fontId="141" fillId="3" borderId="67" xfId="0" applyFont="1" applyFill="1" applyBorder="1" applyAlignment="1" applyProtection="1">
      <alignment horizontal="left" vertical="top" wrapText="1"/>
      <protection hidden="1"/>
    </xf>
    <xf numFmtId="0" fontId="141" fillId="3" borderId="0" xfId="0" applyFont="1" applyFill="1" applyAlignment="1" applyProtection="1">
      <alignment vertical="top" wrapText="1"/>
      <protection hidden="1"/>
    </xf>
    <xf numFmtId="0" fontId="141" fillId="3" borderId="67" xfId="0" applyFont="1" applyFill="1" applyBorder="1" applyAlignment="1" applyProtection="1">
      <alignment vertical="top" wrapText="1"/>
      <protection hidden="1"/>
    </xf>
    <xf numFmtId="38" fontId="64" fillId="3" borderId="28" xfId="1" applyFont="1" applyFill="1" applyBorder="1" applyAlignment="1" applyProtection="1">
      <alignment vertical="center" wrapText="1"/>
      <protection hidden="1"/>
    </xf>
    <xf numFmtId="38" fontId="64" fillId="3" borderId="0" xfId="1" applyFont="1" applyFill="1" applyAlignment="1" applyProtection="1">
      <alignment vertical="center" wrapText="1"/>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64" fillId="3" borderId="0" xfId="0" applyFont="1" applyFill="1" applyAlignment="1" applyProtection="1">
      <alignment vertical="center" wrapText="1"/>
      <protection hidden="1"/>
    </xf>
    <xf numFmtId="0" fontId="142" fillId="3" borderId="0" xfId="0" applyFont="1" applyFill="1" applyAlignment="1" applyProtection="1">
      <alignment vertical="top" wrapText="1"/>
      <protection hidden="1"/>
    </xf>
    <xf numFmtId="0" fontId="143" fillId="3" borderId="0" xfId="0" applyFont="1" applyFill="1" applyProtection="1">
      <alignment vertical="center"/>
      <protection hidden="1"/>
    </xf>
    <xf numFmtId="0" fontId="137" fillId="0" borderId="0" xfId="0" applyFont="1" applyProtection="1">
      <alignment vertical="center"/>
      <protection hidden="1"/>
    </xf>
    <xf numFmtId="0" fontId="48" fillId="0" borderId="0" xfId="0" applyFont="1" applyProtection="1">
      <alignment vertical="center"/>
      <protection hidden="1"/>
    </xf>
    <xf numFmtId="0" fontId="148" fillId="0" borderId="0" xfId="0" applyFont="1" applyProtection="1">
      <alignment vertical="center"/>
      <protection hidden="1"/>
    </xf>
    <xf numFmtId="180" fontId="20" fillId="0" borderId="0" xfId="1" applyNumberFormat="1" applyFont="1" applyAlignment="1" applyProtection="1">
      <alignment horizontal="right" vertical="center"/>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vertical="center"/>
      <protection hidden="1"/>
    </xf>
    <xf numFmtId="178" fontId="20" fillId="0" borderId="0" xfId="0" applyNumberFormat="1" applyFont="1" applyAlignment="1" applyProtection="1">
      <alignment vertical="center"/>
      <protection hidden="1"/>
    </xf>
    <xf numFmtId="0" fontId="139" fillId="0" borderId="0" xfId="3" applyFont="1" applyAlignment="1" applyProtection="1">
      <alignment horizontal="center" vertical="center"/>
      <protection hidden="1"/>
    </xf>
    <xf numFmtId="49" fontId="62" fillId="2" borderId="75" xfId="0" applyNumberFormat="1" applyFont="1" applyFill="1" applyBorder="1" applyAlignment="1" applyProtection="1">
      <alignment horizontal="distributed" vertical="center"/>
      <protection locked="0"/>
    </xf>
    <xf numFmtId="49" fontId="62" fillId="2" borderId="76" xfId="0" applyNumberFormat="1" applyFont="1" applyFill="1" applyBorder="1" applyAlignment="1" applyProtection="1">
      <alignment horizontal="distributed" vertical="center"/>
      <protection locked="0"/>
    </xf>
    <xf numFmtId="0" fontId="45"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61" fillId="2" borderId="18" xfId="0" applyFont="1" applyFill="1" applyBorder="1" applyAlignment="1" applyProtection="1">
      <alignment horizontal="left" vertical="center"/>
      <protection locked="0"/>
    </xf>
    <xf numFmtId="0" fontId="61" fillId="2" borderId="19" xfId="0" applyFont="1" applyFill="1" applyBorder="1" applyAlignment="1" applyProtection="1">
      <alignment horizontal="left" vertical="center"/>
      <protection locked="0"/>
    </xf>
    <xf numFmtId="0" fontId="61" fillId="2" borderId="29" xfId="0" applyFont="1" applyFill="1" applyBorder="1" applyAlignment="1" applyProtection="1">
      <alignment horizontal="left" vertical="center"/>
      <protection locked="0"/>
    </xf>
    <xf numFmtId="0" fontId="62" fillId="2" borderId="18" xfId="0" applyFont="1" applyFill="1" applyBorder="1" applyAlignment="1" applyProtection="1">
      <alignment horizontal="left" vertical="center"/>
      <protection locked="0"/>
    </xf>
    <xf numFmtId="0" fontId="62" fillId="2" borderId="19" xfId="0" applyFont="1" applyFill="1" applyBorder="1" applyAlignment="1" applyProtection="1">
      <alignment horizontal="left" vertical="center"/>
      <protection locked="0"/>
    </xf>
    <xf numFmtId="0" fontId="62" fillId="2" borderId="29" xfId="0" applyFont="1" applyFill="1" applyBorder="1" applyAlignment="1" applyProtection="1">
      <alignment horizontal="left" vertical="center"/>
      <protection locked="0"/>
    </xf>
    <xf numFmtId="0" fontId="62" fillId="2" borderId="24" xfId="0" applyFont="1" applyFill="1" applyBorder="1" applyAlignment="1" applyProtection="1">
      <alignment horizontal="left" vertical="center"/>
      <protection locked="0"/>
    </xf>
    <xf numFmtId="0" fontId="62" fillId="2" borderId="25" xfId="0" applyFont="1" applyFill="1" applyBorder="1" applyAlignment="1" applyProtection="1">
      <alignment horizontal="left" vertical="center"/>
      <protection locked="0"/>
    </xf>
    <xf numFmtId="0" fontId="62" fillId="2" borderId="20" xfId="0" applyFont="1" applyFill="1" applyBorder="1" applyAlignment="1" applyProtection="1">
      <alignment horizontal="left" vertical="center"/>
      <protection locked="0"/>
    </xf>
    <xf numFmtId="0" fontId="20" fillId="0" borderId="1"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49" fontId="62" fillId="2" borderId="74" xfId="0" applyNumberFormat="1" applyFont="1" applyFill="1" applyBorder="1" applyAlignment="1" applyProtection="1">
      <alignment horizontal="distributed" vertical="center"/>
      <protection locked="0"/>
    </xf>
    <xf numFmtId="0" fontId="0" fillId="0" borderId="27"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0" fontId="45" fillId="0" borderId="18" xfId="0" applyFont="1" applyBorder="1" applyAlignment="1" applyProtection="1">
      <alignment horizontal="left" vertical="center"/>
      <protection locked="0"/>
    </xf>
    <xf numFmtId="0" fontId="45" fillId="0" borderId="19" xfId="0" applyFont="1" applyBorder="1" applyAlignment="1" applyProtection="1">
      <alignment horizontal="left" vertical="center"/>
      <protection locked="0"/>
    </xf>
    <xf numFmtId="0" fontId="45" fillId="0" borderId="29" xfId="0" applyFont="1" applyBorder="1" applyAlignment="1" applyProtection="1">
      <alignment horizontal="left" vertical="center"/>
      <protection locked="0"/>
    </xf>
    <xf numFmtId="49" fontId="62" fillId="2" borderId="18" xfId="0" applyNumberFormat="1" applyFont="1" applyFill="1" applyBorder="1" applyAlignment="1" applyProtection="1">
      <alignment horizontal="center" vertical="center"/>
      <protection locked="0"/>
    </xf>
    <xf numFmtId="49" fontId="62" fillId="2" borderId="29" xfId="0" applyNumberFormat="1"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62" fillId="2" borderId="18" xfId="0" applyFont="1" applyFill="1" applyBorder="1" applyAlignment="1" applyProtection="1">
      <alignment horizontal="center" vertical="center" shrinkToFit="1"/>
      <protection locked="0"/>
    </xf>
    <xf numFmtId="0" fontId="62" fillId="2" borderId="19" xfId="0" applyFont="1" applyFill="1" applyBorder="1" applyAlignment="1" applyProtection="1">
      <alignment horizontal="center" vertical="center" shrinkToFit="1"/>
      <protection locked="0"/>
    </xf>
    <xf numFmtId="0" fontId="62" fillId="2" borderId="116" xfId="0" applyFont="1" applyFill="1" applyBorder="1" applyAlignment="1" applyProtection="1">
      <alignment horizontal="center" vertical="center" shrinkToFit="1"/>
      <protection locked="0"/>
    </xf>
    <xf numFmtId="0" fontId="69" fillId="0"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62" fillId="2" borderId="25" xfId="0" applyFont="1" applyFill="1" applyBorder="1" applyAlignment="1" applyProtection="1">
      <alignment horizontal="center" vertical="center" shrinkToFit="1"/>
      <protection locked="0"/>
    </xf>
    <xf numFmtId="0" fontId="62" fillId="2" borderId="20" xfId="0" applyFont="1" applyFill="1" applyBorder="1" applyAlignment="1" applyProtection="1">
      <alignment horizontal="center" vertical="center" shrinkToFit="1"/>
      <protection locked="0"/>
    </xf>
    <xf numFmtId="0" fontId="63" fillId="2" borderId="18" xfId="0" applyFont="1" applyFill="1" applyBorder="1" applyAlignment="1" applyProtection="1">
      <alignment horizontal="center" vertical="center" shrinkToFit="1"/>
      <protection locked="0"/>
    </xf>
    <xf numFmtId="0" fontId="63" fillId="2" borderId="19" xfId="0" applyFont="1" applyFill="1" applyBorder="1" applyAlignment="1" applyProtection="1">
      <alignment horizontal="center" vertical="center" shrinkToFit="1"/>
      <protection locked="0"/>
    </xf>
    <xf numFmtId="0" fontId="62" fillId="2" borderId="1" xfId="0" applyFont="1" applyFill="1" applyBorder="1" applyAlignment="1" applyProtection="1">
      <alignment horizontal="center" vertical="center"/>
      <protection locked="0"/>
    </xf>
    <xf numFmtId="0" fontId="62" fillId="2" borderId="1" xfId="0" applyFont="1" applyFill="1" applyBorder="1" applyProtection="1">
      <alignment vertical="center"/>
      <protection locked="0"/>
    </xf>
    <xf numFmtId="0" fontId="64" fillId="2" borderId="18" xfId="0" applyFont="1" applyFill="1" applyBorder="1" applyAlignment="1" applyProtection="1">
      <alignment horizontal="left" vertical="center"/>
      <protection locked="0"/>
    </xf>
    <xf numFmtId="0" fontId="64" fillId="2" borderId="19" xfId="0" applyFont="1" applyFill="1" applyBorder="1" applyAlignment="1" applyProtection="1">
      <alignment horizontal="left" vertical="center"/>
      <protection locked="0"/>
    </xf>
    <xf numFmtId="0" fontId="64" fillId="2" borderId="29" xfId="0" applyFont="1" applyFill="1" applyBorder="1" applyAlignment="1" applyProtection="1">
      <alignment horizontal="left" vertical="center"/>
      <protection locked="0"/>
    </xf>
    <xf numFmtId="49" fontId="62" fillId="2" borderId="74" xfId="0" applyNumberFormat="1" applyFont="1" applyFill="1" applyBorder="1" applyAlignment="1" applyProtection="1">
      <alignment horizontal="center" vertical="center"/>
      <protection locked="0"/>
    </xf>
    <xf numFmtId="49" fontId="62" fillId="2" borderId="75" xfId="0" applyNumberFormat="1" applyFont="1" applyFill="1" applyBorder="1" applyAlignment="1" applyProtection="1">
      <alignment horizontal="center" vertical="center"/>
      <protection locked="0"/>
    </xf>
    <xf numFmtId="49" fontId="62" fillId="2" borderId="76"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center" vertical="center"/>
      <protection hidden="1"/>
    </xf>
    <xf numFmtId="0" fontId="74" fillId="2" borderId="1" xfId="0" applyFont="1" applyFill="1" applyBorder="1" applyAlignment="1" applyProtection="1">
      <alignment horizontal="center" vertical="center"/>
      <protection locked="0"/>
    </xf>
    <xf numFmtId="0" fontId="63" fillId="2" borderId="50" xfId="0" applyFont="1" applyFill="1" applyBorder="1" applyAlignment="1" applyProtection="1">
      <alignment horizontal="center" vertical="center" shrinkToFit="1"/>
      <protection locked="0"/>
    </xf>
    <xf numFmtId="0" fontId="62" fillId="0" borderId="19" xfId="0" applyFont="1" applyBorder="1" applyAlignment="1" applyProtection="1">
      <alignment horizontal="center" vertical="center" shrinkToFit="1"/>
      <protection locked="0"/>
    </xf>
    <xf numFmtId="0" fontId="62" fillId="0" borderId="29" xfId="0" applyFont="1" applyBorder="1" applyAlignment="1" applyProtection="1">
      <alignment horizontal="center" vertical="center" shrinkToFit="1"/>
      <protection locked="0"/>
    </xf>
    <xf numFmtId="0" fontId="149" fillId="3" borderId="0" xfId="0" applyFont="1" applyFill="1" applyAlignment="1" applyProtection="1">
      <alignment horizontal="left" vertical="center"/>
      <protection locked="0"/>
    </xf>
    <xf numFmtId="0" fontId="73" fillId="2" borderId="1" xfId="0" applyFont="1" applyFill="1" applyBorder="1" applyAlignment="1" applyProtection="1">
      <alignment horizontal="center" vertical="center" textRotation="255"/>
      <protection locked="0"/>
    </xf>
    <xf numFmtId="177" fontId="61" fillId="0" borderId="18" xfId="1" applyNumberFormat="1" applyFont="1" applyBorder="1" applyAlignment="1" applyProtection="1">
      <alignment horizontal="right" vertical="center"/>
      <protection hidden="1"/>
    </xf>
    <xf numFmtId="177" fontId="61" fillId="0" borderId="19" xfId="1" applyNumberFormat="1" applyFont="1" applyBorder="1" applyAlignment="1" applyProtection="1">
      <alignment horizontal="right" vertical="center"/>
      <protection hidden="1"/>
    </xf>
    <xf numFmtId="177" fontId="61" fillId="0" borderId="29" xfId="1" applyNumberFormat="1" applyFont="1" applyBorder="1" applyAlignment="1" applyProtection="1">
      <alignment horizontal="right" vertical="center"/>
      <protection hidden="1"/>
    </xf>
    <xf numFmtId="177" fontId="61" fillId="0" borderId="1" xfId="1" applyNumberFormat="1" applyFont="1" applyBorder="1" applyAlignment="1" applyProtection="1">
      <alignment horizontal="center" vertical="center"/>
      <protection hidden="1"/>
    </xf>
    <xf numFmtId="177" fontId="62" fillId="0" borderId="18" xfId="1" applyNumberFormat="1" applyFont="1" applyBorder="1" applyAlignment="1" applyProtection="1">
      <alignment horizontal="center" vertical="center"/>
      <protection hidden="1"/>
    </xf>
    <xf numFmtId="177" fontId="62" fillId="0" borderId="29" xfId="1" applyNumberFormat="1" applyFont="1" applyBorder="1" applyAlignment="1" applyProtection="1">
      <alignment horizontal="center" vertical="center"/>
      <protection hidden="1"/>
    </xf>
    <xf numFmtId="177" fontId="62" fillId="0" borderId="19" xfId="1" applyNumberFormat="1" applyFont="1" applyBorder="1" applyAlignment="1" applyProtection="1">
      <alignment horizontal="center" vertical="center"/>
      <protection hidden="1"/>
    </xf>
    <xf numFmtId="177" fontId="61" fillId="0" borderId="1" xfId="1" applyNumberFormat="1" applyFont="1" applyBorder="1" applyAlignment="1" applyProtection="1">
      <alignment horizontal="right" vertical="center"/>
      <protection hidden="1"/>
    </xf>
    <xf numFmtId="0" fontId="64" fillId="3" borderId="71" xfId="0" applyFont="1" applyFill="1" applyBorder="1" applyAlignment="1" applyProtection="1">
      <alignment horizontal="center" vertical="center" textRotation="255"/>
      <protection hidden="1"/>
    </xf>
    <xf numFmtId="0" fontId="61" fillId="0" borderId="251" xfId="0" applyFont="1" applyBorder="1" applyAlignment="1" applyProtection="1">
      <alignment horizontal="center" vertical="center"/>
      <protection hidden="1"/>
    </xf>
    <xf numFmtId="0" fontId="61" fillId="0" borderId="252" xfId="0" applyFont="1" applyBorder="1" applyAlignment="1" applyProtection="1">
      <alignment horizontal="center" vertical="center"/>
      <protection hidden="1"/>
    </xf>
    <xf numFmtId="0" fontId="69" fillId="3" borderId="71" xfId="0" applyFont="1" applyFill="1" applyBorder="1" applyAlignment="1" applyProtection="1">
      <alignment horizontal="center" vertical="center" textRotation="255"/>
      <protection hidden="1"/>
    </xf>
    <xf numFmtId="0" fontId="69" fillId="3" borderId="66" xfId="0" applyFont="1" applyFill="1" applyBorder="1" applyAlignment="1" applyProtection="1">
      <alignment horizontal="center" vertical="center" textRotation="255"/>
      <protection hidden="1"/>
    </xf>
    <xf numFmtId="0" fontId="61" fillId="0" borderId="1" xfId="0" applyFont="1" applyBorder="1" applyAlignment="1" applyProtection="1">
      <alignment horizontal="center" vertical="center"/>
      <protection hidden="1"/>
    </xf>
    <xf numFmtId="0" fontId="0" fillId="0" borderId="29" xfId="0" applyBorder="1">
      <alignment vertical="center"/>
    </xf>
    <xf numFmtId="0" fontId="69" fillId="0" borderId="1" xfId="0" applyFont="1" applyBorder="1" applyAlignment="1">
      <alignment horizontal="center" vertical="center"/>
    </xf>
    <xf numFmtId="0" fontId="63" fillId="0" borderId="2" xfId="0" applyFont="1" applyBorder="1" applyAlignment="1" applyProtection="1">
      <alignment horizontal="left" vertical="center" wrapText="1"/>
      <protection hidden="1"/>
    </xf>
    <xf numFmtId="0" fontId="63" fillId="0" borderId="35" xfId="0" applyFont="1" applyBorder="1" applyAlignment="1" applyProtection="1">
      <alignment horizontal="left" vertical="center" wrapText="1"/>
      <protection hidden="1"/>
    </xf>
    <xf numFmtId="0" fontId="63" fillId="0" borderId="31" xfId="0" applyFont="1" applyBorder="1" applyAlignment="1" applyProtection="1">
      <alignment horizontal="left" vertical="center" wrapText="1"/>
      <protection hidden="1"/>
    </xf>
    <xf numFmtId="0" fontId="63" fillId="0" borderId="256" xfId="0" applyFont="1" applyBorder="1" applyAlignment="1" applyProtection="1">
      <alignment horizontal="left" vertical="center" wrapText="1"/>
      <protection hidden="1"/>
    </xf>
    <xf numFmtId="176" fontId="61" fillId="0" borderId="18" xfId="2" applyFont="1" applyBorder="1" applyAlignment="1" applyProtection="1">
      <alignment horizontal="center" vertical="center" wrapText="1"/>
      <protection hidden="1"/>
    </xf>
    <xf numFmtId="176" fontId="61" fillId="0" borderId="19" xfId="2" applyFont="1" applyBorder="1" applyAlignment="1" applyProtection="1">
      <alignment horizontal="center" vertical="center" wrapText="1"/>
      <protection hidden="1"/>
    </xf>
    <xf numFmtId="176" fontId="61" fillId="0" borderId="29" xfId="2" applyFont="1" applyBorder="1" applyAlignment="1" applyProtection="1">
      <alignment horizontal="center" vertical="center" wrapText="1"/>
      <protection hidden="1"/>
    </xf>
    <xf numFmtId="0" fontId="61" fillId="0" borderId="21" xfId="0" applyFont="1" applyBorder="1" applyAlignment="1" applyProtection="1">
      <alignment vertical="center" textRotation="255"/>
      <protection hidden="1"/>
    </xf>
    <xf numFmtId="0" fontId="61" fillId="0" borderId="30" xfId="0" applyFont="1" applyBorder="1" applyAlignment="1" applyProtection="1">
      <alignment vertical="center" textRotation="255"/>
      <protection hidden="1"/>
    </xf>
    <xf numFmtId="0" fontId="61" fillId="0" borderId="0" xfId="0" applyFont="1" applyAlignment="1" applyProtection="1">
      <alignment horizontal="center" vertical="center" wrapText="1"/>
      <protection hidden="1"/>
    </xf>
    <xf numFmtId="0" fontId="61" fillId="0" borderId="6" xfId="0" applyFont="1" applyBorder="1" applyAlignment="1" applyProtection="1">
      <alignment horizontal="center" vertical="center" wrapText="1"/>
      <protection hidden="1"/>
    </xf>
    <xf numFmtId="0" fontId="64" fillId="0" borderId="2" xfId="0" applyFont="1" applyBorder="1" applyAlignment="1" applyProtection="1">
      <alignment horizontal="center" vertical="center"/>
      <protection hidden="1"/>
    </xf>
    <xf numFmtId="0" fontId="64" fillId="0" borderId="9" xfId="0" applyFont="1" applyBorder="1" applyAlignment="1" applyProtection="1">
      <alignment horizontal="center" vertical="center"/>
      <protection hidden="1"/>
    </xf>
    <xf numFmtId="0" fontId="63" fillId="0" borderId="9" xfId="0" applyFont="1" applyBorder="1" applyAlignment="1" applyProtection="1">
      <alignment horizontal="left" vertical="center" wrapText="1"/>
      <protection hidden="1"/>
    </xf>
    <xf numFmtId="0" fontId="63" fillId="0" borderId="32" xfId="0" applyFont="1" applyBorder="1" applyAlignment="1" applyProtection="1">
      <alignment horizontal="left" vertical="center" wrapText="1"/>
      <protection hidden="1"/>
    </xf>
    <xf numFmtId="0" fontId="62" fillId="0" borderId="18" xfId="0" applyFont="1" applyBorder="1" applyAlignment="1" applyProtection="1">
      <alignment horizontal="center" vertical="center"/>
      <protection locked="0"/>
    </xf>
    <xf numFmtId="0" fontId="62" fillId="0" borderId="29"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hidden="1"/>
    </xf>
    <xf numFmtId="0" fontId="66" fillId="0" borderId="18" xfId="0" applyFont="1" applyBorder="1" applyAlignment="1" applyProtection="1">
      <alignment horizontal="center"/>
      <protection hidden="1"/>
    </xf>
    <xf numFmtId="0" fontId="66" fillId="0" borderId="19" xfId="0" applyFont="1" applyBorder="1" applyAlignment="1" applyProtection="1">
      <alignment horizontal="center"/>
      <protection hidden="1"/>
    </xf>
    <xf numFmtId="0" fontId="66" fillId="0" borderId="29" xfId="0" applyFont="1" applyBorder="1" applyAlignment="1" applyProtection="1">
      <alignment horizontal="center"/>
      <protection hidden="1"/>
    </xf>
    <xf numFmtId="0" fontId="66" fillId="0" borderId="1" xfId="0" applyFont="1" applyBorder="1" applyAlignment="1" applyProtection="1">
      <alignment horizontal="center"/>
      <protection hidden="1"/>
    </xf>
    <xf numFmtId="0" fontId="63" fillId="0" borderId="6" xfId="0" applyFont="1" applyBorder="1" applyAlignment="1" applyProtection="1">
      <alignment horizontal="left" vertical="center" wrapText="1"/>
      <protection hidden="1"/>
    </xf>
    <xf numFmtId="0" fontId="63" fillId="0" borderId="8" xfId="0" applyFont="1" applyBorder="1" applyAlignment="1" applyProtection="1">
      <alignment horizontal="left" vertical="center" wrapText="1"/>
      <protection hidden="1"/>
    </xf>
    <xf numFmtId="176" fontId="64" fillId="0" borderId="21" xfId="2" applyFont="1" applyBorder="1" applyAlignment="1" applyProtection="1">
      <alignment horizontal="left" vertical="center" wrapText="1"/>
      <protection hidden="1"/>
    </xf>
    <xf numFmtId="176" fontId="64" fillId="0" borderId="30" xfId="2" applyFont="1" applyBorder="1" applyAlignment="1" applyProtection="1">
      <alignment horizontal="left" vertical="center" wrapText="1"/>
      <protection hidden="1"/>
    </xf>
    <xf numFmtId="176" fontId="61" fillId="0" borderId="250" xfId="2" applyFont="1" applyBorder="1" applyAlignment="1" applyProtection="1">
      <alignment horizontal="center" vertical="center" wrapText="1"/>
      <protection hidden="1"/>
    </xf>
    <xf numFmtId="176" fontId="61" fillId="0" borderId="248" xfId="2" applyFont="1" applyBorder="1" applyAlignment="1" applyProtection="1">
      <alignment horizontal="center" vertical="center" wrapText="1"/>
      <protection hidden="1"/>
    </xf>
    <xf numFmtId="0" fontId="61" fillId="0" borderId="27" xfId="0" applyFont="1" applyBorder="1" applyAlignment="1" applyProtection="1">
      <alignment horizontal="center" vertical="center" wrapText="1"/>
      <protection hidden="1"/>
    </xf>
    <xf numFmtId="0" fontId="61" fillId="0" borderId="41" xfId="0" applyFont="1" applyBorder="1" applyAlignment="1" applyProtection="1">
      <alignment horizontal="center" vertical="center" wrapText="1"/>
      <protection hidden="1"/>
    </xf>
    <xf numFmtId="0" fontId="61" fillId="0" borderId="49" xfId="0" applyFont="1" applyBorder="1" applyAlignment="1" applyProtection="1">
      <alignment horizontal="center" vertical="center" wrapText="1"/>
      <protection hidden="1"/>
    </xf>
    <xf numFmtId="0" fontId="61" fillId="0" borderId="39" xfId="0" applyFont="1" applyBorder="1" applyAlignment="1" applyProtection="1">
      <alignment horizontal="center" vertical="center" wrapText="1"/>
      <protection hidden="1"/>
    </xf>
    <xf numFmtId="0" fontId="63" fillId="0" borderId="21" xfId="0" applyFont="1" applyBorder="1" applyAlignment="1" applyProtection="1">
      <alignment horizontal="left" vertical="center" wrapText="1"/>
      <protection hidden="1"/>
    </xf>
    <xf numFmtId="0" fontId="63" fillId="0" borderId="30" xfId="0" applyFont="1" applyBorder="1" applyAlignment="1" applyProtection="1">
      <alignment horizontal="left" vertical="center" wrapText="1"/>
      <protection hidden="1"/>
    </xf>
    <xf numFmtId="0" fontId="68" fillId="3" borderId="71" xfId="0" applyFont="1" applyFill="1" applyBorder="1" applyAlignment="1" applyProtection="1">
      <alignment horizontal="center" vertical="center" textRotation="255"/>
      <protection hidden="1"/>
    </xf>
    <xf numFmtId="38" fontId="61" fillId="0" borderId="18" xfId="1" applyFont="1" applyBorder="1" applyAlignment="1" applyProtection="1">
      <alignment horizontal="right" vertical="center"/>
      <protection hidden="1"/>
    </xf>
    <xf numFmtId="38" fontId="61" fillId="0" borderId="19" xfId="1" applyFont="1" applyBorder="1" applyAlignment="1" applyProtection="1">
      <alignment horizontal="right" vertical="center"/>
      <protection hidden="1"/>
    </xf>
    <xf numFmtId="38" fontId="61" fillId="0" borderId="29" xfId="1" applyFont="1" applyBorder="1" applyAlignment="1" applyProtection="1">
      <alignment horizontal="right" vertical="center"/>
      <protection hidden="1"/>
    </xf>
    <xf numFmtId="0" fontId="64" fillId="0" borderId="18" xfId="0" applyFont="1" applyBorder="1" applyAlignment="1" applyProtection="1">
      <alignment horizontal="left" vertical="center" wrapText="1"/>
      <protection hidden="1"/>
    </xf>
    <xf numFmtId="0" fontId="64" fillId="0" borderId="19" xfId="0" applyFont="1" applyBorder="1" applyAlignment="1" applyProtection="1">
      <alignment horizontal="left" vertical="center" wrapText="1"/>
      <protection hidden="1"/>
    </xf>
    <xf numFmtId="0" fontId="64" fillId="0" borderId="29" xfId="0" applyFont="1" applyBorder="1" applyAlignment="1" applyProtection="1">
      <alignment horizontal="left" vertical="center" wrapText="1"/>
      <protection hidden="1"/>
    </xf>
    <xf numFmtId="0" fontId="64" fillId="0" borderId="18" xfId="0" applyFont="1" applyBorder="1" applyAlignment="1" applyProtection="1">
      <alignment horizontal="left" vertical="center"/>
      <protection hidden="1"/>
    </xf>
    <xf numFmtId="0" fontId="64" fillId="0" borderId="19" xfId="0" applyFont="1" applyBorder="1" applyAlignment="1" applyProtection="1">
      <alignment horizontal="left" vertical="center"/>
      <protection hidden="1"/>
    </xf>
    <xf numFmtId="0" fontId="64" fillId="0" borderId="29" xfId="0" applyFont="1" applyBorder="1" applyAlignment="1" applyProtection="1">
      <alignment horizontal="left" vertical="center"/>
      <protection hidden="1"/>
    </xf>
    <xf numFmtId="38" fontId="62" fillId="0" borderId="26" xfId="1" applyFont="1" applyBorder="1" applyAlignment="1" applyProtection="1">
      <alignment horizontal="center" vertical="center"/>
      <protection hidden="1"/>
    </xf>
    <xf numFmtId="38" fontId="62" fillId="0" borderId="17" xfId="1" applyFont="1" applyBorder="1" applyAlignment="1" applyProtection="1">
      <alignment horizontal="center" vertical="center"/>
      <protection hidden="1"/>
    </xf>
    <xf numFmtId="38" fontId="62" fillId="0" borderId="20" xfId="1" applyFont="1" applyBorder="1" applyAlignment="1" applyProtection="1">
      <alignment horizontal="center" vertical="center"/>
      <protection hidden="1"/>
    </xf>
    <xf numFmtId="38" fontId="79" fillId="2" borderId="1" xfId="1" applyFont="1" applyFill="1" applyBorder="1" applyAlignment="1" applyProtection="1">
      <alignment horizontal="center" vertical="center"/>
      <protection locked="0"/>
    </xf>
    <xf numFmtId="38" fontId="75" fillId="3" borderId="28" xfId="1" applyFont="1" applyFill="1" applyBorder="1" applyAlignment="1" applyProtection="1">
      <alignment horizontal="center" vertical="center"/>
      <protection hidden="1"/>
    </xf>
    <xf numFmtId="38" fontId="77" fillId="3" borderId="0" xfId="1" applyFont="1" applyFill="1" applyAlignment="1" applyProtection="1">
      <alignment horizontal="center" vertical="center"/>
      <protection hidden="1"/>
    </xf>
    <xf numFmtId="0" fontId="68" fillId="0" borderId="66" xfId="0" applyFont="1" applyBorder="1" applyAlignment="1" applyProtection="1">
      <alignment horizontal="left" vertical="center"/>
      <protection hidden="1"/>
    </xf>
    <xf numFmtId="0" fontId="68" fillId="0" borderId="0" xfId="0" applyFont="1" applyAlignment="1" applyProtection="1">
      <alignment horizontal="left" vertical="center"/>
      <protection hidden="1"/>
    </xf>
    <xf numFmtId="0" fontId="68" fillId="0" borderId="67" xfId="0" applyFont="1" applyBorder="1" applyAlignment="1" applyProtection="1">
      <alignment horizontal="left" vertical="center"/>
      <protection hidden="1"/>
    </xf>
    <xf numFmtId="0" fontId="68" fillId="0" borderId="68" xfId="0" applyFont="1" applyBorder="1" applyAlignment="1" applyProtection="1">
      <alignment horizontal="left" vertical="center"/>
      <protection hidden="1"/>
    </xf>
    <xf numFmtId="0" fontId="68" fillId="0" borderId="69" xfId="0" applyFont="1" applyBorder="1" applyAlignment="1" applyProtection="1">
      <alignment horizontal="left" vertical="center"/>
      <protection hidden="1"/>
    </xf>
    <xf numFmtId="0" fontId="68" fillId="0" borderId="70" xfId="0" applyFont="1" applyBorder="1" applyAlignment="1" applyProtection="1">
      <alignment horizontal="left" vertical="center"/>
      <protection hidden="1"/>
    </xf>
    <xf numFmtId="0" fontId="62" fillId="0" borderId="27" xfId="0" applyFont="1" applyBorder="1" applyAlignment="1" applyProtection="1">
      <alignment horizontal="left" vertical="center" wrapText="1"/>
      <protection hidden="1"/>
    </xf>
    <xf numFmtId="0" fontId="62" fillId="0" borderId="28" xfId="0" applyFont="1" applyBorder="1" applyAlignment="1" applyProtection="1">
      <alignment horizontal="left" vertical="center" wrapText="1"/>
      <protection hidden="1"/>
    </xf>
    <xf numFmtId="0" fontId="62" fillId="0" borderId="26" xfId="0" applyFont="1" applyBorder="1" applyAlignment="1" applyProtection="1">
      <alignment horizontal="left" vertical="center" wrapText="1"/>
      <protection hidden="1"/>
    </xf>
    <xf numFmtId="0" fontId="62" fillId="0" borderId="23"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7"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25" xfId="0" applyFont="1" applyBorder="1" applyAlignment="1" applyProtection="1">
      <alignment horizontal="left" vertical="center" wrapText="1"/>
      <protection hidden="1"/>
    </xf>
    <xf numFmtId="0" fontId="62" fillId="0" borderId="20" xfId="0" applyFont="1" applyBorder="1" applyAlignment="1" applyProtection="1">
      <alignment horizontal="left" vertical="center" wrapText="1"/>
      <protection hidden="1"/>
    </xf>
    <xf numFmtId="0" fontId="71" fillId="0" borderId="1" xfId="0" applyFont="1" applyBorder="1" applyAlignment="1" applyProtection="1">
      <alignment horizontal="left" vertical="center" wrapText="1"/>
      <protection hidden="1"/>
    </xf>
    <xf numFmtId="0" fontId="61" fillId="0" borderId="1" xfId="0" applyFont="1" applyBorder="1" applyAlignment="1" applyProtection="1">
      <alignment horizontal="left" vertical="center"/>
      <protection hidden="1"/>
    </xf>
    <xf numFmtId="186" fontId="79" fillId="2" borderId="1" xfId="1" applyNumberFormat="1" applyFont="1" applyFill="1" applyBorder="1" applyAlignment="1" applyProtection="1">
      <alignment horizontal="right" vertical="center"/>
      <protection locked="0"/>
    </xf>
    <xf numFmtId="186" fontId="79" fillId="2" borderId="18" xfId="1" applyNumberFormat="1" applyFont="1" applyFill="1" applyBorder="1" applyAlignment="1" applyProtection="1">
      <alignment horizontal="right" vertical="center"/>
      <protection locked="0"/>
    </xf>
    <xf numFmtId="0" fontId="62" fillId="2" borderId="1" xfId="0" applyFont="1" applyFill="1" applyBorder="1" applyAlignment="1" applyProtection="1">
      <alignment horizontal="center" vertical="center"/>
      <protection locked="0" hidden="1"/>
    </xf>
    <xf numFmtId="0" fontId="72" fillId="0" borderId="1" xfId="0" applyFont="1" applyBorder="1" applyAlignment="1" applyProtection="1">
      <alignment horizontal="center" vertical="center"/>
      <protection hidden="1"/>
    </xf>
    <xf numFmtId="0" fontId="72" fillId="0" borderId="1" xfId="0" applyFont="1" applyBorder="1" applyAlignment="1" applyProtection="1">
      <alignment horizontal="center" vertical="center" shrinkToFit="1"/>
      <protection hidden="1"/>
    </xf>
    <xf numFmtId="0" fontId="71" fillId="0" borderId="27" xfId="0" applyFont="1" applyBorder="1" applyAlignment="1" applyProtection="1">
      <alignment horizontal="center" vertical="center" textRotation="255" shrinkToFit="1"/>
      <protection hidden="1"/>
    </xf>
    <xf numFmtId="0" fontId="71" fillId="0" borderId="26" xfId="0" applyFont="1" applyBorder="1" applyAlignment="1" applyProtection="1">
      <alignment horizontal="center" vertical="center" textRotation="255" shrinkToFit="1"/>
      <protection hidden="1"/>
    </xf>
    <xf numFmtId="0" fontId="71" fillId="0" borderId="23" xfId="0" applyFont="1" applyBorder="1" applyAlignment="1" applyProtection="1">
      <alignment horizontal="center" vertical="center" textRotation="255" shrinkToFit="1"/>
      <protection hidden="1"/>
    </xf>
    <xf numFmtId="0" fontId="71" fillId="0" borderId="17" xfId="0" applyFont="1" applyBorder="1" applyAlignment="1" applyProtection="1">
      <alignment horizontal="center" vertical="center" textRotation="255" shrinkToFit="1"/>
      <protection hidden="1"/>
    </xf>
    <xf numFmtId="0" fontId="71" fillId="0" borderId="24" xfId="0" applyFont="1" applyBorder="1" applyAlignment="1" applyProtection="1">
      <alignment horizontal="center" vertical="center" textRotation="255" shrinkToFit="1"/>
      <protection hidden="1"/>
    </xf>
    <xf numFmtId="0" fontId="71" fillId="0" borderId="20" xfId="0" applyFont="1" applyBorder="1" applyAlignment="1" applyProtection="1">
      <alignment horizontal="center" vertical="center" textRotation="255" shrinkToFit="1"/>
      <protection hidden="1"/>
    </xf>
    <xf numFmtId="0" fontId="68" fillId="0" borderId="72" xfId="0" applyFont="1" applyBorder="1" applyAlignment="1" applyProtection="1">
      <alignment horizontal="left" vertical="center"/>
      <protection hidden="1"/>
    </xf>
    <xf numFmtId="0" fontId="68" fillId="0" borderId="80" xfId="0" applyFont="1" applyBorder="1" applyAlignment="1" applyProtection="1">
      <alignment horizontal="left" vertical="center"/>
      <protection hidden="1"/>
    </xf>
    <xf numFmtId="0" fontId="68" fillId="0" borderId="81" xfId="0" applyFont="1" applyBorder="1" applyAlignment="1" applyProtection="1">
      <alignment horizontal="left" vertical="center"/>
      <protection hidden="1"/>
    </xf>
    <xf numFmtId="38" fontId="75" fillId="0" borderId="1" xfId="1" applyFont="1" applyBorder="1" applyAlignment="1" applyProtection="1">
      <alignment horizontal="center" vertical="center"/>
      <protection hidden="1"/>
    </xf>
    <xf numFmtId="0" fontId="83" fillId="0" borderId="100" xfId="0" applyFont="1" applyBorder="1" applyAlignment="1" applyProtection="1">
      <alignment horizontal="center" vertical="center" wrapText="1"/>
      <protection hidden="1"/>
    </xf>
    <xf numFmtId="0" fontId="83" fillId="0" borderId="97" xfId="0" applyFont="1" applyBorder="1" applyAlignment="1" applyProtection="1">
      <alignment horizontal="center" vertical="center" wrapText="1"/>
      <protection hidden="1"/>
    </xf>
    <xf numFmtId="0" fontId="83" fillId="0" borderId="98" xfId="0" applyFont="1" applyBorder="1" applyAlignment="1" applyProtection="1">
      <alignment horizontal="center" vertical="center" wrapText="1"/>
      <protection hidden="1"/>
    </xf>
    <xf numFmtId="0" fontId="85" fillId="0" borderId="102" xfId="0" applyFont="1" applyBorder="1" applyAlignment="1" applyProtection="1">
      <alignment horizontal="center" vertical="center" wrapText="1"/>
      <protection hidden="1"/>
    </xf>
    <xf numFmtId="49" fontId="80" fillId="2" borderId="56" xfId="1" applyNumberFormat="1" applyFont="1" applyFill="1" applyBorder="1" applyAlignment="1" applyProtection="1">
      <alignment horizontal="center" vertical="center"/>
      <protection locked="0"/>
    </xf>
    <xf numFmtId="49" fontId="80" fillId="2" borderId="57" xfId="1" applyNumberFormat="1" applyFont="1" applyFill="1" applyBorder="1" applyAlignment="1" applyProtection="1">
      <alignment horizontal="center" vertical="center"/>
      <protection locked="0"/>
    </xf>
    <xf numFmtId="49" fontId="80" fillId="2" borderId="59" xfId="1" applyNumberFormat="1" applyFont="1" applyFill="1" applyBorder="1" applyAlignment="1" applyProtection="1">
      <alignment horizontal="center" vertical="center"/>
      <protection locked="0"/>
    </xf>
    <xf numFmtId="49" fontId="80" fillId="2" borderId="60" xfId="1" applyNumberFormat="1" applyFont="1" applyFill="1" applyBorder="1" applyAlignment="1" applyProtection="1">
      <alignment horizontal="center" vertical="center"/>
      <protection locked="0"/>
    </xf>
    <xf numFmtId="49" fontId="80" fillId="2" borderId="62" xfId="1" applyNumberFormat="1" applyFont="1" applyFill="1" applyBorder="1" applyAlignment="1" applyProtection="1">
      <alignment horizontal="center" vertical="center"/>
      <protection locked="0"/>
    </xf>
    <xf numFmtId="49" fontId="80" fillId="2" borderId="63" xfId="1" applyNumberFormat="1" applyFont="1" applyFill="1" applyBorder="1" applyAlignment="1" applyProtection="1">
      <alignment horizontal="center" vertical="center"/>
      <protection locked="0"/>
    </xf>
    <xf numFmtId="0" fontId="78" fillId="0" borderId="27" xfId="0" applyFont="1" applyBorder="1" applyAlignment="1" applyProtection="1">
      <alignment horizontal="center" vertical="center" wrapText="1"/>
      <protection hidden="1"/>
    </xf>
    <xf numFmtId="0" fontId="78" fillId="0" borderId="28" xfId="0" applyFont="1" applyBorder="1" applyAlignment="1" applyProtection="1">
      <alignment horizontal="center" vertical="center" wrapText="1"/>
      <protection hidden="1"/>
    </xf>
    <xf numFmtId="0" fontId="78" fillId="0" borderId="26" xfId="0" applyFont="1" applyBorder="1" applyAlignment="1" applyProtection="1">
      <alignment horizontal="center" vertical="center" wrapText="1"/>
      <protection hidden="1"/>
    </xf>
    <xf numFmtId="0" fontId="78" fillId="0" borderId="24" xfId="0" applyFont="1" applyBorder="1" applyAlignment="1" applyProtection="1">
      <alignment horizontal="center" vertical="center" wrapText="1"/>
      <protection hidden="1"/>
    </xf>
    <xf numFmtId="0" fontId="78" fillId="0" borderId="25" xfId="0" applyFont="1" applyBorder="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38" fontId="73" fillId="0" borderId="27" xfId="1" applyFont="1" applyBorder="1" applyAlignment="1">
      <alignment horizontal="right" vertical="center" indent="1"/>
    </xf>
    <xf numFmtId="38" fontId="73" fillId="0" borderId="28" xfId="1" applyFont="1" applyBorder="1" applyAlignment="1">
      <alignment horizontal="right" vertical="center" indent="1"/>
    </xf>
    <xf numFmtId="38" fontId="73" fillId="0" borderId="24" xfId="1" applyFont="1" applyBorder="1" applyAlignment="1">
      <alignment horizontal="right" vertical="center" indent="1"/>
    </xf>
    <xf numFmtId="38" fontId="73" fillId="0" borderId="25" xfId="1" applyFont="1" applyBorder="1" applyAlignment="1">
      <alignment horizontal="right" vertical="center" indent="1"/>
    </xf>
    <xf numFmtId="49" fontId="80" fillId="2" borderId="58" xfId="1" applyNumberFormat="1" applyFont="1" applyFill="1" applyBorder="1" applyAlignment="1" applyProtection="1">
      <alignment horizontal="center" vertical="center"/>
      <protection locked="0"/>
    </xf>
    <xf numFmtId="49" fontId="80" fillId="2" borderId="61" xfId="1" applyNumberFormat="1" applyFont="1" applyFill="1" applyBorder="1" applyAlignment="1" applyProtection="1">
      <alignment horizontal="center" vertical="center"/>
      <protection locked="0"/>
    </xf>
    <xf numFmtId="49" fontId="80" fillId="2" borderId="64" xfId="1" applyNumberFormat="1" applyFont="1" applyFill="1" applyBorder="1" applyAlignment="1" applyProtection="1">
      <alignment horizontal="center" vertical="center"/>
      <protection locked="0"/>
    </xf>
    <xf numFmtId="0" fontId="61" fillId="0" borderId="1" xfId="0" applyFont="1" applyBorder="1" applyAlignment="1" applyProtection="1">
      <alignment horizontal="left" vertical="center" wrapText="1"/>
      <protection hidden="1"/>
    </xf>
    <xf numFmtId="0" fontId="89" fillId="2" borderId="27" xfId="0" applyFont="1" applyFill="1" applyBorder="1" applyAlignment="1" applyProtection="1">
      <alignment horizontal="center" vertical="center" wrapText="1"/>
      <protection locked="0" hidden="1"/>
    </xf>
    <xf numFmtId="0" fontId="89" fillId="2" borderId="28" xfId="0" applyFont="1" applyFill="1" applyBorder="1" applyAlignment="1" applyProtection="1">
      <alignment horizontal="center" vertical="center" wrapText="1"/>
      <protection locked="0" hidden="1"/>
    </xf>
    <xf numFmtId="0" fontId="89" fillId="2" borderId="23" xfId="0" applyFont="1" applyFill="1" applyBorder="1" applyAlignment="1" applyProtection="1">
      <alignment horizontal="center" vertical="center" wrapText="1"/>
      <protection locked="0" hidden="1"/>
    </xf>
    <xf numFmtId="0" fontId="89" fillId="2" borderId="0" xfId="0" applyFont="1" applyFill="1" applyAlignment="1" applyProtection="1">
      <alignment horizontal="center" vertical="center" wrapText="1"/>
      <protection locked="0" hidden="1"/>
    </xf>
    <xf numFmtId="0" fontId="89" fillId="2" borderId="24" xfId="0" applyFont="1" applyFill="1" applyBorder="1" applyAlignment="1" applyProtection="1">
      <alignment horizontal="center" vertical="center" wrapText="1"/>
      <protection locked="0" hidden="1"/>
    </xf>
    <xf numFmtId="0" fontId="89" fillId="2" borderId="25" xfId="0" applyFont="1" applyFill="1" applyBorder="1" applyAlignment="1" applyProtection="1">
      <alignment horizontal="center" vertical="center" wrapText="1"/>
      <protection locked="0" hidden="1"/>
    </xf>
    <xf numFmtId="0" fontId="116" fillId="0" borderId="26" xfId="0" applyFont="1" applyBorder="1" applyAlignment="1" applyProtection="1">
      <alignment horizontal="center" vertical="center" wrapText="1"/>
      <protection hidden="1"/>
    </xf>
    <xf numFmtId="0" fontId="116" fillId="0" borderId="17" xfId="0" applyFont="1" applyBorder="1" applyAlignment="1" applyProtection="1">
      <alignment horizontal="center" vertical="center" wrapText="1"/>
      <protection hidden="1"/>
    </xf>
    <xf numFmtId="0" fontId="116" fillId="0" borderId="20" xfId="0" applyFont="1" applyBorder="1" applyAlignment="1" applyProtection="1">
      <alignment horizontal="center" vertical="center" wrapText="1"/>
      <protection hidden="1"/>
    </xf>
    <xf numFmtId="38" fontId="61" fillId="2" borderId="18" xfId="1" applyFont="1" applyFill="1" applyBorder="1" applyAlignment="1" applyProtection="1">
      <alignment horizontal="right" vertical="center"/>
      <protection locked="0" hidden="1"/>
    </xf>
    <xf numFmtId="38" fontId="61" fillId="2" borderId="19" xfId="1" applyFont="1" applyFill="1" applyBorder="1" applyAlignment="1" applyProtection="1">
      <alignment horizontal="right" vertical="center"/>
      <protection locked="0" hidden="1"/>
    </xf>
    <xf numFmtId="38" fontId="61" fillId="2" borderId="29" xfId="1" applyFont="1" applyFill="1" applyBorder="1" applyAlignment="1" applyProtection="1">
      <alignment horizontal="right" vertical="center"/>
      <protection locked="0" hidden="1"/>
    </xf>
    <xf numFmtId="0" fontId="86" fillId="0" borderId="102" xfId="0" applyFont="1" applyBorder="1" applyAlignment="1" applyProtection="1">
      <alignment horizontal="center" vertical="center"/>
      <protection hidden="1"/>
    </xf>
    <xf numFmtId="0" fontId="61" fillId="3" borderId="0" xfId="0" applyFont="1" applyFill="1" applyAlignment="1" applyProtection="1">
      <alignment horizontal="left" vertical="center" wrapText="1"/>
      <protection hidden="1"/>
    </xf>
    <xf numFmtId="38" fontId="75" fillId="0" borderId="0" xfId="1" applyFont="1" applyAlignment="1" applyProtection="1">
      <alignment horizontal="center" vertical="center"/>
      <protection hidden="1"/>
    </xf>
    <xf numFmtId="38" fontId="87" fillId="0" borderId="0" xfId="1" applyFont="1" applyAlignment="1" applyProtection="1">
      <alignment horizontal="center" vertical="center"/>
      <protection hidden="1"/>
    </xf>
    <xf numFmtId="0" fontId="84" fillId="0" borderId="102" xfId="0" applyFont="1" applyBorder="1" applyAlignment="1" applyProtection="1">
      <alignment horizontal="center" vertical="center"/>
      <protection hidden="1"/>
    </xf>
    <xf numFmtId="38" fontId="82" fillId="0" borderId="27" xfId="1" applyFont="1" applyBorder="1" applyAlignment="1" applyProtection="1">
      <alignment horizontal="left" vertical="center"/>
      <protection hidden="1"/>
    </xf>
    <xf numFmtId="38" fontId="82" fillId="0" borderId="28" xfId="1" applyFont="1" applyBorder="1" applyAlignment="1" applyProtection="1">
      <alignment horizontal="left" vertical="center"/>
      <protection hidden="1"/>
    </xf>
    <xf numFmtId="38" fontId="82" fillId="0" borderId="26" xfId="1" applyFont="1" applyBorder="1" applyAlignment="1" applyProtection="1">
      <alignment horizontal="left" vertical="center"/>
      <protection hidden="1"/>
    </xf>
    <xf numFmtId="38" fontId="82" fillId="0" borderId="24" xfId="1" applyFont="1" applyBorder="1" applyAlignment="1" applyProtection="1">
      <alignment horizontal="left" vertical="center"/>
      <protection hidden="1"/>
    </xf>
    <xf numFmtId="38" fontId="82" fillId="0" borderId="25" xfId="1" applyFont="1" applyBorder="1" applyAlignment="1" applyProtection="1">
      <alignment horizontal="left" vertical="center"/>
      <protection hidden="1"/>
    </xf>
    <xf numFmtId="38" fontId="82" fillId="0" borderId="20" xfId="1" applyFont="1" applyBorder="1" applyAlignment="1" applyProtection="1">
      <alignment horizontal="left" vertical="center"/>
      <protection hidden="1"/>
    </xf>
    <xf numFmtId="38" fontId="80" fillId="2" borderId="27" xfId="1" applyFont="1" applyFill="1" applyBorder="1" applyAlignment="1" applyProtection="1">
      <alignment horizontal="right" vertical="center"/>
      <protection locked="0"/>
    </xf>
    <xf numFmtId="38" fontId="80" fillId="2" borderId="28" xfId="1" applyFont="1" applyFill="1" applyBorder="1" applyAlignment="1" applyProtection="1">
      <alignment horizontal="right" vertical="center"/>
      <protection locked="0"/>
    </xf>
    <xf numFmtId="38" fontId="80" fillId="2" borderId="23" xfId="1" applyFont="1" applyFill="1" applyBorder="1" applyAlignment="1" applyProtection="1">
      <alignment horizontal="right" vertical="center"/>
      <protection locked="0"/>
    </xf>
    <xf numFmtId="38" fontId="80" fillId="2" borderId="0" xfId="1" applyFont="1" applyFill="1" applyAlignment="1" applyProtection="1">
      <alignment horizontal="right" vertical="center"/>
      <protection locked="0"/>
    </xf>
    <xf numFmtId="38" fontId="80" fillId="2" borderId="24" xfId="1" applyFont="1" applyFill="1" applyBorder="1" applyAlignment="1" applyProtection="1">
      <alignment horizontal="right" vertical="center"/>
      <protection locked="0"/>
    </xf>
    <xf numFmtId="38" fontId="80" fillId="2" borderId="25" xfId="1" applyFont="1" applyFill="1" applyBorder="1" applyAlignment="1" applyProtection="1">
      <alignment horizontal="right" vertical="center"/>
      <protection locked="0"/>
    </xf>
    <xf numFmtId="0" fontId="84" fillId="0" borderId="102" xfId="0" applyFont="1" applyBorder="1" applyAlignment="1" applyProtection="1">
      <alignment horizontal="center" vertical="center" wrapText="1"/>
      <protection hidden="1"/>
    </xf>
    <xf numFmtId="0" fontId="62" fillId="0" borderId="1" xfId="0" applyFont="1" applyBorder="1" applyAlignment="1" applyProtection="1">
      <alignment horizontal="center" vertical="center"/>
      <protection hidden="1"/>
    </xf>
    <xf numFmtId="38" fontId="64" fillId="2" borderId="77" xfId="1" applyFont="1" applyFill="1" applyBorder="1" applyAlignment="1" applyProtection="1">
      <alignment horizontal="center" vertical="center"/>
      <protection locked="0"/>
    </xf>
    <xf numFmtId="38" fontId="64" fillId="2" borderId="78" xfId="1" applyFont="1" applyFill="1" applyBorder="1" applyAlignment="1" applyProtection="1">
      <alignment horizontal="center" vertical="center"/>
      <protection locked="0"/>
    </xf>
    <xf numFmtId="38" fontId="64" fillId="2" borderId="79" xfId="1" applyFont="1" applyFill="1" applyBorder="1" applyAlignment="1" applyProtection="1">
      <alignment horizontal="center" vertical="center"/>
      <protection locked="0"/>
    </xf>
    <xf numFmtId="38" fontId="61" fillId="2" borderId="27" xfId="1" applyFont="1" applyFill="1" applyBorder="1" applyAlignment="1" applyProtection="1">
      <alignment horizontal="center" vertical="center" wrapText="1"/>
      <protection locked="0"/>
    </xf>
    <xf numFmtId="38" fontId="61" fillId="2" borderId="28" xfId="1" applyFont="1" applyFill="1" applyBorder="1" applyAlignment="1" applyProtection="1">
      <alignment horizontal="center" vertical="center" wrapText="1"/>
      <protection locked="0"/>
    </xf>
    <xf numFmtId="38" fontId="61" fillId="2" borderId="26" xfId="1" applyFont="1" applyFill="1" applyBorder="1" applyAlignment="1" applyProtection="1">
      <alignment horizontal="center" vertical="center" wrapText="1"/>
      <protection locked="0"/>
    </xf>
    <xf numFmtId="38" fontId="61" fillId="2" borderId="23" xfId="1" applyFont="1" applyFill="1" applyBorder="1" applyAlignment="1" applyProtection="1">
      <alignment horizontal="center" vertical="center" wrapText="1"/>
      <protection locked="0"/>
    </xf>
    <xf numFmtId="38" fontId="61" fillId="2" borderId="0" xfId="1" applyFont="1" applyFill="1" applyAlignment="1" applyProtection="1">
      <alignment horizontal="center" vertical="center" wrapText="1"/>
      <protection locked="0"/>
    </xf>
    <xf numFmtId="38" fontId="61" fillId="2" borderId="17" xfId="1" applyFont="1" applyFill="1" applyBorder="1" applyAlignment="1" applyProtection="1">
      <alignment horizontal="center" vertical="center" wrapText="1"/>
      <protection locked="0"/>
    </xf>
    <xf numFmtId="38" fontId="61" fillId="2" borderId="24" xfId="1" applyFont="1" applyFill="1" applyBorder="1" applyAlignment="1" applyProtection="1">
      <alignment horizontal="center" vertical="center" wrapText="1"/>
      <protection locked="0"/>
    </xf>
    <xf numFmtId="38" fontId="61" fillId="2" borderId="25" xfId="1" applyFont="1" applyFill="1" applyBorder="1" applyAlignment="1" applyProtection="1">
      <alignment horizontal="center" vertical="center" wrapText="1"/>
      <protection locked="0"/>
    </xf>
    <xf numFmtId="38" fontId="61" fillId="2" borderId="20" xfId="1" applyFont="1" applyFill="1" applyBorder="1" applyAlignment="1" applyProtection="1">
      <alignment horizontal="center" vertical="center" wrapText="1"/>
      <protection locked="0"/>
    </xf>
    <xf numFmtId="38" fontId="80" fillId="2" borderId="1" xfId="1" applyFont="1" applyFill="1" applyBorder="1" applyAlignment="1" applyProtection="1">
      <alignment horizontal="center" vertical="center"/>
      <protection locked="0"/>
    </xf>
    <xf numFmtId="38" fontId="61" fillId="0" borderId="23" xfId="1" applyFont="1" applyBorder="1" applyAlignment="1" applyProtection="1">
      <alignment horizontal="center" vertical="center"/>
      <protection hidden="1"/>
    </xf>
    <xf numFmtId="38" fontId="61" fillId="0" borderId="0" xfId="1" applyFont="1" applyAlignment="1" applyProtection="1">
      <alignment horizontal="center" vertical="center"/>
      <protection hidden="1"/>
    </xf>
    <xf numFmtId="38" fontId="61" fillId="0" borderId="17" xfId="1" applyFont="1" applyBorder="1" applyAlignment="1" applyProtection="1">
      <alignment horizontal="center" vertical="center"/>
      <protection hidden="1"/>
    </xf>
    <xf numFmtId="38" fontId="61" fillId="0" borderId="24" xfId="1" applyFont="1" applyBorder="1" applyAlignment="1" applyProtection="1">
      <alignment horizontal="center" vertical="center"/>
      <protection hidden="1"/>
    </xf>
    <xf numFmtId="38" fontId="61" fillId="0" borderId="25" xfId="1" applyFont="1" applyBorder="1" applyAlignment="1" applyProtection="1">
      <alignment horizontal="center" vertical="center"/>
      <protection hidden="1"/>
    </xf>
    <xf numFmtId="38" fontId="61" fillId="0" borderId="20" xfId="1" applyFont="1" applyBorder="1" applyAlignment="1" applyProtection="1">
      <alignment horizontal="center" vertical="center"/>
      <protection hidden="1"/>
    </xf>
    <xf numFmtId="38" fontId="82" fillId="2" borderId="23" xfId="1" applyFont="1" applyFill="1" applyBorder="1" applyAlignment="1" applyProtection="1">
      <alignment horizontal="center" vertical="center"/>
      <protection locked="0"/>
    </xf>
    <xf numFmtId="38" fontId="82" fillId="2" borderId="0" xfId="1" applyFont="1" applyFill="1" applyAlignment="1" applyProtection="1">
      <alignment horizontal="center" vertical="center"/>
      <protection locked="0"/>
    </xf>
    <xf numFmtId="38" fontId="82" fillId="2" borderId="17" xfId="1" applyFont="1" applyFill="1" applyBorder="1" applyAlignment="1" applyProtection="1">
      <alignment horizontal="center" vertical="center"/>
      <protection locked="0"/>
    </xf>
    <xf numFmtId="38" fontId="82" fillId="2" borderId="24" xfId="1" applyFont="1" applyFill="1" applyBorder="1" applyAlignment="1" applyProtection="1">
      <alignment horizontal="center" vertical="center"/>
      <protection locked="0"/>
    </xf>
    <xf numFmtId="38" fontId="82" fillId="2" borderId="25" xfId="1" applyFont="1" applyFill="1" applyBorder="1" applyAlignment="1" applyProtection="1">
      <alignment horizontal="center" vertical="center"/>
      <protection locked="0"/>
    </xf>
    <xf numFmtId="38" fontId="82" fillId="2" borderId="20" xfId="1" applyFont="1" applyFill="1" applyBorder="1" applyAlignment="1" applyProtection="1">
      <alignment horizontal="center" vertical="center"/>
      <protection locked="0"/>
    </xf>
    <xf numFmtId="38" fontId="75" fillId="0" borderId="27" xfId="1" applyFont="1" applyBorder="1" applyAlignment="1" applyProtection="1">
      <alignment horizontal="center" vertical="center"/>
      <protection hidden="1"/>
    </xf>
    <xf numFmtId="38" fontId="75" fillId="0" borderId="28" xfId="1" applyFont="1" applyBorder="1" applyAlignment="1" applyProtection="1">
      <alignment horizontal="center" vertical="center"/>
      <protection hidden="1"/>
    </xf>
    <xf numFmtId="38" fontId="75" fillId="0" borderId="26" xfId="1" applyFont="1" applyBorder="1" applyAlignment="1" applyProtection="1">
      <alignment horizontal="center" vertical="center"/>
      <protection hidden="1"/>
    </xf>
    <xf numFmtId="38" fontId="84" fillId="0" borderId="102" xfId="1" applyFont="1" applyBorder="1" applyAlignment="1" applyProtection="1">
      <alignment horizontal="center" vertical="center"/>
      <protection hidden="1"/>
    </xf>
    <xf numFmtId="0" fontId="62" fillId="0" borderId="18" xfId="0" applyFont="1" applyBorder="1" applyAlignment="1" applyProtection="1">
      <alignment horizontal="center" vertical="center"/>
      <protection hidden="1"/>
    </xf>
    <xf numFmtId="0" fontId="62" fillId="0" borderId="19" xfId="0" applyFont="1" applyBorder="1" applyAlignment="1" applyProtection="1">
      <alignment horizontal="center" vertical="center"/>
      <protection hidden="1"/>
    </xf>
    <xf numFmtId="0" fontId="62" fillId="0" borderId="29" xfId="0" applyFont="1" applyBorder="1" applyAlignment="1" applyProtection="1">
      <alignment horizontal="center" vertical="center"/>
      <protection hidden="1"/>
    </xf>
    <xf numFmtId="0" fontId="85" fillId="0" borderId="100" xfId="0" applyFont="1" applyBorder="1" applyAlignment="1" applyProtection="1">
      <alignment horizontal="center" vertical="center"/>
      <protection hidden="1"/>
    </xf>
    <xf numFmtId="0" fontId="85" fillId="0" borderId="97" xfId="0" applyFont="1" applyBorder="1" applyAlignment="1" applyProtection="1">
      <alignment horizontal="center" vertical="center"/>
      <protection hidden="1"/>
    </xf>
    <xf numFmtId="0" fontId="85" fillId="0" borderId="98" xfId="0" applyFont="1" applyBorder="1" applyAlignment="1" applyProtection="1">
      <alignment horizontal="center" vertical="center"/>
      <protection hidden="1"/>
    </xf>
    <xf numFmtId="0" fontId="90" fillId="0" borderId="100" xfId="0" applyFont="1" applyBorder="1" applyAlignment="1" applyProtection="1">
      <alignment horizontal="center" vertical="center"/>
      <protection hidden="1"/>
    </xf>
    <xf numFmtId="0" fontId="90" fillId="0" borderId="97" xfId="0" applyFont="1" applyBorder="1" applyAlignment="1" applyProtection="1">
      <alignment horizontal="center" vertical="center"/>
      <protection hidden="1"/>
    </xf>
    <xf numFmtId="0" fontId="90" fillId="0" borderId="98" xfId="0" applyFont="1" applyBorder="1" applyAlignment="1" applyProtection="1">
      <alignment horizontal="center" vertical="center"/>
      <protection hidden="1"/>
    </xf>
    <xf numFmtId="0" fontId="79" fillId="0" borderId="1" xfId="0" applyFont="1" applyBorder="1" applyAlignment="1" applyProtection="1">
      <alignment horizontal="left" vertical="center"/>
      <protection hidden="1"/>
    </xf>
    <xf numFmtId="38" fontId="80" fillId="2" borderId="26" xfId="1" applyFont="1" applyFill="1" applyBorder="1" applyAlignment="1" applyProtection="1">
      <alignment horizontal="right" vertical="center"/>
      <protection locked="0"/>
    </xf>
    <xf numFmtId="38" fontId="80" fillId="2" borderId="17" xfId="1" applyFont="1" applyFill="1" applyBorder="1" applyAlignment="1" applyProtection="1">
      <alignment horizontal="right" vertical="center"/>
      <protection locked="0"/>
    </xf>
    <xf numFmtId="38" fontId="80" fillId="2" borderId="20" xfId="1" applyFont="1" applyFill="1" applyBorder="1" applyAlignment="1" applyProtection="1">
      <alignment horizontal="right" vertical="center"/>
      <protection locked="0"/>
    </xf>
    <xf numFmtId="0" fontId="64" fillId="0" borderId="1" xfId="0" applyFont="1" applyBorder="1" applyAlignment="1" applyProtection="1">
      <alignment horizontal="center" vertical="center"/>
      <protection hidden="1"/>
    </xf>
    <xf numFmtId="38" fontId="91" fillId="0" borderId="100" xfId="0" applyNumberFormat="1" applyFont="1" applyBorder="1" applyAlignment="1" applyProtection="1">
      <alignment horizontal="center" vertical="center"/>
      <protection hidden="1"/>
    </xf>
    <xf numFmtId="0" fontId="91" fillId="0" borderId="97" xfId="0" applyFont="1" applyBorder="1" applyAlignment="1" applyProtection="1">
      <alignment horizontal="center" vertical="center"/>
      <protection hidden="1"/>
    </xf>
    <xf numFmtId="0" fontId="91" fillId="0" borderId="98" xfId="0" applyFont="1" applyBorder="1" applyAlignment="1" applyProtection="1">
      <alignment horizontal="center" vertical="center"/>
      <protection hidden="1"/>
    </xf>
    <xf numFmtId="38" fontId="91" fillId="0" borderId="101" xfId="0" applyNumberFormat="1" applyFont="1" applyBorder="1" applyAlignment="1" applyProtection="1">
      <alignment horizontal="center" vertical="center"/>
      <protection hidden="1"/>
    </xf>
    <xf numFmtId="38" fontId="91" fillId="0" borderId="99" xfId="0" applyNumberFormat="1" applyFont="1" applyBorder="1" applyAlignment="1" applyProtection="1">
      <alignment horizontal="center" vertical="center"/>
      <protection hidden="1"/>
    </xf>
    <xf numFmtId="38" fontId="91" fillId="0" borderId="96" xfId="0" applyNumberFormat="1" applyFont="1" applyBorder="1" applyAlignment="1" applyProtection="1">
      <alignment horizontal="center" vertical="center"/>
      <protection hidden="1"/>
    </xf>
    <xf numFmtId="0" fontId="62" fillId="0" borderId="27" xfId="0" applyFont="1" applyBorder="1" applyAlignment="1" applyProtection="1">
      <alignment horizontal="left" vertical="center"/>
      <protection hidden="1"/>
    </xf>
    <xf numFmtId="0" fontId="62" fillId="0" borderId="28" xfId="0" applyFont="1" applyBorder="1" applyAlignment="1" applyProtection="1">
      <alignment horizontal="left" vertical="center"/>
      <protection hidden="1"/>
    </xf>
    <xf numFmtId="0" fontId="62" fillId="0" borderId="26" xfId="0" applyFont="1" applyBorder="1" applyAlignment="1" applyProtection="1">
      <alignment horizontal="left" vertical="center"/>
      <protection hidden="1"/>
    </xf>
    <xf numFmtId="0" fontId="62" fillId="0" borderId="24" xfId="0" applyFont="1" applyBorder="1" applyAlignment="1" applyProtection="1">
      <alignment horizontal="left" vertical="center"/>
      <protection hidden="1"/>
    </xf>
    <xf numFmtId="0" fontId="62" fillId="0" borderId="25" xfId="0" applyFont="1" applyBorder="1" applyAlignment="1" applyProtection="1">
      <alignment horizontal="left" vertical="center"/>
      <protection hidden="1"/>
    </xf>
    <xf numFmtId="0" fontId="62" fillId="0" borderId="20" xfId="0" applyFont="1" applyBorder="1" applyAlignment="1" applyProtection="1">
      <alignment horizontal="left" vertical="center"/>
      <protection hidden="1"/>
    </xf>
    <xf numFmtId="0" fontId="62" fillId="0" borderId="1" xfId="0" applyFont="1" applyBorder="1" applyAlignment="1" applyProtection="1">
      <alignment horizontal="left" vertical="center"/>
      <protection hidden="1"/>
    </xf>
    <xf numFmtId="38" fontId="91" fillId="0" borderId="97" xfId="0" applyNumberFormat="1" applyFont="1" applyBorder="1" applyAlignment="1" applyProtection="1">
      <alignment horizontal="center" vertical="center"/>
      <protection hidden="1"/>
    </xf>
    <xf numFmtId="38" fontId="91" fillId="0" borderId="98" xfId="0" applyNumberFormat="1" applyFont="1" applyBorder="1" applyAlignment="1" applyProtection="1">
      <alignment horizontal="center" vertical="center"/>
      <protection hidden="1"/>
    </xf>
    <xf numFmtId="38" fontId="62" fillId="2" borderId="27" xfId="1" applyFont="1" applyFill="1" applyBorder="1" applyAlignment="1" applyProtection="1">
      <alignment horizontal="center" vertical="center"/>
      <protection locked="0"/>
    </xf>
    <xf numFmtId="38" fontId="62" fillId="2" borderId="28" xfId="1" applyFont="1" applyFill="1" applyBorder="1" applyAlignment="1" applyProtection="1">
      <alignment horizontal="center" vertical="center"/>
      <protection locked="0"/>
    </xf>
    <xf numFmtId="38" fontId="62" fillId="2" borderId="24" xfId="1" applyFont="1" applyFill="1" applyBorder="1" applyAlignment="1" applyProtection="1">
      <alignment horizontal="center" vertical="center"/>
      <protection locked="0"/>
    </xf>
    <xf numFmtId="38" fontId="62" fillId="2" borderId="25" xfId="1" applyFont="1" applyFill="1" applyBorder="1" applyAlignment="1" applyProtection="1">
      <alignment horizontal="center" vertical="center"/>
      <protection locked="0"/>
    </xf>
    <xf numFmtId="0" fontId="79" fillId="0" borderId="27" xfId="0" applyFont="1" applyBorder="1" applyAlignment="1" applyProtection="1">
      <alignment horizontal="left" vertical="center"/>
      <protection hidden="1"/>
    </xf>
    <xf numFmtId="0" fontId="79" fillId="0" borderId="28" xfId="0" applyFont="1" applyBorder="1" applyAlignment="1" applyProtection="1">
      <alignment horizontal="left" vertical="center"/>
      <protection hidden="1"/>
    </xf>
    <xf numFmtId="0" fontId="79" fillId="0" borderId="26" xfId="0" applyFont="1" applyBorder="1" applyAlignment="1" applyProtection="1">
      <alignment horizontal="left" vertical="center"/>
      <protection hidden="1"/>
    </xf>
    <xf numFmtId="0" fontId="79" fillId="0" borderId="23" xfId="0" applyFont="1" applyBorder="1" applyAlignment="1" applyProtection="1">
      <alignment horizontal="left" vertical="center"/>
      <protection hidden="1"/>
    </xf>
    <xf numFmtId="0" fontId="79" fillId="0" borderId="0" xfId="0" applyFont="1" applyAlignment="1" applyProtection="1">
      <alignment horizontal="left" vertical="center"/>
      <protection hidden="1"/>
    </xf>
    <xf numFmtId="0" fontId="79" fillId="0" borderId="17" xfId="0" applyFont="1" applyBorder="1" applyAlignment="1" applyProtection="1">
      <alignment horizontal="left" vertical="center"/>
      <protection hidden="1"/>
    </xf>
    <xf numFmtId="0" fontId="79" fillId="0" borderId="24" xfId="0" applyFont="1" applyBorder="1" applyAlignment="1" applyProtection="1">
      <alignment horizontal="left" vertical="center"/>
      <protection hidden="1"/>
    </xf>
    <xf numFmtId="0" fontId="79" fillId="0" borderId="25" xfId="0" applyFont="1" applyBorder="1" applyAlignment="1" applyProtection="1">
      <alignment horizontal="left" vertical="center"/>
      <protection hidden="1"/>
    </xf>
    <xf numFmtId="0" fontId="79" fillId="0" borderId="20" xfId="0" applyFont="1" applyBorder="1" applyAlignment="1" applyProtection="1">
      <alignment horizontal="left" vertical="center"/>
      <protection hidden="1"/>
    </xf>
    <xf numFmtId="0" fontId="64" fillId="0" borderId="26" xfId="0" applyFont="1" applyBorder="1" applyAlignment="1" applyProtection="1">
      <alignment horizontal="center" vertical="center"/>
      <protection hidden="1"/>
    </xf>
    <xf numFmtId="0" fontId="64" fillId="0" borderId="20" xfId="0" applyFont="1" applyBorder="1" applyAlignment="1" applyProtection="1">
      <alignment horizontal="center" vertical="center"/>
      <protection hidden="1"/>
    </xf>
    <xf numFmtId="0" fontId="80" fillId="2" borderId="27" xfId="0" applyFont="1" applyFill="1" applyBorder="1" applyAlignment="1" applyProtection="1">
      <alignment horizontal="center" vertical="center"/>
      <protection locked="0"/>
    </xf>
    <xf numFmtId="0" fontId="80" fillId="2" borderId="28" xfId="0" applyFont="1" applyFill="1" applyBorder="1" applyAlignment="1" applyProtection="1">
      <alignment horizontal="center" vertical="center"/>
      <protection locked="0"/>
    </xf>
    <xf numFmtId="0" fontId="80" fillId="2" borderId="26" xfId="0" applyFont="1" applyFill="1" applyBorder="1" applyAlignment="1" applyProtection="1">
      <alignment horizontal="center" vertical="center"/>
      <protection locked="0"/>
    </xf>
    <xf numFmtId="0" fontId="80" fillId="2" borderId="23" xfId="0" applyFont="1" applyFill="1" applyBorder="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80" fillId="2" borderId="24" xfId="0" applyFont="1" applyFill="1" applyBorder="1" applyAlignment="1" applyProtection="1">
      <alignment horizontal="center" vertical="center"/>
      <protection locked="0"/>
    </xf>
    <xf numFmtId="0" fontId="80" fillId="2" borderId="25" xfId="0" applyFont="1" applyFill="1" applyBorder="1" applyAlignment="1" applyProtection="1">
      <alignment horizontal="center" vertical="center"/>
      <protection locked="0"/>
    </xf>
    <xf numFmtId="0" fontId="80" fillId="2" borderId="20" xfId="0" applyFont="1" applyFill="1" applyBorder="1" applyAlignment="1" applyProtection="1">
      <alignment horizontal="center" vertical="center"/>
      <protection locked="0"/>
    </xf>
    <xf numFmtId="0" fontId="86" fillId="0" borderId="101" xfId="0" applyFont="1" applyBorder="1" applyAlignment="1" applyProtection="1">
      <alignment horizontal="center" vertical="center"/>
      <protection hidden="1"/>
    </xf>
    <xf numFmtId="0" fontId="86" fillId="0" borderId="99" xfId="0" applyFont="1" applyBorder="1" applyAlignment="1" applyProtection="1">
      <alignment horizontal="center" vertical="center"/>
      <protection hidden="1"/>
    </xf>
    <xf numFmtId="0" fontId="86" fillId="0" borderId="96" xfId="0" applyFont="1" applyBorder="1" applyAlignment="1" applyProtection="1">
      <alignment horizontal="center" vertical="center"/>
      <protection hidden="1"/>
    </xf>
    <xf numFmtId="0" fontId="62" fillId="0" borderId="104" xfId="0" applyFont="1" applyBorder="1">
      <alignment vertical="center"/>
    </xf>
    <xf numFmtId="0" fontId="62" fillId="0" borderId="0" xfId="0" applyFont="1">
      <alignment vertical="center"/>
    </xf>
    <xf numFmtId="0" fontId="62" fillId="0" borderId="106" xfId="0" applyFont="1" applyBorder="1">
      <alignment vertical="center"/>
    </xf>
    <xf numFmtId="0" fontId="62" fillId="0" borderId="110" xfId="0" applyFont="1" applyBorder="1">
      <alignment vertical="center"/>
    </xf>
    <xf numFmtId="0" fontId="62" fillId="0" borderId="111" xfId="0" applyFont="1" applyBorder="1">
      <alignment vertical="center"/>
    </xf>
    <xf numFmtId="0" fontId="62" fillId="0" borderId="112" xfId="0" applyFont="1" applyBorder="1">
      <alignment vertical="center"/>
    </xf>
    <xf numFmtId="0" fontId="64" fillId="0" borderId="21" xfId="0" applyFont="1" applyBorder="1" applyAlignment="1" applyProtection="1">
      <alignment horizontal="center" vertical="center"/>
      <protection hidden="1"/>
    </xf>
    <xf numFmtId="0" fontId="64" fillId="0" borderId="22" xfId="0" applyFont="1" applyBorder="1" applyAlignment="1" applyProtection="1">
      <alignment horizontal="center" vertical="center"/>
      <protection hidden="1"/>
    </xf>
    <xf numFmtId="0" fontId="64" fillId="0" borderId="30" xfId="0" applyFont="1" applyBorder="1" applyAlignment="1" applyProtection="1">
      <alignment horizontal="center" vertical="center"/>
      <protection hidden="1"/>
    </xf>
    <xf numFmtId="0" fontId="79" fillId="0" borderId="27" xfId="0" applyFont="1" applyBorder="1" applyAlignment="1" applyProtection="1">
      <alignment horizontal="left" vertical="center" wrapText="1"/>
      <protection hidden="1"/>
    </xf>
    <xf numFmtId="0" fontId="79" fillId="0" borderId="28" xfId="0" applyFont="1" applyBorder="1" applyAlignment="1" applyProtection="1">
      <alignment horizontal="left" vertical="center" wrapText="1"/>
      <protection hidden="1"/>
    </xf>
    <xf numFmtId="0" fontId="79" fillId="0" borderId="26" xfId="0" applyFont="1" applyBorder="1" applyAlignment="1" applyProtection="1">
      <alignment horizontal="left" vertical="center" wrapText="1"/>
      <protection hidden="1"/>
    </xf>
    <xf numFmtId="0" fontId="79" fillId="0" borderId="23" xfId="0" applyFont="1" applyBorder="1" applyAlignment="1" applyProtection="1">
      <alignment horizontal="left" vertical="center" wrapText="1"/>
      <protection hidden="1"/>
    </xf>
    <xf numFmtId="0" fontId="79" fillId="0" borderId="0" xfId="0" applyFont="1" applyAlignment="1" applyProtection="1">
      <alignment horizontal="left" vertical="center" wrapText="1"/>
      <protection hidden="1"/>
    </xf>
    <xf numFmtId="0" fontId="79" fillId="0" borderId="17" xfId="0" applyFont="1" applyBorder="1" applyAlignment="1" applyProtection="1">
      <alignment horizontal="left" vertical="center" wrapText="1"/>
      <protection hidden="1"/>
    </xf>
    <xf numFmtId="0" fontId="79" fillId="0" borderId="24" xfId="0" applyFont="1" applyBorder="1" applyAlignment="1" applyProtection="1">
      <alignment horizontal="left" vertical="center" wrapText="1"/>
      <protection hidden="1"/>
    </xf>
    <xf numFmtId="0" fontId="79" fillId="0" borderId="25" xfId="0" applyFont="1" applyBorder="1" applyAlignment="1" applyProtection="1">
      <alignment horizontal="left" vertical="center" wrapText="1"/>
      <protection hidden="1"/>
    </xf>
    <xf numFmtId="0" fontId="79" fillId="0" borderId="20" xfId="0" applyFont="1" applyBorder="1" applyAlignment="1" applyProtection="1">
      <alignment horizontal="left" vertical="center" wrapText="1"/>
      <protection hidden="1"/>
    </xf>
    <xf numFmtId="0" fontId="84" fillId="0" borderId="100" xfId="0" applyFont="1" applyBorder="1" applyAlignment="1" applyProtection="1">
      <alignment horizontal="center" vertical="center" wrapText="1"/>
      <protection hidden="1"/>
    </xf>
    <xf numFmtId="0" fontId="62" fillId="0" borderId="108" xfId="0" applyFont="1" applyBorder="1">
      <alignment vertical="center"/>
    </xf>
    <xf numFmtId="0" fontId="62" fillId="0" borderId="109" xfId="0" applyFont="1" applyBorder="1">
      <alignment vertical="center"/>
    </xf>
    <xf numFmtId="38" fontId="58" fillId="0" borderId="23" xfId="1" applyFont="1" applyBorder="1" applyAlignment="1" applyProtection="1">
      <alignment horizontal="center" vertical="center"/>
      <protection hidden="1"/>
    </xf>
    <xf numFmtId="38" fontId="58" fillId="0" borderId="0" xfId="1" applyFont="1" applyAlignment="1" applyProtection="1">
      <alignment horizontal="center" vertical="center"/>
      <protection hidden="1"/>
    </xf>
    <xf numFmtId="38" fontId="58" fillId="0" borderId="17" xfId="1" applyFont="1" applyBorder="1" applyAlignment="1" applyProtection="1">
      <alignment horizontal="center" vertical="center"/>
      <protection hidden="1"/>
    </xf>
    <xf numFmtId="0" fontId="89" fillId="2" borderId="1" xfId="0" applyFont="1" applyFill="1" applyBorder="1" applyAlignment="1" applyProtection="1">
      <alignment horizontal="center" vertical="center"/>
      <protection locked="0"/>
    </xf>
    <xf numFmtId="0" fontId="88" fillId="0" borderId="1" xfId="0" applyFont="1" applyBorder="1" applyAlignment="1" applyProtection="1">
      <alignment horizontal="center" vertical="center"/>
      <protection hidden="1"/>
    </xf>
    <xf numFmtId="0" fontId="62" fillId="2" borderId="78" xfId="0" applyFont="1" applyFill="1" applyBorder="1" applyAlignment="1" applyProtection="1">
      <alignment horizontal="center" vertical="center"/>
      <protection locked="0"/>
    </xf>
    <xf numFmtId="0" fontId="62" fillId="2" borderId="79" xfId="0" applyFont="1" applyFill="1" applyBorder="1" applyAlignment="1" applyProtection="1">
      <alignment horizontal="center" vertical="center"/>
      <protection locked="0"/>
    </xf>
    <xf numFmtId="0" fontId="61" fillId="0" borderId="27" xfId="0" applyFont="1" applyBorder="1" applyAlignment="1" applyProtection="1">
      <alignment horizontal="center" vertical="center"/>
      <protection hidden="1"/>
    </xf>
    <xf numFmtId="0" fontId="61" fillId="0" borderId="28" xfId="0" applyFont="1" applyBorder="1" applyAlignment="1" applyProtection="1">
      <alignment horizontal="center" vertical="center"/>
      <protection hidden="1"/>
    </xf>
    <xf numFmtId="0" fontId="61" fillId="0" borderId="26" xfId="0" applyFont="1" applyBorder="1" applyAlignment="1" applyProtection="1">
      <alignment horizontal="center" vertical="center"/>
      <protection hidden="1"/>
    </xf>
    <xf numFmtId="0" fontId="61" fillId="0" borderId="23"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17" xfId="0" applyFont="1" applyBorder="1" applyAlignment="1" applyProtection="1">
      <alignment horizontal="center" vertical="center"/>
      <protection hidden="1"/>
    </xf>
    <xf numFmtId="0" fontId="61" fillId="0" borderId="24" xfId="0" applyFont="1" applyBorder="1" applyAlignment="1" applyProtection="1">
      <alignment horizontal="center" vertical="center"/>
      <protection hidden="1"/>
    </xf>
    <xf numFmtId="0" fontId="61" fillId="0" borderId="25" xfId="0" applyFont="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116" fillId="0" borderId="107" xfId="0" applyFont="1" applyBorder="1" applyAlignment="1" applyProtection="1">
      <alignment horizontal="left" vertical="center"/>
      <protection hidden="1"/>
    </xf>
    <xf numFmtId="0" fontId="116" fillId="0" borderId="28" xfId="0" applyFont="1" applyBorder="1" applyAlignment="1" applyProtection="1">
      <alignment horizontal="left" vertical="center"/>
      <protection hidden="1"/>
    </xf>
    <xf numFmtId="0" fontId="116" fillId="0" borderId="26" xfId="0" applyFont="1" applyBorder="1" applyAlignment="1" applyProtection="1">
      <alignment horizontal="left" vertical="center"/>
      <protection hidden="1"/>
    </xf>
    <xf numFmtId="0" fontId="116" fillId="0" borderId="94" xfId="0" applyFont="1" applyBorder="1" applyAlignment="1" applyProtection="1">
      <alignment horizontal="left" vertical="center"/>
      <protection hidden="1"/>
    </xf>
    <xf numFmtId="0" fontId="116" fillId="0" borderId="25" xfId="0" applyFont="1" applyBorder="1" applyAlignment="1" applyProtection="1">
      <alignment horizontal="left" vertical="center"/>
      <protection hidden="1"/>
    </xf>
    <xf numFmtId="0" fontId="116" fillId="0" borderId="20" xfId="0" applyFont="1" applyBorder="1" applyAlignment="1" applyProtection="1">
      <alignment horizontal="left" vertical="center"/>
      <protection hidden="1"/>
    </xf>
    <xf numFmtId="38" fontId="61" fillId="0" borderId="18" xfId="1" applyFont="1" applyBorder="1" applyAlignment="1" applyProtection="1">
      <alignment horizontal="center" vertical="center"/>
      <protection hidden="1"/>
    </xf>
    <xf numFmtId="38" fontId="61" fillId="0" borderId="19" xfId="1" applyFont="1" applyBorder="1" applyAlignment="1" applyProtection="1">
      <alignment horizontal="center" vertical="center"/>
      <protection hidden="1"/>
    </xf>
    <xf numFmtId="38" fontId="61" fillId="0" borderId="29" xfId="1" applyFont="1" applyBorder="1" applyAlignment="1" applyProtection="1">
      <alignment horizontal="center" vertical="center"/>
      <protection hidden="1"/>
    </xf>
    <xf numFmtId="38" fontId="75" fillId="0" borderId="23" xfId="1" applyFont="1" applyBorder="1" applyAlignment="1" applyProtection="1">
      <alignment horizontal="center" vertical="center"/>
      <protection hidden="1"/>
    </xf>
    <xf numFmtId="38" fontId="75" fillId="0" borderId="17" xfId="1" applyFont="1" applyBorder="1" applyAlignment="1" applyProtection="1">
      <alignment horizontal="center" vertical="center"/>
      <protection hidden="1"/>
    </xf>
    <xf numFmtId="38" fontId="61" fillId="0" borderId="27" xfId="1" applyFont="1" applyBorder="1" applyAlignment="1">
      <alignment horizontal="center" vertical="center"/>
    </xf>
    <xf numFmtId="38" fontId="61" fillId="0" borderId="28" xfId="1" applyFont="1" applyBorder="1" applyAlignment="1">
      <alignment horizontal="center" vertical="center"/>
    </xf>
    <xf numFmtId="38" fontId="61" fillId="0" borderId="26" xfId="1" applyFont="1" applyBorder="1" applyAlignment="1">
      <alignment horizontal="center" vertical="center"/>
    </xf>
    <xf numFmtId="38" fontId="61" fillId="0" borderId="23" xfId="1" applyFont="1" applyBorder="1" applyAlignment="1">
      <alignment horizontal="center" vertical="center"/>
    </xf>
    <xf numFmtId="38" fontId="61" fillId="0" borderId="0" xfId="1" applyFont="1" applyAlignment="1">
      <alignment horizontal="center" vertical="center"/>
    </xf>
    <xf numFmtId="38" fontId="61" fillId="0" borderId="17" xfId="1" applyFont="1" applyBorder="1" applyAlignment="1">
      <alignment horizontal="center" vertical="center"/>
    </xf>
    <xf numFmtId="38" fontId="61" fillId="0" borderId="24" xfId="1" applyFont="1" applyBorder="1" applyAlignment="1">
      <alignment horizontal="center" vertical="center"/>
    </xf>
    <xf numFmtId="38" fontId="61" fillId="0" borderId="25" xfId="1" applyFont="1" applyBorder="1" applyAlignment="1">
      <alignment horizontal="center" vertical="center"/>
    </xf>
    <xf numFmtId="38" fontId="61" fillId="0" borderId="20" xfId="1" applyFont="1" applyBorder="1" applyAlignment="1">
      <alignment horizontal="center" vertical="center"/>
    </xf>
    <xf numFmtId="0" fontId="61" fillId="0" borderId="18"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9" xfId="0" applyFont="1" applyBorder="1" applyAlignment="1" applyProtection="1">
      <alignment horizontal="center" vertical="center"/>
      <protection hidden="1"/>
    </xf>
    <xf numFmtId="0" fontId="61" fillId="2" borderId="114" xfId="0" applyFont="1" applyFill="1" applyBorder="1" applyAlignment="1" applyProtection="1">
      <alignment horizontal="left" vertical="center" wrapText="1"/>
      <protection locked="0"/>
    </xf>
    <xf numFmtId="0" fontId="61" fillId="2" borderId="108" xfId="0" applyFont="1" applyFill="1" applyBorder="1" applyAlignment="1" applyProtection="1">
      <alignment horizontal="left" vertical="center" wrapText="1"/>
      <protection locked="0"/>
    </xf>
    <xf numFmtId="0" fontId="61" fillId="2" borderId="115" xfId="0" applyFont="1" applyFill="1" applyBorder="1" applyAlignment="1" applyProtection="1">
      <alignment horizontal="left" vertical="center" wrapText="1"/>
      <protection locked="0"/>
    </xf>
    <xf numFmtId="0" fontId="61" fillId="2" borderId="23" xfId="0" applyFont="1" applyFill="1" applyBorder="1" applyAlignment="1" applyProtection="1">
      <alignment horizontal="left" vertical="center" wrapText="1"/>
      <protection locked="0"/>
    </xf>
    <xf numFmtId="0" fontId="61" fillId="2" borderId="0" xfId="0" applyFont="1" applyFill="1" applyAlignment="1" applyProtection="1">
      <alignment horizontal="left" vertical="center" wrapText="1"/>
      <protection locked="0"/>
    </xf>
    <xf numFmtId="0" fontId="61" fillId="2" borderId="1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61" fillId="2" borderId="20" xfId="0" applyFont="1" applyFill="1" applyBorder="1" applyAlignment="1" applyProtection="1">
      <alignment horizontal="left" vertical="center" wrapText="1"/>
      <protection locked="0"/>
    </xf>
    <xf numFmtId="0" fontId="61" fillId="0" borderId="78" xfId="0" applyFont="1" applyBorder="1" applyAlignment="1" applyProtection="1">
      <alignment horizontal="left" vertical="center"/>
      <protection hidden="1"/>
    </xf>
    <xf numFmtId="38" fontId="87" fillId="3" borderId="0" xfId="1" applyFont="1" applyFill="1" applyAlignment="1" applyProtection="1">
      <alignment horizontal="center" vertical="center"/>
      <protection hidden="1"/>
    </xf>
    <xf numFmtId="38" fontId="58" fillId="0" borderId="1" xfId="1" applyFont="1" applyBorder="1" applyAlignment="1" applyProtection="1">
      <alignment horizontal="center" vertical="center"/>
      <protection hidden="1"/>
    </xf>
    <xf numFmtId="0" fontId="88" fillId="0" borderId="1" xfId="0" applyFont="1" applyBorder="1" applyAlignment="1" applyProtection="1">
      <alignment horizontal="center" vertical="center" wrapText="1"/>
      <protection hidden="1"/>
    </xf>
    <xf numFmtId="0" fontId="68" fillId="0" borderId="27" xfId="0" applyFont="1" applyBorder="1" applyAlignment="1" applyProtection="1">
      <alignment horizontal="center" vertical="center"/>
      <protection hidden="1"/>
    </xf>
    <xf numFmtId="0" fontId="68" fillId="0" borderId="28"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68" fillId="0" borderId="23" xfId="0" applyFont="1"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68" fillId="0" borderId="17" xfId="0" applyFont="1" applyBorder="1" applyAlignment="1" applyProtection="1">
      <alignment horizontal="center" vertical="center"/>
      <protection hidden="1"/>
    </xf>
    <xf numFmtId="38" fontId="82" fillId="2" borderId="27" xfId="1" applyFont="1" applyFill="1" applyBorder="1" applyAlignment="1" applyProtection="1">
      <alignment horizontal="center" vertical="center"/>
      <protection locked="0"/>
    </xf>
    <xf numFmtId="38" fontId="82" fillId="2" borderId="26" xfId="1" applyFont="1" applyFill="1" applyBorder="1" applyAlignment="1" applyProtection="1">
      <alignment horizontal="center" vertical="center"/>
      <protection locked="0"/>
    </xf>
    <xf numFmtId="38" fontId="82" fillId="2" borderId="28" xfId="1" applyFont="1" applyFill="1" applyBorder="1" applyAlignment="1" applyProtection="1">
      <alignment horizontal="center" vertical="center"/>
      <protection locked="0"/>
    </xf>
    <xf numFmtId="38" fontId="62" fillId="0" borderId="18" xfId="1" applyFont="1" applyBorder="1" applyAlignment="1" applyProtection="1">
      <alignment horizontal="center" vertical="center"/>
      <protection hidden="1"/>
    </xf>
    <xf numFmtId="38" fontId="62" fillId="0" borderId="19" xfId="1" applyFont="1" applyBorder="1" applyAlignment="1" applyProtection="1">
      <alignment horizontal="center" vertical="center"/>
      <protection hidden="1"/>
    </xf>
    <xf numFmtId="38" fontId="62" fillId="0" borderId="29" xfId="1"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14"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9" fillId="0" borderId="51" xfId="0" applyFont="1" applyBorder="1" applyAlignment="1" applyProtection="1">
      <alignment horizontal="center" vertical="center"/>
      <protection hidden="1"/>
    </xf>
    <xf numFmtId="0" fontId="9" fillId="0" borderId="46"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54" xfId="0" applyFont="1" applyBorder="1" applyAlignment="1" applyProtection="1">
      <alignment horizontal="justify" vertical="center"/>
      <protection hidden="1"/>
    </xf>
    <xf numFmtId="0" fontId="9" fillId="0" borderId="14" xfId="0" applyFont="1" applyBorder="1" applyAlignment="1" applyProtection="1">
      <alignment horizontal="justify" vertical="center"/>
      <protection hidden="1"/>
    </xf>
    <xf numFmtId="0" fontId="9" fillId="0" borderId="13" xfId="0" applyFont="1" applyBorder="1" applyAlignment="1" applyProtection="1">
      <alignment horizontal="justify" vertical="center"/>
      <protection hidden="1"/>
    </xf>
    <xf numFmtId="0" fontId="11" fillId="0" borderId="3" xfId="0" applyFont="1" applyBorder="1" applyAlignment="1" applyProtection="1">
      <alignment horizontal="left" vertical="center" wrapText="1"/>
      <protection hidden="1"/>
    </xf>
    <xf numFmtId="0" fontId="11" fillId="0" borderId="14" xfId="0" applyFont="1" applyBorder="1" applyAlignment="1" applyProtection="1">
      <alignment horizontal="left" vertical="center" wrapText="1"/>
      <protection hidden="1"/>
    </xf>
    <xf numFmtId="0" fontId="11" fillId="0" borderId="13" xfId="0" applyFont="1" applyBorder="1" applyAlignment="1" applyProtection="1">
      <alignment horizontal="left" vertical="center" wrapText="1"/>
      <protection hidden="1"/>
    </xf>
    <xf numFmtId="0" fontId="10" fillId="0" borderId="45"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176" fontId="3" fillId="0" borderId="3" xfId="2" applyFont="1" applyBorder="1" applyAlignment="1" applyProtection="1">
      <alignment horizontal="right"/>
      <protection hidden="1"/>
    </xf>
    <xf numFmtId="176" fontId="3" fillId="0" borderId="14" xfId="2" applyFont="1" applyBorder="1" applyAlignment="1" applyProtection="1">
      <alignment horizontal="right"/>
      <protection hidden="1"/>
    </xf>
    <xf numFmtId="176" fontId="3" fillId="0" borderId="13" xfId="2" applyFont="1" applyBorder="1" applyAlignment="1" applyProtection="1">
      <alignment horizontal="right"/>
      <protection hidden="1"/>
    </xf>
    <xf numFmtId="176" fontId="3" fillId="0" borderId="55" xfId="2" applyFont="1" applyBorder="1" applyAlignment="1" applyProtection="1">
      <alignment horizontal="right"/>
      <protection hidden="1"/>
    </xf>
    <xf numFmtId="0" fontId="9" fillId="0" borderId="48"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176" fontId="3" fillId="0" borderId="8" xfId="0" applyNumberFormat="1" applyFont="1" applyBorder="1" applyAlignment="1" applyProtection="1">
      <alignment horizontal="right"/>
      <protection hidden="1"/>
    </xf>
    <xf numFmtId="176" fontId="3" fillId="0" borderId="11" xfId="0" applyNumberFormat="1" applyFont="1" applyBorder="1" applyAlignment="1" applyProtection="1">
      <alignment horizontal="right"/>
      <protection hidden="1"/>
    </xf>
    <xf numFmtId="176" fontId="3" fillId="0" borderId="33" xfId="0" applyNumberFormat="1" applyFont="1" applyBorder="1" applyAlignment="1" applyProtection="1">
      <alignment horizontal="right"/>
      <protection hidden="1"/>
    </xf>
    <xf numFmtId="176" fontId="3" fillId="0" borderId="3" xfId="0" applyNumberFormat="1" applyFont="1" applyBorder="1" applyAlignment="1" applyProtection="1">
      <alignment horizontal="right"/>
      <protection hidden="1"/>
    </xf>
    <xf numFmtId="176" fontId="3" fillId="0" borderId="14" xfId="0" applyNumberFormat="1" applyFont="1" applyBorder="1" applyAlignment="1" applyProtection="1">
      <alignment horizontal="right"/>
      <protection hidden="1"/>
    </xf>
    <xf numFmtId="176" fontId="3" fillId="0" borderId="55" xfId="0" applyNumberFormat="1" applyFont="1" applyBorder="1" applyAlignment="1" applyProtection="1">
      <alignment horizontal="right"/>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176" fontId="3" fillId="0" borderId="4" xfId="2" applyFont="1" applyBorder="1" applyAlignment="1" applyProtection="1">
      <alignment horizontal="right" vertical="center"/>
      <protection hidden="1"/>
    </xf>
    <xf numFmtId="176" fontId="3" fillId="0" borderId="6" xfId="2" applyFont="1" applyBorder="1" applyAlignment="1" applyProtection="1">
      <alignment horizontal="right" vertical="center"/>
      <protection hidden="1"/>
    </xf>
    <xf numFmtId="176" fontId="3" fillId="0" borderId="5" xfId="2" applyFont="1" applyBorder="1" applyAlignment="1" applyProtection="1">
      <alignment horizontal="right" vertical="center"/>
      <protection hidden="1"/>
    </xf>
    <xf numFmtId="176" fontId="3" fillId="0" borderId="8" xfId="2" applyFont="1" applyBorder="1" applyAlignment="1" applyProtection="1">
      <alignment horizontal="right" vertical="center"/>
      <protection hidden="1"/>
    </xf>
    <xf numFmtId="176" fontId="3" fillId="0" borderId="11" xfId="2" applyFont="1" applyBorder="1" applyAlignment="1" applyProtection="1">
      <alignment horizontal="right" vertical="center"/>
      <protection hidden="1"/>
    </xf>
    <xf numFmtId="176" fontId="3" fillId="0" borderId="10" xfId="2" applyFont="1" applyBorder="1" applyAlignment="1" applyProtection="1">
      <alignment horizontal="right" vertical="center"/>
      <protection hidden="1"/>
    </xf>
    <xf numFmtId="0" fontId="9" fillId="0" borderId="3" xfId="0" applyFont="1" applyBorder="1" applyAlignment="1" applyProtection="1">
      <alignment horizontal="justify" vertical="center"/>
      <protection hidden="1"/>
    </xf>
    <xf numFmtId="0" fontId="10" fillId="0" borderId="3" xfId="0" applyFont="1" applyBorder="1" applyAlignment="1" applyProtection="1">
      <alignment horizontal="justify" vertical="center"/>
      <protection hidden="1"/>
    </xf>
    <xf numFmtId="0" fontId="10" fillId="0" borderId="14" xfId="0" applyFont="1" applyBorder="1" applyAlignment="1" applyProtection="1">
      <alignment horizontal="justify" vertical="center"/>
      <protection hidden="1"/>
    </xf>
    <xf numFmtId="0" fontId="10" fillId="0" borderId="13" xfId="0" applyFont="1" applyBorder="1" applyAlignment="1" applyProtection="1">
      <alignment horizontal="justify" vertical="center"/>
      <protection hidden="1"/>
    </xf>
    <xf numFmtId="0" fontId="9" fillId="0" borderId="38" xfId="0" applyFont="1" applyBorder="1" applyAlignment="1" applyProtection="1">
      <alignment horizontal="justify" vertical="center"/>
      <protection hidden="1"/>
    </xf>
    <xf numFmtId="0" fontId="9" fillId="0" borderId="40" xfId="0" applyFont="1" applyBorder="1" applyAlignment="1" applyProtection="1">
      <alignment horizontal="justify" vertical="center"/>
      <protection hidden="1"/>
    </xf>
    <xf numFmtId="0" fontId="9" fillId="0" borderId="39" xfId="0" applyFont="1" applyBorder="1" applyAlignment="1" applyProtection="1">
      <alignment horizontal="justify" vertical="center"/>
      <protection hidden="1"/>
    </xf>
    <xf numFmtId="0" fontId="9" fillId="0" borderId="45"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25"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4" xfId="0" applyFont="1" applyBorder="1" applyAlignment="1" applyProtection="1">
      <alignment horizontal="justify" vertical="center" wrapText="1"/>
      <protection hidden="1"/>
    </xf>
    <xf numFmtId="0" fontId="9" fillId="0" borderId="6" xfId="0" applyFont="1" applyBorder="1" applyAlignment="1" applyProtection="1">
      <alignment horizontal="justify" vertical="center" wrapText="1"/>
      <protection hidden="1"/>
    </xf>
    <xf numFmtId="0" fontId="9" fillId="0" borderId="5" xfId="0" applyFont="1" applyBorder="1" applyAlignment="1" applyProtection="1">
      <alignment horizontal="justify" vertical="center" wrapText="1"/>
      <protection hidden="1"/>
    </xf>
    <xf numFmtId="0" fontId="9" fillId="0" borderId="8" xfId="0" applyFont="1" applyBorder="1" applyAlignment="1" applyProtection="1">
      <alignment horizontal="justify" vertical="center" wrapText="1"/>
      <protection hidden="1"/>
    </xf>
    <xf numFmtId="0" fontId="9" fillId="0" borderId="11" xfId="0" applyFont="1" applyBorder="1" applyAlignment="1" applyProtection="1">
      <alignment horizontal="justify" vertical="center" wrapText="1"/>
      <protection hidden="1"/>
    </xf>
    <xf numFmtId="0" fontId="9" fillId="0" borderId="10" xfId="0" applyFont="1" applyBorder="1" applyAlignment="1" applyProtection="1">
      <alignment horizontal="justify" vertical="center" wrapText="1"/>
      <protection hidden="1"/>
    </xf>
    <xf numFmtId="0" fontId="9" fillId="0" borderId="45" xfId="0" applyFont="1" applyBorder="1" applyAlignment="1" applyProtection="1">
      <alignment horizontal="justify" vertical="center"/>
      <protection hidden="1"/>
    </xf>
    <xf numFmtId="0" fontId="9" fillId="0" borderId="6" xfId="0" applyFont="1" applyBorder="1" applyAlignment="1" applyProtection="1">
      <alignment horizontal="justify" vertical="center"/>
      <protection hidden="1"/>
    </xf>
    <xf numFmtId="0" fontId="9" fillId="0" borderId="5" xfId="0" applyFont="1" applyBorder="1" applyAlignment="1" applyProtection="1">
      <alignment horizontal="justify" vertical="center"/>
      <protection hidden="1"/>
    </xf>
    <xf numFmtId="0" fontId="9" fillId="0" borderId="34" xfId="0" applyFont="1" applyBorder="1" applyAlignment="1" applyProtection="1">
      <alignment horizontal="justify" vertical="center"/>
      <protection hidden="1"/>
    </xf>
    <xf numFmtId="0" fontId="9" fillId="0" borderId="11" xfId="0" applyFont="1" applyBorder="1" applyAlignment="1" applyProtection="1">
      <alignment horizontal="justify" vertical="center"/>
      <protection hidden="1"/>
    </xf>
    <xf numFmtId="0" fontId="9" fillId="0" borderId="10" xfId="0" applyFont="1" applyBorder="1" applyAlignment="1" applyProtection="1">
      <alignment horizontal="justify" vertical="center"/>
      <protection hidden="1"/>
    </xf>
    <xf numFmtId="0" fontId="5" fillId="0" borderId="4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177" fontId="3" fillId="2" borderId="3" xfId="0" applyNumberFormat="1" applyFont="1" applyFill="1" applyBorder="1" applyProtection="1">
      <alignment vertical="center"/>
      <protection locked="0"/>
    </xf>
    <xf numFmtId="177" fontId="3" fillId="2" borderId="14" xfId="0" applyNumberFormat="1" applyFont="1" applyFill="1" applyBorder="1" applyProtection="1">
      <alignment vertical="center"/>
      <protection locked="0"/>
    </xf>
    <xf numFmtId="177" fontId="3" fillId="2" borderId="55" xfId="0" applyNumberFormat="1" applyFont="1" applyFill="1" applyBorder="1" applyProtection="1">
      <alignment vertical="center"/>
      <protection locked="0"/>
    </xf>
    <xf numFmtId="176" fontId="3" fillId="0" borderId="8" xfId="2" applyFont="1" applyBorder="1" applyAlignment="1" applyProtection="1">
      <alignment horizontal="right"/>
      <protection hidden="1"/>
    </xf>
    <xf numFmtId="176" fontId="3" fillId="0" borderId="11" xfId="2" applyFont="1" applyBorder="1" applyAlignment="1" applyProtection="1">
      <alignment horizontal="right"/>
      <protection hidden="1"/>
    </xf>
    <xf numFmtId="176" fontId="3" fillId="0" borderId="33" xfId="2" applyFont="1" applyBorder="1" applyAlignment="1" applyProtection="1">
      <alignment horizontal="right"/>
      <protection hidden="1"/>
    </xf>
    <xf numFmtId="177" fontId="3" fillId="0" borderId="3" xfId="0" applyNumberFormat="1" applyFont="1" applyBorder="1" applyProtection="1">
      <alignment vertical="center"/>
      <protection hidden="1"/>
    </xf>
    <xf numFmtId="177" fontId="3" fillId="0" borderId="14" xfId="0" applyNumberFormat="1" applyFont="1" applyBorder="1" applyProtection="1">
      <alignment vertical="center"/>
      <protection hidden="1"/>
    </xf>
    <xf numFmtId="177" fontId="3" fillId="0" borderId="55" xfId="0" applyNumberFormat="1" applyFont="1" applyBorder="1" applyProtection="1">
      <alignment vertical="center"/>
      <protection hidden="1"/>
    </xf>
    <xf numFmtId="177" fontId="3" fillId="0" borderId="3" xfId="2" applyNumberFormat="1" applyFont="1" applyBorder="1" applyAlignment="1" applyProtection="1">
      <alignment horizontal="right"/>
      <protection hidden="1"/>
    </xf>
    <xf numFmtId="177" fontId="3" fillId="0" borderId="14" xfId="2" applyNumberFormat="1" applyFont="1" applyBorder="1" applyAlignment="1" applyProtection="1">
      <alignment horizontal="right"/>
      <protection hidden="1"/>
    </xf>
    <xf numFmtId="177" fontId="3" fillId="0" borderId="55" xfId="2" applyNumberFormat="1" applyFont="1" applyBorder="1" applyAlignment="1" applyProtection="1">
      <alignment horizontal="right"/>
      <protection hidden="1"/>
    </xf>
    <xf numFmtId="0" fontId="9" fillId="0" borderId="3" xfId="0" applyFont="1" applyBorder="1" applyProtection="1">
      <alignment vertical="center"/>
      <protection hidden="1"/>
    </xf>
    <xf numFmtId="0" fontId="9" fillId="0" borderId="14" xfId="0" applyFont="1" applyBorder="1" applyProtection="1">
      <alignment vertical="center"/>
      <protection hidden="1"/>
    </xf>
    <xf numFmtId="176" fontId="5" fillId="0" borderId="4" xfId="2" applyFont="1" applyBorder="1" applyAlignment="1" applyProtection="1">
      <alignment horizontal="right"/>
      <protection hidden="1"/>
    </xf>
    <xf numFmtId="176" fontId="5" fillId="0" borderId="6" xfId="2" applyFont="1" applyBorder="1" applyAlignment="1" applyProtection="1">
      <alignment horizontal="right"/>
      <protection hidden="1"/>
    </xf>
    <xf numFmtId="176" fontId="5" fillId="0" borderId="44" xfId="2" applyFont="1" applyBorder="1" applyAlignment="1" applyProtection="1">
      <alignment horizontal="right"/>
      <protection hidden="1"/>
    </xf>
    <xf numFmtId="0" fontId="10" fillId="3" borderId="4" xfId="0" applyFont="1" applyFill="1" applyBorder="1" applyAlignment="1" applyProtection="1">
      <alignment horizontal="center" vertical="center"/>
      <protection hidden="1"/>
    </xf>
    <xf numFmtId="0" fontId="10" fillId="3" borderId="6" xfId="0" applyFont="1" applyFill="1" applyBorder="1" applyAlignment="1" applyProtection="1">
      <alignment horizontal="center" vertical="center"/>
      <protection hidden="1"/>
    </xf>
    <xf numFmtId="0" fontId="10" fillId="3" borderId="44" xfId="0" applyFont="1" applyFill="1" applyBorder="1" applyAlignment="1" applyProtection="1">
      <alignment horizontal="center" vertical="center"/>
      <protection hidden="1"/>
    </xf>
    <xf numFmtId="0" fontId="10" fillId="3" borderId="15" xfId="0" applyFont="1" applyFill="1" applyBorder="1" applyAlignment="1" applyProtection="1">
      <alignment horizontal="center" vertical="center"/>
      <protection hidden="1"/>
    </xf>
    <xf numFmtId="0" fontId="10" fillId="3" borderId="0" xfId="0" applyFont="1" applyFill="1" applyAlignment="1" applyProtection="1">
      <alignment horizontal="center" vertical="center"/>
      <protection hidden="1"/>
    </xf>
    <xf numFmtId="0" fontId="10" fillId="3" borderId="17" xfId="0" applyFont="1" applyFill="1" applyBorder="1" applyAlignment="1" applyProtection="1">
      <alignment horizontal="center" vertical="center"/>
      <protection hidden="1"/>
    </xf>
    <xf numFmtId="0" fontId="10" fillId="3" borderId="8" xfId="0"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33" xfId="0" applyFont="1" applyFill="1" applyBorder="1" applyAlignment="1" applyProtection="1">
      <alignment horizontal="center" vertical="center"/>
      <protection hidden="1"/>
    </xf>
    <xf numFmtId="0" fontId="5" fillId="0" borderId="4" xfId="0" applyFont="1" applyBorder="1" applyAlignment="1" applyProtection="1">
      <alignment horizontal="left"/>
      <protection hidden="1"/>
    </xf>
    <xf numFmtId="0" fontId="5" fillId="0" borderId="6" xfId="0" applyFont="1" applyBorder="1" applyAlignment="1" applyProtection="1">
      <alignment horizontal="left"/>
      <protection hidden="1"/>
    </xf>
    <xf numFmtId="0" fontId="5" fillId="0" borderId="5" xfId="0" applyFont="1" applyBorder="1" applyAlignment="1" applyProtection="1">
      <alignment horizontal="left"/>
      <protection hidden="1"/>
    </xf>
    <xf numFmtId="176" fontId="3" fillId="0" borderId="44" xfId="2" applyFont="1" applyBorder="1" applyAlignment="1" applyProtection="1">
      <alignment horizontal="right" vertical="center"/>
      <protection hidden="1"/>
    </xf>
    <xf numFmtId="176" fontId="3" fillId="0" borderId="33" xfId="2" applyFont="1" applyBorder="1" applyAlignment="1" applyProtection="1">
      <alignment horizontal="right" vertical="center"/>
      <protection hidden="1"/>
    </xf>
    <xf numFmtId="176" fontId="3" fillId="0" borderId="10" xfId="0" applyNumberFormat="1" applyFont="1" applyBorder="1" applyAlignment="1" applyProtection="1">
      <alignment horizontal="right"/>
      <protection hidden="1"/>
    </xf>
    <xf numFmtId="176" fontId="3" fillId="0" borderId="4" xfId="0" applyNumberFormat="1" applyFont="1" applyBorder="1" applyAlignment="1" applyProtection="1">
      <alignment horizontal="right" vertical="center"/>
      <protection hidden="1"/>
    </xf>
    <xf numFmtId="176" fontId="3" fillId="0" borderId="6" xfId="0" applyNumberFormat="1" applyFont="1" applyBorder="1" applyAlignment="1" applyProtection="1">
      <alignment horizontal="right" vertical="center"/>
      <protection hidden="1"/>
    </xf>
    <xf numFmtId="176" fontId="3" fillId="0" borderId="5" xfId="0" applyNumberFormat="1" applyFont="1" applyBorder="1" applyAlignment="1" applyProtection="1">
      <alignment horizontal="right" vertical="center"/>
      <protection hidden="1"/>
    </xf>
    <xf numFmtId="176" fontId="3" fillId="0" borderId="8" xfId="0" applyNumberFormat="1" applyFont="1" applyBorder="1" applyAlignment="1" applyProtection="1">
      <alignment horizontal="right" vertical="center"/>
      <protection hidden="1"/>
    </xf>
    <xf numFmtId="176" fontId="3" fillId="0" borderId="11" xfId="0" applyNumberFormat="1" applyFont="1" applyBorder="1" applyAlignment="1" applyProtection="1">
      <alignment horizontal="right" vertical="center"/>
      <protection hidden="1"/>
    </xf>
    <xf numFmtId="176" fontId="3" fillId="0" borderId="10" xfId="0" applyNumberFormat="1" applyFont="1" applyBorder="1" applyAlignment="1" applyProtection="1">
      <alignment horizontal="right" vertical="center"/>
      <protection hidden="1"/>
    </xf>
    <xf numFmtId="38" fontId="3" fillId="0" borderId="3" xfId="0" applyNumberFormat="1" applyFont="1" applyBorder="1" applyAlignment="1" applyProtection="1">
      <alignment horizontal="right" vertical="center"/>
      <protection hidden="1"/>
    </xf>
    <xf numFmtId="38" fontId="3" fillId="0" borderId="14" xfId="0" applyNumberFormat="1" applyFont="1" applyBorder="1" applyAlignment="1" applyProtection="1">
      <alignment horizontal="right" vertical="center"/>
      <protection hidden="1"/>
    </xf>
    <xf numFmtId="38" fontId="3" fillId="0" borderId="13" xfId="0" applyNumberFormat="1" applyFont="1" applyBorder="1" applyAlignment="1" applyProtection="1">
      <alignment horizontal="right" vertical="center"/>
      <protection hidden="1"/>
    </xf>
    <xf numFmtId="0" fontId="17" fillId="0" borderId="69" xfId="0" applyFont="1" applyBorder="1" applyAlignment="1" applyProtection="1">
      <alignment horizontal="center" vertical="center"/>
      <protection hidden="1"/>
    </xf>
    <xf numFmtId="0" fontId="9" fillId="0" borderId="3" xfId="0" applyFont="1" applyBorder="1" applyAlignment="1" applyProtection="1">
      <alignment horizontal="center" vertical="center"/>
      <protection hidden="1"/>
    </xf>
    <xf numFmtId="0" fontId="135" fillId="0" borderId="21" xfId="0" applyFont="1" applyBorder="1" applyAlignment="1" applyProtection="1">
      <alignment horizontal="center" vertical="center"/>
      <protection hidden="1"/>
    </xf>
    <xf numFmtId="0" fontId="5" fillId="0" borderId="4"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25"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9" fillId="0" borderId="12" xfId="0" applyFont="1" applyBorder="1" applyAlignment="1" applyProtection="1">
      <alignment horizontal="center" vertical="center"/>
      <protection hidden="1"/>
    </xf>
    <xf numFmtId="0" fontId="5" fillId="0" borderId="12" xfId="0" applyFont="1" applyBorder="1" applyAlignment="1" applyProtection="1">
      <alignment horizontal="left" vertical="center" shrinkToFit="1"/>
      <protection hidden="1"/>
    </xf>
    <xf numFmtId="38" fontId="3" fillId="2" borderId="3" xfId="1" applyFont="1" applyFill="1" applyBorder="1" applyAlignment="1" applyProtection="1">
      <alignment horizontal="center"/>
      <protection locked="0"/>
    </xf>
    <xf numFmtId="38" fontId="3" fillId="2" borderId="14" xfId="1" applyFont="1" applyFill="1" applyBorder="1" applyAlignment="1" applyProtection="1">
      <alignment horizontal="center"/>
      <protection locked="0"/>
    </xf>
    <xf numFmtId="38" fontId="3" fillId="2" borderId="40" xfId="1" applyFont="1" applyFill="1" applyBorder="1" applyProtection="1">
      <alignment vertical="center"/>
      <protection locked="0"/>
    </xf>
    <xf numFmtId="38" fontId="3" fillId="2" borderId="38" xfId="1" applyFont="1" applyFill="1" applyBorder="1" applyAlignment="1" applyProtection="1">
      <alignment horizontal="center"/>
      <protection locked="0"/>
    </xf>
    <xf numFmtId="38" fontId="3" fillId="2" borderId="40" xfId="1" applyFont="1" applyFill="1" applyBorder="1" applyAlignment="1" applyProtection="1">
      <alignment horizontal="center"/>
      <protection locked="0"/>
    </xf>
    <xf numFmtId="38" fontId="3" fillId="0" borderId="3" xfId="1" applyFont="1" applyBorder="1" applyProtection="1">
      <alignment vertical="center"/>
      <protection hidden="1"/>
    </xf>
    <xf numFmtId="38" fontId="3" fillId="0" borderId="14" xfId="1" applyFont="1" applyBorder="1" applyProtection="1">
      <alignment vertical="center"/>
      <protection hidden="1"/>
    </xf>
    <xf numFmtId="38" fontId="3" fillId="0" borderId="55" xfId="1" applyFont="1" applyBorder="1" applyProtection="1">
      <alignment vertical="center"/>
      <protection hidden="1"/>
    </xf>
    <xf numFmtId="176" fontId="3" fillId="0" borderId="3" xfId="0" applyNumberFormat="1" applyFont="1" applyBorder="1" applyProtection="1">
      <alignment vertical="center"/>
      <protection hidden="1"/>
    </xf>
    <xf numFmtId="0" fontId="3" fillId="0" borderId="14" xfId="0" applyFont="1" applyBorder="1" applyProtection="1">
      <alignment vertical="center"/>
      <protection hidden="1"/>
    </xf>
    <xf numFmtId="0" fontId="3" fillId="0" borderId="55" xfId="0" applyFont="1" applyBorder="1" applyProtection="1">
      <alignment vertical="center"/>
      <protection hidden="1"/>
    </xf>
    <xf numFmtId="0" fontId="49" fillId="0" borderId="0" xfId="3" applyAlignment="1" applyProtection="1">
      <alignment horizontal="left" vertical="center"/>
    </xf>
    <xf numFmtId="0" fontId="140" fillId="0" borderId="0" xfId="0" applyFont="1" applyAlignment="1">
      <alignment horizontal="left" vertical="center"/>
    </xf>
    <xf numFmtId="180" fontId="20" fillId="0" borderId="0" xfId="1" applyNumberFormat="1" applyFont="1" applyAlignment="1" applyProtection="1">
      <alignment horizontal="right" vertical="center"/>
      <protection hidden="1"/>
    </xf>
    <xf numFmtId="38" fontId="20" fillId="0" borderId="0" xfId="1" applyFont="1" applyAlignment="1" applyProtection="1">
      <alignment horizontal="right" vertical="center"/>
      <protection hidden="1"/>
    </xf>
    <xf numFmtId="178" fontId="20" fillId="0" borderId="0" xfId="0" applyNumberFormat="1" applyFont="1" applyAlignment="1" applyProtection="1">
      <alignment horizontal="right" vertical="top"/>
      <protection hidden="1"/>
    </xf>
    <xf numFmtId="178" fontId="20" fillId="0" borderId="0" xfId="0" applyNumberFormat="1" applyFont="1" applyAlignment="1" applyProtection="1">
      <alignment horizontal="center" vertical="top"/>
      <protection hidden="1"/>
    </xf>
    <xf numFmtId="178" fontId="20" fillId="0" borderId="0" xfId="0" applyNumberFormat="1" applyFont="1" applyAlignment="1" applyProtection="1">
      <alignment horizontal="left" vertical="top"/>
      <protection hidden="1"/>
    </xf>
    <xf numFmtId="0" fontId="137" fillId="0" borderId="0" xfId="0" applyFont="1" applyAlignment="1" applyProtection="1">
      <alignment horizontal="center" vertical="center"/>
      <protection hidden="1"/>
    </xf>
    <xf numFmtId="178" fontId="2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center" vertical="center"/>
      <protection hidden="1"/>
    </xf>
    <xf numFmtId="178" fontId="20" fillId="0" borderId="0" xfId="0" applyNumberFormat="1" applyFont="1" applyAlignment="1" applyProtection="1">
      <alignment vertical="center"/>
      <protection hidden="1"/>
    </xf>
    <xf numFmtId="180" fontId="20" fillId="0" borderId="0" xfId="1" applyNumberFormat="1" applyFont="1" applyAlignment="1" applyProtection="1">
      <alignment horizontal="right"/>
      <protection hidden="1"/>
    </xf>
    <xf numFmtId="0" fontId="14" fillId="0" borderId="0" xfId="0" applyFont="1" applyAlignment="1" applyProtection="1">
      <alignment horizontal="center" vertical="center"/>
      <protection hidden="1"/>
    </xf>
    <xf numFmtId="182" fontId="22" fillId="0" borderId="0" xfId="1" applyNumberFormat="1" applyFont="1" applyAlignment="1" applyProtection="1">
      <alignment horizontal="right" vertical="center"/>
      <protection hidden="1"/>
    </xf>
    <xf numFmtId="182" fontId="20" fillId="0" borderId="0" xfId="1" applyNumberFormat="1" applyFont="1" applyAlignment="1" applyProtection="1">
      <alignment horizontal="right" vertical="center" shrinkToFit="1"/>
      <protection hidden="1"/>
    </xf>
    <xf numFmtId="180" fontId="20" fillId="0" borderId="0" xfId="1" applyNumberFormat="1" applyFont="1" applyAlignment="1" applyProtection="1">
      <alignment horizontal="center" vertical="center"/>
      <protection hidden="1"/>
    </xf>
    <xf numFmtId="178" fontId="21" fillId="0" borderId="0" xfId="0" applyNumberFormat="1" applyFont="1" applyAlignment="1" applyProtection="1">
      <alignment horizontal="center" vertical="center"/>
      <protection hidden="1"/>
    </xf>
    <xf numFmtId="0" fontId="147"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50" fillId="0" borderId="0" xfId="0" applyFont="1" applyAlignment="1" applyProtection="1">
      <alignment horizontal="center" vertical="center"/>
      <protection hidden="1"/>
    </xf>
    <xf numFmtId="180" fontId="21" fillId="0" borderId="0" xfId="0" applyNumberFormat="1" applyFont="1" applyAlignment="1" applyProtection="1">
      <alignment horizontal="left" vertical="center"/>
      <protection hidden="1"/>
    </xf>
    <xf numFmtId="180" fontId="20" fillId="0" borderId="0" xfId="0" applyNumberFormat="1" applyFont="1" applyAlignment="1" applyProtection="1">
      <alignment horizontal="center" vertical="top"/>
      <protection hidden="1"/>
    </xf>
    <xf numFmtId="178" fontId="6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center" vertical="center" shrinkToFit="1"/>
      <protection hidden="1"/>
    </xf>
    <xf numFmtId="178" fontId="20" fillId="0" borderId="0" xfId="0" applyNumberFormat="1" applyFont="1" applyAlignment="1" applyProtection="1">
      <alignment horizontal="left" vertical="center" shrinkToFit="1"/>
      <protection hidden="1"/>
    </xf>
    <xf numFmtId="181" fontId="20" fillId="0" borderId="0" xfId="0" applyNumberFormat="1"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178" fontId="60" fillId="0" borderId="0" xfId="0" applyNumberFormat="1" applyFont="1" applyAlignment="1" applyProtection="1">
      <alignment horizontal="center" vertical="center"/>
      <protection hidden="1"/>
    </xf>
    <xf numFmtId="183" fontId="54" fillId="0" borderId="25" xfId="0" applyNumberFormat="1" applyFont="1" applyBorder="1" applyAlignment="1" applyProtection="1">
      <alignment horizontal="center" vertical="center"/>
      <protection hidden="1"/>
    </xf>
    <xf numFmtId="183" fontId="32" fillId="0" borderId="128" xfId="0" applyNumberFormat="1" applyFont="1" applyBorder="1" applyAlignment="1" applyProtection="1">
      <alignment horizontal="center" vertical="center"/>
      <protection locked="0"/>
    </xf>
    <xf numFmtId="183" fontId="32" fillId="0" borderId="133" xfId="0" applyNumberFormat="1" applyFont="1" applyBorder="1" applyAlignment="1" applyProtection="1">
      <alignment horizontal="center" vertical="center"/>
      <protection locked="0"/>
    </xf>
    <xf numFmtId="183" fontId="32" fillId="0" borderId="129" xfId="0" applyNumberFormat="1" applyFont="1" applyBorder="1" applyAlignment="1" applyProtection="1">
      <alignment horizontal="center" vertical="center"/>
      <protection locked="0"/>
    </xf>
    <xf numFmtId="183" fontId="95" fillId="0" borderId="118" xfId="0" applyNumberFormat="1" applyFont="1" applyBorder="1" applyAlignment="1" applyProtection="1">
      <alignment horizontal="center" vertical="center"/>
      <protection locked="0"/>
    </xf>
    <xf numFmtId="183" fontId="27" fillId="0" borderId="130" xfId="0" applyNumberFormat="1" applyFont="1" applyBorder="1" applyAlignment="1" applyProtection="1">
      <alignment horizontal="left" vertical="center" wrapText="1" indent="1"/>
      <protection locked="0"/>
    </xf>
    <xf numFmtId="183" fontId="27" fillId="0" borderId="0" xfId="0" applyNumberFormat="1" applyFont="1" applyAlignment="1" applyProtection="1">
      <alignment horizontal="left" vertical="center" wrapText="1" indent="1"/>
      <protection locked="0"/>
    </xf>
    <xf numFmtId="183" fontId="27" fillId="0" borderId="195" xfId="0" applyNumberFormat="1" applyFont="1" applyBorder="1" applyAlignment="1" applyProtection="1">
      <alignment horizontal="left" vertical="center" wrapText="1" indent="1"/>
      <protection locked="0"/>
    </xf>
    <xf numFmtId="183" fontId="97" fillId="0" borderId="130" xfId="1" applyNumberFormat="1" applyFont="1" applyBorder="1" applyAlignment="1" applyProtection="1">
      <alignment horizontal="center" vertical="center" textRotation="255"/>
      <protection locked="0"/>
    </xf>
    <xf numFmtId="183" fontId="97" fillId="0" borderId="195" xfId="1" applyNumberFormat="1" applyFont="1" applyBorder="1" applyAlignment="1" applyProtection="1">
      <alignment horizontal="center" vertical="center" textRotation="255"/>
      <protection locked="0"/>
    </xf>
    <xf numFmtId="183" fontId="97" fillId="0" borderId="131" xfId="1" applyNumberFormat="1" applyFont="1" applyBorder="1" applyAlignment="1" applyProtection="1">
      <alignment horizontal="center" vertical="center" textRotation="255"/>
      <protection locked="0"/>
    </xf>
    <xf numFmtId="183" fontId="97" fillId="0" borderId="132" xfId="1" applyNumberFormat="1" applyFont="1" applyBorder="1" applyAlignment="1" applyProtection="1">
      <alignment horizontal="center" vertical="center" textRotation="255"/>
      <protection locked="0"/>
    </xf>
    <xf numFmtId="183" fontId="39" fillId="0" borderId="130" xfId="1" applyNumberFormat="1" applyFont="1" applyBorder="1" applyAlignment="1" applyProtection="1">
      <alignment horizontal="center" vertical="center"/>
      <protection locked="0"/>
    </xf>
    <xf numFmtId="183" fontId="39" fillId="0" borderId="0" xfId="1" applyNumberFormat="1" applyFont="1" applyAlignment="1" applyProtection="1">
      <alignment horizontal="center" vertical="center"/>
      <protection locked="0"/>
    </xf>
    <xf numFmtId="183" fontId="39" fillId="0" borderId="195" xfId="1" applyNumberFormat="1" applyFont="1" applyBorder="1" applyAlignment="1" applyProtection="1">
      <alignment horizontal="center" vertical="center"/>
      <protection locked="0"/>
    </xf>
    <xf numFmtId="183" fontId="39" fillId="0" borderId="131" xfId="1" applyNumberFormat="1" applyFont="1" applyBorder="1" applyAlignment="1" applyProtection="1">
      <alignment horizontal="center" vertical="center"/>
      <protection locked="0"/>
    </xf>
    <xf numFmtId="183" fontId="39" fillId="0" borderId="134" xfId="1" applyNumberFormat="1" applyFont="1" applyBorder="1" applyAlignment="1" applyProtection="1">
      <alignment horizontal="center" vertical="center"/>
      <protection locked="0"/>
    </xf>
    <xf numFmtId="183" fontId="39" fillId="0" borderId="132" xfId="1" applyNumberFormat="1" applyFont="1" applyBorder="1" applyAlignment="1" applyProtection="1">
      <alignment horizontal="center" vertical="center"/>
      <protection locked="0"/>
    </xf>
    <xf numFmtId="183" fontId="95" fillId="0" borderId="131" xfId="0" applyNumberFormat="1" applyFont="1" applyBorder="1" applyAlignment="1" applyProtection="1">
      <alignment horizontal="center" vertical="center" wrapText="1"/>
      <protection locked="0"/>
    </xf>
    <xf numFmtId="183" fontId="95" fillId="0" borderId="134" xfId="0" applyNumberFormat="1" applyFont="1" applyBorder="1" applyAlignment="1" applyProtection="1">
      <alignment horizontal="center" vertical="center" wrapText="1"/>
      <protection locked="0"/>
    </xf>
    <xf numFmtId="183" fontId="37" fillId="0" borderId="131" xfId="0" applyNumberFormat="1" applyFont="1" applyBorder="1" applyAlignment="1" applyProtection="1">
      <alignment horizontal="left" vertical="center" wrapText="1" indent="1"/>
      <protection locked="0"/>
    </xf>
    <xf numFmtId="183" fontId="37" fillId="0" borderId="134" xfId="0" applyNumberFormat="1" applyFont="1" applyBorder="1" applyAlignment="1" applyProtection="1">
      <alignment horizontal="left" vertical="center" wrapText="1" indent="1"/>
      <protection locked="0"/>
    </xf>
    <xf numFmtId="183" fontId="37" fillId="0" borderId="132" xfId="0" applyNumberFormat="1" applyFont="1" applyBorder="1" applyAlignment="1" applyProtection="1">
      <alignment horizontal="left" vertical="center" wrapText="1" indent="1"/>
      <protection locked="0"/>
    </xf>
    <xf numFmtId="183" fontId="111" fillId="0" borderId="128" xfId="0" applyNumberFormat="1" applyFont="1" applyBorder="1" applyAlignment="1" applyProtection="1">
      <alignment horizontal="center" vertical="center" wrapText="1"/>
      <protection locked="0"/>
    </xf>
    <xf numFmtId="183" fontId="111" fillId="0" borderId="133"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right" vertical="center" wrapText="1"/>
      <protection locked="0"/>
    </xf>
    <xf numFmtId="183" fontId="111" fillId="0" borderId="133" xfId="1" applyNumberFormat="1" applyFont="1" applyBorder="1" applyAlignment="1" applyProtection="1">
      <alignment horizontal="right" vertical="center" wrapText="1"/>
      <protection locked="0"/>
    </xf>
    <xf numFmtId="183" fontId="111" fillId="0" borderId="129" xfId="1" applyNumberFormat="1" applyFont="1" applyBorder="1" applyAlignment="1" applyProtection="1">
      <alignment horizontal="right" vertical="center" wrapText="1"/>
      <protection locked="0"/>
    </xf>
    <xf numFmtId="183" fontId="97" fillId="0" borderId="128" xfId="1" applyNumberFormat="1" applyFont="1" applyBorder="1" applyAlignment="1" applyProtection="1">
      <alignment horizontal="center" vertical="center" wrapText="1"/>
      <protection locked="0"/>
    </xf>
    <xf numFmtId="183" fontId="97" fillId="0" borderId="133" xfId="1" applyNumberFormat="1" applyFont="1" applyBorder="1" applyAlignment="1" applyProtection="1">
      <alignment horizontal="center" vertical="center" wrapText="1"/>
      <protection locked="0"/>
    </xf>
    <xf numFmtId="183" fontId="97" fillId="0" borderId="129" xfId="1" applyNumberFormat="1" applyFont="1" applyBorder="1" applyAlignment="1" applyProtection="1">
      <alignment horizontal="center" vertical="center" wrapText="1"/>
      <protection locked="0"/>
    </xf>
    <xf numFmtId="183" fontId="97" fillId="0" borderId="130" xfId="1" applyNumberFormat="1" applyFont="1" applyBorder="1" applyAlignment="1" applyProtection="1">
      <alignment horizontal="center" vertical="center" wrapText="1"/>
      <protection locked="0"/>
    </xf>
    <xf numFmtId="183" fontId="97" fillId="0" borderId="0" xfId="1" applyNumberFormat="1" applyFont="1" applyAlignment="1" applyProtection="1">
      <alignment horizontal="center" vertical="center" wrapText="1"/>
      <protection locked="0"/>
    </xf>
    <xf numFmtId="183" fontId="97" fillId="0" borderId="195" xfId="1" applyNumberFormat="1" applyFont="1" applyBorder="1" applyAlignment="1" applyProtection="1">
      <alignment horizontal="center" vertical="center" wrapText="1"/>
      <protection locked="0"/>
    </xf>
    <xf numFmtId="183" fontId="41" fillId="0" borderId="188" xfId="0" applyNumberFormat="1" applyFont="1" applyBorder="1" applyAlignment="1" applyProtection="1">
      <alignment horizontal="center" vertical="center" textRotation="255"/>
      <protection locked="0"/>
    </xf>
    <xf numFmtId="183" fontId="41" fillId="0" borderId="190" xfId="0" applyNumberFormat="1" applyFont="1" applyBorder="1" applyAlignment="1" applyProtection="1">
      <alignment horizontal="center" vertical="center" textRotation="255"/>
      <protection locked="0"/>
    </xf>
    <xf numFmtId="183" fontId="34" fillId="0" borderId="19" xfId="0" applyNumberFormat="1" applyFont="1" applyBorder="1" applyAlignment="1" applyProtection="1">
      <alignment horizontal="right" vertical="center" indent="1" shrinkToFit="1"/>
      <protection locked="0"/>
    </xf>
    <xf numFmtId="183" fontId="39" fillId="0" borderId="19" xfId="0" applyNumberFormat="1" applyFont="1" applyBorder="1" applyAlignment="1" applyProtection="1">
      <alignment horizontal="right" vertical="center" indent="1" shrinkToFit="1"/>
      <protection locked="0"/>
    </xf>
    <xf numFmtId="183" fontId="39" fillId="0" borderId="25" xfId="0" applyNumberFormat="1" applyFont="1" applyBorder="1" applyAlignment="1" applyProtection="1">
      <alignment horizontal="right" vertical="center" indent="1" shrinkToFit="1"/>
      <protection locked="0"/>
    </xf>
    <xf numFmtId="183" fontId="26" fillId="0" borderId="28" xfId="0" applyNumberFormat="1" applyFont="1" applyBorder="1" applyAlignment="1" applyProtection="1">
      <alignment horizontal="center" vertical="center"/>
      <protection locked="0"/>
    </xf>
    <xf numFmtId="183" fontId="26" fillId="0" borderId="26" xfId="0" applyNumberFormat="1" applyFont="1" applyBorder="1" applyAlignment="1" applyProtection="1">
      <alignment horizontal="center" vertical="center"/>
      <protection locked="0"/>
    </xf>
    <xf numFmtId="183" fontId="26" fillId="0" borderId="25" xfId="0" applyNumberFormat="1" applyFont="1" applyBorder="1" applyAlignment="1" applyProtection="1">
      <alignment horizontal="center" vertical="center"/>
      <protection locked="0"/>
    </xf>
    <xf numFmtId="183" fontId="26" fillId="0" borderId="20" xfId="0" applyNumberFormat="1" applyFont="1" applyBorder="1" applyAlignment="1" applyProtection="1">
      <alignment horizontal="center" vertical="center"/>
      <protection locked="0"/>
    </xf>
    <xf numFmtId="183" fontId="35" fillId="0" borderId="18"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center" vertical="center"/>
      <protection locked="0"/>
    </xf>
    <xf numFmtId="183" fontId="35" fillId="0" borderId="29" xfId="0" applyNumberFormat="1" applyFont="1" applyBorder="1" applyAlignment="1" applyProtection="1">
      <alignment horizontal="center" vertical="center"/>
      <protection locked="0"/>
    </xf>
    <xf numFmtId="183" fontId="50" fillId="0" borderId="19" xfId="0" applyNumberFormat="1" applyFont="1" applyBorder="1" applyProtection="1">
      <alignment vertical="center"/>
      <protection locked="0"/>
    </xf>
    <xf numFmtId="183" fontId="50" fillId="0" borderId="29" xfId="0" applyNumberFormat="1" applyFont="1" applyBorder="1" applyProtection="1">
      <alignment vertical="center"/>
      <protection locked="0"/>
    </xf>
    <xf numFmtId="183" fontId="37" fillId="0" borderId="23" xfId="0" applyNumberFormat="1" applyFont="1" applyBorder="1" applyAlignment="1" applyProtection="1">
      <alignment horizontal="center" vertical="center"/>
      <protection locked="0"/>
    </xf>
    <xf numFmtId="183" fontId="37" fillId="0" borderId="0" xfId="0" applyNumberFormat="1" applyFont="1" applyAlignment="1" applyProtection="1">
      <alignment horizontal="center" vertical="center"/>
      <protection locked="0"/>
    </xf>
    <xf numFmtId="183" fontId="37" fillId="0" borderId="24" xfId="0" applyNumberFormat="1" applyFont="1" applyBorder="1" applyAlignment="1" applyProtection="1">
      <alignment horizontal="center" vertical="center"/>
      <protection locked="0"/>
    </xf>
    <xf numFmtId="183" fontId="37" fillId="0" borderId="25"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right" vertical="center"/>
      <protection locked="0"/>
    </xf>
    <xf numFmtId="183" fontId="28" fillId="0" borderId="28" xfId="0" applyNumberFormat="1" applyFont="1" applyBorder="1" applyAlignment="1" applyProtection="1">
      <alignment horizontal="right" vertical="center"/>
      <protection locked="0"/>
    </xf>
    <xf numFmtId="183" fontId="28" fillId="0" borderId="26" xfId="0" applyNumberFormat="1" applyFont="1" applyBorder="1" applyAlignment="1" applyProtection="1">
      <alignment horizontal="right" vertical="center"/>
      <protection locked="0"/>
    </xf>
    <xf numFmtId="183" fontId="41" fillId="0" borderId="141" xfId="0" applyNumberFormat="1" applyFont="1" applyBorder="1" applyAlignment="1" applyProtection="1">
      <alignment horizontal="center" vertical="center"/>
      <protection locked="0"/>
    </xf>
    <xf numFmtId="183" fontId="41" fillId="0" borderId="194" xfId="0" applyNumberFormat="1" applyFont="1" applyBorder="1" applyAlignment="1" applyProtection="1">
      <alignment horizontal="center" vertical="center"/>
      <protection locked="0"/>
    </xf>
    <xf numFmtId="183" fontId="32" fillId="0" borderId="193" xfId="0" applyNumberFormat="1" applyFont="1" applyBorder="1" applyAlignment="1" applyProtection="1">
      <alignment horizontal="center" vertical="center" textRotation="255"/>
      <protection locked="0"/>
    </xf>
    <xf numFmtId="183" fontId="109" fillId="0" borderId="204" xfId="0" applyNumberFormat="1" applyFont="1" applyBorder="1" applyAlignment="1" applyProtection="1">
      <alignment horizontal="center" vertical="center" wrapText="1"/>
      <protection locked="0"/>
    </xf>
    <xf numFmtId="183" fontId="109" fillId="0" borderId="205" xfId="0" applyNumberFormat="1" applyFont="1" applyBorder="1" applyAlignment="1" applyProtection="1">
      <alignment horizontal="center" vertical="center" wrapText="1"/>
      <protection locked="0"/>
    </xf>
    <xf numFmtId="183" fontId="109" fillId="0" borderId="206" xfId="0" applyNumberFormat="1" applyFont="1" applyBorder="1" applyAlignment="1" applyProtection="1">
      <alignment horizontal="center" vertical="center" wrapText="1"/>
      <protection locked="0"/>
    </xf>
    <xf numFmtId="183" fontId="32" fillId="0" borderId="141" xfId="0" applyNumberFormat="1" applyFont="1" applyBorder="1" applyAlignment="1" applyProtection="1">
      <alignment horizontal="center" vertical="center" textRotation="255"/>
      <protection locked="0"/>
    </xf>
    <xf numFmtId="183" fontId="32" fillId="0" borderId="141" xfId="0" applyNumberFormat="1" applyFont="1" applyBorder="1" applyAlignment="1" applyProtection="1">
      <alignment horizontal="center" vertical="center"/>
      <protection locked="0"/>
    </xf>
    <xf numFmtId="183" fontId="41" fillId="0" borderId="213" xfId="0" applyNumberFormat="1" applyFont="1" applyBorder="1" applyAlignment="1" applyProtection="1">
      <alignment horizontal="center" vertical="center" textRotation="255"/>
      <protection locked="0"/>
    </xf>
    <xf numFmtId="183" fontId="41" fillId="0" borderId="218" xfId="0" applyNumberFormat="1" applyFont="1" applyBorder="1" applyAlignment="1" applyProtection="1">
      <alignment horizontal="center" vertical="center" textRotation="255"/>
      <protection locked="0"/>
    </xf>
    <xf numFmtId="183" fontId="52" fillId="0" borderId="143" xfId="0" applyNumberFormat="1" applyFont="1" applyBorder="1" applyAlignment="1" applyProtection="1">
      <alignment horizontal="center" vertical="top" wrapText="1"/>
      <protection locked="0"/>
    </xf>
    <xf numFmtId="183" fontId="52" fillId="0" borderId="0" xfId="0" applyNumberFormat="1" applyFont="1" applyAlignment="1" applyProtection="1">
      <alignment horizontal="center" vertical="top" wrapText="1"/>
      <protection locked="0"/>
    </xf>
    <xf numFmtId="183" fontId="52" fillId="0" borderId="28" xfId="0" applyNumberFormat="1" applyFont="1" applyBorder="1" applyAlignment="1" applyProtection="1">
      <alignment horizontal="center" vertical="top" wrapText="1"/>
      <protection locked="0"/>
    </xf>
    <xf numFmtId="183" fontId="32" fillId="0" borderId="193" xfId="0" applyNumberFormat="1" applyFont="1" applyBorder="1" applyAlignment="1" applyProtection="1">
      <alignment horizontal="center" vertical="center"/>
      <protection locked="0"/>
    </xf>
    <xf numFmtId="183" fontId="32" fillId="0" borderId="194" xfId="0" applyNumberFormat="1" applyFont="1" applyBorder="1" applyAlignment="1" applyProtection="1">
      <alignment horizontal="center" vertical="center"/>
      <protection locked="0"/>
    </xf>
    <xf numFmtId="183" fontId="41" fillId="0" borderId="27" xfId="0" applyNumberFormat="1" applyFont="1" applyBorder="1" applyAlignment="1" applyProtection="1">
      <alignment horizontal="center" vertical="center" textRotation="255"/>
      <protection locked="0"/>
    </xf>
    <xf numFmtId="183" fontId="41" fillId="0" borderId="28" xfId="0" applyNumberFormat="1" applyFont="1" applyBorder="1" applyAlignment="1" applyProtection="1">
      <alignment horizontal="center" vertical="center" textRotation="255"/>
      <protection locked="0"/>
    </xf>
    <xf numFmtId="183" fontId="41" fillId="0" borderId="26" xfId="0" applyNumberFormat="1" applyFont="1" applyBorder="1" applyAlignment="1" applyProtection="1">
      <alignment horizontal="center" vertical="center" textRotation="255"/>
      <protection locked="0"/>
    </xf>
    <xf numFmtId="183" fontId="41" fillId="0" borderId="24" xfId="0" applyNumberFormat="1" applyFont="1" applyBorder="1" applyAlignment="1" applyProtection="1">
      <alignment horizontal="center" vertical="center" textRotation="255"/>
      <protection locked="0"/>
    </xf>
    <xf numFmtId="183" fontId="41" fillId="0" borderId="25" xfId="0" applyNumberFormat="1" applyFont="1" applyBorder="1" applyAlignment="1" applyProtection="1">
      <alignment horizontal="center" vertical="center" textRotation="255"/>
      <protection locked="0"/>
    </xf>
    <xf numFmtId="183" fontId="41" fillId="0" borderId="20" xfId="0" applyNumberFormat="1" applyFont="1" applyBorder="1" applyAlignment="1" applyProtection="1">
      <alignment horizontal="center" vertical="center" textRotation="255"/>
      <protection locked="0"/>
    </xf>
    <xf numFmtId="183" fontId="41" fillId="0" borderId="141" xfId="0" applyNumberFormat="1" applyFont="1" applyBorder="1" applyAlignment="1" applyProtection="1">
      <alignment horizontal="center" vertical="center" textRotation="255"/>
      <protection locked="0"/>
    </xf>
    <xf numFmtId="183" fontId="41" fillId="0" borderId="194" xfId="0" applyNumberFormat="1" applyFont="1" applyBorder="1" applyAlignment="1" applyProtection="1">
      <alignment horizontal="center" vertical="center" textRotation="255"/>
      <protection locked="0"/>
    </xf>
    <xf numFmtId="183" fontId="39" fillId="0" borderId="123" xfId="0" applyNumberFormat="1" applyFont="1" applyBorder="1" applyAlignment="1" applyProtection="1">
      <alignment horizontal="left" vertical="center" shrinkToFit="1"/>
      <protection locked="0"/>
    </xf>
    <xf numFmtId="183" fontId="39" fillId="0" borderId="124" xfId="0" applyNumberFormat="1" applyFont="1" applyBorder="1" applyAlignment="1" applyProtection="1">
      <alignment horizontal="left" vertical="center" shrinkToFit="1"/>
      <protection locked="0"/>
    </xf>
    <xf numFmtId="183" fontId="39" fillId="0" borderId="143" xfId="0" applyNumberFormat="1" applyFont="1" applyBorder="1" applyAlignment="1" applyProtection="1">
      <alignment horizontal="left" vertical="center" shrinkToFit="1"/>
      <protection locked="0"/>
    </xf>
    <xf numFmtId="183" fontId="39" fillId="0" borderId="144" xfId="0" applyNumberFormat="1" applyFont="1" applyBorder="1" applyAlignment="1" applyProtection="1">
      <alignment horizontal="left" vertical="center" shrinkToFit="1"/>
      <protection locked="0"/>
    </xf>
    <xf numFmtId="183" fontId="34" fillId="0" borderId="123" xfId="0" applyNumberFormat="1" applyFont="1" applyBorder="1" applyAlignment="1" applyProtection="1">
      <alignment horizontal="right" vertical="center" indent="1" shrinkToFit="1"/>
      <protection locked="0"/>
    </xf>
    <xf numFmtId="183" fontId="39" fillId="0" borderId="123" xfId="0" applyNumberFormat="1" applyFont="1" applyBorder="1" applyAlignment="1" applyProtection="1">
      <alignment horizontal="right" vertical="center" indent="1" shrinkToFit="1"/>
      <protection locked="0"/>
    </xf>
    <xf numFmtId="183" fontId="34" fillId="0" borderId="139" xfId="0" applyNumberFormat="1" applyFont="1" applyBorder="1" applyAlignment="1" applyProtection="1">
      <alignment horizontal="right" vertical="center" indent="1" shrinkToFit="1"/>
      <protection locked="0"/>
    </xf>
    <xf numFmtId="183" fontId="39" fillId="0" borderId="143" xfId="0" applyNumberFormat="1" applyFont="1" applyBorder="1" applyAlignment="1" applyProtection="1">
      <alignment horizontal="right" vertical="center" indent="1" shrinkToFit="1"/>
      <protection locked="0"/>
    </xf>
    <xf numFmtId="183" fontId="41" fillId="0" borderId="128" xfId="0" applyNumberFormat="1" applyFont="1" applyBorder="1" applyAlignment="1" applyProtection="1">
      <alignment horizontal="center" vertical="center" textRotation="255"/>
      <protection locked="0"/>
    </xf>
    <xf numFmtId="183" fontId="41" fillId="0" borderId="133" xfId="0" applyNumberFormat="1" applyFont="1" applyBorder="1" applyAlignment="1" applyProtection="1">
      <alignment horizontal="center" vertical="center" textRotation="255"/>
      <protection locked="0"/>
    </xf>
    <xf numFmtId="183" fontId="41" fillId="0" borderId="130" xfId="0" applyNumberFormat="1" applyFont="1" applyBorder="1" applyAlignment="1" applyProtection="1">
      <alignment horizontal="center" vertical="center" textRotation="255"/>
      <protection locked="0"/>
    </xf>
    <xf numFmtId="183" fontId="41" fillId="0" borderId="0" xfId="0" applyNumberFormat="1" applyFont="1" applyAlignment="1" applyProtection="1">
      <alignment horizontal="center" vertical="center" textRotation="255"/>
      <protection locked="0"/>
    </xf>
    <xf numFmtId="183" fontId="104" fillId="0" borderId="137" xfId="0" applyNumberFormat="1" applyFont="1" applyBorder="1" applyAlignment="1" applyProtection="1">
      <alignment horizontal="center" vertical="center"/>
      <protection locked="0"/>
    </xf>
    <xf numFmtId="183" fontId="107" fillId="0" borderId="137" xfId="0" applyNumberFormat="1" applyFont="1" applyBorder="1" applyProtection="1">
      <alignment vertical="center"/>
      <protection locked="0"/>
    </xf>
    <xf numFmtId="183" fontId="106" fillId="0" borderId="142" xfId="0" applyNumberFormat="1" applyFont="1" applyBorder="1" applyAlignment="1" applyProtection="1">
      <alignment horizontal="center" vertical="center" wrapText="1"/>
      <protection locked="0"/>
    </xf>
    <xf numFmtId="183" fontId="106" fillId="0" borderId="143" xfId="0" applyNumberFormat="1" applyFont="1" applyBorder="1" applyAlignment="1" applyProtection="1">
      <alignment horizontal="center" vertical="center" wrapText="1"/>
      <protection locked="0"/>
    </xf>
    <xf numFmtId="183" fontId="106" fillId="0" borderId="144" xfId="0" applyNumberFormat="1" applyFont="1" applyBorder="1" applyAlignment="1" applyProtection="1">
      <alignment horizontal="center" vertical="center" wrapText="1"/>
      <protection locked="0"/>
    </xf>
    <xf numFmtId="183" fontId="106" fillId="0" borderId="150" xfId="0" applyNumberFormat="1" applyFont="1" applyBorder="1" applyAlignment="1" applyProtection="1">
      <alignment horizontal="center" vertical="center" wrapText="1"/>
      <protection locked="0"/>
    </xf>
    <xf numFmtId="183" fontId="106" fillId="0" borderId="0" xfId="0" applyNumberFormat="1" applyFont="1" applyAlignment="1" applyProtection="1">
      <alignment horizontal="center" vertical="center" wrapText="1"/>
      <protection locked="0"/>
    </xf>
    <xf numFmtId="183" fontId="106" fillId="0" borderId="151" xfId="0" applyNumberFormat="1" applyFont="1" applyBorder="1" applyAlignment="1" applyProtection="1">
      <alignment horizontal="center" vertical="center" wrapText="1"/>
      <protection locked="0"/>
    </xf>
    <xf numFmtId="183" fontId="108" fillId="0" borderId="142" xfId="0" applyNumberFormat="1" applyFont="1" applyBorder="1" applyAlignment="1" applyProtection="1">
      <alignment horizontal="center" vertical="center" wrapText="1"/>
      <protection locked="0"/>
    </xf>
    <xf numFmtId="183" fontId="108" fillId="0" borderId="143" xfId="0" applyNumberFormat="1" applyFont="1" applyBorder="1" applyAlignment="1" applyProtection="1">
      <alignment horizontal="center" vertical="center" wrapText="1"/>
      <protection locked="0"/>
    </xf>
    <xf numFmtId="183" fontId="108" fillId="0" borderId="152" xfId="0" applyNumberFormat="1" applyFont="1" applyBorder="1" applyAlignment="1" applyProtection="1">
      <alignment horizontal="center" vertical="center" wrapText="1"/>
      <protection locked="0"/>
    </xf>
    <xf numFmtId="183" fontId="108" fillId="0" borderId="153" xfId="0" applyNumberFormat="1" applyFont="1" applyBorder="1" applyAlignment="1" applyProtection="1">
      <alignment horizontal="center" vertical="center" wrapText="1"/>
      <protection locked="0"/>
    </xf>
    <xf numFmtId="183" fontId="39" fillId="0" borderId="142" xfId="1" applyNumberFormat="1" applyFont="1" applyBorder="1" applyAlignment="1" applyProtection="1">
      <alignment horizontal="center" vertical="center"/>
      <protection locked="0"/>
    </xf>
    <xf numFmtId="183" fontId="39" fillId="0" borderId="143" xfId="1" applyNumberFormat="1" applyFont="1" applyBorder="1" applyAlignment="1" applyProtection="1">
      <alignment horizontal="center" vertical="center"/>
      <protection locked="0"/>
    </xf>
    <xf numFmtId="183" fontId="39" fillId="0" borderId="144" xfId="1" applyNumberFormat="1" applyFont="1" applyBorder="1" applyAlignment="1" applyProtection="1">
      <alignment horizontal="center" vertical="center"/>
      <protection locked="0"/>
    </xf>
    <xf numFmtId="183" fontId="39" fillId="0" borderId="152" xfId="1" applyNumberFormat="1" applyFont="1" applyBorder="1" applyAlignment="1" applyProtection="1">
      <alignment horizontal="center" vertical="center"/>
      <protection locked="0"/>
    </xf>
    <xf numFmtId="183" fontId="39" fillId="0" borderId="153" xfId="1" applyNumberFormat="1" applyFont="1" applyBorder="1" applyAlignment="1" applyProtection="1">
      <alignment horizontal="center" vertical="center"/>
      <protection locked="0"/>
    </xf>
    <xf numFmtId="183" fontId="39" fillId="0" borderId="154" xfId="1" applyNumberFormat="1" applyFont="1" applyBorder="1" applyAlignment="1" applyProtection="1">
      <alignment horizontal="center" vertical="center"/>
      <protection locked="0"/>
    </xf>
    <xf numFmtId="183" fontId="108" fillId="0" borderId="144" xfId="0" applyNumberFormat="1" applyFont="1" applyBorder="1" applyAlignment="1" applyProtection="1">
      <alignment horizontal="center" vertical="center" wrapText="1"/>
      <protection locked="0"/>
    </xf>
    <xf numFmtId="183" fontId="108" fillId="0" borderId="154" xfId="0" applyNumberFormat="1" applyFont="1" applyBorder="1" applyAlignment="1" applyProtection="1">
      <alignment horizontal="center" vertical="center" wrapText="1"/>
      <protection locked="0"/>
    </xf>
    <xf numFmtId="183" fontId="103" fillId="0" borderId="138" xfId="0" applyNumberFormat="1" applyFont="1" applyBorder="1" applyAlignment="1" applyProtection="1">
      <alignment horizontal="center" vertical="center" wrapText="1"/>
      <protection locked="0"/>
    </xf>
    <xf numFmtId="183" fontId="103" fillId="0" borderId="139" xfId="0" applyNumberFormat="1" applyFont="1" applyBorder="1" applyAlignment="1" applyProtection="1">
      <alignment horizontal="center" vertical="center" wrapText="1"/>
      <protection locked="0"/>
    </xf>
    <xf numFmtId="183" fontId="103" fillId="0" borderId="140" xfId="0" applyNumberFormat="1" applyFont="1" applyBorder="1" applyAlignment="1" applyProtection="1">
      <alignment horizontal="center" vertical="center" wrapText="1"/>
      <protection locked="0"/>
    </xf>
    <xf numFmtId="183" fontId="32" fillId="0" borderId="142" xfId="0" applyNumberFormat="1" applyFont="1" applyBorder="1" applyAlignment="1" applyProtection="1">
      <alignment horizontal="center" vertical="center" wrapText="1"/>
      <protection locked="0"/>
    </xf>
    <xf numFmtId="183" fontId="32" fillId="0" borderId="143" xfId="0" applyNumberFormat="1" applyFont="1" applyBorder="1" applyAlignment="1" applyProtection="1">
      <alignment horizontal="center" vertical="center" wrapText="1"/>
      <protection locked="0"/>
    </xf>
    <xf numFmtId="183" fontId="32" fillId="0" borderId="144" xfId="0" applyNumberFormat="1" applyFont="1" applyBorder="1" applyAlignment="1" applyProtection="1">
      <alignment horizontal="center" vertical="center" wrapText="1"/>
      <protection locked="0"/>
    </xf>
    <xf numFmtId="183" fontId="32" fillId="0" borderId="152" xfId="0" applyNumberFormat="1" applyFont="1" applyBorder="1" applyAlignment="1" applyProtection="1">
      <alignment horizontal="center" vertical="center" wrapText="1"/>
      <protection locked="0"/>
    </xf>
    <xf numFmtId="183" fontId="32" fillId="0" borderId="153" xfId="0" applyNumberFormat="1" applyFont="1" applyBorder="1" applyAlignment="1" applyProtection="1">
      <alignment horizontal="center" vertical="center" wrapText="1"/>
      <protection locked="0"/>
    </xf>
    <xf numFmtId="183" fontId="32" fillId="0" borderId="154" xfId="0" applyNumberFormat="1" applyFont="1" applyBorder="1" applyAlignment="1" applyProtection="1">
      <alignment horizontal="center" vertical="center" wrapText="1"/>
      <protection locked="0"/>
    </xf>
    <xf numFmtId="183" fontId="103" fillId="0" borderId="137" xfId="0" applyNumberFormat="1" applyFont="1" applyBorder="1" applyAlignment="1" applyProtection="1">
      <alignment horizontal="center" vertical="center" wrapText="1"/>
      <protection locked="0"/>
    </xf>
    <xf numFmtId="183" fontId="103" fillId="0" borderId="141" xfId="0" applyNumberFormat="1"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wrapText="1"/>
      <protection locked="0"/>
    </xf>
    <xf numFmtId="183" fontId="103" fillId="0" borderId="143" xfId="0" applyNumberFormat="1" applyFont="1" applyBorder="1" applyAlignment="1" applyProtection="1">
      <alignment horizontal="center" vertical="center" wrapText="1"/>
      <protection locked="0"/>
    </xf>
    <xf numFmtId="183" fontId="103" fillId="0" borderId="144" xfId="0" applyNumberFormat="1" applyFont="1" applyBorder="1" applyAlignment="1" applyProtection="1">
      <alignment horizontal="center" vertical="center" wrapText="1"/>
      <protection locked="0"/>
    </xf>
    <xf numFmtId="183" fontId="101" fillId="0" borderId="152" xfId="0" applyNumberFormat="1" applyFont="1" applyBorder="1" applyAlignment="1" applyProtection="1">
      <alignment horizontal="center" vertical="center" wrapText="1"/>
      <protection locked="0"/>
    </xf>
    <xf numFmtId="183" fontId="101" fillId="0" borderId="153" xfId="0" applyNumberFormat="1" applyFont="1" applyBorder="1" applyAlignment="1" applyProtection="1">
      <alignment horizontal="center" vertical="center" wrapText="1"/>
      <protection locked="0"/>
    </xf>
    <xf numFmtId="183" fontId="101" fillId="0" borderId="154" xfId="0" applyNumberFormat="1" applyFont="1" applyBorder="1" applyAlignment="1" applyProtection="1">
      <alignment horizontal="center" vertical="center" wrapText="1"/>
      <protection locked="0"/>
    </xf>
    <xf numFmtId="183" fontId="37" fillId="0" borderId="182" xfId="0" applyNumberFormat="1" applyFont="1" applyBorder="1" applyAlignment="1" applyProtection="1">
      <alignment horizontal="left" vertical="center" wrapText="1" indent="1"/>
      <protection locked="0"/>
    </xf>
    <xf numFmtId="183" fontId="37" fillId="0" borderId="183" xfId="0" applyNumberFormat="1" applyFont="1" applyBorder="1" applyAlignment="1" applyProtection="1">
      <alignment horizontal="left" vertical="center" wrapText="1" indent="1"/>
      <protection locked="0"/>
    </xf>
    <xf numFmtId="183" fontId="37" fillId="0" borderId="184" xfId="0" applyNumberFormat="1" applyFont="1" applyBorder="1" applyAlignment="1" applyProtection="1">
      <alignment horizontal="left" vertical="center" wrapText="1" indent="1"/>
      <protection locked="0"/>
    </xf>
    <xf numFmtId="183" fontId="37" fillId="0" borderId="152" xfId="0" applyNumberFormat="1" applyFont="1" applyBorder="1" applyAlignment="1" applyProtection="1">
      <alignment horizontal="left" vertical="center" wrapText="1" indent="1"/>
      <protection locked="0"/>
    </xf>
    <xf numFmtId="183" fontId="37" fillId="0" borderId="153" xfId="0" applyNumberFormat="1" applyFont="1" applyBorder="1" applyAlignment="1" applyProtection="1">
      <alignment horizontal="left" vertical="center" wrapText="1" indent="1"/>
      <protection locked="0"/>
    </xf>
    <xf numFmtId="183" fontId="37" fillId="0" borderId="154" xfId="0" applyNumberFormat="1" applyFont="1" applyBorder="1" applyAlignment="1" applyProtection="1">
      <alignment horizontal="left" vertical="center" wrapText="1" indent="1"/>
      <protection locked="0"/>
    </xf>
    <xf numFmtId="0" fontId="32" fillId="0" borderId="159" xfId="1" applyNumberFormat="1" applyFont="1" applyBorder="1" applyAlignment="1" applyProtection="1">
      <alignment horizontal="center" vertical="center"/>
      <protection locked="0"/>
    </xf>
    <xf numFmtId="0" fontId="32" fillId="0" borderId="180" xfId="1" applyNumberFormat="1" applyFont="1" applyBorder="1" applyAlignment="1" applyProtection="1">
      <alignment horizontal="center" vertical="center"/>
      <protection locked="0"/>
    </xf>
    <xf numFmtId="0" fontId="32" fillId="0" borderId="192" xfId="1" applyNumberFormat="1" applyFont="1" applyBorder="1" applyAlignment="1" applyProtection="1">
      <alignment horizontal="center" vertical="center"/>
      <protection locked="0"/>
    </xf>
    <xf numFmtId="0" fontId="32" fillId="0" borderId="187" xfId="1" applyNumberFormat="1" applyFont="1" applyBorder="1" applyAlignment="1" applyProtection="1">
      <alignment horizontal="center" vertical="center"/>
      <protection locked="0"/>
    </xf>
    <xf numFmtId="0" fontId="32" fillId="0" borderId="158" xfId="0" applyFont="1" applyBorder="1" applyAlignment="1" applyProtection="1">
      <alignment horizontal="center" vertical="center" wrapText="1"/>
      <protection locked="0"/>
    </xf>
    <xf numFmtId="0" fontId="32" fillId="0" borderId="159" xfId="0" applyFont="1" applyBorder="1" applyAlignment="1" applyProtection="1">
      <alignment horizontal="center" vertical="center" wrapText="1"/>
      <protection locked="0"/>
    </xf>
    <xf numFmtId="183" fontId="101" fillId="0" borderId="137" xfId="0" applyNumberFormat="1" applyFont="1" applyBorder="1" applyAlignment="1" applyProtection="1">
      <alignment horizontal="center" vertical="center" textRotation="255" wrapText="1"/>
      <protection locked="0"/>
    </xf>
    <xf numFmtId="183" fontId="101" fillId="0" borderId="141" xfId="0" applyNumberFormat="1" applyFont="1" applyBorder="1" applyAlignment="1" applyProtection="1">
      <alignment horizontal="center" vertical="center" textRotation="255" wrapText="1"/>
      <protection locked="0"/>
    </xf>
    <xf numFmtId="183" fontId="27" fillId="0" borderId="142" xfId="0" applyNumberFormat="1" applyFont="1" applyBorder="1" applyAlignment="1" applyProtection="1">
      <alignment horizontal="left" vertical="center" wrapText="1" indent="1"/>
      <protection locked="0"/>
    </xf>
    <xf numFmtId="183" fontId="27" fillId="0" borderId="143" xfId="0" applyNumberFormat="1" applyFont="1" applyBorder="1" applyAlignment="1" applyProtection="1">
      <alignment horizontal="left" vertical="center" wrapText="1" indent="1"/>
      <protection locked="0"/>
    </xf>
    <xf numFmtId="183" fontId="27" fillId="0" borderId="144" xfId="0" applyNumberFormat="1" applyFont="1" applyBorder="1" applyAlignment="1" applyProtection="1">
      <alignment horizontal="left" vertical="center" wrapText="1" indent="1"/>
      <protection locked="0"/>
    </xf>
    <xf numFmtId="183" fontId="103" fillId="0" borderId="142" xfId="1" applyNumberFormat="1" applyFont="1" applyBorder="1" applyAlignment="1" applyProtection="1">
      <alignment horizontal="center" vertical="center" textRotation="255"/>
      <protection locked="0"/>
    </xf>
    <xf numFmtId="183" fontId="103" fillId="0" borderId="144" xfId="1" applyNumberFormat="1" applyFont="1" applyBorder="1" applyAlignment="1" applyProtection="1">
      <alignment horizontal="center" vertical="center" textRotation="255"/>
      <protection locked="0"/>
    </xf>
    <xf numFmtId="183" fontId="103" fillId="0" borderId="152" xfId="1" applyNumberFormat="1" applyFont="1" applyBorder="1" applyAlignment="1" applyProtection="1">
      <alignment horizontal="center" vertical="center" textRotation="255"/>
      <protection locked="0"/>
    </xf>
    <xf numFmtId="183" fontId="103" fillId="0" borderId="154" xfId="1" applyNumberFormat="1" applyFont="1" applyBorder="1" applyAlignment="1" applyProtection="1">
      <alignment horizontal="center" vertical="center" textRotation="255"/>
      <protection locked="0"/>
    </xf>
    <xf numFmtId="183" fontId="101" fillId="0" borderId="0" xfId="0" applyNumberFormat="1" applyFont="1" applyAlignment="1" applyProtection="1">
      <alignment horizontal="center" vertical="center" textRotation="255" wrapText="1"/>
      <protection locked="0"/>
    </xf>
    <xf numFmtId="183" fontId="103" fillId="0" borderId="188" xfId="0" applyNumberFormat="1" applyFont="1" applyBorder="1" applyAlignment="1" applyProtection="1">
      <alignment horizontal="center" vertical="center" wrapText="1"/>
      <protection locked="0"/>
    </xf>
    <xf numFmtId="183" fontId="103" fillId="0" borderId="189" xfId="0" applyNumberFormat="1" applyFont="1" applyBorder="1" applyAlignment="1" applyProtection="1">
      <alignment horizontal="center" vertical="center" wrapText="1"/>
      <protection locked="0"/>
    </xf>
    <xf numFmtId="183" fontId="103" fillId="0" borderId="190" xfId="0" applyNumberFormat="1" applyFont="1" applyBorder="1" applyAlignment="1" applyProtection="1">
      <alignment horizontal="center" vertical="center" wrapText="1"/>
      <protection locked="0"/>
    </xf>
    <xf numFmtId="183" fontId="37" fillId="0" borderId="0" xfId="0" applyNumberFormat="1" applyFont="1" applyAlignment="1" applyProtection="1">
      <alignment horizontal="left" vertical="center" wrapText="1" indent="1"/>
      <protection locked="0"/>
    </xf>
    <xf numFmtId="183" fontId="101" fillId="0" borderId="150" xfId="0" applyNumberFormat="1" applyFont="1" applyBorder="1" applyAlignment="1" applyProtection="1">
      <alignment horizontal="center" vertical="center" wrapText="1"/>
      <protection locked="0"/>
    </xf>
    <xf numFmtId="183" fontId="101" fillId="0" borderId="0" xfId="0" applyNumberFormat="1" applyFont="1" applyAlignment="1" applyProtection="1">
      <alignment horizontal="center" vertical="center" wrapText="1"/>
      <protection locked="0"/>
    </xf>
    <xf numFmtId="183" fontId="101" fillId="0" borderId="151" xfId="0" applyNumberFormat="1" applyFont="1" applyBorder="1" applyAlignment="1" applyProtection="1">
      <alignment horizontal="center" vertical="center" wrapText="1"/>
      <protection locked="0"/>
    </xf>
    <xf numFmtId="183" fontId="39" fillId="0" borderId="63" xfId="1" applyNumberFormat="1" applyFont="1" applyBorder="1" applyAlignment="1" applyProtection="1">
      <alignment horizontal="center" vertical="center"/>
      <protection locked="0"/>
    </xf>
    <xf numFmtId="183" fontId="41" fillId="0" borderId="63" xfId="0" applyNumberFormat="1" applyFont="1" applyBorder="1" applyAlignment="1" applyProtection="1">
      <alignment horizontal="center" vertical="center" wrapText="1"/>
      <protection locked="0"/>
    </xf>
    <xf numFmtId="183" fontId="41" fillId="0" borderId="64" xfId="0" applyNumberFormat="1" applyFont="1" applyBorder="1" applyAlignment="1" applyProtection="1">
      <alignment horizontal="center" vertical="center" wrapText="1"/>
      <protection locked="0"/>
    </xf>
    <xf numFmtId="183" fontId="37" fillId="0" borderId="17" xfId="0" applyNumberFormat="1" applyFont="1" applyBorder="1" applyAlignment="1" applyProtection="1">
      <alignment horizontal="center" vertical="center"/>
      <protection locked="0"/>
    </xf>
    <xf numFmtId="183" fontId="37" fillId="0" borderId="20" xfId="0" applyNumberFormat="1" applyFont="1" applyBorder="1" applyAlignment="1" applyProtection="1">
      <alignment horizontal="center" vertical="center"/>
      <protection locked="0"/>
    </xf>
    <xf numFmtId="183" fontId="37" fillId="0" borderId="30"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83" fontId="29" fillId="0" borderId="27" xfId="1" applyNumberFormat="1" applyFont="1" applyBorder="1" applyAlignment="1" applyProtection="1">
      <alignment horizontal="center" vertical="center" textRotation="255"/>
      <protection locked="0"/>
    </xf>
    <xf numFmtId="183" fontId="29" fillId="0" borderId="26" xfId="1" applyNumberFormat="1" applyFont="1" applyBorder="1" applyAlignment="1" applyProtection="1">
      <alignment horizontal="center" vertical="center" textRotation="255"/>
      <protection locked="0"/>
    </xf>
    <xf numFmtId="183" fontId="29" fillId="0" borderId="24" xfId="1" applyNumberFormat="1" applyFont="1" applyBorder="1" applyAlignment="1" applyProtection="1">
      <alignment horizontal="center" vertical="center" textRotation="255"/>
      <protection locked="0"/>
    </xf>
    <xf numFmtId="183" fontId="29" fillId="0" borderId="20" xfId="1" applyNumberFormat="1" applyFont="1" applyBorder="1" applyAlignment="1" applyProtection="1">
      <alignment horizontal="center" vertical="center" textRotation="255"/>
      <protection locked="0"/>
    </xf>
    <xf numFmtId="183" fontId="41" fillId="0" borderId="1" xfId="0" applyNumberFormat="1" applyFont="1" applyBorder="1" applyAlignment="1" applyProtection="1">
      <alignment horizontal="center" vertical="center" textRotation="255"/>
      <protection locked="0"/>
    </xf>
    <xf numFmtId="183" fontId="39" fillId="0" borderId="128" xfId="1" applyNumberFormat="1" applyFont="1" applyBorder="1" applyAlignment="1" applyProtection="1">
      <alignment horizontal="center" vertical="center"/>
      <protection locked="0"/>
    </xf>
    <xf numFmtId="183" fontId="39" fillId="0" borderId="133" xfId="1" applyNumberFormat="1" applyFont="1" applyBorder="1" applyAlignment="1" applyProtection="1">
      <alignment horizontal="center" vertical="center"/>
      <protection locked="0"/>
    </xf>
    <xf numFmtId="183" fontId="96" fillId="0" borderId="0" xfId="0" applyNumberFormat="1" applyFont="1" applyAlignment="1" applyProtection="1">
      <alignment horizontal="right" textRotation="255"/>
      <protection locked="0"/>
    </xf>
    <xf numFmtId="183" fontId="97" fillId="0" borderId="213" xfId="0" applyNumberFormat="1" applyFont="1" applyBorder="1" applyAlignment="1" applyProtection="1">
      <alignment horizontal="center" vertical="center" wrapText="1"/>
      <protection locked="0"/>
    </xf>
    <xf numFmtId="183" fontId="97" fillId="0" borderId="217" xfId="0" applyNumberFormat="1" applyFont="1" applyBorder="1" applyAlignment="1" applyProtection="1">
      <alignment horizontal="center" vertical="center" wrapText="1"/>
      <protection locked="0"/>
    </xf>
    <xf numFmtId="183" fontId="97" fillId="0" borderId="218" xfId="0" applyNumberFormat="1" applyFont="1" applyBorder="1" applyAlignment="1" applyProtection="1">
      <alignment horizontal="center" vertical="center" wrapText="1"/>
      <protection locked="0"/>
    </xf>
    <xf numFmtId="183" fontId="27" fillId="0" borderId="128" xfId="0" applyNumberFormat="1" applyFont="1" applyBorder="1" applyAlignment="1" applyProtection="1">
      <alignment horizontal="left" vertical="center" wrapText="1" indent="1"/>
      <protection locked="0"/>
    </xf>
    <xf numFmtId="183" fontId="27" fillId="0" borderId="133" xfId="0" applyNumberFormat="1" applyFont="1" applyBorder="1" applyAlignment="1" applyProtection="1">
      <alignment horizontal="left" vertical="center" wrapText="1" indent="1"/>
      <protection locked="0"/>
    </xf>
    <xf numFmtId="183" fontId="27" fillId="0" borderId="129" xfId="0" applyNumberFormat="1" applyFont="1" applyBorder="1" applyAlignment="1" applyProtection="1">
      <alignment horizontal="left" vertical="center" wrapText="1" indent="1"/>
      <protection locked="0"/>
    </xf>
    <xf numFmtId="183" fontId="38" fillId="0" borderId="130" xfId="1" applyNumberFormat="1" applyFont="1" applyBorder="1" applyAlignment="1" applyProtection="1">
      <alignment horizontal="center" vertical="center"/>
      <protection locked="0"/>
    </xf>
    <xf numFmtId="183" fontId="38" fillId="0" borderId="0" xfId="1" applyNumberFormat="1" applyFont="1" applyAlignment="1" applyProtection="1">
      <alignment horizontal="center" vertical="center"/>
      <protection locked="0"/>
    </xf>
    <xf numFmtId="183" fontId="38" fillId="0" borderId="195" xfId="1" applyNumberFormat="1" applyFont="1" applyBorder="1" applyAlignment="1" applyProtection="1">
      <alignment horizontal="center" vertical="center"/>
      <protection locked="0"/>
    </xf>
    <xf numFmtId="183" fontId="38" fillId="0" borderId="138" xfId="0" applyNumberFormat="1" applyFont="1" applyBorder="1" applyAlignment="1" applyProtection="1">
      <alignment horizontal="left" vertical="center" indent="1" shrinkToFit="1"/>
      <protection locked="0"/>
    </xf>
    <xf numFmtId="183" fontId="38" fillId="0" borderId="139" xfId="0" applyNumberFormat="1" applyFont="1" applyBorder="1" applyAlignment="1" applyProtection="1">
      <alignment horizontal="left" vertical="center" indent="1" shrinkToFit="1"/>
      <protection locked="0"/>
    </xf>
    <xf numFmtId="183" fontId="101" fillId="0" borderId="139" xfId="0" applyNumberFormat="1" applyFont="1" applyBorder="1" applyAlignment="1" applyProtection="1">
      <alignment horizontal="center"/>
      <protection locked="0"/>
    </xf>
    <xf numFmtId="183" fontId="38" fillId="0" borderId="122" xfId="0" applyNumberFormat="1" applyFont="1" applyBorder="1" applyAlignment="1" applyProtection="1">
      <alignment horizontal="left" vertical="center" indent="1" shrinkToFit="1"/>
      <protection locked="0"/>
    </xf>
    <xf numFmtId="183" fontId="38" fillId="0" borderId="123" xfId="0" applyNumberFormat="1" applyFont="1" applyBorder="1" applyAlignment="1" applyProtection="1">
      <alignment horizontal="left" vertical="center" indent="1" shrinkToFit="1"/>
      <protection locked="0"/>
    </xf>
    <xf numFmtId="183" fontId="97" fillId="0" borderId="118" xfId="0" applyNumberFormat="1" applyFont="1" applyBorder="1" applyAlignment="1" applyProtection="1">
      <alignment horizontal="center" vertical="center" shrinkToFit="1"/>
      <protection locked="0"/>
    </xf>
    <xf numFmtId="183" fontId="95" fillId="0" borderId="118" xfId="0" applyNumberFormat="1" applyFont="1" applyBorder="1" applyAlignment="1" applyProtection="1">
      <alignment horizontal="center" vertical="center" textRotation="255" shrinkToFit="1"/>
      <protection locked="0"/>
    </xf>
    <xf numFmtId="183" fontId="101" fillId="0" borderId="137"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wrapText="1"/>
      <protection locked="0"/>
    </xf>
    <xf numFmtId="183" fontId="97" fillId="0" borderId="123" xfId="0" applyNumberFormat="1" applyFont="1" applyBorder="1" applyAlignment="1" applyProtection="1">
      <alignment horizontal="center" vertical="center" wrapText="1"/>
      <protection locked="0"/>
    </xf>
    <xf numFmtId="0" fontId="32" fillId="0" borderId="214" xfId="0" applyFont="1" applyBorder="1" applyAlignment="1" applyProtection="1">
      <alignment horizontal="center" vertical="center" wrapText="1"/>
      <protection locked="0"/>
    </xf>
    <xf numFmtId="0" fontId="32" fillId="0" borderId="215" xfId="0" applyFont="1" applyBorder="1" applyAlignment="1" applyProtection="1">
      <alignment horizontal="center" vertical="center" wrapText="1"/>
      <protection locked="0"/>
    </xf>
    <xf numFmtId="0" fontId="32" fillId="0" borderId="176" xfId="0" applyFont="1" applyBorder="1" applyAlignment="1" applyProtection="1">
      <alignment horizontal="center" vertical="center" wrapText="1"/>
      <protection locked="0"/>
    </xf>
    <xf numFmtId="0" fontId="32" fillId="0" borderId="177" xfId="0" applyFont="1" applyBorder="1" applyAlignment="1" applyProtection="1">
      <alignment horizontal="center" vertical="center" wrapText="1"/>
      <protection locked="0"/>
    </xf>
    <xf numFmtId="0" fontId="32" fillId="0" borderId="177" xfId="1" applyNumberFormat="1" applyFont="1" applyBorder="1" applyAlignment="1" applyProtection="1">
      <alignment horizontal="center" vertical="center"/>
      <protection locked="0"/>
    </xf>
    <xf numFmtId="183" fontId="103" fillId="0" borderId="0" xfId="1" applyNumberFormat="1" applyFont="1" applyAlignment="1" applyProtection="1">
      <alignment horizontal="center" vertical="center" textRotation="255"/>
      <protection locked="0"/>
    </xf>
    <xf numFmtId="183" fontId="97" fillId="0" borderId="124" xfId="0" applyNumberFormat="1" applyFont="1" applyBorder="1" applyAlignment="1" applyProtection="1">
      <alignment horizontal="center" vertical="center" wrapText="1"/>
      <protection locked="0"/>
    </xf>
    <xf numFmtId="183" fontId="95" fillId="0" borderId="128" xfId="0" applyNumberFormat="1" applyFont="1" applyBorder="1" applyAlignment="1" applyProtection="1">
      <alignment horizontal="center" vertical="center" textRotation="255" wrapText="1"/>
      <protection locked="0"/>
    </xf>
    <xf numFmtId="183" fontId="95" fillId="0" borderId="129" xfId="0" applyNumberFormat="1" applyFont="1" applyBorder="1" applyAlignment="1" applyProtection="1">
      <alignment horizontal="center" vertical="center" textRotation="255" wrapText="1"/>
      <protection locked="0"/>
    </xf>
    <xf numFmtId="183" fontId="95" fillId="0" borderId="130" xfId="0" applyNumberFormat="1" applyFont="1" applyBorder="1" applyAlignment="1" applyProtection="1">
      <alignment horizontal="center" vertical="center" textRotation="255" wrapText="1"/>
      <protection locked="0"/>
    </xf>
    <xf numFmtId="183" fontId="95" fillId="0" borderId="195" xfId="0" applyNumberFormat="1" applyFont="1" applyBorder="1" applyAlignment="1" applyProtection="1">
      <alignment horizontal="center" vertical="center" textRotation="255" wrapText="1"/>
      <protection locked="0"/>
    </xf>
    <xf numFmtId="183" fontId="95" fillId="0" borderId="131" xfId="0" applyNumberFormat="1" applyFont="1" applyBorder="1" applyAlignment="1" applyProtection="1">
      <alignment horizontal="center" vertical="center" textRotation="255" wrapText="1"/>
      <protection locked="0"/>
    </xf>
    <xf numFmtId="183" fontId="95" fillId="0" borderId="132" xfId="0" applyNumberFormat="1" applyFont="1" applyBorder="1" applyAlignment="1" applyProtection="1">
      <alignment horizontal="center" vertical="center" textRotation="255" wrapText="1"/>
      <protection locked="0"/>
    </xf>
    <xf numFmtId="183" fontId="27" fillId="0" borderId="176" xfId="0" applyNumberFormat="1" applyFont="1" applyBorder="1" applyAlignment="1" applyProtection="1">
      <alignment horizontal="left" vertical="center" wrapText="1" indent="1"/>
      <protection locked="0"/>
    </xf>
    <xf numFmtId="183" fontId="27" fillId="0" borderId="177" xfId="0" applyNumberFormat="1" applyFont="1" applyBorder="1" applyAlignment="1" applyProtection="1">
      <alignment horizontal="left" vertical="center" wrapText="1" indent="1"/>
      <protection locked="0"/>
    </xf>
    <xf numFmtId="183" fontId="27" fillId="0" borderId="178" xfId="0" applyNumberFormat="1" applyFont="1" applyBorder="1" applyAlignment="1" applyProtection="1">
      <alignment horizontal="left" vertical="center" wrapText="1" indent="1"/>
      <protection locked="0"/>
    </xf>
    <xf numFmtId="183" fontId="97" fillId="0" borderId="118" xfId="0" applyNumberFormat="1" applyFont="1" applyBorder="1" applyAlignment="1" applyProtection="1">
      <alignment horizontal="center" vertical="center"/>
      <protection locked="0"/>
    </xf>
    <xf numFmtId="183" fontId="106" fillId="0" borderId="138" xfId="1" applyNumberFormat="1" applyFont="1" applyBorder="1" applyAlignment="1" applyProtection="1">
      <alignment horizontal="center" vertical="center" wrapText="1"/>
      <protection locked="0"/>
    </xf>
    <xf numFmtId="183" fontId="106" fillId="0" borderId="139" xfId="1" applyNumberFormat="1" applyFont="1" applyBorder="1" applyAlignment="1" applyProtection="1">
      <alignment horizontal="center" vertical="center" wrapText="1"/>
      <protection locked="0"/>
    </xf>
    <xf numFmtId="183" fontId="106" fillId="0" borderId="140" xfId="1" applyNumberFormat="1" applyFont="1" applyBorder="1" applyAlignment="1" applyProtection="1">
      <alignment horizontal="center" vertical="center" wrapText="1"/>
      <protection locked="0"/>
    </xf>
    <xf numFmtId="0" fontId="32" fillId="0" borderId="215" xfId="1" applyNumberFormat="1" applyFont="1" applyBorder="1" applyAlignment="1" applyProtection="1">
      <alignment horizontal="center" vertical="center"/>
      <protection locked="0"/>
    </xf>
    <xf numFmtId="0" fontId="32" fillId="0" borderId="216" xfId="1"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left" vertical="center" shrinkToFit="1"/>
      <protection locked="0"/>
    </xf>
    <xf numFmtId="183" fontId="35" fillId="0" borderId="29" xfId="0" applyNumberFormat="1" applyFont="1" applyBorder="1" applyAlignment="1" applyProtection="1">
      <alignment horizontal="left" vertical="center" shrinkToFit="1"/>
      <protection locked="0"/>
    </xf>
    <xf numFmtId="183" fontId="35" fillId="0" borderId="139" xfId="0" applyNumberFormat="1" applyFont="1" applyBorder="1" applyAlignment="1" applyProtection="1">
      <alignment horizontal="left" vertical="center" shrinkToFit="1"/>
      <protection locked="0"/>
    </xf>
    <xf numFmtId="183" fontId="35" fillId="0" borderId="140" xfId="0" applyNumberFormat="1" applyFont="1" applyBorder="1" applyAlignment="1" applyProtection="1">
      <alignment horizontal="left" vertical="center" shrinkToFit="1"/>
      <protection locked="0"/>
    </xf>
    <xf numFmtId="183" fontId="35" fillId="0" borderId="123" xfId="0" applyNumberFormat="1" applyFont="1" applyBorder="1" applyAlignment="1" applyProtection="1">
      <alignment horizontal="left" vertical="center" shrinkToFit="1"/>
      <protection locked="0"/>
    </xf>
    <xf numFmtId="183" fontId="35" fillId="0" borderId="124" xfId="0" applyNumberFormat="1" applyFont="1" applyBorder="1" applyAlignment="1" applyProtection="1">
      <alignment horizontal="left" vertical="center" shrinkToFit="1"/>
      <protection locked="0"/>
    </xf>
    <xf numFmtId="183" fontId="95" fillId="0" borderId="123" xfId="0" applyNumberFormat="1" applyFont="1" applyBorder="1" applyAlignment="1" applyProtection="1">
      <alignment horizontal="center"/>
      <protection locked="0"/>
    </xf>
    <xf numFmtId="183" fontId="94" fillId="0" borderId="118" xfId="0" applyNumberFormat="1" applyFont="1" applyBorder="1" applyAlignment="1" applyProtection="1">
      <alignment horizontal="center" vertical="center" textRotation="255"/>
      <protection locked="0"/>
    </xf>
    <xf numFmtId="183" fontId="95" fillId="0" borderId="118" xfId="0" applyNumberFormat="1" applyFont="1" applyBorder="1" applyAlignment="1" applyProtection="1">
      <alignment horizontal="distributed" vertical="center" wrapText="1"/>
      <protection locked="0"/>
    </xf>
    <xf numFmtId="0" fontId="32" fillId="0" borderId="207" xfId="1" applyNumberFormat="1" applyFont="1" applyBorder="1" applyAlignment="1" applyProtection="1">
      <alignment horizontal="center" vertical="center"/>
      <protection locked="0"/>
    </xf>
    <xf numFmtId="0" fontId="32" fillId="0" borderId="208" xfId="1" applyNumberFormat="1" applyFont="1" applyBorder="1" applyAlignment="1" applyProtection="1">
      <alignment horizontal="center" vertical="center"/>
      <protection locked="0"/>
    </xf>
    <xf numFmtId="0" fontId="32" fillId="0" borderId="209" xfId="1" applyNumberFormat="1" applyFont="1" applyBorder="1" applyAlignment="1" applyProtection="1">
      <alignment horizontal="center" vertical="center"/>
      <protection locked="0"/>
    </xf>
    <xf numFmtId="183" fontId="39" fillId="0" borderId="138" xfId="0" applyNumberFormat="1" applyFont="1" applyBorder="1" applyAlignment="1" applyProtection="1">
      <alignment horizontal="left" vertical="center" wrapText="1" indent="1"/>
      <protection locked="0"/>
    </xf>
    <xf numFmtId="183" fontId="39" fillId="0" borderId="139" xfId="0" applyNumberFormat="1" applyFont="1" applyBorder="1" applyAlignment="1" applyProtection="1">
      <alignment horizontal="left" vertical="center" wrapText="1" indent="1"/>
      <protection locked="0"/>
    </xf>
    <xf numFmtId="183" fontId="39" fillId="0" borderId="140" xfId="0" applyNumberFormat="1" applyFont="1" applyBorder="1" applyAlignment="1" applyProtection="1">
      <alignment horizontal="left" vertical="center" wrapText="1" indent="1"/>
      <protection locked="0"/>
    </xf>
    <xf numFmtId="183" fontId="39" fillId="0" borderId="122" xfId="0" applyNumberFormat="1" applyFont="1" applyBorder="1" applyAlignment="1" applyProtection="1">
      <alignment horizontal="left" vertical="center" wrapText="1" indent="1"/>
      <protection locked="0"/>
    </xf>
    <xf numFmtId="183" fontId="39" fillId="0" borderId="123" xfId="0" applyNumberFormat="1" applyFont="1" applyBorder="1" applyAlignment="1" applyProtection="1">
      <alignment horizontal="left" vertical="center" wrapText="1" indent="1"/>
      <protection locked="0"/>
    </xf>
    <xf numFmtId="183" fontId="39" fillId="0" borderId="124" xfId="0" applyNumberFormat="1" applyFont="1" applyBorder="1" applyAlignment="1" applyProtection="1">
      <alignment horizontal="left" vertical="center" wrapText="1" indent="1"/>
      <protection locked="0"/>
    </xf>
    <xf numFmtId="183" fontId="32" fillId="0" borderId="128"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textRotation="255"/>
      <protection locked="0"/>
    </xf>
    <xf numFmtId="183" fontId="32" fillId="0" borderId="129" xfId="0" applyNumberFormat="1" applyFont="1" applyBorder="1" applyAlignment="1" applyProtection="1">
      <alignment horizontal="center" vertical="center" textRotation="255"/>
      <protection locked="0"/>
    </xf>
    <xf numFmtId="183" fontId="41" fillId="0" borderId="220" xfId="0" applyNumberFormat="1" applyFont="1" applyBorder="1" applyAlignment="1" applyProtection="1">
      <alignment horizontal="center" vertical="center" textRotation="255"/>
      <protection locked="0"/>
    </xf>
    <xf numFmtId="183" fontId="41" fillId="0" borderId="221" xfId="0" applyNumberFormat="1" applyFont="1" applyBorder="1" applyAlignment="1" applyProtection="1">
      <alignment horizontal="center" vertical="center" textRotation="255"/>
      <protection locked="0"/>
    </xf>
    <xf numFmtId="183" fontId="41" fillId="0" borderId="129" xfId="0" applyNumberFormat="1" applyFont="1" applyBorder="1" applyAlignment="1" applyProtection="1">
      <alignment horizontal="center" vertical="center" textRotation="255"/>
      <protection locked="0"/>
    </xf>
    <xf numFmtId="183" fontId="41" fillId="0" borderId="195"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protection locked="0"/>
    </xf>
    <xf numFmtId="183" fontId="41" fillId="0" borderId="133" xfId="0" applyNumberFormat="1" applyFont="1" applyBorder="1" applyAlignment="1" applyProtection="1">
      <alignment horizontal="center" vertical="center"/>
      <protection locked="0"/>
    </xf>
    <xf numFmtId="183" fontId="41" fillId="0" borderId="129" xfId="0" applyNumberFormat="1" applyFont="1" applyBorder="1" applyAlignment="1" applyProtection="1">
      <alignment horizontal="center" vertical="center"/>
      <protection locked="0"/>
    </xf>
    <xf numFmtId="183" fontId="41" fillId="0" borderId="130" xfId="0" applyNumberFormat="1" applyFont="1" applyBorder="1" applyAlignment="1" applyProtection="1">
      <alignment horizontal="center" vertical="center"/>
      <protection locked="0"/>
    </xf>
    <xf numFmtId="183" fontId="41" fillId="0" borderId="0" xfId="0" applyNumberFormat="1" applyFont="1" applyAlignment="1" applyProtection="1">
      <alignment horizontal="center" vertical="center"/>
      <protection locked="0"/>
    </xf>
    <xf numFmtId="183" fontId="41" fillId="0" borderId="195" xfId="0" applyNumberFormat="1" applyFont="1" applyBorder="1" applyAlignment="1" applyProtection="1">
      <alignment horizontal="center" vertical="center"/>
      <protection locked="0"/>
    </xf>
    <xf numFmtId="183" fontId="32" fillId="0" borderId="131" xfId="0" applyNumberFormat="1" applyFont="1" applyBorder="1" applyAlignment="1" applyProtection="1">
      <alignment horizontal="center" vertical="center" textRotation="255"/>
      <protection locked="0"/>
    </xf>
    <xf numFmtId="183" fontId="32" fillId="0" borderId="134" xfId="0" applyNumberFormat="1" applyFont="1" applyBorder="1" applyAlignment="1" applyProtection="1">
      <alignment horizontal="center" vertical="center" textRotation="255"/>
      <protection locked="0"/>
    </xf>
    <xf numFmtId="183" fontId="32" fillId="0" borderId="132" xfId="0" applyNumberFormat="1" applyFont="1" applyBorder="1" applyAlignment="1" applyProtection="1">
      <alignment horizontal="center" vertical="center" textRotation="255"/>
      <protection locked="0"/>
    </xf>
    <xf numFmtId="183" fontId="32" fillId="0" borderId="131" xfId="0" applyNumberFormat="1" applyFont="1" applyBorder="1" applyAlignment="1" applyProtection="1">
      <alignment horizontal="center" vertical="center"/>
      <protection locked="0"/>
    </xf>
    <xf numFmtId="183" fontId="32" fillId="0" borderId="0" xfId="0" applyNumberFormat="1" applyFont="1" applyAlignment="1" applyProtection="1">
      <alignment horizontal="center" vertical="center"/>
      <protection locked="0"/>
    </xf>
    <xf numFmtId="183" fontId="32" fillId="0" borderId="195" xfId="0" applyNumberFormat="1" applyFont="1" applyBorder="1" applyAlignment="1" applyProtection="1">
      <alignment horizontal="center" vertical="center"/>
      <protection locked="0"/>
    </xf>
    <xf numFmtId="183" fontId="32" fillId="0" borderId="130" xfId="0" applyNumberFormat="1" applyFont="1" applyBorder="1" applyAlignment="1" applyProtection="1">
      <alignment horizontal="center" vertical="center"/>
      <protection locked="0"/>
    </xf>
    <xf numFmtId="183" fontId="102" fillId="0" borderId="0" xfId="0" applyNumberFormat="1" applyFont="1" applyAlignment="1" applyProtection="1">
      <alignment horizontal="right" textRotation="255"/>
      <protection locked="0"/>
    </xf>
    <xf numFmtId="183" fontId="100" fillId="0" borderId="137"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distributed" vertical="center" wrapText="1"/>
      <protection locked="0"/>
    </xf>
    <xf numFmtId="183" fontId="32" fillId="0" borderId="142" xfId="0" applyNumberFormat="1" applyFont="1" applyBorder="1" applyAlignment="1" applyProtection="1">
      <alignment horizontal="center" vertical="center"/>
      <protection locked="0"/>
    </xf>
    <xf numFmtId="183" fontId="32" fillId="0" borderId="144" xfId="0" applyNumberFormat="1" applyFont="1" applyBorder="1" applyAlignment="1" applyProtection="1">
      <alignment horizontal="center" vertical="center"/>
      <protection locked="0"/>
    </xf>
    <xf numFmtId="0" fontId="32" fillId="0" borderId="176" xfId="1" applyNumberFormat="1" applyFont="1" applyBorder="1" applyAlignment="1" applyProtection="1">
      <alignment horizontal="center" vertical="center"/>
      <protection locked="0"/>
    </xf>
    <xf numFmtId="0" fontId="32" fillId="0" borderId="178" xfId="1" applyNumberFormat="1" applyFont="1" applyBorder="1" applyAlignment="1" applyProtection="1">
      <alignment horizontal="center" vertical="center"/>
      <protection locked="0"/>
    </xf>
    <xf numFmtId="183" fontId="101" fillId="0" borderId="137" xfId="0" applyNumberFormat="1" applyFont="1" applyBorder="1" applyAlignment="1" applyProtection="1">
      <alignment horizontal="center" vertical="center" textRotation="255" shrinkToFit="1"/>
      <protection locked="0"/>
    </xf>
    <xf numFmtId="183" fontId="103" fillId="0" borderId="137"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shrinkToFit="1"/>
      <protection locked="0"/>
    </xf>
    <xf numFmtId="0" fontId="32" fillId="0" borderId="219" xfId="1" applyNumberFormat="1" applyFont="1" applyBorder="1" applyAlignment="1" applyProtection="1">
      <alignment horizontal="center" vertical="center"/>
      <protection locked="0"/>
    </xf>
    <xf numFmtId="183" fontId="39" fillId="0" borderId="150" xfId="1" applyNumberFormat="1" applyFont="1" applyBorder="1" applyAlignment="1" applyProtection="1">
      <alignment horizontal="center" vertical="center"/>
      <protection locked="0"/>
    </xf>
    <xf numFmtId="183" fontId="39" fillId="0" borderId="151" xfId="1" applyNumberFormat="1" applyFont="1" applyBorder="1" applyAlignment="1" applyProtection="1">
      <alignment horizontal="center" vertical="center"/>
      <protection locked="0"/>
    </xf>
    <xf numFmtId="183" fontId="103" fillId="0" borderId="150" xfId="1" applyNumberFormat="1" applyFont="1" applyBorder="1" applyAlignment="1" applyProtection="1">
      <alignment horizontal="center" vertical="center" textRotation="255"/>
      <protection locked="0"/>
    </xf>
    <xf numFmtId="183" fontId="103" fillId="0" borderId="151" xfId="1" applyNumberFormat="1" applyFont="1" applyBorder="1" applyAlignment="1" applyProtection="1">
      <alignment horizontal="center" vertical="center" textRotation="255"/>
      <protection locked="0"/>
    </xf>
    <xf numFmtId="184" fontId="23" fillId="0" borderId="142" xfId="1" applyNumberFormat="1" applyFont="1" applyBorder="1" applyAlignment="1" applyProtection="1">
      <alignment horizontal="left" wrapText="1"/>
      <protection locked="0"/>
    </xf>
    <xf numFmtId="184" fontId="23" fillId="0" borderId="143" xfId="1" applyNumberFormat="1" applyFont="1" applyBorder="1" applyAlignment="1" applyProtection="1">
      <alignment horizontal="left" wrapText="1"/>
      <protection locked="0"/>
    </xf>
    <xf numFmtId="178" fontId="0" fillId="0" borderId="0" xfId="0" applyNumberFormat="1" applyAlignment="1" applyProtection="1">
      <alignment horizontal="center" vertical="top"/>
      <protection locked="0"/>
    </xf>
    <xf numFmtId="183" fontId="103" fillId="0" borderId="191" xfId="0" applyNumberFormat="1" applyFont="1" applyBorder="1" applyAlignment="1" applyProtection="1">
      <alignment horizontal="center" vertical="center" wrapText="1"/>
      <protection locked="0"/>
    </xf>
    <xf numFmtId="183" fontId="97" fillId="0" borderId="128" xfId="1" applyNumberFormat="1" applyFont="1" applyBorder="1" applyAlignment="1" applyProtection="1">
      <alignment horizontal="center" vertical="center" textRotation="255"/>
      <protection locked="0"/>
    </xf>
    <xf numFmtId="183" fontId="97" fillId="0" borderId="129" xfId="1" applyNumberFormat="1" applyFont="1" applyBorder="1" applyAlignment="1" applyProtection="1">
      <alignment horizontal="center" vertical="center" textRotation="255"/>
      <protection locked="0"/>
    </xf>
    <xf numFmtId="183" fontId="106" fillId="0" borderId="142" xfId="1" applyNumberFormat="1" applyFont="1" applyBorder="1" applyAlignment="1" applyProtection="1">
      <alignment horizontal="right" vertical="center" wrapText="1"/>
      <protection locked="0"/>
    </xf>
    <xf numFmtId="183" fontId="106" fillId="0" borderId="143" xfId="1" applyNumberFormat="1" applyFont="1" applyBorder="1" applyAlignment="1" applyProtection="1">
      <alignment horizontal="right" vertical="center" wrapText="1"/>
      <protection locked="0"/>
    </xf>
    <xf numFmtId="183" fontId="106" fillId="0" borderId="144" xfId="1" applyNumberFormat="1" applyFont="1" applyBorder="1" applyAlignment="1" applyProtection="1">
      <alignment horizontal="right" vertical="center" wrapText="1"/>
      <protection locked="0"/>
    </xf>
    <xf numFmtId="183" fontId="103" fillId="0" borderId="142" xfId="1" applyNumberFormat="1" applyFont="1" applyBorder="1" applyAlignment="1" applyProtection="1">
      <alignment horizontal="center" vertical="center" wrapText="1"/>
      <protection locked="0"/>
    </xf>
    <xf numFmtId="183" fontId="103" fillId="0" borderId="143" xfId="1" applyNumberFormat="1" applyFont="1" applyBorder="1" applyAlignment="1" applyProtection="1">
      <alignment horizontal="center" vertical="center" wrapText="1"/>
      <protection locked="0"/>
    </xf>
    <xf numFmtId="183" fontId="103" fillId="0" borderId="144" xfId="1" applyNumberFormat="1" applyFont="1" applyBorder="1" applyAlignment="1" applyProtection="1">
      <alignment horizontal="center" vertical="center" wrapText="1"/>
      <protection locked="0"/>
    </xf>
    <xf numFmtId="183" fontId="103" fillId="0" borderId="150" xfId="1" applyNumberFormat="1" applyFont="1" applyBorder="1" applyAlignment="1" applyProtection="1">
      <alignment horizontal="center" vertical="center" wrapText="1"/>
      <protection locked="0"/>
    </xf>
    <xf numFmtId="183" fontId="103" fillId="0" borderId="0" xfId="1" applyNumberFormat="1" applyFont="1" applyAlignment="1" applyProtection="1">
      <alignment horizontal="center" vertical="center" wrapText="1"/>
      <protection locked="0"/>
    </xf>
    <xf numFmtId="183" fontId="103" fillId="0" borderId="151" xfId="1" applyNumberFormat="1" applyFont="1" applyBorder="1" applyAlignment="1" applyProtection="1">
      <alignment horizontal="center" vertical="center" wrapText="1"/>
      <protection locked="0"/>
    </xf>
    <xf numFmtId="183" fontId="39" fillId="0" borderId="129" xfId="1" applyNumberFormat="1" applyFont="1" applyBorder="1" applyAlignment="1" applyProtection="1">
      <alignment horizontal="center" vertical="center"/>
      <protection locked="0"/>
    </xf>
    <xf numFmtId="183" fontId="106" fillId="0" borderId="142" xfId="1" applyNumberFormat="1" applyFont="1" applyBorder="1" applyAlignment="1" applyProtection="1">
      <alignment horizontal="left" vertical="center" wrapText="1"/>
      <protection locked="0"/>
    </xf>
    <xf numFmtId="183" fontId="106" fillId="0" borderId="143" xfId="1" applyNumberFormat="1" applyFont="1" applyBorder="1" applyAlignment="1" applyProtection="1">
      <alignment horizontal="left" vertical="center" wrapText="1"/>
      <protection locked="0"/>
    </xf>
    <xf numFmtId="183" fontId="106" fillId="0" borderId="144" xfId="1" applyNumberFormat="1" applyFont="1" applyBorder="1" applyAlignment="1" applyProtection="1">
      <alignment horizontal="left" vertical="center" wrapText="1"/>
      <protection locked="0"/>
    </xf>
    <xf numFmtId="183" fontId="106" fillId="0" borderId="152" xfId="1" applyNumberFormat="1" applyFont="1" applyBorder="1" applyAlignment="1" applyProtection="1">
      <alignment horizontal="left" vertical="center" wrapText="1"/>
      <protection locked="0"/>
    </xf>
    <xf numFmtId="183" fontId="106" fillId="0" borderId="153" xfId="1" applyNumberFormat="1" applyFont="1" applyBorder="1" applyAlignment="1" applyProtection="1">
      <alignment horizontal="left" vertical="center" wrapText="1"/>
      <protection locked="0"/>
    </xf>
    <xf numFmtId="183" fontId="106" fillId="0" borderId="154" xfId="1" applyNumberFormat="1" applyFont="1" applyBorder="1" applyAlignment="1" applyProtection="1">
      <alignment horizontal="left" vertical="center" wrapText="1"/>
      <protection locked="0"/>
    </xf>
    <xf numFmtId="184" fontId="23" fillId="0" borderId="150" xfId="1" applyNumberFormat="1" applyFont="1" applyBorder="1" applyAlignment="1" applyProtection="1">
      <alignment horizontal="left" wrapText="1"/>
      <protection locked="0"/>
    </xf>
    <xf numFmtId="184" fontId="23" fillId="0" borderId="0" xfId="1" applyNumberFormat="1" applyFont="1" applyAlignment="1" applyProtection="1">
      <alignment horizontal="left" wrapText="1"/>
      <protection locked="0"/>
    </xf>
    <xf numFmtId="38" fontId="35" fillId="0" borderId="150" xfId="1" applyFont="1" applyBorder="1" applyAlignment="1" applyProtection="1">
      <alignment horizontal="right" vertical="center" wrapText="1"/>
      <protection locked="0"/>
    </xf>
    <xf numFmtId="38" fontId="35" fillId="0" borderId="0" xfId="1" applyFont="1" applyAlignment="1" applyProtection="1">
      <alignment horizontal="right" vertical="center" wrapText="1"/>
      <protection locked="0"/>
    </xf>
    <xf numFmtId="38" fontId="35" fillId="0" borderId="151" xfId="1" applyFont="1" applyBorder="1" applyAlignment="1" applyProtection="1">
      <alignment horizontal="right" vertical="center" wrapText="1"/>
      <protection locked="0"/>
    </xf>
    <xf numFmtId="183" fontId="36" fillId="0" borderId="150" xfId="1" applyNumberFormat="1" applyFont="1" applyBorder="1" applyAlignment="1" applyProtection="1">
      <alignment horizontal="center" vertical="center" wrapText="1"/>
      <protection locked="0"/>
    </xf>
    <xf numFmtId="183" fontId="36" fillId="0" borderId="0" xfId="1" applyNumberFormat="1" applyFont="1" applyAlignment="1" applyProtection="1">
      <alignment horizontal="center" vertical="center" wrapText="1"/>
      <protection locked="0"/>
    </xf>
    <xf numFmtId="183" fontId="36" fillId="0" borderId="151" xfId="1" applyNumberFormat="1" applyFont="1" applyBorder="1" applyAlignment="1" applyProtection="1">
      <alignment horizontal="center" vertical="center" wrapText="1"/>
      <protection locked="0"/>
    </xf>
    <xf numFmtId="183" fontId="36" fillId="0" borderId="154" xfId="1" applyNumberFormat="1" applyFont="1" applyBorder="1" applyAlignment="1" applyProtection="1">
      <alignment horizontal="center" vertical="center" wrapText="1"/>
      <protection locked="0"/>
    </xf>
    <xf numFmtId="183" fontId="95" fillId="0" borderId="132" xfId="0" applyNumberFormat="1" applyFont="1" applyBorder="1" applyAlignment="1" applyProtection="1">
      <alignment horizontal="center" vertical="center" wrapText="1"/>
      <protection locked="0"/>
    </xf>
    <xf numFmtId="187" fontId="35" fillId="0" borderId="130" xfId="1" applyNumberFormat="1" applyFont="1" applyBorder="1" applyAlignment="1" applyProtection="1">
      <alignment horizontal="right" vertical="center" wrapText="1"/>
      <protection locked="0"/>
    </xf>
    <xf numFmtId="187" fontId="35" fillId="0" borderId="0" xfId="1" applyNumberFormat="1" applyFont="1" applyAlignment="1" applyProtection="1">
      <alignment horizontal="right" vertical="center" wrapText="1"/>
      <protection locked="0"/>
    </xf>
    <xf numFmtId="187" fontId="35" fillId="0" borderId="195" xfId="1" applyNumberFormat="1" applyFont="1" applyBorder="1" applyAlignment="1" applyProtection="1">
      <alignment horizontal="right" vertical="center" wrapText="1"/>
      <protection locked="0"/>
    </xf>
    <xf numFmtId="187" fontId="35" fillId="0" borderId="131" xfId="1" applyNumberFormat="1" applyFont="1" applyBorder="1" applyAlignment="1" applyProtection="1">
      <alignment horizontal="right" vertical="center" wrapText="1"/>
      <protection locked="0"/>
    </xf>
    <xf numFmtId="187" fontId="35" fillId="0" borderId="134" xfId="1" applyNumberFormat="1" applyFont="1" applyBorder="1" applyAlignment="1" applyProtection="1">
      <alignment horizontal="right" vertical="center" wrapText="1"/>
      <protection locked="0"/>
    </xf>
    <xf numFmtId="187" fontId="35" fillId="0" borderId="132" xfId="1" applyNumberFormat="1" applyFont="1" applyBorder="1" applyAlignment="1" applyProtection="1">
      <alignment horizontal="right" vertical="center" wrapText="1"/>
      <protection locked="0"/>
    </xf>
    <xf numFmtId="0" fontId="32" fillId="0" borderId="18" xfId="0" applyFont="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0" borderId="65" xfId="0" applyFont="1" applyBorder="1" applyAlignment="1" applyProtection="1">
      <alignment horizontal="center" vertical="center" wrapText="1"/>
      <protection locked="0"/>
    </xf>
    <xf numFmtId="0" fontId="36" fillId="0" borderId="73" xfId="1" applyNumberFormat="1" applyFont="1" applyBorder="1" applyAlignment="1" applyProtection="1">
      <alignment horizontal="center" vertical="center"/>
      <protection locked="0"/>
    </xf>
    <xf numFmtId="0" fontId="36" fillId="0" borderId="19" xfId="1" applyNumberFormat="1" applyFont="1" applyBorder="1" applyAlignment="1" applyProtection="1">
      <alignment horizontal="center" vertical="center"/>
      <protection locked="0"/>
    </xf>
    <xf numFmtId="0" fontId="36" fillId="0" borderId="65" xfId="1" applyNumberFormat="1" applyFont="1" applyBorder="1" applyAlignment="1" applyProtection="1">
      <alignment horizontal="center" vertical="center"/>
      <protection locked="0"/>
    </xf>
    <xf numFmtId="0" fontId="36" fillId="0" borderId="29" xfId="1" applyNumberFormat="1" applyFont="1" applyBorder="1" applyAlignment="1" applyProtection="1">
      <alignment horizontal="center" vertical="center"/>
      <protection locked="0"/>
    </xf>
    <xf numFmtId="183" fontId="97" fillId="0" borderId="128" xfId="0" applyNumberFormat="1" applyFont="1" applyBorder="1" applyAlignment="1" applyProtection="1">
      <alignment horizontal="center" vertical="center" wrapText="1"/>
      <protection locked="0"/>
    </xf>
    <xf numFmtId="183" fontId="97" fillId="0" borderId="133" xfId="0" applyNumberFormat="1" applyFont="1" applyBorder="1" applyAlignment="1" applyProtection="1">
      <alignment horizontal="center" vertical="center" wrapText="1"/>
      <protection locked="0"/>
    </xf>
    <xf numFmtId="183" fontId="97" fillId="0" borderId="129" xfId="0" applyNumberFormat="1" applyFont="1" applyBorder="1" applyAlignment="1" applyProtection="1">
      <alignment horizontal="center" vertical="center" wrapText="1"/>
      <protection locked="0"/>
    </xf>
    <xf numFmtId="0" fontId="36" fillId="0" borderId="215" xfId="1" applyNumberFormat="1" applyFont="1" applyBorder="1" applyAlignment="1" applyProtection="1">
      <alignment horizontal="center" vertical="center"/>
      <protection locked="0"/>
    </xf>
    <xf numFmtId="0" fontId="36" fillId="0" borderId="216" xfId="1" applyNumberFormat="1" applyFont="1" applyBorder="1" applyAlignment="1" applyProtection="1">
      <alignment horizontal="center" vertical="center"/>
      <protection locked="0"/>
    </xf>
    <xf numFmtId="183" fontId="103" fillId="0" borderId="152" xfId="1" applyNumberFormat="1" applyFont="1" applyBorder="1" applyAlignment="1" applyProtection="1">
      <alignment horizontal="center" vertical="center" wrapText="1"/>
      <protection locked="0"/>
    </xf>
    <xf numFmtId="183" fontId="117" fillId="0" borderId="128" xfId="0" applyNumberFormat="1" applyFont="1" applyBorder="1" applyAlignment="1" applyProtection="1">
      <alignment horizontal="center" vertical="center" wrapText="1"/>
      <protection locked="0"/>
    </xf>
    <xf numFmtId="183" fontId="117" fillId="0" borderId="133" xfId="0" applyNumberFormat="1" applyFont="1" applyBorder="1" applyAlignment="1" applyProtection="1">
      <alignment horizontal="center" vertical="center" wrapText="1"/>
      <protection locked="0"/>
    </xf>
    <xf numFmtId="183" fontId="117" fillId="0" borderId="129" xfId="0" applyNumberFormat="1" applyFont="1" applyBorder="1" applyAlignment="1" applyProtection="1">
      <alignment horizontal="center" vertical="center" wrapText="1"/>
      <protection locked="0"/>
    </xf>
    <xf numFmtId="183" fontId="117" fillId="0" borderId="130" xfId="0" applyNumberFormat="1" applyFont="1" applyBorder="1" applyAlignment="1" applyProtection="1">
      <alignment horizontal="center" vertical="center" wrapText="1"/>
      <protection locked="0"/>
    </xf>
    <xf numFmtId="183" fontId="117" fillId="0" borderId="0" xfId="0" applyNumberFormat="1" applyFont="1" applyAlignment="1" applyProtection="1">
      <alignment horizontal="center" vertical="center" wrapText="1"/>
      <protection locked="0"/>
    </xf>
    <xf numFmtId="183" fontId="117" fillId="0" borderId="195" xfId="0" applyNumberFormat="1" applyFont="1" applyBorder="1" applyAlignment="1" applyProtection="1">
      <alignment horizontal="center" vertical="center" wrapText="1"/>
      <protection locked="0"/>
    </xf>
    <xf numFmtId="183" fontId="111" fillId="0" borderId="129" xfId="0" applyNumberFormat="1" applyFont="1" applyBorder="1" applyAlignment="1" applyProtection="1">
      <alignment horizontal="center" vertical="center" wrapText="1"/>
      <protection locked="0"/>
    </xf>
    <xf numFmtId="183" fontId="108" fillId="0" borderId="150" xfId="0" applyNumberFormat="1" applyFont="1" applyBorder="1" applyAlignment="1" applyProtection="1">
      <alignment horizontal="center" vertical="center" wrapText="1"/>
      <protection locked="0"/>
    </xf>
    <xf numFmtId="183" fontId="108" fillId="0" borderId="0" xfId="0" applyNumberFormat="1" applyFont="1" applyAlignment="1" applyProtection="1">
      <alignment horizontal="center" vertical="center" wrapText="1"/>
      <protection locked="0"/>
    </xf>
    <xf numFmtId="183" fontId="108" fillId="0" borderId="151" xfId="0" applyNumberFormat="1" applyFont="1" applyBorder="1" applyAlignment="1" applyProtection="1">
      <alignment horizontal="center" vertical="center" wrapText="1"/>
      <protection locked="0"/>
    </xf>
    <xf numFmtId="183" fontId="102" fillId="0" borderId="176" xfId="1" applyNumberFormat="1" applyFont="1" applyBorder="1" applyAlignment="1" applyProtection="1">
      <alignment horizontal="right" vertical="center"/>
      <protection locked="0"/>
    </xf>
    <xf numFmtId="183" fontId="102" fillId="0" borderId="177" xfId="1" applyNumberFormat="1" applyFont="1" applyBorder="1" applyAlignment="1" applyProtection="1">
      <alignment horizontal="right" vertical="center"/>
      <protection locked="0"/>
    </xf>
    <xf numFmtId="183" fontId="102" fillId="0" borderId="177" xfId="0" applyNumberFormat="1" applyFont="1" applyBorder="1" applyAlignment="1" applyProtection="1">
      <alignment horizontal="right" vertical="center" wrapText="1"/>
      <protection locked="0"/>
    </xf>
    <xf numFmtId="183" fontId="102" fillId="0" borderId="178" xfId="0" applyNumberFormat="1" applyFont="1" applyBorder="1" applyAlignment="1" applyProtection="1">
      <alignment horizontal="right" vertical="center" wrapText="1"/>
      <protection locked="0"/>
    </xf>
    <xf numFmtId="183" fontId="108" fillId="0" borderId="142" xfId="1" applyNumberFormat="1" applyFont="1" applyBorder="1" applyAlignment="1" applyProtection="1">
      <alignment horizontal="center" vertical="center" wrapText="1"/>
      <protection locked="0"/>
    </xf>
    <xf numFmtId="183" fontId="108" fillId="0" borderId="143" xfId="1" applyNumberFormat="1" applyFont="1" applyBorder="1" applyAlignment="1" applyProtection="1">
      <alignment horizontal="center" vertical="center" wrapText="1"/>
      <protection locked="0"/>
    </xf>
    <xf numFmtId="183" fontId="108" fillId="0" borderId="144" xfId="1" applyNumberFormat="1" applyFont="1" applyBorder="1" applyAlignment="1" applyProtection="1">
      <alignment horizontal="center" vertical="center" wrapText="1"/>
      <protection locked="0"/>
    </xf>
    <xf numFmtId="183" fontId="108" fillId="0" borderId="150" xfId="1" applyNumberFormat="1" applyFont="1" applyBorder="1" applyAlignment="1" applyProtection="1">
      <alignment horizontal="center" vertical="center" wrapText="1"/>
      <protection locked="0"/>
    </xf>
    <xf numFmtId="183" fontId="108" fillId="0" borderId="0" xfId="1" applyNumberFormat="1" applyFont="1" applyAlignment="1" applyProtection="1">
      <alignment horizontal="center" vertical="center" wrapText="1"/>
      <protection locked="0"/>
    </xf>
    <xf numFmtId="183" fontId="108" fillId="0" borderId="151" xfId="1" applyNumberFormat="1" applyFont="1" applyBorder="1" applyAlignment="1" applyProtection="1">
      <alignment horizontal="center" vertical="center" wrapText="1"/>
      <protection locked="0"/>
    </xf>
    <xf numFmtId="183" fontId="41" fillId="0" borderId="142" xfId="0" applyNumberFormat="1" applyFont="1" applyBorder="1" applyAlignment="1" applyProtection="1">
      <alignment horizontal="center" vertical="center" wrapText="1"/>
      <protection locked="0"/>
    </xf>
    <xf numFmtId="183" fontId="41" fillId="0" borderId="143" xfId="0" applyNumberFormat="1" applyFont="1" applyBorder="1" applyAlignment="1" applyProtection="1">
      <alignment horizontal="center" vertical="center" wrapText="1"/>
      <protection locked="0"/>
    </xf>
    <xf numFmtId="183" fontId="41" fillId="0" borderId="144"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center" vertical="center" wrapText="1"/>
      <protection locked="0"/>
    </xf>
    <xf numFmtId="183" fontId="41" fillId="0" borderId="0" xfId="0" applyNumberFormat="1" applyFont="1" applyAlignment="1" applyProtection="1">
      <alignment horizontal="center" vertical="center" wrapText="1"/>
      <protection locked="0"/>
    </xf>
    <xf numFmtId="183" fontId="41" fillId="0" borderId="151" xfId="0" applyNumberFormat="1" applyFont="1" applyBorder="1" applyAlignment="1" applyProtection="1">
      <alignment horizontal="center" vertical="center" wrapText="1"/>
      <protection locked="0"/>
    </xf>
    <xf numFmtId="183" fontId="106" fillId="0" borderId="142" xfId="0" applyNumberFormat="1" applyFont="1" applyBorder="1" applyAlignment="1" applyProtection="1">
      <alignment horizontal="right" vertical="center" wrapText="1"/>
      <protection locked="0"/>
    </xf>
    <xf numFmtId="183" fontId="106" fillId="0" borderId="143" xfId="0" applyNumberFormat="1" applyFont="1" applyBorder="1" applyAlignment="1" applyProtection="1">
      <alignment horizontal="right" vertical="center" wrapText="1"/>
      <protection locked="0"/>
    </xf>
    <xf numFmtId="183" fontId="106" fillId="0" borderId="144" xfId="0" applyNumberFormat="1" applyFont="1" applyBorder="1" applyAlignment="1" applyProtection="1">
      <alignment horizontal="right" vertical="center" wrapText="1"/>
      <protection locked="0"/>
    </xf>
    <xf numFmtId="183" fontId="38" fillId="0" borderId="150" xfId="1" applyNumberFormat="1" applyFont="1" applyBorder="1" applyAlignment="1" applyProtection="1">
      <alignment horizontal="center" vertical="center"/>
      <protection locked="0"/>
    </xf>
    <xf numFmtId="183" fontId="38" fillId="0" borderId="151" xfId="1" applyNumberFormat="1" applyFont="1" applyBorder="1" applyAlignment="1" applyProtection="1">
      <alignment horizontal="center" vertical="center"/>
      <protection locked="0"/>
    </xf>
    <xf numFmtId="183" fontId="39" fillId="0" borderId="179" xfId="1" applyNumberFormat="1" applyFont="1" applyBorder="1" applyAlignment="1" applyProtection="1">
      <alignment horizontal="center" vertical="center"/>
      <protection locked="0"/>
    </xf>
    <xf numFmtId="183" fontId="39" fillId="0" borderId="180" xfId="1" applyNumberFormat="1" applyFont="1" applyBorder="1" applyAlignment="1" applyProtection="1">
      <alignment horizontal="center" vertical="center"/>
      <protection locked="0"/>
    </xf>
    <xf numFmtId="183" fontId="41" fillId="0" borderId="180" xfId="0" applyNumberFormat="1" applyFont="1" applyBorder="1" applyAlignment="1" applyProtection="1">
      <alignment horizontal="center" vertical="center" wrapText="1"/>
      <protection locked="0"/>
    </xf>
    <xf numFmtId="183" fontId="41" fillId="0" borderId="181"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right" vertical="center" wrapText="1"/>
      <protection locked="0"/>
    </xf>
    <xf numFmtId="183" fontId="41" fillId="0" borderId="0" xfId="0" applyNumberFormat="1" applyFont="1" applyAlignment="1" applyProtection="1">
      <alignment horizontal="right" vertical="center" wrapText="1"/>
      <protection locked="0"/>
    </xf>
    <xf numFmtId="183" fontId="41" fillId="0" borderId="151" xfId="0" applyNumberFormat="1" applyFont="1" applyBorder="1" applyAlignment="1" applyProtection="1">
      <alignment horizontal="right" vertical="center" wrapText="1"/>
      <protection locked="0"/>
    </xf>
    <xf numFmtId="183" fontId="111" fillId="0" borderId="133" xfId="0" applyNumberFormat="1" applyFont="1" applyBorder="1" applyAlignment="1" applyProtection="1">
      <alignment horizontal="right" vertical="center" wrapText="1"/>
      <protection locked="0"/>
    </xf>
    <xf numFmtId="183" fontId="111" fillId="0" borderId="129" xfId="0" applyNumberFormat="1" applyFont="1" applyBorder="1" applyAlignment="1" applyProtection="1">
      <alignment horizontal="right" vertical="center" wrapText="1"/>
      <protection locked="0"/>
    </xf>
    <xf numFmtId="183" fontId="41" fillId="0" borderId="134" xfId="0" applyNumberFormat="1" applyFont="1" applyBorder="1" applyAlignment="1" applyProtection="1">
      <alignment horizontal="right" vertical="center" wrapText="1"/>
      <protection locked="0"/>
    </xf>
    <xf numFmtId="183" fontId="41" fillId="0" borderId="132" xfId="0" applyNumberFormat="1" applyFont="1" applyBorder="1" applyAlignment="1" applyProtection="1">
      <alignment horizontal="right" vertical="center" wrapText="1"/>
      <protection locked="0"/>
    </xf>
    <xf numFmtId="183" fontId="41" fillId="0" borderId="126" xfId="0" applyNumberFormat="1" applyFont="1" applyBorder="1" applyAlignment="1" applyProtection="1">
      <alignment horizontal="center" vertical="center" wrapText="1"/>
      <protection locked="0"/>
    </xf>
    <xf numFmtId="183" fontId="41" fillId="0" borderId="130" xfId="0" applyNumberFormat="1" applyFont="1" applyBorder="1" applyAlignment="1" applyProtection="1">
      <alignment horizontal="center" vertical="center" wrapText="1"/>
      <protection locked="0"/>
    </xf>
    <xf numFmtId="183" fontId="117" fillId="0" borderId="128" xfId="1" applyNumberFormat="1" applyFont="1" applyBorder="1" applyAlignment="1" applyProtection="1">
      <alignment horizontal="center" vertical="center" wrapText="1"/>
      <protection locked="0"/>
    </xf>
    <xf numFmtId="183" fontId="117" fillId="0" borderId="133" xfId="1" applyNumberFormat="1" applyFont="1" applyBorder="1" applyAlignment="1" applyProtection="1">
      <alignment horizontal="center" vertical="center" wrapText="1"/>
      <protection locked="0"/>
    </xf>
    <xf numFmtId="183" fontId="117" fillId="0" borderId="129" xfId="1" applyNumberFormat="1" applyFont="1" applyBorder="1" applyAlignment="1" applyProtection="1">
      <alignment horizontal="center" vertical="center" wrapText="1"/>
      <protection locked="0"/>
    </xf>
    <xf numFmtId="183" fontId="117" fillId="0" borderId="131" xfId="1" applyNumberFormat="1" applyFont="1" applyBorder="1" applyAlignment="1" applyProtection="1">
      <alignment horizontal="center" vertical="center" wrapText="1"/>
      <protection locked="0"/>
    </xf>
    <xf numFmtId="183" fontId="117" fillId="0" borderId="134" xfId="1" applyNumberFormat="1" applyFont="1" applyBorder="1" applyAlignment="1" applyProtection="1">
      <alignment horizontal="center" vertical="center" wrapText="1"/>
      <protection locked="0"/>
    </xf>
    <xf numFmtId="183" fontId="117" fillId="0" borderId="132" xfId="1" applyNumberFormat="1" applyFont="1" applyBorder="1" applyAlignment="1" applyProtection="1">
      <alignment horizontal="center" vertical="center" wrapText="1"/>
      <protection locked="0"/>
    </xf>
    <xf numFmtId="183" fontId="96" fillId="0" borderId="207" xfId="1" applyNumberFormat="1" applyFont="1" applyBorder="1" applyAlignment="1" applyProtection="1">
      <alignment horizontal="right" vertical="center"/>
      <protection locked="0"/>
    </xf>
    <xf numFmtId="183" fontId="96" fillId="0" borderId="208" xfId="1" applyNumberFormat="1" applyFont="1" applyBorder="1" applyAlignment="1" applyProtection="1">
      <alignment horizontal="right" vertical="center"/>
      <protection locked="0"/>
    </xf>
    <xf numFmtId="183" fontId="39" fillId="0" borderId="183" xfId="1" applyNumberFormat="1" applyFont="1" applyBorder="1" applyAlignment="1" applyProtection="1">
      <alignment horizontal="center" vertical="center"/>
      <protection locked="0"/>
    </xf>
    <xf numFmtId="183" fontId="108" fillId="0" borderId="152" xfId="1" applyNumberFormat="1" applyFont="1" applyBorder="1" applyAlignment="1" applyProtection="1">
      <alignment horizontal="center" vertical="center" wrapText="1"/>
      <protection locked="0"/>
    </xf>
    <xf numFmtId="183" fontId="108" fillId="0" borderId="153" xfId="1" applyNumberFormat="1" applyFont="1" applyBorder="1" applyAlignment="1" applyProtection="1">
      <alignment horizontal="center" vertical="center" wrapText="1"/>
      <protection locked="0"/>
    </xf>
    <xf numFmtId="183" fontId="108" fillId="0" borderId="154" xfId="1" applyNumberFormat="1" applyFont="1" applyBorder="1" applyAlignment="1" applyProtection="1">
      <alignment horizontal="center" vertical="center" wrapText="1"/>
      <protection locked="0"/>
    </xf>
    <xf numFmtId="183" fontId="111" fillId="0" borderId="118" xfId="0" applyNumberFormat="1" applyFont="1" applyBorder="1" applyAlignment="1" applyProtection="1">
      <alignment horizontal="center" vertical="center" wrapText="1"/>
      <protection locked="0"/>
    </xf>
    <xf numFmtId="183" fontId="111" fillId="0" borderId="125" xfId="0" applyNumberFormat="1" applyFont="1" applyBorder="1" applyAlignment="1" applyProtection="1">
      <alignment horizontal="center" vertical="center" wrapText="1"/>
      <protection locked="0"/>
    </xf>
    <xf numFmtId="183" fontId="117" fillId="0" borderId="118" xfId="0" applyNumberFormat="1" applyFont="1" applyBorder="1" applyAlignment="1" applyProtection="1">
      <alignment horizontal="center" vertical="center" wrapText="1"/>
      <protection locked="0"/>
    </xf>
    <xf numFmtId="183" fontId="117" fillId="0" borderId="122" xfId="0" applyNumberFormat="1" applyFont="1" applyBorder="1" applyAlignment="1" applyProtection="1">
      <alignment horizontal="center" vertical="center" wrapText="1"/>
      <protection locked="0"/>
    </xf>
    <xf numFmtId="183" fontId="117" fillId="0" borderId="123" xfId="0" applyNumberFormat="1" applyFont="1" applyBorder="1" applyAlignment="1" applyProtection="1">
      <alignment horizontal="center" vertical="center" wrapText="1"/>
      <protection locked="0"/>
    </xf>
    <xf numFmtId="183" fontId="117" fillId="0" borderId="124" xfId="0" applyNumberFormat="1" applyFont="1" applyBorder="1" applyAlignment="1" applyProtection="1">
      <alignment horizontal="center" vertical="center" wrapText="1"/>
      <protection locked="0"/>
    </xf>
    <xf numFmtId="183" fontId="39" fillId="0" borderId="210" xfId="1" applyNumberFormat="1" applyFont="1" applyBorder="1" applyAlignment="1" applyProtection="1">
      <alignment horizontal="center" vertical="center"/>
      <protection locked="0"/>
    </xf>
    <xf numFmtId="183" fontId="39" fillId="0" borderId="211" xfId="1" applyNumberFormat="1" applyFont="1" applyBorder="1" applyAlignment="1" applyProtection="1">
      <alignment horizontal="center" vertical="center"/>
      <protection locked="0"/>
    </xf>
    <xf numFmtId="183" fontId="117" fillId="0" borderId="125" xfId="0" applyNumberFormat="1" applyFont="1" applyBorder="1" applyAlignment="1" applyProtection="1">
      <alignment horizontal="center" vertical="center" wrapText="1"/>
      <protection locked="0"/>
    </xf>
    <xf numFmtId="183" fontId="111" fillId="0" borderId="122" xfId="1" applyNumberFormat="1" applyFont="1" applyBorder="1" applyAlignment="1" applyProtection="1">
      <alignment horizontal="center" vertical="center" wrapText="1"/>
      <protection locked="0"/>
    </xf>
    <xf numFmtId="183" fontId="111" fillId="0" borderId="123" xfId="1" applyNumberFormat="1" applyFont="1" applyBorder="1" applyAlignment="1" applyProtection="1">
      <alignment horizontal="center" vertical="center" wrapText="1"/>
      <protection locked="0"/>
    </xf>
    <xf numFmtId="183" fontId="111" fillId="0" borderId="124" xfId="1" applyNumberFormat="1" applyFont="1" applyBorder="1" applyAlignment="1" applyProtection="1">
      <alignment horizontal="center" vertical="center" wrapText="1"/>
      <protection locked="0"/>
    </xf>
    <xf numFmtId="183" fontId="117" fillId="0" borderId="125" xfId="1" applyNumberFormat="1" applyFont="1" applyBorder="1" applyAlignment="1" applyProtection="1">
      <alignment horizontal="center" vertical="center" wrapText="1"/>
      <protection locked="0"/>
    </xf>
    <xf numFmtId="183" fontId="117" fillId="0" borderId="127" xfId="1" applyNumberFormat="1" applyFont="1" applyBorder="1" applyAlignment="1" applyProtection="1">
      <alignment horizontal="center" vertical="center" wrapText="1"/>
      <protection locked="0"/>
    </xf>
    <xf numFmtId="183" fontId="36" fillId="0" borderId="130" xfId="1" applyNumberFormat="1" applyFont="1" applyBorder="1" applyAlignment="1" applyProtection="1">
      <alignment horizontal="center" vertical="center" wrapText="1"/>
      <protection locked="0"/>
    </xf>
    <xf numFmtId="183" fontId="36" fillId="0" borderId="195" xfId="1" applyNumberFormat="1" applyFont="1" applyBorder="1" applyAlignment="1" applyProtection="1">
      <alignment horizontal="center" vertical="center" wrapText="1"/>
      <protection locked="0"/>
    </xf>
    <xf numFmtId="184" fontId="23" fillId="0" borderId="128" xfId="1" applyNumberFormat="1" applyFont="1" applyBorder="1" applyAlignment="1" applyProtection="1">
      <alignment horizontal="left" wrapText="1"/>
      <protection locked="0"/>
    </xf>
    <xf numFmtId="184" fontId="23" fillId="0" borderId="133" xfId="1" applyNumberFormat="1" applyFont="1" applyBorder="1" applyAlignment="1" applyProtection="1">
      <alignment horizontal="left" wrapText="1"/>
      <protection locked="0"/>
    </xf>
    <xf numFmtId="184" fontId="23" fillId="0" borderId="130" xfId="1" applyNumberFormat="1" applyFont="1" applyBorder="1" applyAlignment="1" applyProtection="1">
      <alignment horizontal="left" wrapText="1"/>
      <protection locked="0"/>
    </xf>
    <xf numFmtId="183" fontId="111" fillId="0" borderId="0" xfId="0" applyNumberFormat="1" applyFont="1" applyAlignment="1" applyProtection="1">
      <alignment horizontal="center" vertical="center" wrapText="1"/>
      <protection locked="0"/>
    </xf>
    <xf numFmtId="183" fontId="111" fillId="0" borderId="131" xfId="0" applyNumberFormat="1" applyFont="1" applyBorder="1" applyAlignment="1" applyProtection="1">
      <alignment horizontal="center" vertical="center" wrapText="1"/>
      <protection locked="0"/>
    </xf>
    <xf numFmtId="183" fontId="111" fillId="0" borderId="134" xfId="0" applyNumberFormat="1" applyFont="1" applyBorder="1" applyAlignment="1" applyProtection="1">
      <alignment horizontal="center" vertical="center" wrapText="1"/>
      <protection locked="0"/>
    </xf>
    <xf numFmtId="183" fontId="111" fillId="0" borderId="132" xfId="0" applyNumberFormat="1" applyFont="1" applyBorder="1" applyAlignment="1" applyProtection="1">
      <alignment horizontal="center" vertical="center" wrapText="1"/>
      <protection locked="0"/>
    </xf>
    <xf numFmtId="183" fontId="111" fillId="0" borderId="130" xfId="0" applyNumberFormat="1" applyFont="1" applyBorder="1" applyAlignment="1" applyProtection="1">
      <alignment horizontal="center" vertical="center" wrapText="1"/>
      <protection locked="0"/>
    </xf>
    <xf numFmtId="183" fontId="111" fillId="0" borderId="195" xfId="0" applyNumberFormat="1" applyFont="1" applyBorder="1" applyAlignment="1" applyProtection="1">
      <alignment horizontal="center" vertical="center" wrapText="1"/>
      <protection locked="0"/>
    </xf>
    <xf numFmtId="183" fontId="96" fillId="0" borderId="208" xfId="0" applyNumberFormat="1" applyFont="1" applyBorder="1" applyAlignment="1" applyProtection="1">
      <alignment horizontal="right" vertical="center" wrapText="1"/>
      <protection locked="0"/>
    </xf>
    <xf numFmtId="183" fontId="96" fillId="0" borderId="209" xfId="0" applyNumberFormat="1" applyFont="1" applyBorder="1" applyAlignment="1" applyProtection="1">
      <alignment horizontal="right" vertical="center" wrapText="1"/>
      <protection locked="0"/>
    </xf>
    <xf numFmtId="183" fontId="32" fillId="0" borderId="125" xfId="0" applyNumberFormat="1" applyFont="1" applyBorder="1" applyAlignment="1" applyProtection="1">
      <alignment horizontal="center" vertical="center" wrapText="1"/>
      <protection locked="0"/>
    </xf>
    <xf numFmtId="183" fontId="32" fillId="0" borderId="128" xfId="0" applyNumberFormat="1" applyFont="1" applyBorder="1" applyAlignment="1" applyProtection="1">
      <alignment horizontal="center" vertical="center" wrapText="1"/>
      <protection locked="0"/>
    </xf>
    <xf numFmtId="183" fontId="32" fillId="0" borderId="127" xfId="0" applyNumberFormat="1" applyFont="1" applyBorder="1" applyAlignment="1" applyProtection="1">
      <alignment horizontal="center" vertical="center" wrapText="1"/>
      <protection locked="0"/>
    </xf>
    <xf numFmtId="183" fontId="32" fillId="0" borderId="131" xfId="0" applyNumberFormat="1" applyFont="1" applyBorder="1" applyAlignment="1" applyProtection="1">
      <alignment horizontal="center" vertical="center" wrapText="1"/>
      <protection locked="0"/>
    </xf>
    <xf numFmtId="183" fontId="41" fillId="0" borderId="211" xfId="0" applyNumberFormat="1" applyFont="1" applyBorder="1" applyAlignment="1" applyProtection="1">
      <alignment horizontal="center" vertical="center" wrapText="1"/>
      <protection locked="0"/>
    </xf>
    <xf numFmtId="183" fontId="41" fillId="0" borderId="212" xfId="0" applyNumberFormat="1" applyFont="1" applyBorder="1" applyAlignment="1" applyProtection="1">
      <alignment horizontal="center" vertical="center" wrapText="1"/>
      <protection locked="0"/>
    </xf>
    <xf numFmtId="183" fontId="41" fillId="0" borderId="183" xfId="0" applyNumberFormat="1" applyFont="1" applyBorder="1" applyAlignment="1" applyProtection="1">
      <alignment horizontal="center" vertical="center" wrapText="1"/>
      <protection locked="0"/>
    </xf>
    <xf numFmtId="183" fontId="41" fillId="0" borderId="184" xfId="0" applyNumberFormat="1" applyFont="1" applyBorder="1" applyAlignment="1" applyProtection="1">
      <alignment horizontal="center" vertical="center" wrapText="1"/>
      <protection locked="0"/>
    </xf>
    <xf numFmtId="183" fontId="41" fillId="0" borderId="152" xfId="0" applyNumberFormat="1" applyFont="1" applyBorder="1" applyAlignment="1" applyProtection="1">
      <alignment horizontal="right" vertical="center" wrapText="1"/>
      <protection locked="0"/>
    </xf>
    <xf numFmtId="183" fontId="41" fillId="0" borderId="153" xfId="0" applyNumberFormat="1" applyFont="1" applyBorder="1" applyAlignment="1" applyProtection="1">
      <alignment horizontal="right" vertical="center" wrapText="1"/>
      <protection locked="0"/>
    </xf>
    <xf numFmtId="183" fontId="41" fillId="0" borderId="154" xfId="0" applyNumberFormat="1" applyFont="1" applyBorder="1" applyAlignment="1" applyProtection="1">
      <alignment horizontal="right" vertical="center" wrapText="1"/>
      <protection locked="0"/>
    </xf>
    <xf numFmtId="183" fontId="39" fillId="0" borderId="182" xfId="1"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protection locked="0"/>
    </xf>
    <xf numFmtId="183" fontId="103" fillId="0" borderId="139" xfId="0" applyNumberFormat="1" applyFont="1" applyBorder="1" applyAlignment="1" applyProtection="1">
      <alignment horizontal="center" vertical="center"/>
      <protection locked="0"/>
    </xf>
    <xf numFmtId="183" fontId="103" fillId="0" borderId="140" xfId="0" applyNumberFormat="1" applyFont="1" applyBorder="1" applyAlignment="1" applyProtection="1">
      <alignment horizontal="center" vertical="center"/>
      <protection locked="0"/>
    </xf>
    <xf numFmtId="183" fontId="23" fillId="0" borderId="143" xfId="0" applyNumberFormat="1" applyFont="1" applyBorder="1" applyAlignment="1" applyProtection="1">
      <alignment horizontal="center" vertical="center"/>
      <protection locked="0"/>
    </xf>
    <xf numFmtId="183" fontId="23" fillId="0" borderId="144" xfId="0" applyNumberFormat="1" applyFont="1" applyBorder="1" applyAlignment="1" applyProtection="1">
      <alignment horizontal="center" vertical="center"/>
      <protection locked="0"/>
    </xf>
    <xf numFmtId="183" fontId="106" fillId="0" borderId="0" xfId="0" applyNumberFormat="1" applyFont="1" applyAlignment="1" applyProtection="1">
      <alignment horizontal="right" vertical="center"/>
      <protection locked="0"/>
    </xf>
    <xf numFmtId="183" fontId="106" fillId="0" borderId="142" xfId="0" applyNumberFormat="1" applyFont="1" applyBorder="1" applyAlignment="1" applyProtection="1">
      <alignment horizontal="center" vertical="center"/>
      <protection locked="0"/>
    </xf>
    <xf numFmtId="183" fontId="106" fillId="0" borderId="144" xfId="0" applyNumberFormat="1" applyFont="1" applyBorder="1" applyAlignment="1" applyProtection="1">
      <alignment horizontal="center" vertical="center"/>
      <protection locked="0"/>
    </xf>
    <xf numFmtId="183" fontId="106" fillId="0" borderId="176" xfId="0" applyNumberFormat="1" applyFont="1" applyBorder="1" applyAlignment="1" applyProtection="1">
      <alignment horizontal="right" vertical="center"/>
      <protection locked="0"/>
    </xf>
    <xf numFmtId="183" fontId="106" fillId="0" borderId="177" xfId="0" applyNumberFormat="1" applyFont="1" applyBorder="1" applyAlignment="1" applyProtection="1">
      <alignment horizontal="right" vertical="center"/>
      <protection locked="0"/>
    </xf>
    <xf numFmtId="183" fontId="106" fillId="0" borderId="178" xfId="0" applyNumberFormat="1" applyFont="1" applyBorder="1" applyAlignment="1" applyProtection="1">
      <alignment horizontal="right" vertical="center"/>
      <protection locked="0"/>
    </xf>
    <xf numFmtId="183" fontId="52" fillId="0" borderId="0" xfId="0" applyNumberFormat="1" applyFont="1" applyAlignment="1" applyProtection="1">
      <alignment horizontal="left" vertical="center" wrapText="1"/>
      <protection locked="0"/>
    </xf>
    <xf numFmtId="183" fontId="52" fillId="0" borderId="195" xfId="0" applyNumberFormat="1" applyFont="1" applyBorder="1" applyAlignment="1" applyProtection="1">
      <alignment horizontal="left" vertical="center" wrapText="1"/>
      <protection locked="0"/>
    </xf>
    <xf numFmtId="183" fontId="52" fillId="0" borderId="134" xfId="0" applyNumberFormat="1" applyFont="1" applyBorder="1" applyAlignment="1" applyProtection="1">
      <alignment horizontal="left" vertical="center" wrapText="1"/>
      <protection locked="0"/>
    </xf>
    <xf numFmtId="183" fontId="52" fillId="0" borderId="132" xfId="0" applyNumberFormat="1" applyFont="1" applyBorder="1" applyAlignment="1" applyProtection="1">
      <alignment horizontal="left" vertical="center" wrapText="1"/>
      <protection locked="0"/>
    </xf>
    <xf numFmtId="183" fontId="106" fillId="0" borderId="142" xfId="0" applyNumberFormat="1" applyFont="1" applyBorder="1" applyAlignment="1" applyProtection="1">
      <alignment horizontal="right" vertical="center"/>
      <protection locked="0"/>
    </xf>
    <xf numFmtId="183" fontId="106" fillId="0" borderId="143" xfId="0" applyNumberFormat="1" applyFont="1" applyBorder="1" applyAlignment="1" applyProtection="1">
      <alignment horizontal="right" vertical="center"/>
      <protection locked="0"/>
    </xf>
    <xf numFmtId="183" fontId="106" fillId="0" borderId="144" xfId="0" applyNumberFormat="1" applyFont="1" applyBorder="1" applyAlignment="1" applyProtection="1">
      <alignment horizontal="right" vertical="center"/>
      <protection locked="0"/>
    </xf>
    <xf numFmtId="183" fontId="38" fillId="0" borderId="164" xfId="0" applyNumberFormat="1" applyFont="1" applyBorder="1" applyAlignment="1" applyProtection="1">
      <alignment horizontal="center" vertical="center"/>
      <protection locked="0"/>
    </xf>
    <xf numFmtId="183" fontId="38" fillId="0" borderId="165" xfId="0" applyNumberFormat="1" applyFont="1" applyBorder="1" applyAlignment="1" applyProtection="1">
      <alignment horizontal="center" vertical="center"/>
      <protection locked="0"/>
    </xf>
    <xf numFmtId="183" fontId="38" fillId="0" borderId="166" xfId="0" applyNumberFormat="1" applyFont="1" applyBorder="1" applyAlignment="1" applyProtection="1">
      <alignment horizontal="center" vertical="center"/>
      <protection locked="0"/>
    </xf>
    <xf numFmtId="183" fontId="38" fillId="0" borderId="167" xfId="0" applyNumberFormat="1" applyFont="1" applyBorder="1" applyAlignment="1" applyProtection="1">
      <alignment horizontal="center" vertical="center"/>
      <protection locked="0"/>
    </xf>
    <xf numFmtId="183" fontId="38" fillId="0" borderId="1" xfId="0"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center" vertical="center"/>
      <protection locked="0"/>
    </xf>
    <xf numFmtId="183" fontId="38" fillId="0" borderId="185" xfId="0" applyNumberFormat="1" applyFont="1" applyBorder="1" applyAlignment="1" applyProtection="1">
      <alignment horizontal="center" vertical="center"/>
      <protection locked="0"/>
    </xf>
    <xf numFmtId="183" fontId="38" fillId="0" borderId="21" xfId="0" applyNumberFormat="1" applyFont="1" applyBorder="1" applyAlignment="1" applyProtection="1">
      <alignment horizontal="center" vertical="center"/>
      <protection locked="0"/>
    </xf>
    <xf numFmtId="183" fontId="38" fillId="0" borderId="27" xfId="0" applyNumberFormat="1" applyFont="1" applyBorder="1" applyAlignment="1" applyProtection="1">
      <alignment horizontal="center" vertical="center"/>
      <protection locked="0"/>
    </xf>
    <xf numFmtId="183" fontId="43" fillId="0" borderId="130" xfId="0" applyNumberFormat="1" applyFont="1" applyBorder="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183" fontId="43" fillId="0" borderId="195" xfId="0" applyNumberFormat="1" applyFont="1" applyBorder="1" applyAlignment="1" applyProtection="1">
      <alignment horizontal="center" vertical="center"/>
      <protection locked="0"/>
    </xf>
    <xf numFmtId="183" fontId="43" fillId="0" borderId="131" xfId="0" applyNumberFormat="1" applyFont="1" applyBorder="1" applyAlignment="1" applyProtection="1">
      <alignment horizontal="center" vertical="center"/>
      <protection locked="0"/>
    </xf>
    <xf numFmtId="183" fontId="43" fillId="0" borderId="134" xfId="0" applyNumberFormat="1" applyFont="1" applyBorder="1" applyAlignment="1" applyProtection="1">
      <alignment horizontal="center" vertical="center"/>
      <protection locked="0"/>
    </xf>
    <xf numFmtId="183" fontId="43" fillId="0" borderId="132" xfId="0" applyNumberFormat="1" applyFont="1" applyBorder="1" applyAlignment="1" applyProtection="1">
      <alignment horizontal="center" vertical="center"/>
      <protection locked="0"/>
    </xf>
    <xf numFmtId="183" fontId="37" fillId="0" borderId="210" xfId="0" applyNumberFormat="1" applyFont="1" applyBorder="1" applyAlignment="1" applyProtection="1">
      <alignment horizontal="center" vertical="center"/>
      <protection locked="0"/>
    </xf>
    <xf numFmtId="183" fontId="37" fillId="0" borderId="211" xfId="0" applyNumberFormat="1" applyFont="1" applyBorder="1" applyAlignment="1" applyProtection="1">
      <alignment horizontal="center" vertical="center"/>
      <protection locked="0"/>
    </xf>
    <xf numFmtId="183" fontId="37" fillId="0" borderId="212" xfId="0" applyNumberFormat="1" applyFont="1" applyBorder="1" applyAlignment="1" applyProtection="1">
      <alignment horizontal="center" vertical="center"/>
      <protection locked="0"/>
    </xf>
    <xf numFmtId="183" fontId="109" fillId="0" borderId="122" xfId="0" applyNumberFormat="1" applyFont="1" applyBorder="1" applyAlignment="1" applyProtection="1">
      <alignment horizontal="center" vertical="center"/>
      <protection locked="0"/>
    </xf>
    <xf numFmtId="183" fontId="109" fillId="0" borderId="123" xfId="0" applyNumberFormat="1" applyFont="1" applyBorder="1" applyAlignment="1" applyProtection="1">
      <alignment horizontal="center" vertical="center"/>
      <protection locked="0"/>
    </xf>
    <xf numFmtId="183" fontId="52" fillId="0" borderId="0" xfId="0" applyNumberFormat="1" applyFont="1" applyAlignment="1" applyProtection="1">
      <alignment horizontal="left" vertical="top" wrapText="1"/>
      <protection locked="0"/>
    </xf>
    <xf numFmtId="183" fontId="37" fillId="0" borderId="130" xfId="0" applyNumberFormat="1" applyFont="1" applyBorder="1" applyAlignment="1" applyProtection="1">
      <alignment horizontal="center" vertical="center"/>
      <protection locked="0"/>
    </xf>
    <xf numFmtId="183" fontId="37" fillId="0" borderId="195" xfId="0" applyNumberFormat="1" applyFont="1" applyBorder="1" applyAlignment="1" applyProtection="1">
      <alignment horizontal="center" vertical="center"/>
      <protection locked="0"/>
    </xf>
    <xf numFmtId="183" fontId="100" fillId="0" borderId="142" xfId="0" applyNumberFormat="1" applyFont="1" applyBorder="1" applyAlignment="1" applyProtection="1">
      <alignment horizontal="left" vertical="center"/>
      <protection locked="0"/>
    </xf>
    <xf numFmtId="183" fontId="100" fillId="0" borderId="143" xfId="0" applyNumberFormat="1" applyFont="1" applyBorder="1" applyAlignment="1" applyProtection="1">
      <alignment horizontal="left" vertical="center"/>
      <protection locked="0"/>
    </xf>
    <xf numFmtId="183" fontId="94" fillId="0" borderId="130" xfId="0" applyNumberFormat="1" applyFont="1" applyBorder="1" applyAlignment="1" applyProtection="1">
      <alignment horizontal="left" vertical="center"/>
      <protection locked="0"/>
    </xf>
    <xf numFmtId="183" fontId="94" fillId="0" borderId="0" xfId="0" applyNumberFormat="1" applyFont="1" applyAlignment="1" applyProtection="1">
      <alignment horizontal="left" vertical="center"/>
      <protection locked="0"/>
    </xf>
    <xf numFmtId="183" fontId="100" fillId="0" borderId="143" xfId="0" applyNumberFormat="1" applyFont="1" applyBorder="1" applyAlignment="1" applyProtection="1">
      <alignment horizontal="center" vertical="top"/>
      <protection locked="0"/>
    </xf>
    <xf numFmtId="183" fontId="43" fillId="0" borderId="150" xfId="0" applyNumberFormat="1" applyFont="1" applyBorder="1" applyAlignment="1" applyProtection="1">
      <alignment horizontal="center" vertical="center"/>
      <protection locked="0"/>
    </xf>
    <xf numFmtId="183" fontId="43" fillId="0" borderId="151" xfId="0" applyNumberFormat="1" applyFont="1" applyBorder="1" applyAlignment="1" applyProtection="1">
      <alignment horizontal="center" vertical="center"/>
      <protection locked="0"/>
    </xf>
    <xf numFmtId="183" fontId="43" fillId="0" borderId="152" xfId="0" applyNumberFormat="1" applyFont="1" applyBorder="1" applyAlignment="1" applyProtection="1">
      <alignment horizontal="center" vertical="center"/>
      <protection locked="0"/>
    </xf>
    <xf numFmtId="183" fontId="43" fillId="0" borderId="153" xfId="0" applyNumberFormat="1" applyFont="1" applyBorder="1" applyAlignment="1" applyProtection="1">
      <alignment horizontal="center" vertical="center"/>
      <protection locked="0"/>
    </xf>
    <xf numFmtId="183" fontId="43" fillId="0" borderId="154" xfId="0" applyNumberFormat="1" applyFont="1" applyBorder="1" applyAlignment="1" applyProtection="1">
      <alignment horizontal="center" vertical="center"/>
      <protection locked="0"/>
    </xf>
    <xf numFmtId="183" fontId="38" fillId="0" borderId="150" xfId="0" applyNumberFormat="1" applyFont="1" applyBorder="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183" fontId="38" fillId="0" borderId="152" xfId="0" applyNumberFormat="1" applyFont="1" applyBorder="1" applyAlignment="1" applyProtection="1">
      <alignment horizontal="center" vertical="center"/>
      <protection locked="0"/>
    </xf>
    <xf numFmtId="183" fontId="38" fillId="0" borderId="153"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center"/>
      <protection locked="0"/>
    </xf>
    <xf numFmtId="183" fontId="37" fillId="0" borderId="179" xfId="0" applyNumberFormat="1" applyFont="1" applyBorder="1" applyAlignment="1" applyProtection="1">
      <alignment horizontal="center" vertical="center"/>
      <protection locked="0"/>
    </xf>
    <xf numFmtId="183" fontId="37" fillId="0" borderId="180" xfId="0" applyNumberFormat="1" applyFont="1" applyBorder="1" applyAlignment="1" applyProtection="1">
      <alignment horizontal="center" vertical="center"/>
      <protection locked="0"/>
    </xf>
    <xf numFmtId="183" fontId="38" fillId="0" borderId="180" xfId="0" applyNumberFormat="1" applyFont="1" applyBorder="1" applyAlignment="1" applyProtection="1">
      <alignment horizontal="center" vertical="center"/>
      <protection locked="0"/>
    </xf>
    <xf numFmtId="183" fontId="38" fillId="0" borderId="181" xfId="0" applyNumberFormat="1" applyFont="1" applyBorder="1" applyAlignment="1" applyProtection="1">
      <alignment horizontal="center" vertical="center"/>
      <protection locked="0"/>
    </xf>
    <xf numFmtId="183" fontId="37" fillId="0" borderId="171" xfId="0" applyNumberFormat="1" applyFont="1" applyBorder="1" applyAlignment="1" applyProtection="1">
      <alignment horizontal="center" vertical="center"/>
      <protection locked="0"/>
    </xf>
    <xf numFmtId="183" fontId="37" fillId="0" borderId="172" xfId="0" applyNumberFormat="1" applyFont="1" applyBorder="1" applyAlignment="1" applyProtection="1">
      <alignment horizontal="center" vertical="center"/>
      <protection locked="0"/>
    </xf>
    <xf numFmtId="183" fontId="37" fillId="0" borderId="167" xfId="0" applyNumberFormat="1" applyFont="1" applyBorder="1" applyAlignment="1" applyProtection="1">
      <alignment horizontal="center" vertical="center"/>
      <protection locked="0"/>
    </xf>
    <xf numFmtId="183" fontId="37" fillId="0" borderId="173" xfId="0" applyNumberFormat="1" applyFont="1" applyBorder="1" applyAlignment="1" applyProtection="1">
      <alignment horizontal="center" vertical="center"/>
      <protection locked="0"/>
    </xf>
    <xf numFmtId="183" fontId="37" fillId="0" borderId="185" xfId="0" applyNumberFormat="1" applyFont="1" applyBorder="1" applyAlignment="1" applyProtection="1">
      <alignment horizontal="center" vertical="center"/>
      <protection locked="0"/>
    </xf>
    <xf numFmtId="183" fontId="37" fillId="0" borderId="21" xfId="0" applyNumberFormat="1" applyFont="1" applyBorder="1" applyAlignment="1" applyProtection="1">
      <alignment horizontal="center" vertical="center"/>
      <protection locked="0"/>
    </xf>
    <xf numFmtId="183" fontId="37" fillId="0" borderId="186" xfId="0" applyNumberFormat="1" applyFont="1" applyBorder="1" applyAlignment="1" applyProtection="1">
      <alignment horizontal="center" vertical="center"/>
      <protection locked="0"/>
    </xf>
    <xf numFmtId="183" fontId="42" fillId="0" borderId="150" xfId="1" applyNumberFormat="1" applyFont="1" applyBorder="1" applyAlignment="1" applyProtection="1">
      <alignment horizontal="center" vertical="center"/>
      <protection locked="0"/>
    </xf>
    <xf numFmtId="183" fontId="42" fillId="0" borderId="0" xfId="1" applyNumberFormat="1" applyFont="1" applyAlignment="1" applyProtection="1">
      <alignment horizontal="center" vertical="center"/>
      <protection locked="0"/>
    </xf>
    <xf numFmtId="183" fontId="42" fillId="0" borderId="151" xfId="1" applyNumberFormat="1" applyFont="1" applyBorder="1" applyAlignment="1" applyProtection="1">
      <alignment horizontal="center" vertical="center"/>
      <protection locked="0"/>
    </xf>
    <xf numFmtId="183" fontId="37" fillId="0" borderId="150" xfId="0" applyNumberFormat="1" applyFont="1" applyBorder="1" applyAlignment="1" applyProtection="1">
      <alignment horizontal="center" vertical="center"/>
      <protection locked="0"/>
    </xf>
    <xf numFmtId="183" fontId="37" fillId="0" borderId="151" xfId="0" applyNumberFormat="1" applyFont="1" applyBorder="1" applyAlignment="1" applyProtection="1">
      <alignment horizontal="center" vertical="center"/>
      <protection locked="0"/>
    </xf>
    <xf numFmtId="183" fontId="106" fillId="0" borderId="152" xfId="0" applyNumberFormat="1" applyFont="1" applyBorder="1" applyAlignment="1" applyProtection="1">
      <alignment horizontal="center" vertical="center" wrapText="1"/>
      <protection locked="0"/>
    </xf>
    <xf numFmtId="183" fontId="106" fillId="0" borderId="153" xfId="0" applyNumberFormat="1" applyFont="1" applyBorder="1" applyAlignment="1" applyProtection="1">
      <alignment horizontal="center" vertical="center" wrapText="1"/>
      <protection locked="0"/>
    </xf>
    <xf numFmtId="183" fontId="106" fillId="0" borderId="154" xfId="0" applyNumberFormat="1" applyFont="1" applyBorder="1" applyAlignment="1" applyProtection="1">
      <alignment horizontal="center" vertical="center" wrapText="1"/>
      <protection locked="0"/>
    </xf>
    <xf numFmtId="183" fontId="36" fillId="0" borderId="123" xfId="0" applyNumberFormat="1" applyFont="1" applyBorder="1" applyAlignment="1" applyProtection="1">
      <alignment horizontal="left" vertical="center"/>
      <protection locked="0"/>
    </xf>
    <xf numFmtId="183" fontId="36" fillId="0" borderId="124" xfId="0" applyNumberFormat="1" applyFont="1" applyBorder="1" applyAlignment="1" applyProtection="1">
      <alignment horizontal="left" vertical="center"/>
      <protection locked="0"/>
    </xf>
    <xf numFmtId="183" fontId="95" fillId="0" borderId="128" xfId="0" applyNumberFormat="1" applyFont="1" applyBorder="1" applyAlignment="1" applyProtection="1">
      <alignment horizontal="center" vertical="center" textRotation="255"/>
      <protection locked="0"/>
    </xf>
    <xf numFmtId="183" fontId="95" fillId="0" borderId="129" xfId="0" applyNumberFormat="1" applyFont="1" applyBorder="1" applyAlignment="1" applyProtection="1">
      <alignment horizontal="center" vertical="center" textRotation="255"/>
      <protection locked="0"/>
    </xf>
    <xf numFmtId="183" fontId="95" fillId="0" borderId="131" xfId="0" applyNumberFormat="1" applyFont="1" applyBorder="1" applyAlignment="1" applyProtection="1">
      <alignment horizontal="center" vertical="center" textRotation="255"/>
      <protection locked="0"/>
    </xf>
    <xf numFmtId="183" fontId="95" fillId="0" borderId="132" xfId="0" applyNumberFormat="1" applyFont="1" applyBorder="1" applyAlignment="1" applyProtection="1">
      <alignment horizontal="center" vertical="center" textRotation="255"/>
      <protection locked="0"/>
    </xf>
    <xf numFmtId="183" fontId="32" fillId="0" borderId="27" xfId="0" applyNumberFormat="1" applyFont="1" applyBorder="1" applyAlignment="1" applyProtection="1">
      <alignment horizontal="center" vertical="center"/>
      <protection locked="0"/>
    </xf>
    <xf numFmtId="183" fontId="32" fillId="0" borderId="28" xfId="0" applyNumberFormat="1" applyFont="1" applyBorder="1" applyAlignment="1" applyProtection="1">
      <alignment horizontal="center" vertical="center"/>
      <protection locked="0"/>
    </xf>
    <xf numFmtId="183" fontId="32" fillId="0" borderId="26" xfId="0" applyNumberFormat="1" applyFont="1" applyBorder="1" applyAlignment="1" applyProtection="1">
      <alignment horizontal="center" vertical="center"/>
      <protection locked="0"/>
    </xf>
    <xf numFmtId="183" fontId="35" fillId="0" borderId="141" xfId="0" applyNumberFormat="1" applyFont="1" applyBorder="1" applyAlignment="1" applyProtection="1">
      <alignment horizontal="left" vertical="top"/>
      <protection locked="0"/>
    </xf>
    <xf numFmtId="183" fontId="23" fillId="0" borderId="142" xfId="0" applyNumberFormat="1" applyFont="1" applyBorder="1" applyAlignment="1" applyProtection="1">
      <alignment horizontal="center" vertical="center"/>
      <protection locked="0"/>
    </xf>
    <xf numFmtId="183" fontId="23" fillId="0" borderId="150" xfId="0" applyNumberFormat="1" applyFont="1" applyBorder="1" applyAlignment="1" applyProtection="1">
      <alignment horizontal="center" vertical="center"/>
      <protection locked="0"/>
    </xf>
    <xf numFmtId="183" fontId="23" fillId="0" borderId="0" xfId="0" applyNumberFormat="1" applyFont="1" applyAlignment="1" applyProtection="1">
      <alignment horizontal="center" vertical="center"/>
      <protection locked="0"/>
    </xf>
    <xf numFmtId="183" fontId="23" fillId="0" borderId="151" xfId="0" applyNumberFormat="1" applyFont="1" applyBorder="1" applyAlignment="1" applyProtection="1">
      <alignment horizontal="center" vertical="center"/>
      <protection locked="0"/>
    </xf>
    <xf numFmtId="183" fontId="38" fillId="0" borderId="151"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left" vertical="top" shrinkToFit="1"/>
      <protection locked="0"/>
    </xf>
    <xf numFmtId="183" fontId="52" fillId="0" borderId="0" xfId="0" applyNumberFormat="1" applyFont="1" applyAlignment="1" applyProtection="1">
      <alignment horizontal="right" vertical="top" shrinkToFit="1"/>
      <protection locked="0"/>
    </xf>
    <xf numFmtId="183" fontId="52" fillId="0" borderId="0" xfId="0" applyNumberFormat="1" applyFont="1" applyAlignment="1" applyProtection="1">
      <alignment horizontal="left" vertical="top" shrinkToFit="1"/>
      <protection locked="0"/>
    </xf>
    <xf numFmtId="183" fontId="38" fillId="0" borderId="118" xfId="0" applyNumberFormat="1" applyFont="1" applyBorder="1" applyAlignment="1" applyProtection="1">
      <alignment horizontal="center" vertical="center"/>
      <protection locked="0"/>
    </xf>
    <xf numFmtId="183" fontId="38" fillId="0" borderId="125"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right" vertical="center"/>
      <protection locked="0"/>
    </xf>
    <xf numFmtId="183" fontId="111" fillId="0" borderId="133" xfId="0" applyNumberFormat="1" applyFont="1" applyBorder="1" applyAlignment="1" applyProtection="1">
      <alignment horizontal="right" vertical="center"/>
      <protection locked="0"/>
    </xf>
    <xf numFmtId="183" fontId="111" fillId="0" borderId="129" xfId="0" applyNumberFormat="1" applyFont="1" applyBorder="1" applyAlignment="1" applyProtection="1">
      <alignment horizontal="right" vertical="center"/>
      <protection locked="0"/>
    </xf>
    <xf numFmtId="183" fontId="37" fillId="0" borderId="131" xfId="0" applyNumberFormat="1" applyFont="1" applyBorder="1" applyAlignment="1" applyProtection="1">
      <alignment horizontal="center" vertical="center"/>
      <protection locked="0"/>
    </xf>
    <xf numFmtId="183" fontId="37" fillId="0" borderId="134" xfId="0" applyNumberFormat="1" applyFont="1" applyBorder="1" applyAlignment="1" applyProtection="1">
      <alignment horizontal="center" vertical="center"/>
      <protection locked="0"/>
    </xf>
    <xf numFmtId="183" fontId="37" fillId="0" borderId="132" xfId="0" applyNumberFormat="1" applyFont="1" applyBorder="1" applyAlignment="1" applyProtection="1">
      <alignment horizontal="center" vertical="center"/>
      <protection locked="0"/>
    </xf>
    <xf numFmtId="183" fontId="23" fillId="0" borderId="118" xfId="0" applyNumberFormat="1" applyFont="1" applyBorder="1" applyAlignment="1" applyProtection="1">
      <alignment horizontal="center" vertical="center"/>
      <protection locked="0"/>
    </xf>
    <xf numFmtId="183" fontId="23" fillId="0" borderId="122"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center" vertical="center"/>
      <protection locked="0"/>
    </xf>
    <xf numFmtId="183" fontId="111" fillId="0" borderId="129" xfId="0" applyNumberFormat="1" applyFont="1" applyBorder="1" applyAlignment="1" applyProtection="1">
      <alignment horizontal="center" vertical="center"/>
      <protection locked="0"/>
    </xf>
    <xf numFmtId="183" fontId="111" fillId="0" borderId="207" xfId="0" applyNumberFormat="1" applyFont="1" applyBorder="1" applyAlignment="1" applyProtection="1">
      <alignment horizontal="right" vertical="center"/>
      <protection locked="0"/>
    </xf>
    <xf numFmtId="183" fontId="111" fillId="0" borderId="208" xfId="0" applyNumberFormat="1" applyFont="1" applyBorder="1" applyAlignment="1" applyProtection="1">
      <alignment horizontal="right" vertical="center"/>
      <protection locked="0"/>
    </xf>
    <xf numFmtId="183" fontId="111" fillId="0" borderId="209" xfId="0" applyNumberFormat="1" applyFont="1" applyBorder="1" applyAlignment="1" applyProtection="1">
      <alignment horizontal="right" vertical="center"/>
      <protection locked="0"/>
    </xf>
    <xf numFmtId="183" fontId="53" fillId="0" borderId="0" xfId="0" applyNumberFormat="1" applyFont="1" applyProtection="1">
      <alignment vertical="center"/>
      <protection locked="0"/>
    </xf>
    <xf numFmtId="183" fontId="53" fillId="0" borderId="150" xfId="0" applyNumberFormat="1" applyFont="1" applyBorder="1" applyProtection="1">
      <alignment vertical="center"/>
      <protection locked="0"/>
    </xf>
    <xf numFmtId="183" fontId="37" fillId="0" borderId="181" xfId="0" applyNumberFormat="1" applyFont="1" applyBorder="1" applyAlignment="1" applyProtection="1">
      <alignment horizontal="center" vertical="center"/>
      <protection locked="0"/>
    </xf>
    <xf numFmtId="183" fontId="39" fillId="0" borderId="27" xfId="1" applyNumberFormat="1" applyFont="1" applyBorder="1" applyAlignment="1" applyProtection="1">
      <alignment horizontal="center" vertical="center"/>
      <protection locked="0"/>
    </xf>
    <xf numFmtId="183" fontId="39" fillId="0" borderId="28" xfId="1" applyNumberFormat="1" applyFont="1" applyBorder="1" applyAlignment="1" applyProtection="1">
      <alignment horizontal="center" vertical="center"/>
      <protection locked="0"/>
    </xf>
    <xf numFmtId="183" fontId="39" fillId="0" borderId="26" xfId="1" applyNumberFormat="1" applyFont="1" applyBorder="1" applyAlignment="1" applyProtection="1">
      <alignment horizontal="center" vertical="center"/>
      <protection locked="0"/>
    </xf>
    <xf numFmtId="183" fontId="39" fillId="0" borderId="24" xfId="1" applyNumberFormat="1" applyFont="1" applyBorder="1" applyAlignment="1" applyProtection="1">
      <alignment horizontal="center" vertical="center"/>
      <protection locked="0"/>
    </xf>
    <xf numFmtId="183" fontId="39" fillId="0" borderId="25" xfId="1" applyNumberFormat="1" applyFont="1" applyBorder="1" applyAlignment="1" applyProtection="1">
      <alignment horizontal="center" vertical="center"/>
      <protection locked="0"/>
    </xf>
    <xf numFmtId="183" fontId="39" fillId="0" borderId="20" xfId="1" applyNumberFormat="1" applyFont="1" applyBorder="1" applyAlignment="1" applyProtection="1">
      <alignment horizontal="center" vertical="center"/>
      <protection locked="0"/>
    </xf>
    <xf numFmtId="183" fontId="23" fillId="0" borderId="24" xfId="0" applyNumberFormat="1" applyFont="1" applyBorder="1" applyAlignment="1" applyProtection="1">
      <alignment horizontal="center" vertical="center" wrapText="1"/>
      <protection locked="0"/>
    </xf>
    <xf numFmtId="183" fontId="23" fillId="0" borderId="25" xfId="0" applyNumberFormat="1" applyFont="1" applyBorder="1" applyAlignment="1" applyProtection="1">
      <alignment horizontal="center" vertical="center" wrapText="1"/>
      <protection locked="0"/>
    </xf>
    <xf numFmtId="183" fontId="23" fillId="0" borderId="20" xfId="0" applyNumberFormat="1" applyFont="1" applyBorder="1" applyAlignment="1" applyProtection="1">
      <alignment horizontal="center" vertical="center" wrapText="1"/>
      <protection locked="0"/>
    </xf>
    <xf numFmtId="183" fontId="35" fillId="0" borderId="118" xfId="0" applyNumberFormat="1" applyFont="1" applyBorder="1" applyAlignment="1" applyProtection="1">
      <alignment horizontal="left" vertical="top"/>
      <protection locked="0"/>
    </xf>
    <xf numFmtId="183" fontId="23" fillId="0" borderId="122" xfId="0" applyNumberFormat="1" applyFont="1" applyBorder="1" applyAlignment="1" applyProtection="1">
      <alignment horizontal="center"/>
      <protection locked="0"/>
    </xf>
    <xf numFmtId="0" fontId="0" fillId="0" borderId="124" xfId="0" applyBorder="1" applyAlignment="1" applyProtection="1">
      <protection locked="0"/>
    </xf>
    <xf numFmtId="183" fontId="42" fillId="0" borderId="130" xfId="1" applyNumberFormat="1" applyFont="1" applyBorder="1" applyAlignment="1" applyProtection="1">
      <alignment horizontal="right" vertical="center" indent="1"/>
      <protection hidden="1"/>
    </xf>
    <xf numFmtId="183" fontId="42" fillId="0" borderId="0" xfId="1" applyNumberFormat="1" applyFont="1" applyAlignment="1" applyProtection="1">
      <alignment horizontal="right" vertical="center" indent="1"/>
      <protection hidden="1"/>
    </xf>
    <xf numFmtId="183" fontId="42" fillId="0" borderId="195" xfId="1" applyNumberFormat="1" applyFont="1" applyBorder="1" applyAlignment="1" applyProtection="1">
      <alignment horizontal="right" vertical="center" indent="1"/>
      <protection hidden="1"/>
    </xf>
    <xf numFmtId="183" fontId="36" fillId="0" borderId="0" xfId="0" applyNumberFormat="1" applyFont="1" applyAlignment="1" applyProtection="1">
      <alignment horizontal="center" vertical="center"/>
      <protection locked="0"/>
    </xf>
    <xf numFmtId="183" fontId="101" fillId="0" borderId="145" xfId="0" applyNumberFormat="1" applyFont="1" applyBorder="1" applyAlignment="1" applyProtection="1">
      <alignment horizontal="distributed" vertical="center" wrapText="1"/>
      <protection locked="0"/>
    </xf>
    <xf numFmtId="183" fontId="101" fillId="0" borderId="146" xfId="0" applyNumberFormat="1" applyFont="1" applyBorder="1" applyAlignment="1" applyProtection="1">
      <alignment horizontal="distributed" vertical="center" wrapText="1"/>
      <protection locked="0"/>
    </xf>
    <xf numFmtId="183" fontId="101" fillId="0" borderId="147" xfId="0" applyNumberFormat="1" applyFont="1" applyBorder="1" applyAlignment="1" applyProtection="1">
      <alignment horizontal="distributed" vertical="center" wrapText="1"/>
      <protection locked="0"/>
    </xf>
    <xf numFmtId="183" fontId="101" fillId="0" borderId="148" xfId="0" applyNumberFormat="1" applyFont="1" applyBorder="1" applyAlignment="1" applyProtection="1">
      <alignment horizontal="distributed" vertical="center" wrapText="1"/>
      <protection locked="0"/>
    </xf>
    <xf numFmtId="183" fontId="101" fillId="0" borderId="117" xfId="0" applyNumberFormat="1" applyFont="1" applyBorder="1" applyAlignment="1" applyProtection="1">
      <alignment horizontal="distributed" vertical="center" wrapText="1"/>
      <protection locked="0"/>
    </xf>
    <xf numFmtId="183" fontId="101" fillId="0" borderId="149" xfId="0" applyNumberFormat="1" applyFont="1" applyBorder="1" applyAlignment="1" applyProtection="1">
      <alignment horizontal="distributed" vertical="center" wrapText="1"/>
      <protection locked="0"/>
    </xf>
    <xf numFmtId="183" fontId="101" fillId="0" borderId="145" xfId="0" applyNumberFormat="1" applyFont="1" applyBorder="1" applyAlignment="1" applyProtection="1">
      <alignment horizontal="center" vertical="center" textRotation="255"/>
      <protection locked="0"/>
    </xf>
    <xf numFmtId="183" fontId="101" fillId="0" borderId="147" xfId="0" applyNumberFormat="1" applyFont="1" applyBorder="1" applyAlignment="1" applyProtection="1">
      <alignment horizontal="center" vertical="center" textRotation="255"/>
      <protection locked="0"/>
    </xf>
    <xf numFmtId="183" fontId="101" fillId="0" borderId="148" xfId="0" applyNumberFormat="1" applyFont="1" applyBorder="1" applyAlignment="1" applyProtection="1">
      <alignment horizontal="center" vertical="center" textRotation="255"/>
      <protection locked="0"/>
    </xf>
    <xf numFmtId="183" fontId="101" fillId="0" borderId="149" xfId="0" applyNumberFormat="1" applyFont="1" applyBorder="1" applyAlignment="1" applyProtection="1">
      <alignment horizontal="center" vertical="center" textRotation="255"/>
      <protection locked="0"/>
    </xf>
    <xf numFmtId="183" fontId="40" fillId="0" borderId="142" xfId="0" applyNumberFormat="1" applyFont="1" applyBorder="1" applyAlignment="1" applyProtection="1">
      <alignment horizontal="left" vertical="center" wrapText="1"/>
      <protection locked="0"/>
    </xf>
    <xf numFmtId="183" fontId="40" fillId="0" borderId="143" xfId="0" applyNumberFormat="1" applyFont="1" applyBorder="1" applyAlignment="1" applyProtection="1">
      <alignment horizontal="left" vertical="center" wrapText="1"/>
      <protection locked="0"/>
    </xf>
    <xf numFmtId="183" fontId="40" fillId="0" borderId="144" xfId="0" applyNumberFormat="1" applyFont="1" applyBorder="1" applyAlignment="1" applyProtection="1">
      <alignment horizontal="left" vertical="center" wrapText="1"/>
      <protection locked="0"/>
    </xf>
    <xf numFmtId="183" fontId="40" fillId="0" borderId="150" xfId="0" applyNumberFormat="1" applyFont="1" applyBorder="1" applyAlignment="1" applyProtection="1">
      <alignment horizontal="left" vertical="center" wrapText="1"/>
      <protection locked="0"/>
    </xf>
    <xf numFmtId="183" fontId="40" fillId="0" borderId="0" xfId="0" applyNumberFormat="1" applyFont="1" applyAlignment="1" applyProtection="1">
      <alignment horizontal="left" vertical="center" wrapText="1"/>
      <protection locked="0"/>
    </xf>
    <xf numFmtId="183" fontId="40" fillId="0" borderId="151" xfId="0" applyNumberFormat="1" applyFont="1" applyBorder="1" applyAlignment="1" applyProtection="1">
      <alignment horizontal="left" vertical="center" wrapText="1"/>
      <protection locked="0"/>
    </xf>
    <xf numFmtId="183" fontId="100" fillId="0" borderId="142" xfId="0" applyNumberFormat="1" applyFont="1" applyBorder="1" applyAlignment="1" applyProtection="1">
      <alignment horizontal="center" vertical="center" textRotation="255"/>
      <protection locked="0"/>
    </xf>
    <xf numFmtId="183" fontId="100" fillId="0" borderId="144" xfId="0" applyNumberFormat="1" applyFont="1" applyBorder="1" applyAlignment="1" applyProtection="1">
      <alignment horizontal="center" vertical="center" textRotation="255"/>
      <protection locked="0"/>
    </xf>
    <xf numFmtId="183" fontId="100" fillId="0" borderId="150" xfId="0" applyNumberFormat="1" applyFont="1" applyBorder="1" applyAlignment="1" applyProtection="1">
      <alignment horizontal="center" vertical="center" textRotation="255"/>
      <protection locked="0"/>
    </xf>
    <xf numFmtId="183" fontId="100" fillId="0" borderId="151" xfId="0" applyNumberFormat="1" applyFont="1" applyBorder="1" applyAlignment="1" applyProtection="1">
      <alignment horizontal="center" vertical="center" textRotation="255"/>
      <protection locked="0"/>
    </xf>
    <xf numFmtId="183" fontId="95" fillId="0" borderId="125" xfId="0" applyNumberFormat="1" applyFont="1" applyBorder="1" applyAlignment="1" applyProtection="1">
      <alignment horizontal="distributed" vertical="center" wrapText="1"/>
      <protection locked="0"/>
    </xf>
    <xf numFmtId="183" fontId="95" fillId="0" borderId="126" xfId="0" applyNumberFormat="1" applyFont="1" applyBorder="1" applyAlignment="1" applyProtection="1">
      <alignment horizontal="distributed" vertical="center" wrapText="1"/>
      <protection locked="0"/>
    </xf>
    <xf numFmtId="183" fontId="95" fillId="0" borderId="127" xfId="0" applyNumberFormat="1" applyFont="1" applyBorder="1" applyAlignment="1" applyProtection="1">
      <alignment horizontal="distributed" vertical="center" wrapText="1"/>
      <protection locked="0"/>
    </xf>
    <xf numFmtId="183" fontId="95" fillId="0" borderId="125" xfId="0" applyNumberFormat="1" applyFont="1" applyBorder="1" applyAlignment="1" applyProtection="1">
      <alignment horizontal="center" vertical="center" textRotation="255"/>
      <protection locked="0"/>
    </xf>
    <xf numFmtId="183" fontId="95" fillId="0" borderId="126" xfId="0" applyNumberFormat="1" applyFont="1" applyBorder="1" applyAlignment="1" applyProtection="1">
      <alignment horizontal="center" vertical="center" textRotation="255"/>
      <protection locked="0"/>
    </xf>
    <xf numFmtId="183" fontId="95" fillId="0" borderId="127" xfId="0" applyNumberFormat="1" applyFont="1" applyBorder="1" applyAlignment="1" applyProtection="1">
      <alignment horizontal="center" vertical="center" textRotation="255"/>
      <protection locked="0"/>
    </xf>
    <xf numFmtId="183" fontId="40" fillId="0" borderId="125" xfId="0" applyNumberFormat="1" applyFont="1" applyBorder="1" applyAlignment="1" applyProtection="1">
      <alignment horizontal="left" vertical="center" wrapText="1"/>
      <protection locked="0"/>
    </xf>
    <xf numFmtId="183" fontId="40" fillId="0" borderId="126" xfId="0" applyNumberFormat="1" applyFont="1" applyBorder="1" applyAlignment="1" applyProtection="1">
      <alignment horizontal="left" vertical="center" wrapText="1"/>
      <protection locked="0"/>
    </xf>
    <xf numFmtId="183" fontId="40" fillId="0" borderId="127" xfId="0" applyNumberFormat="1" applyFont="1" applyBorder="1" applyAlignment="1" applyProtection="1">
      <alignment horizontal="left" vertical="center" wrapText="1"/>
      <protection locked="0"/>
    </xf>
    <xf numFmtId="183" fontId="94" fillId="0" borderId="128" xfId="0" applyNumberFormat="1" applyFont="1" applyBorder="1" applyAlignment="1" applyProtection="1">
      <alignment horizontal="center" vertical="center" textRotation="255"/>
      <protection locked="0"/>
    </xf>
    <xf numFmtId="183" fontId="94" fillId="0" borderId="133" xfId="0" applyNumberFormat="1" applyFont="1" applyBorder="1" applyAlignment="1" applyProtection="1">
      <alignment horizontal="center" vertical="center" textRotation="255"/>
      <protection locked="0"/>
    </xf>
    <xf numFmtId="183" fontId="94" fillId="0" borderId="130" xfId="0" applyNumberFormat="1" applyFont="1" applyBorder="1" applyAlignment="1" applyProtection="1">
      <alignment horizontal="center" vertical="center" textRotation="255"/>
      <protection locked="0"/>
    </xf>
    <xf numFmtId="183" fontId="94" fillId="0" borderId="0" xfId="0" applyNumberFormat="1" applyFont="1" applyAlignment="1" applyProtection="1">
      <alignment horizontal="center" vertical="center" textRotation="255"/>
      <protection locked="0"/>
    </xf>
    <xf numFmtId="183" fontId="94" fillId="0" borderId="131" xfId="0" applyNumberFormat="1" applyFont="1" applyBorder="1" applyAlignment="1" applyProtection="1">
      <alignment horizontal="center" vertical="center" textRotation="255"/>
      <protection locked="0"/>
    </xf>
    <xf numFmtId="183" fontId="94" fillId="0" borderId="134" xfId="0" applyNumberFormat="1" applyFont="1" applyBorder="1" applyAlignment="1" applyProtection="1">
      <alignment horizontal="center" vertical="center" textRotation="255"/>
      <protection locked="0"/>
    </xf>
    <xf numFmtId="0" fontId="32" fillId="0" borderId="158" xfId="1" applyNumberFormat="1"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2" fillId="0" borderId="160" xfId="1" applyNumberFormat="1" applyFont="1" applyBorder="1" applyAlignment="1" applyProtection="1">
      <alignment horizontal="center" vertical="center"/>
      <protection locked="0"/>
    </xf>
    <xf numFmtId="183" fontId="37" fillId="0" borderId="123" xfId="0" applyNumberFormat="1" applyFont="1" applyBorder="1" applyAlignment="1" applyProtection="1">
      <alignment horizontal="left" vertical="center" indent="1"/>
      <protection locked="0"/>
    </xf>
    <xf numFmtId="183" fontId="37" fillId="0" borderId="124" xfId="0" applyNumberFormat="1" applyFont="1" applyBorder="1" applyAlignment="1" applyProtection="1">
      <alignment horizontal="left" vertical="center" indent="1"/>
      <protection locked="0"/>
    </xf>
    <xf numFmtId="183" fontId="41" fillId="0" borderId="27" xfId="0" applyNumberFormat="1" applyFont="1" applyBorder="1" applyAlignment="1" applyProtection="1">
      <alignment horizontal="center" vertical="center"/>
      <protection locked="0"/>
    </xf>
    <xf numFmtId="183" fontId="41" fillId="0" borderId="28" xfId="0" applyNumberFormat="1" applyFont="1" applyBorder="1" applyAlignment="1" applyProtection="1">
      <alignment horizontal="center" vertical="center"/>
      <protection locked="0"/>
    </xf>
    <xf numFmtId="183" fontId="41" fillId="0" borderId="26" xfId="0" applyNumberFormat="1" applyFont="1" applyBorder="1" applyAlignment="1" applyProtection="1">
      <alignment horizontal="center" vertical="center"/>
      <protection locked="0"/>
    </xf>
    <xf numFmtId="183" fontId="41" fillId="0" borderId="24" xfId="0" applyNumberFormat="1" applyFont="1" applyBorder="1" applyAlignment="1" applyProtection="1">
      <alignment horizontal="center" vertical="center"/>
      <protection locked="0"/>
    </xf>
    <xf numFmtId="183" fontId="41" fillId="0" borderId="25" xfId="0" applyNumberFormat="1" applyFont="1" applyBorder="1" applyAlignment="1" applyProtection="1">
      <alignment horizontal="center" vertical="center"/>
      <protection locked="0"/>
    </xf>
    <xf numFmtId="183" fontId="41" fillId="0" borderId="20" xfId="0" applyNumberFormat="1" applyFont="1" applyBorder="1" applyAlignment="1" applyProtection="1">
      <alignment horizontal="center" vertical="center"/>
      <protection locked="0"/>
    </xf>
    <xf numFmtId="183" fontId="102" fillId="0" borderId="138" xfId="0" applyNumberFormat="1" applyFont="1" applyBorder="1" applyAlignment="1" applyProtection="1">
      <alignment horizontal="left" vertical="center"/>
      <protection locked="0"/>
    </xf>
    <xf numFmtId="183" fontId="102" fillId="0" borderId="139" xfId="0" applyNumberFormat="1" applyFont="1" applyBorder="1" applyAlignment="1" applyProtection="1">
      <alignment horizontal="left" vertical="center"/>
      <protection locked="0"/>
    </xf>
    <xf numFmtId="183" fontId="37" fillId="0" borderId="139" xfId="0" applyNumberFormat="1" applyFont="1" applyBorder="1" applyAlignment="1" applyProtection="1">
      <alignment horizontal="left" vertical="center" indent="1"/>
      <protection locked="0"/>
    </xf>
    <xf numFmtId="183" fontId="37" fillId="0" borderId="140" xfId="0" applyNumberFormat="1" applyFont="1" applyBorder="1" applyAlignment="1" applyProtection="1">
      <alignment horizontal="left" vertical="center" indent="1"/>
      <protection locked="0"/>
    </xf>
    <xf numFmtId="183" fontId="28" fillId="0" borderId="27" xfId="0" applyNumberFormat="1" applyFont="1" applyBorder="1" applyAlignment="1" applyProtection="1">
      <alignment horizontal="right" vertical="center" wrapText="1"/>
      <protection locked="0"/>
    </xf>
    <xf numFmtId="183" fontId="28" fillId="0" borderId="28" xfId="0" applyNumberFormat="1" applyFont="1" applyBorder="1" applyAlignment="1" applyProtection="1">
      <alignment horizontal="right" vertical="center" wrapText="1"/>
      <protection locked="0"/>
    </xf>
    <xf numFmtId="183" fontId="28" fillId="0" borderId="26" xfId="0" applyNumberFormat="1" applyFont="1" applyBorder="1" applyAlignment="1" applyProtection="1">
      <alignment horizontal="right" vertical="center" wrapText="1"/>
      <protection locked="0"/>
    </xf>
    <xf numFmtId="183" fontId="52" fillId="0" borderId="28" xfId="0" applyNumberFormat="1" applyFont="1" applyBorder="1" applyAlignment="1" applyProtection="1">
      <alignment horizontal="left" vertical="top" wrapText="1"/>
      <protection locked="0"/>
    </xf>
    <xf numFmtId="183" fontId="52" fillId="0" borderId="17" xfId="0" applyNumberFormat="1" applyFont="1" applyBorder="1" applyAlignment="1" applyProtection="1">
      <alignment horizontal="left" vertical="center" wrapText="1"/>
      <protection locked="0"/>
    </xf>
    <xf numFmtId="183" fontId="52" fillId="0" borderId="25" xfId="0" applyNumberFormat="1" applyFont="1" applyBorder="1" applyAlignment="1" applyProtection="1">
      <alignment horizontal="left" vertical="center" wrapText="1"/>
      <protection locked="0"/>
    </xf>
    <xf numFmtId="183" fontId="52" fillId="0" borderId="20" xfId="0" applyNumberFormat="1" applyFont="1" applyBorder="1" applyAlignment="1" applyProtection="1">
      <alignment horizontal="left" vertical="center" wrapText="1"/>
      <protection locked="0"/>
    </xf>
    <xf numFmtId="183" fontId="52" fillId="0" borderId="28" xfId="0" applyNumberFormat="1" applyFont="1" applyBorder="1" applyAlignment="1" applyProtection="1">
      <alignment horizontal="center" vertical="center"/>
      <protection locked="0"/>
    </xf>
    <xf numFmtId="183" fontId="51" fillId="0" borderId="27" xfId="1" applyNumberFormat="1" applyFont="1" applyBorder="1" applyAlignment="1" applyProtection="1">
      <alignment horizontal="center" vertical="center" wrapText="1"/>
      <protection locked="0"/>
    </xf>
    <xf numFmtId="183" fontId="51" fillId="0" borderId="28" xfId="1" applyNumberFormat="1" applyFont="1" applyBorder="1" applyAlignment="1" applyProtection="1">
      <alignment horizontal="center" vertical="center" wrapText="1"/>
      <protection locked="0"/>
    </xf>
    <xf numFmtId="183" fontId="51" fillId="0" borderId="26" xfId="1" applyNumberFormat="1" applyFont="1" applyBorder="1" applyAlignment="1" applyProtection="1">
      <alignment horizontal="center" vertical="center" wrapText="1"/>
      <protection locked="0"/>
    </xf>
    <xf numFmtId="183" fontId="51" fillId="0" borderId="24" xfId="1" applyNumberFormat="1" applyFont="1" applyBorder="1" applyAlignment="1" applyProtection="1">
      <alignment horizontal="center" vertical="center" wrapText="1"/>
      <protection locked="0"/>
    </xf>
    <xf numFmtId="183" fontId="51" fillId="0" borderId="25" xfId="1" applyNumberFormat="1" applyFont="1" applyBorder="1" applyAlignment="1" applyProtection="1">
      <alignment horizontal="center" vertical="center" wrapText="1"/>
      <protection locked="0"/>
    </xf>
    <xf numFmtId="183" fontId="51" fillId="0" borderId="20" xfId="1" applyNumberFormat="1" applyFont="1" applyBorder="1" applyAlignment="1" applyProtection="1">
      <alignment horizontal="center" vertical="center" wrapText="1"/>
      <protection locked="0"/>
    </xf>
    <xf numFmtId="183" fontId="41" fillId="0" borderId="27" xfId="0" applyNumberFormat="1" applyFont="1" applyBorder="1" applyAlignment="1" applyProtection="1">
      <alignment horizontal="center" vertical="center" wrapText="1"/>
      <protection locked="0"/>
    </xf>
    <xf numFmtId="183" fontId="41" fillId="0" borderId="28" xfId="0" applyNumberFormat="1" applyFont="1" applyBorder="1" applyAlignment="1" applyProtection="1">
      <alignment horizontal="center" vertical="center" wrapText="1"/>
      <protection locked="0"/>
    </xf>
    <xf numFmtId="183" fontId="41" fillId="0" borderId="26"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center" vertical="center" wrapText="1"/>
      <protection locked="0"/>
    </xf>
    <xf numFmtId="183" fontId="41" fillId="0" borderId="25" xfId="0" applyNumberFormat="1" applyFont="1" applyBorder="1" applyAlignment="1" applyProtection="1">
      <alignment horizontal="center" vertical="center" wrapText="1"/>
      <protection locked="0"/>
    </xf>
    <xf numFmtId="183" fontId="41" fillId="0" borderId="20" xfId="0" applyNumberFormat="1" applyFont="1" applyBorder="1" applyAlignment="1" applyProtection="1">
      <alignment horizontal="center" vertical="center" wrapText="1"/>
      <protection locked="0"/>
    </xf>
    <xf numFmtId="183" fontId="39" fillId="0" borderId="62" xfId="1"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wrapText="1"/>
      <protection locked="0"/>
    </xf>
    <xf numFmtId="183" fontId="31" fillId="0" borderId="27" xfId="0" applyNumberFormat="1" applyFont="1" applyBorder="1" applyAlignment="1" applyProtection="1">
      <alignment horizontal="center" vertical="center" wrapText="1"/>
      <protection locked="0"/>
    </xf>
    <xf numFmtId="183" fontId="31" fillId="0" borderId="28" xfId="0" applyNumberFormat="1" applyFont="1" applyBorder="1" applyAlignment="1" applyProtection="1">
      <alignment horizontal="center" vertical="center" wrapText="1"/>
      <protection locked="0"/>
    </xf>
    <xf numFmtId="183" fontId="31" fillId="0" borderId="26" xfId="0" applyNumberFormat="1" applyFont="1" applyBorder="1" applyAlignment="1" applyProtection="1">
      <alignment horizontal="center" vertical="center" wrapText="1"/>
      <protection locked="0"/>
    </xf>
    <xf numFmtId="183" fontId="27" fillId="0" borderId="27" xfId="0" applyNumberFormat="1" applyFont="1" applyBorder="1" applyAlignment="1" applyProtection="1">
      <alignment horizontal="left" vertical="center" wrapText="1" indent="1"/>
      <protection locked="0"/>
    </xf>
    <xf numFmtId="183" fontId="27" fillId="0" borderId="28" xfId="0" applyNumberFormat="1" applyFont="1" applyBorder="1" applyAlignment="1" applyProtection="1">
      <alignment horizontal="left" vertical="center" wrapText="1" indent="1"/>
      <protection locked="0"/>
    </xf>
    <xf numFmtId="183" fontId="27" fillId="0" borderId="26" xfId="0" applyNumberFormat="1" applyFont="1" applyBorder="1" applyAlignment="1" applyProtection="1">
      <alignment horizontal="left" vertical="center" wrapText="1" indent="1"/>
      <protection locked="0"/>
    </xf>
    <xf numFmtId="183" fontId="33" fillId="0" borderId="27" xfId="0" applyNumberFormat="1" applyFont="1" applyBorder="1" applyAlignment="1" applyProtection="1">
      <alignment horizontal="center" vertical="center"/>
      <protection locked="0"/>
    </xf>
    <xf numFmtId="183" fontId="33" fillId="0" borderId="28" xfId="0" applyNumberFormat="1" applyFont="1" applyBorder="1" applyAlignment="1" applyProtection="1">
      <alignment horizontal="center" vertical="center"/>
      <protection locked="0"/>
    </xf>
    <xf numFmtId="183" fontId="33" fillId="0" borderId="26" xfId="0" applyNumberFormat="1" applyFont="1" applyBorder="1" applyAlignment="1" applyProtection="1">
      <alignment horizontal="center" vertical="center"/>
      <protection locked="0"/>
    </xf>
    <xf numFmtId="183" fontId="33" fillId="0" borderId="24" xfId="0" applyNumberFormat="1" applyFont="1" applyBorder="1" applyAlignment="1" applyProtection="1">
      <alignment horizontal="center" vertical="center"/>
      <protection locked="0"/>
    </xf>
    <xf numFmtId="183" fontId="33" fillId="0" borderId="25" xfId="0" applyNumberFormat="1" applyFont="1" applyBorder="1" applyAlignment="1" applyProtection="1">
      <alignment horizontal="center" vertical="center"/>
      <protection locked="0"/>
    </xf>
    <xf numFmtId="183" fontId="33" fillId="0" borderId="20" xfId="0" applyNumberFormat="1" applyFont="1" applyBorder="1" applyAlignment="1" applyProtection="1">
      <alignment horizontal="center" vertical="center"/>
      <protection locked="0"/>
    </xf>
    <xf numFmtId="183" fontId="33" fillId="0" borderId="27" xfId="0" applyNumberFormat="1" applyFont="1" applyBorder="1" applyAlignment="1" applyProtection="1">
      <alignment horizontal="center" vertical="center" textRotation="255" shrinkToFit="1"/>
      <protection locked="0"/>
    </xf>
    <xf numFmtId="183" fontId="33" fillId="0" borderId="28" xfId="0" applyNumberFormat="1" applyFont="1" applyBorder="1" applyAlignment="1" applyProtection="1">
      <alignment horizontal="center" vertical="center" textRotation="255" shrinkToFit="1"/>
      <protection locked="0"/>
    </xf>
    <xf numFmtId="183" fontId="33" fillId="0" borderId="26" xfId="0" applyNumberFormat="1" applyFont="1" applyBorder="1" applyAlignment="1" applyProtection="1">
      <alignment horizontal="center" vertical="center" textRotation="255" shrinkToFit="1"/>
      <protection locked="0"/>
    </xf>
    <xf numFmtId="183" fontId="33" fillId="0" borderId="23" xfId="0" applyNumberFormat="1" applyFont="1" applyBorder="1" applyAlignment="1" applyProtection="1">
      <alignment horizontal="center" vertical="center" textRotation="255" shrinkToFit="1"/>
      <protection locked="0"/>
    </xf>
    <xf numFmtId="183" fontId="33" fillId="0" borderId="0" xfId="0" applyNumberFormat="1" applyFont="1" applyAlignment="1" applyProtection="1">
      <alignment horizontal="center" vertical="center" textRotation="255" shrinkToFit="1"/>
      <protection locked="0"/>
    </xf>
    <xf numFmtId="183" fontId="33" fillId="0" borderId="17" xfId="0" applyNumberFormat="1" applyFont="1" applyBorder="1" applyAlignment="1" applyProtection="1">
      <alignment horizontal="center" vertical="center" textRotation="255" shrinkToFit="1"/>
      <protection locked="0"/>
    </xf>
    <xf numFmtId="183" fontId="33" fillId="0" borderId="24" xfId="0" applyNumberFormat="1" applyFont="1" applyBorder="1" applyAlignment="1" applyProtection="1">
      <alignment horizontal="center" vertical="center" textRotation="255" shrinkToFit="1"/>
      <protection locked="0"/>
    </xf>
    <xf numFmtId="183" fontId="33" fillId="0" borderId="25" xfId="0" applyNumberFormat="1" applyFont="1" applyBorder="1" applyAlignment="1" applyProtection="1">
      <alignment horizontal="center" vertical="center" textRotation="255" shrinkToFit="1"/>
      <protection locked="0"/>
    </xf>
    <xf numFmtId="183" fontId="33" fillId="0" borderId="20" xfId="0" applyNumberFormat="1" applyFont="1" applyBorder="1" applyAlignment="1" applyProtection="1">
      <alignment horizontal="center" vertical="center" textRotation="255" shrinkToFit="1"/>
      <protection locked="0"/>
    </xf>
    <xf numFmtId="183" fontId="29" fillId="0" borderId="91" xfId="0" applyNumberFormat="1" applyFont="1" applyBorder="1" applyAlignment="1" applyProtection="1">
      <alignment horizontal="center" vertical="center" wrapText="1"/>
      <protection locked="0"/>
    </xf>
    <xf numFmtId="183" fontId="29" fillId="0" borderId="92" xfId="0" applyNumberFormat="1" applyFont="1" applyBorder="1" applyAlignment="1" applyProtection="1">
      <alignment horizontal="center" vertical="center" wrapText="1"/>
      <protection locked="0"/>
    </xf>
    <xf numFmtId="183" fontId="29" fillId="0" borderId="93" xfId="0" applyNumberFormat="1" applyFont="1" applyBorder="1" applyAlignment="1" applyProtection="1">
      <alignment horizontal="center" vertical="center" wrapText="1"/>
      <protection locked="0"/>
    </xf>
    <xf numFmtId="183" fontId="37" fillId="0" borderId="24" xfId="0" applyNumberFormat="1" applyFont="1" applyBorder="1" applyAlignment="1" applyProtection="1">
      <alignment horizontal="left" vertical="center" wrapText="1" indent="1"/>
      <protection locked="0"/>
    </xf>
    <xf numFmtId="183" fontId="37" fillId="0" borderId="25" xfId="0" applyNumberFormat="1" applyFont="1" applyBorder="1" applyAlignment="1" applyProtection="1">
      <alignment horizontal="left" vertical="center" wrapText="1" indent="1"/>
      <protection locked="0"/>
    </xf>
    <xf numFmtId="183" fontId="37" fillId="0" borderId="20" xfId="0" applyNumberFormat="1" applyFont="1" applyBorder="1" applyAlignment="1" applyProtection="1">
      <alignment horizontal="left" vertical="center" wrapText="1" indent="1"/>
      <protection locked="0"/>
    </xf>
    <xf numFmtId="183" fontId="96" fillId="0" borderId="122" xfId="0" applyNumberFormat="1" applyFont="1" applyBorder="1" applyAlignment="1" applyProtection="1">
      <alignment horizontal="left" vertical="center"/>
      <protection locked="0"/>
    </xf>
    <xf numFmtId="183" fontId="96" fillId="0" borderId="123" xfId="0" applyNumberFormat="1" applyFont="1" applyBorder="1" applyAlignment="1" applyProtection="1">
      <alignment horizontal="left" vertical="center"/>
      <protection locked="0"/>
    </xf>
    <xf numFmtId="183" fontId="34"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83" fontId="96" fillId="0" borderId="124" xfId="0" applyNumberFormat="1" applyFont="1" applyBorder="1" applyAlignment="1" applyProtection="1">
      <alignment horizontal="left" vertical="center"/>
      <protection locked="0"/>
    </xf>
    <xf numFmtId="183" fontId="32" fillId="0" borderId="24" xfId="0" applyNumberFormat="1" applyFont="1" applyBorder="1" applyAlignment="1" applyProtection="1">
      <alignment horizontal="center" vertical="center"/>
      <protection locked="0"/>
    </xf>
    <xf numFmtId="183" fontId="32" fillId="0" borderId="25" xfId="0" applyNumberFormat="1" applyFont="1" applyBorder="1" applyAlignment="1" applyProtection="1">
      <alignment horizontal="center" vertical="center"/>
      <protection locked="0"/>
    </xf>
    <xf numFmtId="183" fontId="32" fillId="0" borderId="20" xfId="0" applyNumberFormat="1" applyFont="1" applyBorder="1" applyAlignment="1" applyProtection="1">
      <alignment horizontal="center" vertical="center"/>
      <protection locked="0"/>
    </xf>
    <xf numFmtId="183" fontId="32" fillId="0" borderId="128" xfId="0" applyNumberFormat="1" applyFont="1" applyBorder="1" applyAlignment="1" applyProtection="1">
      <alignment horizontal="center" vertical="center"/>
      <protection hidden="1"/>
    </xf>
    <xf numFmtId="183" fontId="32" fillId="0" borderId="133" xfId="0" applyNumberFormat="1" applyFont="1" applyBorder="1" applyAlignment="1" applyProtection="1">
      <alignment horizontal="center" vertical="center"/>
      <protection hidden="1"/>
    </xf>
    <xf numFmtId="183" fontId="32" fillId="0" borderId="129" xfId="0" applyNumberFormat="1" applyFont="1" applyBorder="1" applyAlignment="1" applyProtection="1">
      <alignment horizontal="center" vertical="center"/>
      <protection hidden="1"/>
    </xf>
    <xf numFmtId="183" fontId="32" fillId="0" borderId="131" xfId="0" applyNumberFormat="1" applyFont="1" applyBorder="1" applyAlignment="1" applyProtection="1">
      <alignment horizontal="center" vertical="center"/>
      <protection hidden="1"/>
    </xf>
    <xf numFmtId="183" fontId="32" fillId="0" borderId="134" xfId="0" applyNumberFormat="1" applyFont="1" applyBorder="1" applyAlignment="1" applyProtection="1">
      <alignment horizontal="center" vertical="center"/>
      <protection hidden="1"/>
    </xf>
    <xf numFmtId="183" fontId="32" fillId="0" borderId="132" xfId="0" applyNumberFormat="1" applyFont="1" applyBorder="1" applyAlignment="1" applyProtection="1">
      <alignment horizontal="center" vertical="center"/>
      <protection hidden="1"/>
    </xf>
    <xf numFmtId="183" fontId="109" fillId="0" borderId="124" xfId="0" applyNumberFormat="1" applyFont="1" applyBorder="1" applyAlignment="1" applyProtection="1">
      <alignment horizontal="center" vertical="center"/>
      <protection locked="0"/>
    </xf>
    <xf numFmtId="183" fontId="29" fillId="0" borderId="82" xfId="1" applyNumberFormat="1" applyFont="1" applyBorder="1" applyAlignment="1" applyProtection="1">
      <alignment horizontal="center" vertical="center" wrapText="1"/>
      <protection locked="0"/>
    </xf>
    <xf numFmtId="183" fontId="29" fillId="0" borderId="83" xfId="1" applyNumberFormat="1" applyFont="1" applyBorder="1" applyAlignment="1" applyProtection="1">
      <alignment horizontal="center" vertical="center" wrapText="1"/>
      <protection locked="0"/>
    </xf>
    <xf numFmtId="183" fontId="29" fillId="0" borderId="84" xfId="1" applyNumberFormat="1" applyFont="1" applyBorder="1" applyAlignment="1" applyProtection="1">
      <alignment horizontal="center" vertical="center" wrapText="1"/>
      <protection locked="0"/>
    </xf>
    <xf numFmtId="183" fontId="29" fillId="0" borderId="85" xfId="1" applyNumberFormat="1" applyFont="1" applyBorder="1" applyAlignment="1" applyProtection="1">
      <alignment horizontal="center" vertical="center" wrapText="1"/>
      <protection locked="0"/>
    </xf>
    <xf numFmtId="183" fontId="29" fillId="0" borderId="86" xfId="1" applyNumberFormat="1" applyFont="1" applyBorder="1" applyAlignment="1" applyProtection="1">
      <alignment horizontal="center" vertical="center" wrapText="1"/>
      <protection locked="0"/>
    </xf>
    <xf numFmtId="183" fontId="29" fillId="0" borderId="87" xfId="1" applyNumberFormat="1" applyFont="1" applyBorder="1" applyAlignment="1" applyProtection="1">
      <alignment horizontal="center" vertical="center" wrapText="1"/>
      <protection locked="0"/>
    </xf>
    <xf numFmtId="183" fontId="29" fillId="0" borderId="88" xfId="1" applyNumberFormat="1" applyFont="1" applyBorder="1" applyAlignment="1" applyProtection="1">
      <alignment horizontal="center" vertical="center" wrapText="1"/>
      <protection locked="0"/>
    </xf>
    <xf numFmtId="183" fontId="29" fillId="0" borderId="89" xfId="1" applyNumberFormat="1" applyFont="1" applyBorder="1" applyAlignment="1" applyProtection="1">
      <alignment horizontal="center" vertical="center" wrapText="1"/>
      <protection locked="0"/>
    </xf>
    <xf numFmtId="183" fontId="29" fillId="0" borderId="90" xfId="1" applyNumberFormat="1" applyFont="1" applyBorder="1" applyAlignment="1" applyProtection="1">
      <alignment horizontal="center" vertical="center" wrapText="1"/>
      <protection locked="0"/>
    </xf>
    <xf numFmtId="183" fontId="53" fillId="0" borderId="17" xfId="0" applyNumberFormat="1" applyFont="1" applyBorder="1" applyProtection="1">
      <alignment vertical="center"/>
      <protection locked="0"/>
    </xf>
    <xf numFmtId="183" fontId="53" fillId="0" borderId="23" xfId="0" applyNumberFormat="1" applyFont="1" applyBorder="1" applyProtection="1">
      <alignment vertical="center"/>
      <protection locked="0"/>
    </xf>
    <xf numFmtId="183" fontId="53" fillId="0" borderId="24" xfId="0" applyNumberFormat="1" applyFont="1" applyBorder="1" applyProtection="1">
      <alignment vertical="center"/>
      <protection locked="0"/>
    </xf>
    <xf numFmtId="183" fontId="53" fillId="0" borderId="25" xfId="0" applyNumberFormat="1" applyFont="1" applyBorder="1" applyProtection="1">
      <alignment vertical="center"/>
      <protection locked="0"/>
    </xf>
    <xf numFmtId="183" fontId="53" fillId="0" borderId="20" xfId="0" applyNumberFormat="1" applyFont="1" applyBorder="1" applyProtection="1">
      <alignment vertical="center"/>
      <protection locked="0"/>
    </xf>
    <xf numFmtId="183" fontId="13" fillId="0" borderId="56" xfId="1" applyNumberFormat="1" applyFont="1" applyBorder="1" applyAlignment="1" applyProtection="1">
      <alignment horizontal="right" vertical="center"/>
      <protection locked="0"/>
    </xf>
    <xf numFmtId="183" fontId="13" fillId="0" borderId="57" xfId="1" applyNumberFormat="1" applyFont="1" applyBorder="1" applyAlignment="1" applyProtection="1">
      <alignment horizontal="right" vertical="center"/>
      <protection locked="0"/>
    </xf>
    <xf numFmtId="183" fontId="27" fillId="0" borderId="57" xfId="0" applyNumberFormat="1" applyFont="1" applyBorder="1" applyAlignment="1" applyProtection="1">
      <alignment horizontal="right" vertical="center" wrapText="1"/>
      <protection locked="0"/>
    </xf>
    <xf numFmtId="183" fontId="27" fillId="0" borderId="58" xfId="0" applyNumberFormat="1" applyFont="1" applyBorder="1" applyAlignment="1" applyProtection="1">
      <alignment horizontal="right" vertical="center" wrapText="1"/>
      <protection locked="0"/>
    </xf>
    <xf numFmtId="183" fontId="28" fillId="0" borderId="27" xfId="0" applyNumberFormat="1" applyFont="1" applyBorder="1" applyAlignment="1" applyProtection="1">
      <alignment horizontal="center" vertical="center"/>
      <protection locked="0"/>
    </xf>
    <xf numFmtId="183" fontId="28" fillId="0" borderId="26" xfId="0" applyNumberFormat="1" applyFont="1" applyBorder="1" applyAlignment="1" applyProtection="1">
      <alignment horizontal="center" vertical="center"/>
      <protection locked="0"/>
    </xf>
    <xf numFmtId="183" fontId="38" fillId="0" borderId="24" xfId="1" applyNumberFormat="1" applyFont="1" applyBorder="1" applyAlignment="1" applyProtection="1">
      <alignment horizontal="center" vertical="center"/>
      <protection locked="0"/>
    </xf>
    <xf numFmtId="183" fontId="38" fillId="0" borderId="25" xfId="1" applyNumberFormat="1" applyFont="1" applyBorder="1" applyAlignment="1" applyProtection="1">
      <alignment horizontal="center" vertical="center"/>
      <protection locked="0"/>
    </xf>
    <xf numFmtId="183" fontId="38" fillId="0" borderId="20" xfId="1" applyNumberFormat="1" applyFont="1" applyBorder="1" applyAlignment="1" applyProtection="1">
      <alignment horizontal="center" vertical="center"/>
      <protection locked="0"/>
    </xf>
    <xf numFmtId="187" fontId="35" fillId="0" borderId="23" xfId="1" applyNumberFormat="1" applyFont="1" applyBorder="1" applyAlignment="1" applyProtection="1">
      <alignment horizontal="right" vertical="center" wrapText="1"/>
      <protection locked="0"/>
    </xf>
    <xf numFmtId="187" fontId="35" fillId="0" borderId="17" xfId="1" applyNumberFormat="1" applyFont="1" applyBorder="1" applyAlignment="1" applyProtection="1">
      <alignment horizontal="right" vertical="center" wrapText="1"/>
      <protection locked="0"/>
    </xf>
    <xf numFmtId="187" fontId="35" fillId="0" borderId="24" xfId="1" applyNumberFormat="1" applyFont="1" applyBorder="1" applyAlignment="1" applyProtection="1">
      <alignment horizontal="right" vertical="center" wrapText="1"/>
      <protection locked="0"/>
    </xf>
    <xf numFmtId="187" fontId="35" fillId="0" borderId="25" xfId="1" applyNumberFormat="1" applyFont="1" applyBorder="1" applyAlignment="1" applyProtection="1">
      <alignment horizontal="right" vertical="center" wrapText="1"/>
      <protection locked="0"/>
    </xf>
    <xf numFmtId="187" fontId="35" fillId="0" borderId="20" xfId="1" applyNumberFormat="1" applyFont="1" applyBorder="1" applyAlignment="1" applyProtection="1">
      <alignment horizontal="right" vertical="center" wrapText="1"/>
      <protection locked="0"/>
    </xf>
    <xf numFmtId="183" fontId="36" fillId="0" borderId="23" xfId="1" applyNumberFormat="1" applyFont="1" applyBorder="1" applyAlignment="1" applyProtection="1">
      <alignment horizontal="center" vertical="center" wrapText="1"/>
      <protection locked="0"/>
    </xf>
    <xf numFmtId="183" fontId="36" fillId="0" borderId="17" xfId="1" applyNumberFormat="1" applyFont="1" applyBorder="1" applyAlignment="1" applyProtection="1">
      <alignment horizontal="center" vertical="center" wrapText="1"/>
      <protection locked="0"/>
    </xf>
    <xf numFmtId="183" fontId="36" fillId="0" borderId="24" xfId="1" applyNumberFormat="1" applyFont="1" applyBorder="1" applyAlignment="1" applyProtection="1">
      <alignment horizontal="center" vertical="center" wrapText="1"/>
      <protection locked="0"/>
    </xf>
    <xf numFmtId="183" fontId="36" fillId="0" borderId="25" xfId="1" applyNumberFormat="1" applyFont="1" applyBorder="1" applyAlignment="1" applyProtection="1">
      <alignment horizontal="center" vertical="center" wrapText="1"/>
      <protection locked="0"/>
    </xf>
    <xf numFmtId="183" fontId="36" fillId="0" borderId="20" xfId="1" applyNumberFormat="1" applyFont="1" applyBorder="1" applyAlignment="1" applyProtection="1">
      <alignment horizontal="center" vertical="center" wrapText="1"/>
      <protection locked="0"/>
    </xf>
    <xf numFmtId="183" fontId="51" fillId="0" borderId="27" xfId="0" applyNumberFormat="1" applyFont="1" applyBorder="1" applyAlignment="1" applyProtection="1">
      <alignment horizontal="center" vertical="center" wrapText="1"/>
      <protection locked="0"/>
    </xf>
    <xf numFmtId="183" fontId="51" fillId="0" borderId="28" xfId="0" applyNumberFormat="1" applyFont="1" applyBorder="1" applyAlignment="1" applyProtection="1">
      <alignment horizontal="center" vertical="center" wrapText="1"/>
      <protection locked="0"/>
    </xf>
    <xf numFmtId="183" fontId="51" fillId="0" borderId="23" xfId="0" applyNumberFormat="1" applyFont="1" applyBorder="1" applyAlignment="1" applyProtection="1">
      <alignment horizontal="center" vertical="center" wrapText="1"/>
      <protection locked="0"/>
    </xf>
    <xf numFmtId="183" fontId="51" fillId="0" borderId="0" xfId="0" applyNumberFormat="1" applyFont="1" applyAlignment="1" applyProtection="1">
      <alignment horizontal="center" vertical="center" wrapText="1"/>
      <protection locked="0"/>
    </xf>
    <xf numFmtId="183" fontId="51" fillId="0" borderId="24" xfId="0" applyNumberFormat="1" applyFont="1" applyBorder="1" applyAlignment="1" applyProtection="1">
      <alignment horizontal="center" vertical="center" wrapText="1"/>
      <protection locked="0"/>
    </xf>
    <xf numFmtId="183" fontId="51" fillId="0" borderId="25" xfId="0" applyNumberFormat="1" applyFont="1" applyBorder="1" applyAlignment="1" applyProtection="1">
      <alignment horizontal="center" vertical="center" wrapText="1"/>
      <protection locked="0"/>
    </xf>
    <xf numFmtId="183" fontId="29" fillId="0" borderId="27" xfId="1" applyNumberFormat="1" applyFont="1" applyBorder="1" applyAlignment="1" applyProtection="1">
      <alignment horizontal="center" vertical="center" wrapText="1"/>
      <protection locked="0"/>
    </xf>
    <xf numFmtId="183" fontId="29" fillId="0" borderId="28" xfId="1" applyNumberFormat="1" applyFont="1" applyBorder="1" applyAlignment="1" applyProtection="1">
      <alignment horizontal="center" vertical="center" wrapText="1"/>
      <protection locked="0"/>
    </xf>
    <xf numFmtId="183" fontId="29" fillId="0" borderId="26" xfId="1"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wrapText="1"/>
      <protection locked="0"/>
    </xf>
    <xf numFmtId="183" fontId="29" fillId="0" borderId="0" xfId="1" applyNumberFormat="1" applyFont="1" applyAlignment="1" applyProtection="1">
      <alignment horizontal="center" vertical="center" wrapText="1"/>
      <protection locked="0"/>
    </xf>
    <xf numFmtId="183" fontId="29" fillId="0" borderId="17" xfId="1" applyNumberFormat="1" applyFont="1" applyBorder="1" applyAlignment="1" applyProtection="1">
      <alignment horizontal="center" vertical="center" wrapText="1"/>
      <protection locked="0"/>
    </xf>
    <xf numFmtId="183" fontId="29" fillId="0" borderId="24" xfId="1" applyNumberFormat="1" applyFont="1" applyBorder="1" applyAlignment="1" applyProtection="1">
      <alignment horizontal="center" vertical="center" wrapText="1"/>
      <protection locked="0"/>
    </xf>
    <xf numFmtId="183" fontId="29" fillId="0" borderId="25" xfId="1" applyNumberFormat="1" applyFont="1" applyBorder="1" applyAlignment="1" applyProtection="1">
      <alignment horizontal="center" vertical="center" wrapText="1"/>
      <protection locked="0"/>
    </xf>
    <xf numFmtId="183" fontId="29" fillId="0" borderId="20" xfId="1" applyNumberFormat="1" applyFont="1" applyBorder="1" applyAlignment="1" applyProtection="1">
      <alignment horizontal="center" vertical="center" wrapText="1"/>
      <protection locked="0"/>
    </xf>
    <xf numFmtId="183" fontId="31" fillId="0" borderId="27" xfId="1" applyNumberFormat="1" applyFont="1" applyBorder="1" applyAlignment="1" applyProtection="1">
      <alignment horizontal="right" vertical="center" wrapText="1"/>
      <protection locked="0"/>
    </xf>
    <xf numFmtId="183" fontId="31" fillId="0" borderId="28" xfId="1" applyNumberFormat="1" applyFont="1" applyBorder="1" applyAlignment="1" applyProtection="1">
      <alignment horizontal="right" vertical="center" wrapText="1"/>
      <protection locked="0"/>
    </xf>
    <xf numFmtId="183" fontId="31" fillId="0" borderId="26" xfId="1" applyNumberFormat="1" applyFont="1" applyBorder="1" applyAlignment="1" applyProtection="1">
      <alignment horizontal="right" vertical="center" wrapText="1"/>
      <protection locked="0"/>
    </xf>
    <xf numFmtId="183" fontId="43" fillId="0" borderId="23" xfId="0" applyNumberFormat="1" applyFont="1" applyBorder="1" applyAlignment="1" applyProtection="1">
      <alignment horizontal="center" vertical="center"/>
      <protection locked="0"/>
    </xf>
    <xf numFmtId="183" fontId="43" fillId="0" borderId="17" xfId="0" applyNumberFormat="1" applyFont="1" applyBorder="1" applyAlignment="1" applyProtection="1">
      <alignment horizontal="center" vertical="center"/>
      <protection locked="0"/>
    </xf>
    <xf numFmtId="183" fontId="43" fillId="0" borderId="24" xfId="0" applyNumberFormat="1" applyFont="1" applyBorder="1" applyAlignment="1" applyProtection="1">
      <alignment horizontal="center" vertical="center"/>
      <protection locked="0"/>
    </xf>
    <xf numFmtId="183" fontId="43" fillId="0" borderId="25" xfId="0" applyNumberFormat="1" applyFont="1" applyBorder="1" applyAlignment="1" applyProtection="1">
      <alignment horizontal="center" vertical="center"/>
      <protection locked="0"/>
    </xf>
    <xf numFmtId="183" fontId="43" fillId="0" borderId="20"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center" vertical="center" wrapText="1"/>
      <protection locked="0"/>
    </xf>
    <xf numFmtId="183" fontId="28" fillId="0" borderId="28" xfId="0" applyNumberFormat="1" applyFont="1" applyBorder="1" applyAlignment="1" applyProtection="1">
      <alignment horizontal="center" vertical="center" wrapText="1"/>
      <protection locked="0"/>
    </xf>
    <xf numFmtId="183" fontId="28" fillId="0" borderId="24" xfId="0" applyNumberFormat="1" applyFont="1" applyBorder="1" applyAlignment="1" applyProtection="1">
      <alignment horizontal="center" vertical="center" wrapText="1"/>
      <protection locked="0"/>
    </xf>
    <xf numFmtId="183" fontId="28" fillId="0" borderId="25" xfId="0" applyNumberFormat="1" applyFont="1" applyBorder="1" applyAlignment="1" applyProtection="1">
      <alignment horizontal="center" vertical="center" wrapText="1"/>
      <protection locked="0"/>
    </xf>
    <xf numFmtId="183" fontId="31" fillId="0" borderId="23" xfId="0" applyNumberFormat="1" applyFont="1" applyBorder="1" applyAlignment="1" applyProtection="1">
      <alignment horizontal="center" vertical="center" wrapText="1"/>
      <protection locked="0"/>
    </xf>
    <xf numFmtId="183" fontId="31" fillId="0" borderId="0" xfId="0" applyNumberFormat="1" applyFont="1" applyAlignment="1" applyProtection="1">
      <alignment horizontal="center" vertical="center" wrapText="1"/>
      <protection locked="0"/>
    </xf>
    <xf numFmtId="183" fontId="31" fillId="0" borderId="17" xfId="0" applyNumberFormat="1" applyFont="1" applyBorder="1" applyAlignment="1" applyProtection="1">
      <alignment horizontal="center" vertical="center" wrapText="1"/>
      <protection locked="0"/>
    </xf>
    <xf numFmtId="183" fontId="31" fillId="0" borderId="24" xfId="0" applyNumberFormat="1" applyFont="1" applyBorder="1" applyAlignment="1" applyProtection="1">
      <alignment horizontal="center" vertical="center" wrapText="1"/>
      <protection locked="0"/>
    </xf>
    <xf numFmtId="183" fontId="31" fillId="0" borderId="25" xfId="0" applyNumberFormat="1" applyFont="1" applyBorder="1" applyAlignment="1" applyProtection="1">
      <alignment horizontal="center" vertical="center" wrapText="1"/>
      <protection locked="0"/>
    </xf>
    <xf numFmtId="183" fontId="31" fillId="0" borderId="20" xfId="0" applyNumberFormat="1" applyFont="1" applyBorder="1" applyAlignment="1" applyProtection="1">
      <alignment horizontal="center" vertical="center" wrapText="1"/>
      <protection locked="0"/>
    </xf>
    <xf numFmtId="183" fontId="38" fillId="0" borderId="23" xfId="0" applyNumberFormat="1" applyFont="1" applyBorder="1" applyAlignment="1" applyProtection="1">
      <alignment horizontal="center" vertical="center"/>
      <protection locked="0"/>
    </xf>
    <xf numFmtId="183" fontId="38" fillId="0" borderId="17" xfId="0" applyNumberFormat="1" applyFont="1" applyBorder="1" applyAlignment="1" applyProtection="1">
      <alignment horizontal="center" vertical="center"/>
      <protection locked="0"/>
    </xf>
    <xf numFmtId="183" fontId="38" fillId="0" borderId="24" xfId="0" applyNumberFormat="1" applyFont="1" applyBorder="1" applyAlignment="1" applyProtection="1">
      <alignment horizontal="center" vertical="center"/>
      <protection locked="0"/>
    </xf>
    <xf numFmtId="183" fontId="38" fillId="0" borderId="25" xfId="0" applyNumberFormat="1" applyFont="1" applyBorder="1" applyAlignment="1" applyProtection="1">
      <alignment horizontal="center" vertical="center"/>
      <protection locked="0"/>
    </xf>
    <xf numFmtId="183" fontId="38" fillId="0" borderId="20" xfId="0" applyNumberFormat="1" applyFont="1" applyBorder="1" applyAlignment="1" applyProtection="1">
      <alignment horizontal="center" vertical="center"/>
      <protection locked="0"/>
    </xf>
    <xf numFmtId="183" fontId="28" fillId="0" borderId="103" xfId="0" applyNumberFormat="1" applyFont="1" applyBorder="1" applyAlignment="1" applyProtection="1">
      <alignment horizontal="right" vertical="center"/>
      <protection locked="0"/>
    </xf>
    <xf numFmtId="183" fontId="24" fillId="0" borderId="27" xfId="0" applyNumberFormat="1" applyFont="1" applyBorder="1" applyAlignment="1" applyProtection="1">
      <alignment horizontal="center" vertical="center" wrapText="1"/>
      <protection locked="0"/>
    </xf>
    <xf numFmtId="183" fontId="24" fillId="0" borderId="28" xfId="0" applyNumberFormat="1" applyFont="1" applyBorder="1" applyAlignment="1" applyProtection="1">
      <alignment horizontal="center" vertical="center" wrapText="1"/>
      <protection locked="0"/>
    </xf>
    <xf numFmtId="183" fontId="24" fillId="0" borderId="24" xfId="0" applyNumberFormat="1" applyFont="1" applyBorder="1" applyAlignment="1" applyProtection="1">
      <alignment horizontal="center" vertical="center" wrapText="1"/>
      <protection locked="0"/>
    </xf>
    <xf numFmtId="183" fontId="24" fillId="0" borderId="25" xfId="0" applyNumberFormat="1" applyFont="1" applyBorder="1" applyAlignment="1" applyProtection="1">
      <alignment horizontal="center" vertical="center" wrapText="1"/>
      <protection locked="0"/>
    </xf>
    <xf numFmtId="183" fontId="24" fillId="0" borderId="26" xfId="0" applyNumberFormat="1" applyFont="1" applyBorder="1" applyAlignment="1" applyProtection="1">
      <alignment horizontal="center" vertical="center" wrapText="1"/>
      <protection locked="0"/>
    </xf>
    <xf numFmtId="183" fontId="24" fillId="0" borderId="20" xfId="0" applyNumberFormat="1" applyFont="1" applyBorder="1" applyAlignment="1" applyProtection="1">
      <alignment horizontal="center" vertical="center" wrapText="1"/>
      <protection locked="0"/>
    </xf>
    <xf numFmtId="183" fontId="32" fillId="0" borderId="27" xfId="0" applyNumberFormat="1" applyFont="1" applyBorder="1" applyAlignment="1" applyProtection="1">
      <alignment horizontal="center" vertical="center" wrapText="1"/>
      <protection locked="0"/>
    </xf>
    <xf numFmtId="183" fontId="32" fillId="0" borderId="28" xfId="0" applyNumberFormat="1" applyFont="1" applyBorder="1" applyAlignment="1" applyProtection="1">
      <alignment horizontal="center" vertical="center" wrapText="1"/>
      <protection locked="0"/>
    </xf>
    <xf numFmtId="183" fontId="32" fillId="0" borderId="26" xfId="0" applyNumberFormat="1" applyFont="1" applyBorder="1" applyAlignment="1" applyProtection="1">
      <alignment horizontal="center" vertical="center" wrapText="1"/>
      <protection locked="0"/>
    </xf>
    <xf numFmtId="183" fontId="32" fillId="0" borderId="24" xfId="0" applyNumberFormat="1" applyFont="1" applyBorder="1" applyAlignment="1" applyProtection="1">
      <alignment horizontal="center" vertical="center" wrapText="1"/>
      <protection locked="0"/>
    </xf>
    <xf numFmtId="183" fontId="32" fillId="0" borderId="25" xfId="0" applyNumberFormat="1" applyFont="1" applyBorder="1" applyAlignment="1" applyProtection="1">
      <alignment horizontal="center" vertical="center" wrapText="1"/>
      <protection locked="0"/>
    </xf>
    <xf numFmtId="183" fontId="32" fillId="0" borderId="20" xfId="0" applyNumberFormat="1" applyFont="1" applyBorder="1" applyAlignment="1" applyProtection="1">
      <alignment horizontal="center" vertical="center" wrapText="1"/>
      <protection locked="0"/>
    </xf>
    <xf numFmtId="183" fontId="36" fillId="0" borderId="27" xfId="0" applyNumberFormat="1" applyFont="1" applyBorder="1" applyAlignment="1" applyProtection="1">
      <alignment horizontal="left" vertical="center"/>
      <protection locked="0"/>
    </xf>
    <xf numFmtId="183" fontId="36" fillId="0" borderId="28" xfId="0" applyNumberFormat="1" applyFont="1" applyBorder="1" applyAlignment="1" applyProtection="1">
      <alignment horizontal="left" vertical="center"/>
      <protection locked="0"/>
    </xf>
    <xf numFmtId="183" fontId="131" fillId="0" borderId="27" xfId="0" applyNumberFormat="1" applyFont="1" applyBorder="1" applyAlignment="1" applyProtection="1">
      <alignment horizontal="center" vertical="center" wrapText="1"/>
      <protection locked="0"/>
    </xf>
    <xf numFmtId="183" fontId="131" fillId="0" borderId="28" xfId="0" applyNumberFormat="1" applyFont="1" applyBorder="1" applyAlignment="1" applyProtection="1">
      <alignment horizontal="center" vertical="center" wrapText="1"/>
      <protection locked="0"/>
    </xf>
    <xf numFmtId="183" fontId="131" fillId="0" borderId="26" xfId="0" applyNumberFormat="1" applyFont="1" applyBorder="1" applyAlignment="1" applyProtection="1">
      <alignment horizontal="center" vertical="center" wrapText="1"/>
      <protection locked="0"/>
    </xf>
    <xf numFmtId="183" fontId="131" fillId="0" borderId="23" xfId="0" applyNumberFormat="1" applyFont="1" applyBorder="1" applyAlignment="1" applyProtection="1">
      <alignment horizontal="center" vertical="center" wrapText="1"/>
      <protection locked="0"/>
    </xf>
    <xf numFmtId="183" fontId="131" fillId="0" borderId="0" xfId="0" applyNumberFormat="1" applyFont="1" applyAlignment="1" applyProtection="1">
      <alignment horizontal="center" vertical="center" wrapText="1"/>
      <protection locked="0"/>
    </xf>
    <xf numFmtId="183" fontId="131" fillId="0" borderId="17"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right" vertical="center" wrapText="1"/>
      <protection locked="0"/>
    </xf>
    <xf numFmtId="183" fontId="41" fillId="0" borderId="25" xfId="0" applyNumberFormat="1" applyFont="1" applyBorder="1" applyAlignment="1" applyProtection="1">
      <alignment horizontal="right" vertical="center" wrapText="1"/>
      <protection locked="0"/>
    </xf>
    <xf numFmtId="183" fontId="41" fillId="0" borderId="20" xfId="0" applyNumberFormat="1" applyFont="1" applyBorder="1" applyAlignment="1" applyProtection="1">
      <alignment horizontal="right" vertical="center" wrapText="1"/>
      <protection locked="0"/>
    </xf>
    <xf numFmtId="183" fontId="34" fillId="0" borderId="18" xfId="0" applyNumberFormat="1" applyFont="1" applyBorder="1" applyAlignment="1" applyProtection="1">
      <alignment horizontal="center" vertical="center"/>
      <protection locked="0"/>
    </xf>
    <xf numFmtId="183" fontId="34" fillId="0" borderId="19" xfId="0" applyNumberFormat="1" applyFont="1" applyBorder="1" applyAlignment="1" applyProtection="1">
      <alignment horizontal="center" vertical="center"/>
      <protection locked="0"/>
    </xf>
    <xf numFmtId="183" fontId="34" fillId="0" borderId="29" xfId="0" applyNumberFormat="1" applyFont="1" applyBorder="1" applyAlignment="1" applyProtection="1">
      <alignment horizontal="center" vertical="center"/>
      <protection locked="0"/>
    </xf>
    <xf numFmtId="183" fontId="29" fillId="0" borderId="18" xfId="0" applyNumberFormat="1" applyFont="1" applyBorder="1" applyAlignment="1" applyProtection="1">
      <alignment horizontal="center" vertical="center" wrapText="1"/>
      <protection locked="0"/>
    </xf>
    <xf numFmtId="183" fontId="29" fillId="0" borderId="19" xfId="0" applyNumberFormat="1" applyFont="1" applyBorder="1" applyAlignment="1" applyProtection="1">
      <alignment horizontal="center" vertical="center" wrapText="1"/>
      <protection locked="0"/>
    </xf>
    <xf numFmtId="183" fontId="29" fillId="0" borderId="29" xfId="0" applyNumberFormat="1" applyFont="1" applyBorder="1" applyAlignment="1" applyProtection="1">
      <alignment horizontal="center" vertical="center" wrapText="1"/>
      <protection locked="0"/>
    </xf>
    <xf numFmtId="38" fontId="42" fillId="0" borderId="24" xfId="1" applyFont="1" applyBorder="1" applyAlignment="1" applyProtection="1">
      <alignment horizontal="right" vertical="center" indent="1"/>
      <protection hidden="1"/>
    </xf>
    <xf numFmtId="38" fontId="42" fillId="0" borderId="25" xfId="1" applyFont="1" applyBorder="1" applyAlignment="1" applyProtection="1">
      <alignment horizontal="right" vertical="center" indent="1"/>
      <protection hidden="1"/>
    </xf>
    <xf numFmtId="38" fontId="42" fillId="0" borderId="20" xfId="1" applyFont="1" applyBorder="1" applyAlignment="1" applyProtection="1">
      <alignment horizontal="right" vertical="center" indent="1"/>
      <protection hidden="1"/>
    </xf>
    <xf numFmtId="183" fontId="26" fillId="0" borderId="18" xfId="0" applyNumberFormat="1" applyFont="1" applyBorder="1" applyAlignment="1" applyProtection="1">
      <alignment horizontal="center" vertical="center"/>
      <protection locked="0"/>
    </xf>
    <xf numFmtId="183" fontId="26" fillId="0" borderId="19" xfId="0" applyNumberFormat="1" applyFont="1" applyBorder="1" applyAlignment="1" applyProtection="1">
      <alignment horizontal="center" vertical="center"/>
      <protection locked="0"/>
    </xf>
    <xf numFmtId="183" fontId="26" fillId="0" borderId="29" xfId="0" applyNumberFormat="1" applyFont="1" applyBorder="1" applyAlignment="1" applyProtection="1">
      <alignment horizontal="center" vertical="center"/>
      <protection locked="0"/>
    </xf>
    <xf numFmtId="183" fontId="26" fillId="0" borderId="24" xfId="0" applyNumberFormat="1" applyFont="1" applyBorder="1" applyAlignment="1" applyProtection="1">
      <alignment horizontal="center" vertical="center"/>
      <protection locked="0"/>
    </xf>
    <xf numFmtId="183" fontId="27" fillId="0" borderId="27" xfId="0" applyNumberFormat="1" applyFont="1" applyBorder="1" applyAlignment="1" applyProtection="1">
      <alignment horizontal="distributed" vertical="center" indent="3"/>
      <protection locked="0"/>
    </xf>
    <xf numFmtId="183" fontId="27" fillId="0" borderId="28" xfId="0" applyNumberFormat="1" applyFont="1" applyBorder="1" applyAlignment="1" applyProtection="1">
      <alignment horizontal="distributed" vertical="center" indent="3"/>
      <protection locked="0"/>
    </xf>
    <xf numFmtId="183" fontId="27" fillId="0" borderId="26" xfId="0" applyNumberFormat="1" applyFont="1" applyBorder="1" applyAlignment="1" applyProtection="1">
      <alignment horizontal="distributed" vertical="center" indent="3"/>
      <protection locked="0"/>
    </xf>
    <xf numFmtId="183" fontId="23" fillId="0" borderId="28" xfId="0" applyNumberFormat="1" applyFont="1" applyBorder="1" applyAlignment="1" applyProtection="1">
      <alignment horizontal="center" vertical="center"/>
      <protection locked="0"/>
    </xf>
    <xf numFmtId="183" fontId="23" fillId="0" borderId="26" xfId="0" applyNumberFormat="1" applyFont="1" applyBorder="1" applyAlignment="1" applyProtection="1">
      <alignment horizontal="center" vertical="center"/>
      <protection locked="0"/>
    </xf>
    <xf numFmtId="183" fontId="23" fillId="0" borderId="17" xfId="0" applyNumberFormat="1" applyFont="1" applyBorder="1" applyAlignment="1" applyProtection="1">
      <alignment horizontal="center" vertical="center"/>
      <protection locked="0"/>
    </xf>
    <xf numFmtId="183" fontId="23" fillId="0" borderId="25" xfId="0" applyNumberFormat="1" applyFont="1" applyBorder="1" applyAlignment="1" applyProtection="1">
      <alignment horizontal="center" vertical="center"/>
      <protection locked="0"/>
    </xf>
    <xf numFmtId="183" fontId="23" fillId="0" borderId="20" xfId="0" applyNumberFormat="1" applyFont="1" applyBorder="1" applyAlignment="1" applyProtection="1">
      <alignment horizontal="center" vertical="center"/>
      <protection locked="0"/>
    </xf>
    <xf numFmtId="183" fontId="13" fillId="0" borderId="17" xfId="0" applyNumberFormat="1" applyFont="1" applyBorder="1" applyAlignment="1" applyProtection="1">
      <alignment horizontal="right" textRotation="255"/>
      <protection locked="0"/>
    </xf>
    <xf numFmtId="183" fontId="23" fillId="0" borderId="19" xfId="0" applyNumberFormat="1" applyFont="1" applyBorder="1" applyAlignment="1" applyProtection="1">
      <alignment horizontal="center"/>
      <protection locked="0"/>
    </xf>
    <xf numFmtId="183" fontId="33" fillId="0" borderId="18" xfId="0" applyNumberFormat="1" applyFont="1" applyBorder="1" applyAlignment="1" applyProtection="1">
      <alignment horizontal="distributed" vertical="center" wrapText="1"/>
      <protection locked="0"/>
    </xf>
    <xf numFmtId="183" fontId="33" fillId="0" borderId="19" xfId="0" applyNumberFormat="1" applyFont="1" applyBorder="1" applyAlignment="1" applyProtection="1">
      <alignment horizontal="distributed" vertical="center" wrapText="1"/>
      <protection locked="0"/>
    </xf>
    <xf numFmtId="183" fontId="33" fillId="0" borderId="29" xfId="0" applyNumberFormat="1" applyFont="1" applyBorder="1" applyAlignment="1" applyProtection="1">
      <alignment horizontal="distributed" vertical="center" wrapText="1"/>
      <protection locked="0"/>
    </xf>
    <xf numFmtId="183" fontId="32" fillId="0" borderId="27" xfId="0" applyNumberFormat="1" applyFont="1" applyBorder="1" applyAlignment="1" applyProtection="1">
      <alignment horizontal="center" vertical="center" textRotation="255"/>
      <protection locked="0"/>
    </xf>
    <xf numFmtId="183" fontId="32" fillId="0" borderId="28" xfId="0" applyNumberFormat="1" applyFont="1" applyBorder="1" applyAlignment="1" applyProtection="1">
      <alignment horizontal="center" vertical="center" textRotation="255"/>
      <protection locked="0"/>
    </xf>
    <xf numFmtId="183" fontId="32" fillId="0" borderId="23" xfId="0" applyNumberFormat="1" applyFont="1" applyBorder="1" applyAlignment="1" applyProtection="1">
      <alignment horizontal="center" vertical="center" textRotation="255"/>
      <protection locked="0"/>
    </xf>
    <xf numFmtId="183" fontId="32" fillId="0" borderId="0" xfId="0" applyNumberFormat="1" applyFont="1" applyAlignment="1" applyProtection="1">
      <alignment horizontal="center" vertical="center" textRotation="255"/>
      <protection locked="0"/>
    </xf>
    <xf numFmtId="183" fontId="32" fillId="0" borderId="24" xfId="0" applyNumberFormat="1" applyFont="1" applyBorder="1" applyAlignment="1" applyProtection="1">
      <alignment horizontal="center" vertical="center" textRotation="255"/>
      <protection locked="0"/>
    </xf>
    <xf numFmtId="183" fontId="32" fillId="0" borderId="25" xfId="0" applyNumberFormat="1" applyFont="1" applyBorder="1" applyAlignment="1" applyProtection="1">
      <alignment horizontal="center" vertical="center" textRotation="255"/>
      <protection locked="0"/>
    </xf>
    <xf numFmtId="183" fontId="32" fillId="0" borderId="18" xfId="0" applyNumberFormat="1" applyFont="1" applyBorder="1" applyAlignment="1" applyProtection="1">
      <alignment horizontal="center" vertical="center"/>
      <protection locked="0"/>
    </xf>
    <xf numFmtId="183" fontId="32" fillId="0" borderId="29" xfId="0" applyNumberFormat="1" applyFont="1" applyBorder="1" applyAlignment="1" applyProtection="1">
      <alignment horizontal="center" vertical="center"/>
      <protection locked="0"/>
    </xf>
    <xf numFmtId="0" fontId="32" fillId="0" borderId="74" xfId="1" applyNumberFormat="1" applyFont="1" applyBorder="1" applyAlignment="1" applyProtection="1">
      <alignment horizontal="center" vertical="center"/>
      <protection locked="0"/>
    </xf>
    <xf numFmtId="0" fontId="32" fillId="0" borderId="75" xfId="1" applyNumberFormat="1" applyFont="1" applyBorder="1" applyAlignment="1" applyProtection="1">
      <alignment horizontal="center" vertical="center"/>
      <protection locked="0"/>
    </xf>
    <xf numFmtId="0" fontId="32" fillId="0" borderId="76" xfId="1" applyNumberFormat="1" applyFont="1" applyBorder="1" applyAlignment="1" applyProtection="1">
      <alignment horizontal="center" vertical="center"/>
      <protection locked="0"/>
    </xf>
    <xf numFmtId="183" fontId="39" fillId="0" borderId="18" xfId="0" applyNumberFormat="1" applyFont="1" applyBorder="1" applyAlignment="1" applyProtection="1">
      <alignment horizontal="left" vertical="center" wrapText="1" indent="1"/>
      <protection locked="0"/>
    </xf>
    <xf numFmtId="183" fontId="39" fillId="0" borderId="19" xfId="0" applyNumberFormat="1" applyFont="1" applyBorder="1" applyAlignment="1" applyProtection="1">
      <alignment horizontal="left" vertical="center" wrapText="1" indent="1"/>
      <protection locked="0"/>
    </xf>
    <xf numFmtId="183" fontId="39" fillId="0" borderId="29" xfId="0" applyNumberFormat="1" applyFont="1" applyBorder="1" applyAlignment="1" applyProtection="1">
      <alignment horizontal="left" vertical="center" wrapText="1" indent="1"/>
      <protection locked="0"/>
    </xf>
    <xf numFmtId="183" fontId="38" fillId="0" borderId="18" xfId="0" applyNumberFormat="1" applyFont="1" applyBorder="1" applyAlignment="1" applyProtection="1">
      <alignment horizontal="left" vertical="center" indent="1" shrinkToFit="1"/>
      <protection locked="0"/>
    </xf>
    <xf numFmtId="183" fontId="38" fillId="0" borderId="19" xfId="0" applyNumberFormat="1" applyFont="1" applyBorder="1" applyAlignment="1" applyProtection="1">
      <alignment horizontal="left" vertical="center" indent="1" shrinkToFit="1"/>
      <protection locked="0"/>
    </xf>
    <xf numFmtId="183" fontId="23" fillId="0" borderId="27" xfId="0" applyNumberFormat="1" applyFont="1" applyBorder="1" applyAlignment="1" applyProtection="1">
      <alignment horizontal="center" vertical="center" textRotation="255" wrapText="1"/>
      <protection locked="0"/>
    </xf>
    <xf numFmtId="183" fontId="23" fillId="0" borderId="26"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textRotation="255" wrapText="1"/>
      <protection locked="0"/>
    </xf>
    <xf numFmtId="183" fontId="23" fillId="0" borderId="17" xfId="0" applyNumberFormat="1" applyFont="1" applyBorder="1" applyAlignment="1" applyProtection="1">
      <alignment horizontal="center" vertical="center" textRotation="255" wrapText="1"/>
      <protection locked="0"/>
    </xf>
    <xf numFmtId="183" fontId="23" fillId="0" borderId="24" xfId="0" applyNumberFormat="1" applyFont="1" applyBorder="1" applyAlignment="1" applyProtection="1">
      <alignment horizontal="center" vertical="center" textRotation="255" wrapText="1"/>
      <protection locked="0"/>
    </xf>
    <xf numFmtId="183" fontId="23" fillId="0" borderId="20" xfId="0" applyNumberFormat="1" applyFont="1" applyBorder="1" applyAlignment="1" applyProtection="1">
      <alignment horizontal="center" vertical="center" textRotation="255" wrapText="1"/>
      <protection locked="0"/>
    </xf>
    <xf numFmtId="183" fontId="26" fillId="0" borderId="1" xfId="0" applyNumberFormat="1" applyFont="1" applyBorder="1" applyAlignment="1" applyProtection="1">
      <alignment horizontal="center" vertical="center" shrinkToFit="1"/>
      <protection locked="0"/>
    </xf>
    <xf numFmtId="183" fontId="32" fillId="0" borderId="20" xfId="0" applyNumberFormat="1" applyFont="1" applyBorder="1" applyAlignment="1" applyProtection="1">
      <alignment horizontal="center" vertical="center" textRotation="255"/>
      <protection locked="0"/>
    </xf>
    <xf numFmtId="0" fontId="32" fillId="0" borderId="19" xfId="1" applyNumberFormat="1" applyFont="1" applyBorder="1" applyAlignment="1" applyProtection="1">
      <alignment horizontal="center" vertical="center"/>
      <protection locked="0"/>
    </xf>
    <xf numFmtId="0" fontId="32" fillId="0" borderId="65" xfId="1" applyNumberFormat="1" applyFont="1" applyBorder="1" applyAlignment="1" applyProtection="1">
      <alignment horizontal="center" vertical="center"/>
      <protection locked="0"/>
    </xf>
    <xf numFmtId="184" fontId="23" fillId="0" borderId="23" xfId="1" applyNumberFormat="1" applyFont="1" applyBorder="1" applyAlignment="1" applyProtection="1">
      <alignment horizontal="left" wrapText="1"/>
      <protection locked="0"/>
    </xf>
    <xf numFmtId="183" fontId="32" fillId="0" borderId="26" xfId="0" applyNumberFormat="1" applyFont="1" applyBorder="1" applyAlignment="1" applyProtection="1">
      <alignment horizontal="center" vertical="center" textRotation="255"/>
      <protection locked="0"/>
    </xf>
    <xf numFmtId="183" fontId="26" fillId="0" borderId="1" xfId="0" applyNumberFormat="1" applyFont="1" applyBorder="1" applyAlignment="1" applyProtection="1">
      <alignment horizontal="center" vertical="center"/>
      <protection locked="0"/>
    </xf>
    <xf numFmtId="0" fontId="32" fillId="0" borderId="73" xfId="1" applyNumberFormat="1" applyFont="1" applyBorder="1" applyAlignment="1" applyProtection="1">
      <alignment horizontal="center" vertical="center"/>
      <protection locked="0"/>
    </xf>
    <xf numFmtId="0" fontId="32" fillId="0" borderId="29" xfId="1" applyNumberFormat="1" applyFont="1" applyBorder="1" applyAlignment="1" applyProtection="1">
      <alignment horizontal="center" vertical="center"/>
      <protection locked="0"/>
    </xf>
    <xf numFmtId="183" fontId="27" fillId="0" borderId="18" xfId="0" applyNumberFormat="1" applyFont="1" applyBorder="1" applyAlignment="1" applyProtection="1">
      <alignment horizontal="left" vertical="center"/>
      <protection locked="0"/>
    </xf>
    <xf numFmtId="183" fontId="27" fillId="0" borderId="19" xfId="0" applyNumberFormat="1" applyFont="1" applyBorder="1" applyAlignment="1" applyProtection="1">
      <alignment horizontal="left" vertical="center"/>
      <protection locked="0"/>
    </xf>
    <xf numFmtId="183" fontId="33" fillId="0" borderId="27" xfId="0" applyNumberFormat="1" applyFont="1" applyBorder="1" applyAlignment="1" applyProtection="1">
      <alignment horizontal="distributed" vertical="center" wrapText="1"/>
      <protection locked="0"/>
    </xf>
    <xf numFmtId="183" fontId="33" fillId="0" borderId="28" xfId="0" applyNumberFormat="1" applyFont="1" applyBorder="1" applyAlignment="1" applyProtection="1">
      <alignment horizontal="distributed" vertical="center" wrapText="1"/>
      <protection locked="0"/>
    </xf>
    <xf numFmtId="183" fontId="33" fillId="0" borderId="26" xfId="0" applyNumberFormat="1" applyFont="1" applyBorder="1" applyAlignment="1" applyProtection="1">
      <alignment horizontal="distributed" vertical="center" wrapText="1"/>
      <protection locked="0"/>
    </xf>
    <xf numFmtId="183" fontId="33" fillId="0" borderId="23" xfId="0" applyNumberFormat="1" applyFont="1" applyBorder="1" applyAlignment="1" applyProtection="1">
      <alignment horizontal="distributed" vertical="center" wrapText="1"/>
      <protection locked="0"/>
    </xf>
    <xf numFmtId="183" fontId="33" fillId="0" borderId="0" xfId="0" applyNumberFormat="1" applyFont="1" applyAlignment="1" applyProtection="1">
      <alignment horizontal="distributed" vertical="center" wrapText="1"/>
      <protection locked="0"/>
    </xf>
    <xf numFmtId="183" fontId="33" fillId="0" borderId="17" xfId="0" applyNumberFormat="1" applyFont="1" applyBorder="1" applyAlignment="1" applyProtection="1">
      <alignment horizontal="distributed" vertical="center" wrapText="1"/>
      <protection locked="0"/>
    </xf>
    <xf numFmtId="183" fontId="33" fillId="0" borderId="24" xfId="0" applyNumberFormat="1" applyFont="1" applyBorder="1" applyAlignment="1" applyProtection="1">
      <alignment horizontal="distributed" vertical="center" wrapText="1"/>
      <protection locked="0"/>
    </xf>
    <xf numFmtId="183" fontId="33" fillId="0" borderId="25" xfId="0" applyNumberFormat="1" applyFont="1" applyBorder="1" applyAlignment="1" applyProtection="1">
      <alignment horizontal="distributed" vertical="center" wrapText="1"/>
      <protection locked="0"/>
    </xf>
    <xf numFmtId="183" fontId="33" fillId="0" borderId="20" xfId="0" applyNumberFormat="1" applyFont="1" applyBorder="1" applyAlignment="1" applyProtection="1">
      <alignment horizontal="distributed" vertical="center" wrapText="1"/>
      <protection locked="0"/>
    </xf>
    <xf numFmtId="183" fontId="33" fillId="0" borderId="27" xfId="0" applyNumberFormat="1" applyFont="1" applyBorder="1" applyAlignment="1" applyProtection="1">
      <alignment horizontal="center" vertical="center" textRotation="255"/>
      <protection locked="0"/>
    </xf>
    <xf numFmtId="183" fontId="33" fillId="0" borderId="26" xfId="0" applyNumberFormat="1" applyFont="1" applyBorder="1" applyAlignment="1" applyProtection="1">
      <alignment horizontal="center" vertical="center" textRotation="255"/>
      <protection locked="0"/>
    </xf>
    <xf numFmtId="183" fontId="33" fillId="0" borderId="23" xfId="0" applyNumberFormat="1" applyFont="1" applyBorder="1" applyAlignment="1" applyProtection="1">
      <alignment horizontal="center" vertical="center" textRotation="255"/>
      <protection locked="0"/>
    </xf>
    <xf numFmtId="183" fontId="33" fillId="0" borderId="17" xfId="0" applyNumberFormat="1" applyFont="1" applyBorder="1" applyAlignment="1" applyProtection="1">
      <alignment horizontal="center" vertical="center" textRotation="255"/>
      <protection locked="0"/>
    </xf>
    <xf numFmtId="183" fontId="40" fillId="0" borderId="27" xfId="0" applyNumberFormat="1" applyFont="1" applyBorder="1" applyAlignment="1" applyProtection="1">
      <alignment horizontal="left" vertical="center" wrapText="1"/>
      <protection locked="0"/>
    </xf>
    <xf numFmtId="183" fontId="40" fillId="0" borderId="28" xfId="0" applyNumberFormat="1" applyFont="1" applyBorder="1" applyAlignment="1" applyProtection="1">
      <alignment horizontal="left" vertical="center" wrapText="1"/>
      <protection locked="0"/>
    </xf>
    <xf numFmtId="183" fontId="40" fillId="0" borderId="26" xfId="0" applyNumberFormat="1" applyFont="1" applyBorder="1" applyAlignment="1" applyProtection="1">
      <alignment horizontal="left" vertical="center" wrapText="1"/>
      <protection locked="0"/>
    </xf>
    <xf numFmtId="183" fontId="40" fillId="0" borderId="23" xfId="0" applyNumberFormat="1" applyFont="1" applyBorder="1" applyAlignment="1" applyProtection="1">
      <alignment horizontal="left" vertical="center" wrapText="1"/>
      <protection locked="0"/>
    </xf>
    <xf numFmtId="183" fontId="40" fillId="0" borderId="17" xfId="0" applyNumberFormat="1" applyFont="1" applyBorder="1" applyAlignment="1" applyProtection="1">
      <alignment horizontal="left" vertical="center" wrapText="1"/>
      <protection locked="0"/>
    </xf>
    <xf numFmtId="183" fontId="40" fillId="0" borderId="24" xfId="0" applyNumberFormat="1" applyFont="1" applyBorder="1" applyAlignment="1" applyProtection="1">
      <alignment horizontal="left" vertical="center" wrapText="1"/>
      <protection locked="0"/>
    </xf>
    <xf numFmtId="183" fontId="40" fillId="0" borderId="25" xfId="0" applyNumberFormat="1" applyFont="1" applyBorder="1" applyAlignment="1" applyProtection="1">
      <alignment horizontal="left" vertical="center" wrapText="1"/>
      <protection locked="0"/>
    </xf>
    <xf numFmtId="183" fontId="40" fillId="0" borderId="20" xfId="0" applyNumberFormat="1" applyFont="1" applyBorder="1" applyAlignment="1" applyProtection="1">
      <alignment horizontal="left" vertical="center" wrapText="1"/>
      <protection locked="0"/>
    </xf>
    <xf numFmtId="183" fontId="32" fillId="0" borderId="17" xfId="0" applyNumberFormat="1" applyFont="1" applyBorder="1" applyAlignment="1" applyProtection="1">
      <alignment horizontal="center" vertical="center" textRotation="255"/>
      <protection locked="0"/>
    </xf>
    <xf numFmtId="183" fontId="37" fillId="0" borderId="19" xfId="0" applyNumberFormat="1" applyFont="1" applyBorder="1" applyAlignment="1" applyProtection="1">
      <alignment horizontal="left" vertical="center" indent="1"/>
      <protection locked="0"/>
    </xf>
    <xf numFmtId="183" fontId="37" fillId="0" borderId="29" xfId="0" applyNumberFormat="1" applyFont="1" applyBorder="1" applyAlignment="1" applyProtection="1">
      <alignment horizontal="left" vertical="center" indent="1"/>
      <protection locked="0"/>
    </xf>
    <xf numFmtId="183" fontId="27" fillId="0" borderId="28" xfId="0" applyNumberFormat="1" applyFont="1" applyBorder="1" applyAlignment="1" applyProtection="1">
      <alignment horizontal="center" vertical="center" wrapText="1"/>
      <protection locked="0"/>
    </xf>
    <xf numFmtId="183" fontId="27" fillId="0" borderId="26" xfId="0" applyNumberFormat="1" applyFont="1" applyBorder="1" applyAlignment="1" applyProtection="1">
      <alignment horizontal="center" vertical="center" wrapText="1"/>
      <protection locked="0"/>
    </xf>
    <xf numFmtId="183" fontId="27" fillId="0" borderId="0" xfId="0" applyNumberFormat="1" applyFont="1" applyAlignment="1" applyProtection="1">
      <alignment horizontal="center" vertical="center" wrapText="1"/>
      <protection locked="0"/>
    </xf>
    <xf numFmtId="183" fontId="27" fillId="0" borderId="17" xfId="0" applyNumberFormat="1" applyFont="1" applyBorder="1" applyAlignment="1" applyProtection="1">
      <alignment horizontal="center" vertical="center" wrapText="1"/>
      <protection locked="0"/>
    </xf>
    <xf numFmtId="183" fontId="27" fillId="0" borderId="25" xfId="0" applyNumberFormat="1" applyFont="1" applyBorder="1" applyAlignment="1" applyProtection="1">
      <alignment horizontal="center" vertical="center" wrapText="1"/>
      <protection locked="0"/>
    </xf>
    <xf numFmtId="183" fontId="27" fillId="0" borderId="20"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wrapText="1"/>
      <protection locked="0"/>
    </xf>
    <xf numFmtId="183" fontId="27" fillId="0" borderId="91" xfId="0" applyNumberFormat="1" applyFont="1" applyBorder="1" applyAlignment="1" applyProtection="1">
      <alignment horizontal="center" vertical="center"/>
      <protection locked="0"/>
    </xf>
    <xf numFmtId="183" fontId="27" fillId="0" borderId="92" xfId="0" applyNumberFormat="1" applyFont="1" applyBorder="1" applyAlignment="1" applyProtection="1">
      <alignment horizontal="center" vertical="center"/>
      <protection locked="0"/>
    </xf>
    <xf numFmtId="183" fontId="27" fillId="0" borderId="93" xfId="0" applyNumberFormat="1" applyFont="1" applyBorder="1" applyAlignment="1" applyProtection="1">
      <alignment horizontal="center" vertical="center"/>
      <protection locked="0"/>
    </xf>
    <xf numFmtId="183" fontId="36" fillId="0" borderId="19" xfId="0" applyNumberFormat="1" applyFont="1" applyBorder="1" applyAlignment="1" applyProtection="1">
      <alignment horizontal="left" vertical="center"/>
      <protection locked="0"/>
    </xf>
    <xf numFmtId="183" fontId="36" fillId="0" borderId="29" xfId="0" applyNumberFormat="1" applyFont="1" applyBorder="1" applyAlignment="1" applyProtection="1">
      <alignment horizontal="left" vertical="center"/>
      <protection locked="0"/>
    </xf>
    <xf numFmtId="183" fontId="23" fillId="0" borderId="27" xfId="0" applyNumberFormat="1" applyFont="1" applyBorder="1" applyAlignment="1" applyProtection="1">
      <alignment horizontal="center" vertical="center" textRotation="255"/>
      <protection locked="0"/>
    </xf>
    <xf numFmtId="183" fontId="23" fillId="0" borderId="26" xfId="0" applyNumberFormat="1" applyFont="1" applyBorder="1" applyAlignment="1" applyProtection="1">
      <alignment horizontal="center" vertical="center" textRotation="255"/>
      <protection locked="0"/>
    </xf>
    <xf numFmtId="183" fontId="23" fillId="0" borderId="24" xfId="0" applyNumberFormat="1" applyFont="1" applyBorder="1" applyAlignment="1" applyProtection="1">
      <alignment horizontal="center" vertical="center" textRotation="255"/>
      <protection locked="0"/>
    </xf>
    <xf numFmtId="183" fontId="23" fillId="0" borderId="20" xfId="0" applyNumberFormat="1" applyFont="1" applyBorder="1" applyAlignment="1" applyProtection="1">
      <alignment horizontal="center" vertical="center" textRotation="255"/>
      <protection locked="0"/>
    </xf>
    <xf numFmtId="183" fontId="34" fillId="0" borderId="27" xfId="0" applyNumberFormat="1" applyFont="1" applyBorder="1" applyAlignment="1" applyProtection="1">
      <alignment horizontal="left" wrapText="1"/>
      <protection locked="0"/>
    </xf>
    <xf numFmtId="183" fontId="34" fillId="0" borderId="28" xfId="0" applyNumberFormat="1" applyFont="1" applyBorder="1" applyAlignment="1" applyProtection="1">
      <alignment horizontal="left" wrapText="1"/>
      <protection locked="0"/>
    </xf>
    <xf numFmtId="183" fontId="34" fillId="0" borderId="26" xfId="0" applyNumberFormat="1" applyFont="1" applyBorder="1" applyAlignment="1" applyProtection="1">
      <alignment horizontal="left" wrapText="1"/>
      <protection locked="0"/>
    </xf>
    <xf numFmtId="183" fontId="34" fillId="0" borderId="27" xfId="0" applyNumberFormat="1" applyFont="1" applyBorder="1" applyAlignment="1" applyProtection="1">
      <alignment horizontal="distributed" vertical="center" wrapText="1" indent="1"/>
      <protection locked="0"/>
    </xf>
    <xf numFmtId="183" fontId="34" fillId="0" borderId="28" xfId="0" applyNumberFormat="1" applyFont="1" applyBorder="1" applyAlignment="1" applyProtection="1">
      <alignment horizontal="distributed" vertical="center" wrapText="1" indent="1"/>
      <protection locked="0"/>
    </xf>
    <xf numFmtId="183" fontId="34" fillId="0" borderId="26"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distributed" vertical="center" wrapText="1" indent="1"/>
      <protection locked="0"/>
    </xf>
    <xf numFmtId="183" fontId="34" fillId="0" borderId="0" xfId="0" applyNumberFormat="1" applyFont="1" applyAlignment="1" applyProtection="1">
      <alignment horizontal="distributed" vertical="center" wrapText="1" indent="1"/>
      <protection locked="0"/>
    </xf>
    <xf numFmtId="183" fontId="34" fillId="0" borderId="17" xfId="0" applyNumberFormat="1" applyFont="1" applyBorder="1" applyAlignment="1" applyProtection="1">
      <alignment horizontal="distributed" vertical="center" wrapText="1" indent="1"/>
      <protection locked="0"/>
    </xf>
    <xf numFmtId="183" fontId="34" fillId="0" borderId="24" xfId="0" applyNumberFormat="1" applyFont="1" applyBorder="1" applyAlignment="1" applyProtection="1">
      <alignment horizontal="distributed" vertical="center" wrapText="1" indent="1"/>
      <protection locked="0"/>
    </xf>
    <xf numFmtId="183" fontId="34" fillId="0" borderId="25" xfId="0" applyNumberFormat="1" applyFont="1" applyBorder="1" applyAlignment="1" applyProtection="1">
      <alignment horizontal="distributed" vertical="center" wrapText="1" indent="1"/>
      <protection locked="0"/>
    </xf>
    <xf numFmtId="183" fontId="34" fillId="0" borderId="20"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left" vertical="top" wrapText="1"/>
      <protection locked="0"/>
    </xf>
    <xf numFmtId="183" fontId="34" fillId="0" borderId="0" xfId="0" applyNumberFormat="1" applyFont="1" applyAlignment="1" applyProtection="1">
      <alignment horizontal="left" vertical="top" wrapText="1"/>
      <protection locked="0"/>
    </xf>
    <xf numFmtId="183" fontId="34" fillId="0" borderId="17" xfId="0" applyNumberFormat="1" applyFont="1" applyBorder="1" applyAlignment="1" applyProtection="1">
      <alignment horizontal="left" vertical="top" wrapText="1"/>
      <protection locked="0"/>
    </xf>
    <xf numFmtId="183" fontId="34" fillId="0" borderId="24" xfId="0" applyNumberFormat="1" applyFont="1" applyBorder="1" applyAlignment="1" applyProtection="1">
      <alignment horizontal="left" vertical="top" wrapText="1"/>
      <protection locked="0"/>
    </xf>
    <xf numFmtId="183" fontId="34" fillId="0" borderId="25" xfId="0" applyNumberFormat="1" applyFont="1" applyBorder="1" applyAlignment="1" applyProtection="1">
      <alignment horizontal="left" vertical="top" wrapText="1"/>
      <protection locked="0"/>
    </xf>
    <xf numFmtId="183" fontId="34" fillId="0" borderId="20" xfId="0" applyNumberFormat="1" applyFont="1" applyBorder="1" applyAlignment="1" applyProtection="1">
      <alignment horizontal="left" vertical="top" wrapText="1"/>
      <protection locked="0"/>
    </xf>
    <xf numFmtId="183" fontId="32" fillId="0" borderId="27" xfId="0" applyNumberFormat="1" applyFont="1" applyBorder="1" applyAlignment="1" applyProtection="1">
      <alignment horizontal="center" vertical="center"/>
      <protection hidden="1"/>
    </xf>
    <xf numFmtId="183" fontId="32" fillId="0" borderId="28" xfId="0" applyNumberFormat="1" applyFont="1" applyBorder="1" applyAlignment="1" applyProtection="1">
      <alignment horizontal="center" vertical="center"/>
      <protection hidden="1"/>
    </xf>
    <xf numFmtId="183" fontId="32" fillId="0" borderId="26" xfId="0" applyNumberFormat="1" applyFont="1" applyBorder="1" applyAlignment="1" applyProtection="1">
      <alignment horizontal="center" vertical="center"/>
      <protection hidden="1"/>
    </xf>
    <xf numFmtId="183" fontId="32" fillId="0" borderId="24" xfId="0" applyNumberFormat="1" applyFont="1" applyBorder="1" applyAlignment="1" applyProtection="1">
      <alignment horizontal="center" vertical="center"/>
      <protection hidden="1"/>
    </xf>
    <xf numFmtId="183" fontId="32" fillId="0" borderId="25" xfId="0" applyNumberFormat="1" applyFont="1" applyBorder="1" applyAlignment="1" applyProtection="1">
      <alignment horizontal="center" vertical="center"/>
      <protection hidden="1"/>
    </xf>
    <xf numFmtId="183" fontId="32" fillId="0" borderId="20" xfId="0" applyNumberFormat="1" applyFont="1" applyBorder="1" applyAlignment="1" applyProtection="1">
      <alignment horizontal="center" vertical="center"/>
      <protection hidden="1"/>
    </xf>
    <xf numFmtId="183" fontId="42" fillId="0" borderId="24" xfId="1" applyNumberFormat="1" applyFont="1" applyBorder="1" applyAlignment="1" applyProtection="1">
      <alignment horizontal="right" vertical="center" indent="1"/>
      <protection hidden="1"/>
    </xf>
    <xf numFmtId="183" fontId="42" fillId="0" borderId="25" xfId="1" applyNumberFormat="1" applyFont="1" applyBorder="1" applyAlignment="1" applyProtection="1">
      <alignment horizontal="right" vertical="center" indent="1"/>
      <protection hidden="1"/>
    </xf>
    <xf numFmtId="183" fontId="42" fillId="0" borderId="20" xfId="1" applyNumberFormat="1" applyFont="1" applyBorder="1" applyAlignment="1" applyProtection="1">
      <alignment horizontal="right" vertical="center" indent="1"/>
      <protection hidden="1"/>
    </xf>
    <xf numFmtId="183" fontId="39" fillId="0" borderId="19" xfId="0" applyNumberFormat="1" applyFont="1" applyBorder="1" applyAlignment="1" applyProtection="1">
      <alignment horizontal="left" vertical="center" shrinkToFit="1"/>
      <protection locked="0"/>
    </xf>
    <xf numFmtId="183" fontId="39" fillId="0" borderId="29" xfId="0" applyNumberFormat="1" applyFont="1" applyBorder="1" applyAlignment="1" applyProtection="1">
      <alignment horizontal="left" vertical="center" shrinkToFit="1"/>
      <protection locked="0"/>
    </xf>
    <xf numFmtId="0" fontId="0" fillId="0" borderId="19" xfId="0" applyBorder="1" applyProtection="1">
      <alignment vertical="center"/>
      <protection locked="0"/>
    </xf>
    <xf numFmtId="0" fontId="0" fillId="0" borderId="29" xfId="0" applyBorder="1" applyProtection="1">
      <alignment vertical="center"/>
      <protection locked="0"/>
    </xf>
    <xf numFmtId="183" fontId="23" fillId="0" borderId="27" xfId="0" applyNumberFormat="1" applyFont="1" applyBorder="1" applyAlignment="1" applyProtection="1">
      <alignment horizontal="center" vertical="center"/>
      <protection locked="0"/>
    </xf>
    <xf numFmtId="183" fontId="31" fillId="0" borderId="103" xfId="0" applyNumberFormat="1" applyFont="1" applyBorder="1" applyAlignment="1" applyProtection="1">
      <alignment horizontal="right" vertical="center"/>
      <protection locked="0"/>
    </xf>
    <xf numFmtId="183" fontId="31" fillId="0" borderId="28" xfId="0" applyNumberFormat="1" applyFont="1" applyBorder="1" applyAlignment="1" applyProtection="1">
      <alignment horizontal="right" vertical="center"/>
      <protection locked="0"/>
    </xf>
    <xf numFmtId="183" fontId="31" fillId="0" borderId="26" xfId="0" applyNumberFormat="1" applyFont="1" applyBorder="1" applyAlignment="1" applyProtection="1">
      <alignment horizontal="right" vertical="center"/>
      <protection locked="0"/>
    </xf>
    <xf numFmtId="183" fontId="52" fillId="0" borderId="28" xfId="0" applyNumberFormat="1" applyFont="1" applyBorder="1" applyAlignment="1" applyProtection="1">
      <alignment horizontal="right" vertical="top" shrinkToFit="1"/>
      <protection locked="0"/>
    </xf>
    <xf numFmtId="183" fontId="38" fillId="0" borderId="104" xfId="0" applyNumberFormat="1" applyFont="1" applyBorder="1" applyAlignment="1" applyProtection="1">
      <alignment horizontal="center" vertical="center"/>
      <protection locked="0"/>
    </xf>
    <xf numFmtId="183" fontId="38" fillId="0" borderId="105" xfId="0" applyNumberFormat="1" applyFont="1" applyBorder="1" applyAlignment="1" applyProtection="1">
      <alignment horizontal="center" vertical="center"/>
      <protection locked="0"/>
    </xf>
    <xf numFmtId="183" fontId="36" fillId="0" borderId="0" xfId="0" applyNumberFormat="1" applyFont="1" applyAlignment="1" applyProtection="1">
      <alignment horizontal="center" vertical="top"/>
      <protection locked="0"/>
    </xf>
    <xf numFmtId="0" fontId="0" fillId="0" borderId="28" xfId="0" applyBorder="1" applyProtection="1">
      <alignment vertical="center"/>
      <protection locked="0"/>
    </xf>
    <xf numFmtId="0" fontId="0" fillId="0" borderId="26" xfId="0" applyBorder="1" applyProtection="1">
      <alignment vertical="center"/>
      <protection locked="0"/>
    </xf>
    <xf numFmtId="0" fontId="0" fillId="0" borderId="23" xfId="0" applyBorder="1" applyProtection="1">
      <alignment vertical="center"/>
      <protection locked="0"/>
    </xf>
    <xf numFmtId="0" fontId="0" fillId="0" borderId="0" xfId="0" applyProtection="1">
      <alignment vertical="center"/>
      <protection locked="0"/>
    </xf>
    <xf numFmtId="0" fontId="0" fillId="0" borderId="17"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185" fontId="37" fillId="0" borderId="19" xfId="1" applyNumberFormat="1" applyFont="1" applyBorder="1" applyAlignment="1" applyProtection="1">
      <alignment horizontal="left" vertical="center" indent="1"/>
      <protection locked="0"/>
    </xf>
    <xf numFmtId="185" fontId="37" fillId="0" borderId="29" xfId="1" applyNumberFormat="1" applyFont="1" applyBorder="1" applyAlignment="1" applyProtection="1">
      <alignment horizontal="left" vertical="center" indent="1"/>
      <protection locked="0"/>
    </xf>
    <xf numFmtId="0" fontId="32" fillId="0" borderId="18" xfId="1" applyNumberFormat="1" applyFont="1" applyBorder="1" applyAlignment="1" applyProtection="1">
      <alignment horizontal="center" vertical="center"/>
      <protection locked="0"/>
    </xf>
    <xf numFmtId="0" fontId="36" fillId="0" borderId="19" xfId="0" applyFont="1" applyBorder="1" applyAlignment="1" applyProtection="1">
      <alignment horizontal="center" vertical="center"/>
      <protection locked="0"/>
    </xf>
    <xf numFmtId="0" fontId="36" fillId="0" borderId="65" xfId="0" applyFont="1" applyBorder="1" applyAlignment="1" applyProtection="1">
      <alignment horizontal="center" vertical="center"/>
      <protection locked="0"/>
    </xf>
    <xf numFmtId="183" fontId="29" fillId="0" borderId="27" xfId="1" applyNumberFormat="1" applyFont="1" applyBorder="1" applyAlignment="1" applyProtection="1">
      <alignment horizontal="left" vertical="center" wrapText="1"/>
      <protection locked="0"/>
    </xf>
    <xf numFmtId="183" fontId="29" fillId="0" borderId="28" xfId="1" applyNumberFormat="1" applyFont="1" applyBorder="1" applyAlignment="1" applyProtection="1">
      <alignment horizontal="left" vertical="center" wrapText="1"/>
      <protection locked="0"/>
    </xf>
    <xf numFmtId="183" fontId="29" fillId="0" borderId="26" xfId="1" applyNumberFormat="1" applyFont="1" applyBorder="1" applyAlignment="1" applyProtection="1">
      <alignment horizontal="left" vertical="center" wrapText="1"/>
      <protection locked="0"/>
    </xf>
    <xf numFmtId="183" fontId="37" fillId="0" borderId="104" xfId="0" applyNumberFormat="1" applyFont="1" applyBorder="1" applyAlignment="1" applyProtection="1">
      <alignment horizontal="center" vertical="center"/>
      <protection locked="0"/>
    </xf>
    <xf numFmtId="183" fontId="37" fillId="0" borderId="105" xfId="0" applyNumberFormat="1" applyFont="1" applyBorder="1" applyAlignment="1" applyProtection="1">
      <alignment horizontal="center" vertical="center"/>
      <protection locked="0"/>
    </xf>
    <xf numFmtId="183" fontId="104" fillId="0" borderId="155" xfId="0" applyNumberFormat="1" applyFont="1" applyBorder="1" applyAlignment="1" applyProtection="1">
      <alignment horizontal="center" vertical="center"/>
      <protection locked="0"/>
    </xf>
    <xf numFmtId="183" fontId="104" fillId="0" borderId="156" xfId="0" applyNumberFormat="1" applyFont="1" applyBorder="1" applyAlignment="1" applyProtection="1">
      <alignment horizontal="center" vertical="center"/>
      <protection locked="0"/>
    </xf>
    <xf numFmtId="183" fontId="104" fillId="0" borderId="157" xfId="0" applyNumberFormat="1" applyFont="1" applyBorder="1" applyAlignment="1" applyProtection="1">
      <alignment horizontal="center" vertical="center"/>
      <protection locked="0"/>
    </xf>
    <xf numFmtId="183" fontId="23" fillId="0" borderId="141" xfId="0" applyNumberFormat="1" applyFont="1" applyBorder="1" applyAlignment="1" applyProtection="1">
      <alignment horizontal="center" vertical="center"/>
      <protection locked="0"/>
    </xf>
    <xf numFmtId="183" fontId="34" fillId="0" borderId="1" xfId="0" applyNumberFormat="1" applyFont="1" applyBorder="1" applyAlignment="1" applyProtection="1">
      <alignment horizontal="center" vertical="center"/>
      <protection locked="0"/>
    </xf>
    <xf numFmtId="183" fontId="102" fillId="0" borderId="140" xfId="0" applyNumberFormat="1" applyFont="1" applyBorder="1" applyAlignment="1" applyProtection="1">
      <alignment horizontal="left" vertical="center"/>
      <protection locked="0"/>
    </xf>
    <xf numFmtId="183" fontId="42" fillId="0" borderId="150" xfId="1" applyNumberFormat="1" applyFont="1" applyBorder="1" applyAlignment="1" applyProtection="1">
      <alignment horizontal="right" vertical="center" indent="1"/>
      <protection hidden="1"/>
    </xf>
    <xf numFmtId="183" fontId="42" fillId="0" borderId="151" xfId="1" applyNumberFormat="1" applyFont="1" applyBorder="1" applyAlignment="1" applyProtection="1">
      <alignment horizontal="right" vertical="center" indent="1"/>
      <protection hidden="1"/>
    </xf>
    <xf numFmtId="38" fontId="42" fillId="0" borderId="150" xfId="1" applyFont="1" applyBorder="1" applyAlignment="1" applyProtection="1">
      <alignment horizontal="right" vertical="center" indent="1"/>
      <protection hidden="1"/>
    </xf>
    <xf numFmtId="38" fontId="42" fillId="0" borderId="0" xfId="1" applyFont="1" applyAlignment="1" applyProtection="1">
      <alignment horizontal="right" vertical="center" indent="1"/>
      <protection hidden="1"/>
    </xf>
    <xf numFmtId="38" fontId="42" fillId="0" borderId="151" xfId="1" applyFont="1" applyBorder="1" applyAlignment="1" applyProtection="1">
      <alignment horizontal="right" vertical="center" indent="1"/>
      <protection hidden="1"/>
    </xf>
    <xf numFmtId="183" fontId="101" fillId="0" borderId="138" xfId="0" applyNumberFormat="1" applyFont="1" applyBorder="1" applyAlignment="1" applyProtection="1">
      <alignment horizontal="left" vertical="center"/>
      <protection locked="0"/>
    </xf>
    <xf numFmtId="183" fontId="101" fillId="0" borderId="139" xfId="0" applyNumberFormat="1" applyFont="1" applyBorder="1" applyAlignment="1" applyProtection="1">
      <alignment horizontal="left" vertical="center"/>
      <protection locked="0"/>
    </xf>
    <xf numFmtId="183" fontId="101" fillId="0" borderId="140" xfId="0" applyNumberFormat="1" applyFont="1" applyBorder="1" applyAlignment="1" applyProtection="1">
      <alignment horizontal="left" vertical="center"/>
      <protection locked="0"/>
    </xf>
    <xf numFmtId="183" fontId="99" fillId="0" borderId="151" xfId="0" applyNumberFormat="1" applyFont="1" applyBorder="1" applyAlignment="1">
      <alignment horizontal="center" vertical="top" textRotation="255"/>
    </xf>
    <xf numFmtId="183" fontId="98" fillId="0" borderId="0" xfId="0" applyNumberFormat="1" applyFont="1" applyAlignment="1">
      <alignment horizontal="center" vertical="top" textRotation="255"/>
    </xf>
    <xf numFmtId="183" fontId="113" fillId="0" borderId="0" xfId="0" applyNumberFormat="1" applyFont="1" applyAlignment="1">
      <alignment horizontal="center" vertical="center"/>
    </xf>
    <xf numFmtId="183" fontId="114" fillId="0" borderId="0" xfId="0" applyNumberFormat="1" applyFont="1" applyAlignment="1">
      <alignment horizontal="center" vertical="center"/>
    </xf>
    <xf numFmtId="183" fontId="95" fillId="0" borderId="122" xfId="0" applyNumberFormat="1" applyFont="1" applyBorder="1" applyAlignment="1" applyProtection="1">
      <alignment horizontal="left" vertical="center"/>
      <protection locked="0"/>
    </xf>
    <xf numFmtId="183" fontId="95" fillId="0" borderId="123" xfId="0" applyNumberFormat="1" applyFont="1" applyBorder="1" applyAlignment="1" applyProtection="1">
      <alignment horizontal="left" vertical="center"/>
      <protection locked="0"/>
    </xf>
    <xf numFmtId="183" fontId="95" fillId="0" borderId="124" xfId="0" applyNumberFormat="1" applyFont="1" applyBorder="1" applyAlignment="1" applyProtection="1">
      <alignment horizontal="left" vertical="center"/>
      <protection locked="0"/>
    </xf>
    <xf numFmtId="183" fontId="100" fillId="0" borderId="137" xfId="0" applyNumberFormat="1" applyFont="1" applyBorder="1" applyAlignment="1" applyProtection="1">
      <alignment horizontal="left" vertical="center"/>
      <protection locked="0"/>
    </xf>
    <xf numFmtId="183" fontId="101" fillId="0" borderId="137" xfId="0" applyNumberFormat="1" applyFont="1" applyBorder="1" applyAlignment="1" applyProtection="1">
      <alignment horizontal="left" vertical="center"/>
      <protection locked="0"/>
    </xf>
    <xf numFmtId="183" fontId="23" fillId="0" borderId="141" xfId="0" applyNumberFormat="1" applyFont="1" applyBorder="1" applyAlignment="1" applyProtection="1">
      <alignment horizontal="left" vertical="center"/>
      <protection locked="0"/>
    </xf>
    <xf numFmtId="183" fontId="23" fillId="0" borderId="142" xfId="0" applyNumberFormat="1" applyFont="1" applyBorder="1" applyAlignment="1" applyProtection="1">
      <alignment horizontal="left" vertical="center"/>
      <protection locked="0"/>
    </xf>
    <xf numFmtId="183" fontId="94" fillId="0" borderId="118" xfId="0" applyNumberFormat="1" applyFont="1" applyBorder="1" applyAlignment="1" applyProtection="1">
      <alignment horizontal="left" vertical="center"/>
      <protection locked="0"/>
    </xf>
    <xf numFmtId="183" fontId="95" fillId="0" borderId="119" xfId="0" applyNumberFormat="1" applyFont="1" applyBorder="1" applyAlignment="1" applyProtection="1">
      <alignment horizontal="left" vertical="center"/>
      <protection locked="0"/>
    </xf>
    <xf numFmtId="183" fontId="95" fillId="0" borderId="120" xfId="0" applyNumberFormat="1" applyFont="1" applyBorder="1" applyAlignment="1" applyProtection="1">
      <alignment horizontal="left" vertical="center"/>
      <protection locked="0"/>
    </xf>
    <xf numFmtId="183" fontId="95" fillId="0" borderId="121" xfId="0" applyNumberFormat="1" applyFont="1" applyBorder="1" applyAlignment="1" applyProtection="1">
      <alignment horizontal="left" vertical="center"/>
      <protection locked="0"/>
    </xf>
    <xf numFmtId="183" fontId="23" fillId="0" borderId="119" xfId="0" applyNumberFormat="1" applyFont="1" applyBorder="1" applyAlignment="1" applyProtection="1">
      <alignment horizontal="left" vertical="center"/>
      <protection locked="0"/>
    </xf>
    <xf numFmtId="183" fontId="23" fillId="0" borderId="120" xfId="0" applyNumberFormat="1" applyFont="1" applyBorder="1" applyAlignment="1" applyProtection="1">
      <alignment horizontal="left" vertical="center"/>
      <protection locked="0"/>
    </xf>
    <xf numFmtId="183" fontId="23" fillId="0" borderId="135" xfId="0" applyNumberFormat="1" applyFont="1" applyBorder="1" applyAlignment="1" applyProtection="1">
      <alignment horizontal="left" vertical="center"/>
      <protection locked="0"/>
    </xf>
    <xf numFmtId="183" fontId="23" fillId="0" borderId="136" xfId="0" applyNumberFormat="1" applyFont="1" applyBorder="1" applyAlignment="1" applyProtection="1">
      <alignment horizontal="left" vertical="center"/>
      <protection locked="0"/>
    </xf>
    <xf numFmtId="0" fontId="32" fillId="0" borderId="214" xfId="1" applyNumberFormat="1" applyFont="1" applyBorder="1" applyAlignment="1" applyProtection="1">
      <alignment horizontal="center" vertical="center"/>
      <protection locked="0"/>
    </xf>
    <xf numFmtId="0" fontId="36" fillId="0" borderId="215" xfId="0" applyFont="1" applyBorder="1" applyAlignment="1" applyProtection="1">
      <alignment horizontal="center" vertical="center"/>
      <protection locked="0"/>
    </xf>
    <xf numFmtId="183" fontId="112" fillId="0" borderId="123" xfId="0" applyNumberFormat="1" applyFont="1" applyBorder="1" applyProtection="1">
      <alignment vertical="center"/>
      <protection locked="0"/>
    </xf>
    <xf numFmtId="183" fontId="104" fillId="0" borderId="142" xfId="0" applyNumberFormat="1" applyFont="1" applyBorder="1" applyAlignment="1" applyProtection="1">
      <alignment horizontal="left" wrapText="1"/>
      <protection locked="0"/>
    </xf>
    <xf numFmtId="183" fontId="104" fillId="0" borderId="143" xfId="0" applyNumberFormat="1" applyFont="1" applyBorder="1" applyAlignment="1" applyProtection="1">
      <alignment horizontal="left" wrapText="1"/>
      <protection locked="0"/>
    </xf>
    <xf numFmtId="183" fontId="104" fillId="0" borderId="144" xfId="0" applyNumberFormat="1" applyFont="1" applyBorder="1" applyAlignment="1" applyProtection="1">
      <alignment horizontal="left" wrapText="1"/>
      <protection locked="0"/>
    </xf>
    <xf numFmtId="183" fontId="104" fillId="0" borderId="142" xfId="0" applyNumberFormat="1" applyFont="1" applyBorder="1" applyAlignment="1" applyProtection="1">
      <alignment horizontal="distributed" vertical="center" wrapText="1" indent="1"/>
      <protection locked="0"/>
    </xf>
    <xf numFmtId="183" fontId="104" fillId="0" borderId="143" xfId="0" applyNumberFormat="1" applyFont="1" applyBorder="1" applyAlignment="1" applyProtection="1">
      <alignment horizontal="distributed" vertical="center" wrapText="1" indent="1"/>
      <protection locked="0"/>
    </xf>
    <xf numFmtId="183" fontId="104" fillId="0" borderId="144" xfId="0" applyNumberFormat="1" applyFont="1" applyBorder="1" applyAlignment="1" applyProtection="1">
      <alignment horizontal="distributed" vertical="center" wrapText="1" indent="1"/>
      <protection locked="0"/>
    </xf>
    <xf numFmtId="183" fontId="104" fillId="0" borderId="150" xfId="0" applyNumberFormat="1" applyFont="1" applyBorder="1" applyAlignment="1" applyProtection="1">
      <alignment horizontal="distributed" vertical="center" wrapText="1" indent="1"/>
      <protection locked="0"/>
    </xf>
    <xf numFmtId="183" fontId="104" fillId="0" borderId="0" xfId="0" applyNumberFormat="1" applyFont="1" applyAlignment="1" applyProtection="1">
      <alignment horizontal="distributed" vertical="center" wrapText="1" indent="1"/>
      <protection locked="0"/>
    </xf>
    <xf numFmtId="183" fontId="104" fillId="0" borderId="151" xfId="0" applyNumberFormat="1" applyFont="1" applyBorder="1" applyAlignment="1" applyProtection="1">
      <alignment horizontal="distributed" vertical="center" wrapText="1" indent="1"/>
      <protection locked="0"/>
    </xf>
    <xf numFmtId="183" fontId="104" fillId="0" borderId="152" xfId="0" applyNumberFormat="1" applyFont="1" applyBorder="1" applyAlignment="1" applyProtection="1">
      <alignment horizontal="distributed" vertical="center" wrapText="1" indent="1"/>
      <protection locked="0"/>
    </xf>
    <xf numFmtId="183" fontId="104" fillId="0" borderId="153" xfId="0" applyNumberFormat="1" applyFont="1" applyBorder="1" applyAlignment="1" applyProtection="1">
      <alignment horizontal="distributed" vertical="center" wrapText="1" indent="1"/>
      <protection locked="0"/>
    </xf>
    <xf numFmtId="183" fontId="104" fillId="0" borderId="154" xfId="0" applyNumberFormat="1" applyFont="1" applyBorder="1" applyAlignment="1" applyProtection="1">
      <alignment horizontal="distributed" vertical="center" wrapText="1" indent="1"/>
      <protection locked="0"/>
    </xf>
    <xf numFmtId="183" fontId="102" fillId="0" borderId="142" xfId="0" applyNumberFormat="1" applyFont="1" applyBorder="1" applyAlignment="1" applyProtection="1">
      <alignment horizontal="distributed" vertical="center" indent="3"/>
      <protection locked="0"/>
    </xf>
    <xf numFmtId="183" fontId="102" fillId="0" borderId="143" xfId="0" applyNumberFormat="1" applyFont="1" applyBorder="1" applyAlignment="1" applyProtection="1">
      <alignment horizontal="distributed" vertical="center" indent="3"/>
      <protection locked="0"/>
    </xf>
    <xf numFmtId="183" fontId="102" fillId="0" borderId="144" xfId="0" applyNumberFormat="1" applyFont="1" applyBorder="1" applyAlignment="1" applyProtection="1">
      <alignment horizontal="distributed" vertical="center" indent="3"/>
      <protection locked="0"/>
    </xf>
    <xf numFmtId="183" fontId="103" fillId="0" borderId="143" xfId="0" applyNumberFormat="1" applyFont="1" applyBorder="1" applyAlignment="1" applyProtection="1">
      <alignment horizontal="center" vertical="center"/>
      <protection locked="0"/>
    </xf>
    <xf numFmtId="183" fontId="103" fillId="0" borderId="144" xfId="0" applyNumberFormat="1" applyFont="1" applyBorder="1" applyAlignment="1" applyProtection="1">
      <alignment horizontal="center" vertical="center"/>
      <protection locked="0"/>
    </xf>
    <xf numFmtId="183" fontId="103" fillId="0" borderId="153" xfId="0" applyNumberFormat="1" applyFont="1" applyBorder="1" applyAlignment="1" applyProtection="1">
      <alignment horizontal="center" vertical="center"/>
      <protection locked="0"/>
    </xf>
    <xf numFmtId="183" fontId="103" fillId="0" borderId="154" xfId="0" applyNumberFormat="1" applyFont="1" applyBorder="1" applyAlignment="1" applyProtection="1">
      <alignment horizontal="center" vertical="center"/>
      <protection locked="0"/>
    </xf>
    <xf numFmtId="183" fontId="103" fillId="0" borderId="152"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right" vertical="top" shrinkToFit="1"/>
      <protection locked="0"/>
    </xf>
    <xf numFmtId="183" fontId="42" fillId="0" borderId="23" xfId="1" applyNumberFormat="1" applyFont="1" applyBorder="1" applyAlignment="1" applyProtection="1">
      <alignment horizontal="center" vertical="center"/>
      <protection locked="0"/>
    </xf>
    <xf numFmtId="183" fontId="42" fillId="0" borderId="17" xfId="1"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center" vertical="center"/>
      <protection locked="0"/>
    </xf>
    <xf numFmtId="183" fontId="42" fillId="0" borderId="25" xfId="1" applyNumberFormat="1" applyFont="1" applyBorder="1" applyAlignment="1" applyProtection="1">
      <alignment horizontal="center" vertical="center"/>
      <protection locked="0"/>
    </xf>
    <xf numFmtId="183" fontId="42" fillId="0" borderId="20" xfId="1" applyNumberFormat="1" applyFont="1" applyBorder="1" applyAlignment="1" applyProtection="1">
      <alignment horizontal="center" vertical="center"/>
      <protection locked="0"/>
    </xf>
    <xf numFmtId="0" fontId="32" fillId="0" borderId="91" xfId="0" applyFont="1" applyBorder="1" applyAlignment="1" applyProtection="1">
      <alignment horizontal="center" vertical="center" wrapText="1"/>
      <protection locked="0"/>
    </xf>
    <xf numFmtId="0" fontId="32" fillId="0" borderId="92"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183" fontId="102" fillId="0" borderId="142" xfId="0" applyNumberFormat="1" applyFont="1" applyBorder="1" applyAlignment="1" applyProtection="1">
      <alignment horizontal="center" vertical="center" wrapText="1"/>
      <protection locked="0"/>
    </xf>
    <xf numFmtId="183" fontId="102" fillId="0" borderId="143" xfId="0" applyNumberFormat="1" applyFont="1" applyBorder="1" applyAlignment="1" applyProtection="1">
      <alignment horizontal="center" vertical="center" wrapText="1"/>
      <protection locked="0"/>
    </xf>
    <xf numFmtId="183" fontId="102" fillId="0" borderId="144" xfId="0" applyNumberFormat="1" applyFont="1" applyBorder="1" applyAlignment="1" applyProtection="1">
      <alignment horizontal="center" vertical="center" wrapText="1"/>
      <protection locked="0"/>
    </xf>
    <xf numFmtId="183" fontId="102" fillId="0" borderId="150" xfId="0" applyNumberFormat="1" applyFont="1" applyBorder="1" applyAlignment="1" applyProtection="1">
      <alignment horizontal="center" vertical="center" wrapText="1"/>
      <protection locked="0"/>
    </xf>
    <xf numFmtId="183" fontId="102" fillId="0" borderId="0" xfId="0" applyNumberFormat="1" applyFont="1" applyAlignment="1" applyProtection="1">
      <alignment horizontal="center" vertical="center" wrapText="1"/>
      <protection locked="0"/>
    </xf>
    <xf numFmtId="183" fontId="102" fillId="0" borderId="151" xfId="0" applyNumberFormat="1" applyFont="1" applyBorder="1" applyAlignment="1" applyProtection="1">
      <alignment horizontal="center" vertical="center" wrapText="1"/>
      <protection locked="0"/>
    </xf>
    <xf numFmtId="183" fontId="102" fillId="0" borderId="152" xfId="0" applyNumberFormat="1" applyFont="1" applyBorder="1" applyAlignment="1" applyProtection="1">
      <alignment horizontal="center" vertical="center" wrapText="1"/>
      <protection locked="0"/>
    </xf>
    <xf numFmtId="183" fontId="102" fillId="0" borderId="153" xfId="0" applyNumberFormat="1" applyFont="1" applyBorder="1" applyAlignment="1" applyProtection="1">
      <alignment horizontal="center" vertical="center" wrapText="1"/>
      <protection locked="0"/>
    </xf>
    <xf numFmtId="183" fontId="102" fillId="0" borderId="154" xfId="0" applyNumberFormat="1"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protection locked="0"/>
    </xf>
    <xf numFmtId="0" fontId="105" fillId="0" borderId="143" xfId="0" applyFont="1" applyBorder="1" applyProtection="1">
      <alignment vertical="center"/>
      <protection locked="0"/>
    </xf>
    <xf numFmtId="0" fontId="105" fillId="0" borderId="144" xfId="0" applyFont="1" applyBorder="1" applyProtection="1">
      <alignment vertical="center"/>
      <protection locked="0"/>
    </xf>
    <xf numFmtId="38" fontId="42" fillId="0" borderId="130" xfId="1" applyFont="1" applyBorder="1" applyAlignment="1" applyProtection="1">
      <alignment horizontal="right" vertical="center" indent="1"/>
      <protection hidden="1"/>
    </xf>
    <xf numFmtId="38" fontId="42" fillId="0" borderId="195" xfId="1" applyFont="1" applyBorder="1" applyAlignment="1" applyProtection="1">
      <alignment horizontal="right" vertical="center" indent="1"/>
      <protection hidden="1"/>
    </xf>
    <xf numFmtId="183" fontId="36" fillId="0" borderId="133" xfId="0" applyNumberFormat="1" applyFont="1" applyBorder="1" applyAlignment="1" applyProtection="1">
      <alignment horizontal="center" vertical="top"/>
      <protection locked="0"/>
    </xf>
    <xf numFmtId="183" fontId="109" fillId="0" borderId="128" xfId="0" applyNumberFormat="1" applyFont="1" applyBorder="1" applyAlignment="1" applyProtection="1">
      <alignment horizontal="left" wrapText="1"/>
      <protection locked="0"/>
    </xf>
    <xf numFmtId="183" fontId="109" fillId="0" borderId="133" xfId="0" applyNumberFormat="1" applyFont="1" applyBorder="1" applyAlignment="1" applyProtection="1">
      <alignment horizontal="left" wrapText="1"/>
      <protection locked="0"/>
    </xf>
    <xf numFmtId="183" fontId="109" fillId="0" borderId="129" xfId="0" applyNumberFormat="1" applyFont="1" applyBorder="1" applyAlignment="1" applyProtection="1">
      <alignment horizontal="left" wrapText="1"/>
      <protection locked="0"/>
    </xf>
    <xf numFmtId="183" fontId="109" fillId="0" borderId="128" xfId="0" applyNumberFormat="1" applyFont="1" applyBorder="1" applyAlignment="1" applyProtection="1">
      <alignment horizontal="distributed" vertical="center" wrapText="1" indent="1"/>
      <protection locked="0"/>
    </xf>
    <xf numFmtId="183" fontId="109" fillId="0" borderId="133" xfId="0" applyNumberFormat="1" applyFont="1" applyBorder="1" applyAlignment="1" applyProtection="1">
      <alignment horizontal="distributed" vertical="center" wrapText="1" indent="1"/>
      <protection locked="0"/>
    </xf>
    <xf numFmtId="183" fontId="109" fillId="0" borderId="129" xfId="0" applyNumberFormat="1" applyFont="1" applyBorder="1" applyAlignment="1" applyProtection="1">
      <alignment horizontal="distributed" vertical="center" wrapText="1" indent="1"/>
      <protection locked="0"/>
    </xf>
    <xf numFmtId="183" fontId="109" fillId="0" borderId="130" xfId="0" applyNumberFormat="1" applyFont="1" applyBorder="1" applyAlignment="1" applyProtection="1">
      <alignment horizontal="distributed" vertical="center" wrapText="1" indent="1"/>
      <protection locked="0"/>
    </xf>
    <xf numFmtId="183" fontId="109" fillId="0" borderId="0" xfId="0" applyNumberFormat="1" applyFont="1" applyAlignment="1" applyProtection="1">
      <alignment horizontal="distributed" vertical="center" wrapText="1" indent="1"/>
      <protection locked="0"/>
    </xf>
    <xf numFmtId="183" fontId="109" fillId="0" borderId="195" xfId="0" applyNumberFormat="1" applyFont="1" applyBorder="1" applyAlignment="1" applyProtection="1">
      <alignment horizontal="distributed" vertical="center" wrapText="1" indent="1"/>
      <protection locked="0"/>
    </xf>
    <xf numFmtId="183" fontId="109" fillId="0" borderId="131" xfId="0" applyNumberFormat="1" applyFont="1" applyBorder="1" applyAlignment="1" applyProtection="1">
      <alignment horizontal="distributed" vertical="center" wrapText="1" indent="1"/>
      <protection locked="0"/>
    </xf>
    <xf numFmtId="183" fontId="109" fillId="0" borderId="134" xfId="0" applyNumberFormat="1" applyFont="1" applyBorder="1" applyAlignment="1" applyProtection="1">
      <alignment horizontal="distributed" vertical="center" wrapText="1" indent="1"/>
      <protection locked="0"/>
    </xf>
    <xf numFmtId="183" fontId="109" fillId="0" borderId="132" xfId="0" applyNumberFormat="1" applyFont="1" applyBorder="1" applyAlignment="1" applyProtection="1">
      <alignment horizontal="distributed" vertical="center" wrapText="1" indent="1"/>
      <protection locked="0"/>
    </xf>
    <xf numFmtId="183" fontId="96" fillId="0" borderId="128" xfId="0" applyNumberFormat="1" applyFont="1" applyBorder="1" applyAlignment="1" applyProtection="1">
      <alignment horizontal="distributed" vertical="center" indent="3"/>
      <protection locked="0"/>
    </xf>
    <xf numFmtId="183" fontId="96" fillId="0" borderId="133" xfId="0" applyNumberFormat="1" applyFont="1" applyBorder="1" applyAlignment="1" applyProtection="1">
      <alignment horizontal="distributed" vertical="center" indent="3"/>
      <protection locked="0"/>
    </xf>
    <xf numFmtId="183" fontId="109" fillId="0" borderId="130" xfId="0" applyNumberFormat="1" applyFont="1" applyBorder="1" applyAlignment="1" applyProtection="1">
      <alignment horizontal="left" vertical="top" wrapText="1"/>
      <protection locked="0"/>
    </xf>
    <xf numFmtId="183" fontId="109" fillId="0" borderId="0" xfId="0" applyNumberFormat="1" applyFont="1" applyAlignment="1" applyProtection="1">
      <alignment horizontal="left" vertical="top" wrapText="1"/>
      <protection locked="0"/>
    </xf>
    <xf numFmtId="183" fontId="109" fillId="0" borderId="131" xfId="0" applyNumberFormat="1" applyFont="1" applyBorder="1" applyAlignment="1" applyProtection="1">
      <alignment horizontal="left" vertical="top" wrapText="1"/>
      <protection locked="0"/>
    </xf>
    <xf numFmtId="183" fontId="109" fillId="0" borderId="134" xfId="0" applyNumberFormat="1" applyFont="1" applyBorder="1" applyAlignment="1" applyProtection="1">
      <alignment horizontal="left" vertical="top" wrapText="1"/>
      <protection locked="0"/>
    </xf>
    <xf numFmtId="183" fontId="97" fillId="0" borderId="133" xfId="0" applyNumberFormat="1" applyFont="1" applyBorder="1" applyAlignment="1" applyProtection="1">
      <alignment horizontal="center" vertical="center"/>
      <protection locked="0"/>
    </xf>
    <xf numFmtId="183" fontId="97" fillId="0" borderId="129" xfId="0" applyNumberFormat="1" applyFont="1" applyBorder="1" applyAlignment="1" applyProtection="1">
      <alignment horizontal="center" vertical="center"/>
      <protection locked="0"/>
    </xf>
    <xf numFmtId="183" fontId="97" fillId="0" borderId="134" xfId="0" applyNumberFormat="1" applyFont="1" applyBorder="1" applyAlignment="1" applyProtection="1">
      <alignment horizontal="center" vertical="center"/>
      <protection locked="0"/>
    </xf>
    <xf numFmtId="183" fontId="97" fillId="0" borderId="132" xfId="0" applyNumberFormat="1" applyFont="1" applyBorder="1" applyAlignment="1" applyProtection="1">
      <alignment horizontal="center" vertical="center"/>
      <protection locked="0"/>
    </xf>
    <xf numFmtId="183" fontId="97" fillId="0" borderId="131"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protection locked="0"/>
    </xf>
    <xf numFmtId="183" fontId="97" fillId="0" borderId="123" xfId="0" applyNumberFormat="1" applyFont="1" applyBorder="1" applyAlignment="1" applyProtection="1">
      <alignment horizontal="center" vertical="center"/>
      <protection locked="0"/>
    </xf>
    <xf numFmtId="183" fontId="97" fillId="0" borderId="124" xfId="0" applyNumberFormat="1" applyFont="1" applyBorder="1" applyAlignment="1" applyProtection="1">
      <alignment horizontal="center" vertical="center"/>
      <protection locked="0"/>
    </xf>
    <xf numFmtId="0" fontId="110" fillId="0" borderId="123" xfId="0" applyFont="1" applyBorder="1" applyProtection="1">
      <alignment vertical="center"/>
      <protection locked="0"/>
    </xf>
    <xf numFmtId="0" fontId="110" fillId="0" borderId="124" xfId="0" applyFont="1" applyBorder="1" applyProtection="1">
      <alignment vertical="center"/>
      <protection locked="0"/>
    </xf>
    <xf numFmtId="183" fontId="23" fillId="0" borderId="125" xfId="0" applyNumberFormat="1" applyFont="1" applyBorder="1" applyAlignment="1" applyProtection="1">
      <alignment horizontal="center" vertical="center"/>
      <protection locked="0"/>
    </xf>
    <xf numFmtId="183" fontId="38" fillId="0" borderId="122" xfId="0" applyNumberFormat="1" applyFont="1" applyBorder="1" applyAlignment="1" applyProtection="1">
      <alignment horizontal="center" vertical="center"/>
      <protection locked="0"/>
    </xf>
    <xf numFmtId="183" fontId="38" fillId="0" borderId="128" xfId="0" applyNumberFormat="1" applyFont="1" applyBorder="1" applyAlignment="1" applyProtection="1">
      <alignment horizontal="center" vertical="center"/>
      <protection locked="0"/>
    </xf>
    <xf numFmtId="183" fontId="42" fillId="0" borderId="130" xfId="1" applyNumberFormat="1" applyFont="1" applyBorder="1" applyAlignment="1" applyProtection="1">
      <alignment horizontal="center" vertical="center"/>
      <protection locked="0"/>
    </xf>
    <xf numFmtId="183" fontId="42" fillId="0" borderId="195" xfId="1" applyNumberFormat="1" applyFont="1" applyBorder="1" applyAlignment="1" applyProtection="1">
      <alignment horizontal="center" vertical="center"/>
      <protection locked="0"/>
    </xf>
    <xf numFmtId="183" fontId="101" fillId="0" borderId="142" xfId="0" applyNumberFormat="1" applyFont="1" applyBorder="1" applyAlignment="1" applyProtection="1">
      <alignment horizontal="center" vertical="center" textRotation="255"/>
      <protection locked="0"/>
    </xf>
    <xf numFmtId="183" fontId="101" fillId="0" borderId="144" xfId="0" applyNumberFormat="1" applyFont="1" applyBorder="1" applyAlignment="1" applyProtection="1">
      <alignment horizontal="center" vertical="center" textRotation="255"/>
      <protection locked="0"/>
    </xf>
    <xf numFmtId="183" fontId="101" fillId="0" borderId="150" xfId="0" applyNumberFormat="1" applyFont="1" applyBorder="1" applyAlignment="1" applyProtection="1">
      <alignment horizontal="center" vertical="center" textRotation="255"/>
      <protection locked="0"/>
    </xf>
    <xf numFmtId="183" fontId="101" fillId="0" borderId="151" xfId="0" applyNumberFormat="1" applyFont="1" applyBorder="1" applyAlignment="1" applyProtection="1">
      <alignment horizontal="center" vertical="center" textRotation="255"/>
      <protection locked="0"/>
    </xf>
    <xf numFmtId="183" fontId="38" fillId="0" borderId="211" xfId="0" applyNumberFormat="1" applyFont="1" applyBorder="1" applyAlignment="1" applyProtection="1">
      <alignment horizontal="center" vertical="center"/>
      <protection locked="0"/>
    </xf>
    <xf numFmtId="183" fontId="38" fillId="0" borderId="212" xfId="0" applyNumberFormat="1" applyFont="1" applyBorder="1" applyAlignment="1" applyProtection="1">
      <alignment horizontal="center" vertical="center"/>
      <protection locked="0"/>
    </xf>
    <xf numFmtId="183" fontId="104" fillId="0" borderId="161" xfId="0" applyNumberFormat="1" applyFont="1" applyBorder="1" applyAlignment="1" applyProtection="1">
      <alignment horizontal="center" vertical="center" wrapText="1"/>
      <protection locked="0"/>
    </xf>
    <xf numFmtId="183" fontId="104" fillId="0" borderId="162" xfId="0" applyNumberFormat="1" applyFont="1" applyBorder="1" applyAlignment="1" applyProtection="1">
      <alignment horizontal="center" vertical="center" wrapText="1"/>
      <protection locked="0"/>
    </xf>
    <xf numFmtId="183" fontId="104" fillId="0" borderId="175" xfId="0" applyNumberFormat="1" applyFont="1" applyBorder="1" applyAlignment="1" applyProtection="1">
      <alignment horizontal="center" vertical="center" wrapText="1"/>
      <protection locked="0"/>
    </xf>
    <xf numFmtId="183" fontId="38" fillId="0" borderId="130" xfId="0" applyNumberFormat="1" applyFont="1" applyBorder="1" applyAlignment="1" applyProtection="1">
      <alignment horizontal="center" vertical="center"/>
      <protection locked="0"/>
    </xf>
    <xf numFmtId="183" fontId="38" fillId="0" borderId="131" xfId="0" applyNumberFormat="1" applyFont="1" applyBorder="1" applyAlignment="1" applyProtection="1">
      <alignment horizontal="center" vertical="center"/>
      <protection locked="0"/>
    </xf>
    <xf numFmtId="183" fontId="38" fillId="0" borderId="134" xfId="0" applyNumberFormat="1" applyFont="1" applyBorder="1" applyAlignment="1" applyProtection="1">
      <alignment horizontal="center" vertical="center"/>
      <protection locked="0"/>
    </xf>
    <xf numFmtId="183" fontId="117" fillId="0" borderId="126" xfId="1" applyNumberFormat="1" applyFont="1" applyBorder="1" applyAlignment="1" applyProtection="1">
      <alignment horizontal="center" vertical="center" wrapText="1"/>
      <protection locked="0"/>
    </xf>
    <xf numFmtId="183" fontId="52" fillId="0" borderId="151" xfId="0" applyNumberFormat="1" applyFont="1" applyBorder="1" applyAlignment="1" applyProtection="1">
      <alignment horizontal="left" vertical="center" wrapText="1"/>
      <protection locked="0"/>
    </xf>
    <xf numFmtId="183" fontId="52" fillId="0" borderId="153" xfId="0" applyNumberFormat="1" applyFont="1" applyBorder="1" applyAlignment="1" applyProtection="1">
      <alignment horizontal="left" vertical="center" wrapText="1"/>
      <protection locked="0"/>
    </xf>
    <xf numFmtId="183" fontId="52" fillId="0" borderId="154" xfId="0" applyNumberFormat="1" applyFont="1" applyBorder="1" applyAlignment="1" applyProtection="1">
      <alignment horizontal="left" vertical="center" wrapText="1"/>
      <protection locked="0"/>
    </xf>
    <xf numFmtId="183" fontId="42" fillId="0" borderId="153" xfId="1" applyNumberFormat="1" applyFont="1" applyBorder="1" applyAlignment="1" applyProtection="1">
      <alignment horizontal="right" vertical="center" indent="1"/>
      <protection hidden="1"/>
    </xf>
    <xf numFmtId="183" fontId="42" fillId="0" borderId="154" xfId="1" applyNumberFormat="1" applyFont="1" applyBorder="1" applyAlignment="1" applyProtection="1">
      <alignment horizontal="right" vertical="center" indent="1"/>
      <protection hidden="1"/>
    </xf>
    <xf numFmtId="183" fontId="42" fillId="0" borderId="152" xfId="1" applyNumberFormat="1" applyFont="1" applyBorder="1" applyAlignment="1" applyProtection="1">
      <alignment horizontal="right" vertical="center" indent="1"/>
      <protection hidden="1"/>
    </xf>
    <xf numFmtId="183" fontId="36" fillId="0" borderId="139" xfId="0" applyNumberFormat="1" applyFont="1" applyBorder="1" applyAlignment="1" applyProtection="1">
      <alignment horizontal="left" vertical="center"/>
      <protection locked="0"/>
    </xf>
    <xf numFmtId="183" fontId="36" fillId="0" borderId="140" xfId="0" applyNumberFormat="1" applyFont="1" applyBorder="1" applyAlignment="1" applyProtection="1">
      <alignment horizontal="left" vertical="center"/>
      <protection locked="0"/>
    </xf>
    <xf numFmtId="183" fontId="102" fillId="0" borderId="164" xfId="0" applyNumberFormat="1" applyFont="1" applyBorder="1" applyAlignment="1" applyProtection="1">
      <alignment horizontal="center" vertical="center" wrapText="1"/>
      <protection locked="0"/>
    </xf>
    <xf numFmtId="183" fontId="102" fillId="0" borderId="165" xfId="0" applyNumberFormat="1" applyFont="1" applyBorder="1" applyAlignment="1" applyProtection="1">
      <alignment horizontal="center" vertical="center" wrapText="1"/>
      <protection locked="0"/>
    </xf>
    <xf numFmtId="183" fontId="102" fillId="0" borderId="174" xfId="0" applyNumberFormat="1" applyFont="1" applyBorder="1" applyAlignment="1" applyProtection="1">
      <alignment horizontal="center" vertical="center" wrapText="1"/>
      <protection locked="0"/>
    </xf>
    <xf numFmtId="183" fontId="102" fillId="0" borderId="167" xfId="0" applyNumberFormat="1" applyFont="1" applyBorder="1" applyAlignment="1" applyProtection="1">
      <alignment horizontal="center" vertical="center" wrapText="1"/>
      <protection locked="0"/>
    </xf>
    <xf numFmtId="183" fontId="102" fillId="0" borderId="1" xfId="0" applyNumberFormat="1" applyFont="1" applyBorder="1" applyAlignment="1" applyProtection="1">
      <alignment horizontal="center" vertical="center" wrapText="1"/>
      <protection locked="0"/>
    </xf>
    <xf numFmtId="183" fontId="102" fillId="0" borderId="173" xfId="0" applyNumberFormat="1" applyFont="1" applyBorder="1" applyAlignment="1" applyProtection="1">
      <alignment horizontal="center" vertical="center" wrapText="1"/>
      <protection locked="0"/>
    </xf>
    <xf numFmtId="183" fontId="102" fillId="0" borderId="168" xfId="0" applyNumberFormat="1" applyFont="1" applyBorder="1" applyAlignment="1" applyProtection="1">
      <alignment horizontal="center" vertical="center" wrapText="1"/>
      <protection locked="0"/>
    </xf>
    <xf numFmtId="183" fontId="102" fillId="0" borderId="169" xfId="0" applyNumberFormat="1" applyFont="1" applyBorder="1" applyAlignment="1" applyProtection="1">
      <alignment horizontal="center" vertical="center" wrapText="1"/>
      <protection locked="0"/>
    </xf>
    <xf numFmtId="183" fontId="102" fillId="0" borderId="170" xfId="0" applyNumberFormat="1" applyFont="1" applyBorder="1" applyAlignment="1" applyProtection="1">
      <alignment horizontal="center" vertical="center" wrapText="1"/>
      <protection locked="0"/>
    </xf>
    <xf numFmtId="183" fontId="104" fillId="0" borderId="20" xfId="0" applyNumberFormat="1" applyFont="1" applyBorder="1" applyAlignment="1" applyProtection="1">
      <alignment horizontal="center" vertical="center" wrapText="1"/>
      <protection locked="0"/>
    </xf>
    <xf numFmtId="183" fontId="104" fillId="0" borderId="30" xfId="0" applyNumberFormat="1" applyFont="1" applyBorder="1" applyAlignment="1" applyProtection="1">
      <alignment horizontal="center" vertical="center" wrapText="1"/>
      <protection locked="0"/>
    </xf>
    <xf numFmtId="183" fontId="104" fillId="0" borderId="24" xfId="0" applyNumberFormat="1" applyFont="1" applyBorder="1" applyAlignment="1" applyProtection="1">
      <alignment horizontal="center" vertical="center" wrapText="1"/>
      <protection locked="0"/>
    </xf>
    <xf numFmtId="183" fontId="104" fillId="0" borderId="26" xfId="0" applyNumberFormat="1" applyFont="1" applyBorder="1" applyAlignment="1" applyProtection="1">
      <alignment horizontal="center" vertical="center" wrapText="1"/>
      <protection locked="0"/>
    </xf>
    <xf numFmtId="183" fontId="104" fillId="0" borderId="21" xfId="0" applyNumberFormat="1" applyFont="1" applyBorder="1" applyAlignment="1" applyProtection="1">
      <alignment horizontal="center" vertical="center" wrapText="1"/>
      <protection locked="0"/>
    </xf>
    <xf numFmtId="183" fontId="104" fillId="0" borderId="27" xfId="0" applyNumberFormat="1" applyFont="1" applyBorder="1" applyAlignment="1" applyProtection="1">
      <alignment horizontal="center" vertical="center" wrapText="1"/>
      <protection locked="0"/>
    </xf>
    <xf numFmtId="183" fontId="104" fillId="0" borderId="150" xfId="0" applyNumberFormat="1" applyFont="1" applyBorder="1" applyAlignment="1" applyProtection="1">
      <alignment horizontal="left" vertical="top" wrapText="1"/>
      <protection locked="0"/>
    </xf>
    <xf numFmtId="183" fontId="104" fillId="0" borderId="0" xfId="0" applyNumberFormat="1" applyFont="1" applyAlignment="1" applyProtection="1">
      <alignment horizontal="left" vertical="top" wrapText="1"/>
      <protection locked="0"/>
    </xf>
    <xf numFmtId="183" fontId="104" fillId="0" borderId="152" xfId="0" applyNumberFormat="1" applyFont="1" applyBorder="1" applyAlignment="1" applyProtection="1">
      <alignment horizontal="left" vertical="top" wrapText="1"/>
      <protection locked="0"/>
    </xf>
    <xf numFmtId="183" fontId="104" fillId="0" borderId="153" xfId="0" applyNumberFormat="1" applyFont="1" applyBorder="1" applyAlignment="1" applyProtection="1">
      <alignment horizontal="left" vertical="top" wrapText="1"/>
      <protection locked="0"/>
    </xf>
    <xf numFmtId="183" fontId="103" fillId="0" borderId="161" xfId="0" applyNumberFormat="1" applyFont="1" applyBorder="1" applyAlignment="1" applyProtection="1">
      <alignment horizontal="center" vertical="center"/>
      <protection locked="0"/>
    </xf>
    <xf numFmtId="183" fontId="103" fillId="0" borderId="162" xfId="0" applyNumberFormat="1" applyFont="1" applyBorder="1" applyAlignment="1" applyProtection="1">
      <alignment horizontal="center" vertical="center"/>
      <protection locked="0"/>
    </xf>
    <xf numFmtId="183" fontId="103" fillId="0" borderId="163"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left" vertical="top" shrinkToFit="1"/>
      <protection locked="0"/>
    </xf>
    <xf numFmtId="183" fontId="32" fillId="0" borderId="142" xfId="0" applyNumberFormat="1" applyFont="1" applyBorder="1" applyAlignment="1" applyProtection="1">
      <alignment horizontal="center" vertical="center"/>
      <protection hidden="1"/>
    </xf>
    <xf numFmtId="183" fontId="32" fillId="0" borderId="143" xfId="0" applyNumberFormat="1" applyFont="1" applyBorder="1" applyAlignment="1" applyProtection="1">
      <alignment horizontal="center" vertical="center"/>
      <protection hidden="1"/>
    </xf>
    <xf numFmtId="183" fontId="32" fillId="0" borderId="144" xfId="0" applyNumberFormat="1" applyFont="1" applyBorder="1" applyAlignment="1" applyProtection="1">
      <alignment horizontal="center" vertical="center"/>
      <protection hidden="1"/>
    </xf>
    <xf numFmtId="183" fontId="32" fillId="0" borderId="152" xfId="0" applyNumberFormat="1" applyFont="1" applyBorder="1" applyAlignment="1" applyProtection="1">
      <alignment horizontal="center" vertical="center"/>
      <protection hidden="1"/>
    </xf>
    <xf numFmtId="183" fontId="32" fillId="0" borderId="153" xfId="0" applyNumberFormat="1" applyFont="1" applyBorder="1" applyAlignment="1" applyProtection="1">
      <alignment horizontal="center" vertical="center"/>
      <protection hidden="1"/>
    </xf>
    <xf numFmtId="183" fontId="32" fillId="0" borderId="154" xfId="0" applyNumberFormat="1" applyFont="1" applyBorder="1" applyAlignment="1" applyProtection="1">
      <alignment horizontal="center" vertical="center"/>
      <protection hidden="1"/>
    </xf>
    <xf numFmtId="183" fontId="96" fillId="0" borderId="196" xfId="0" applyNumberFormat="1" applyFont="1" applyBorder="1" applyAlignment="1" applyProtection="1">
      <alignment horizontal="center" vertical="center" wrapText="1"/>
      <protection locked="0"/>
    </xf>
    <xf numFmtId="183" fontId="96" fillId="0" borderId="197" xfId="0" applyNumberFormat="1" applyFont="1" applyBorder="1" applyAlignment="1" applyProtection="1">
      <alignment horizontal="center" vertical="center" wrapText="1"/>
      <protection locked="0"/>
    </xf>
    <xf numFmtId="183" fontId="96" fillId="0" borderId="198" xfId="0" applyNumberFormat="1" applyFont="1" applyBorder="1" applyAlignment="1" applyProtection="1">
      <alignment horizontal="center" vertical="center" wrapText="1"/>
      <protection locked="0"/>
    </xf>
    <xf numFmtId="183" fontId="96" fillId="0" borderId="199" xfId="0" applyNumberFormat="1"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96" fillId="0" borderId="200" xfId="0" applyNumberFormat="1" applyFont="1" applyBorder="1" applyAlignment="1" applyProtection="1">
      <alignment horizontal="center" vertical="center" wrapText="1"/>
      <protection locked="0"/>
    </xf>
    <xf numFmtId="183" fontId="96" fillId="0" borderId="201" xfId="0" applyNumberFormat="1" applyFont="1" applyBorder="1" applyAlignment="1" applyProtection="1">
      <alignment horizontal="center" vertical="center" wrapText="1"/>
      <protection locked="0"/>
    </xf>
    <xf numFmtId="183" fontId="96" fillId="0" borderId="202" xfId="0" applyNumberFormat="1" applyFont="1" applyBorder="1" applyAlignment="1" applyProtection="1">
      <alignment horizontal="center" vertical="center" wrapText="1"/>
      <protection locked="0"/>
    </xf>
    <xf numFmtId="183" fontId="96" fillId="0" borderId="203" xfId="0" applyNumberFormat="1" applyFont="1" applyBorder="1" applyAlignment="1" applyProtection="1">
      <alignment horizontal="center" vertical="center" wrapText="1"/>
      <protection locked="0"/>
    </xf>
    <xf numFmtId="183" fontId="109" fillId="0" borderId="196" xfId="0" applyNumberFormat="1" applyFont="1" applyBorder="1" applyAlignment="1" applyProtection="1">
      <alignment horizontal="center" vertical="center" wrapText="1"/>
      <protection locked="0"/>
    </xf>
    <xf numFmtId="183" fontId="109" fillId="0" borderId="197" xfId="0" applyNumberFormat="1" applyFont="1" applyBorder="1" applyAlignment="1" applyProtection="1">
      <alignment horizontal="center" vertical="center" wrapText="1"/>
      <protection locked="0"/>
    </xf>
    <xf numFmtId="183" fontId="109" fillId="0" borderId="198" xfId="0" applyNumberFormat="1" applyFont="1" applyBorder="1" applyAlignment="1" applyProtection="1">
      <alignment horizontal="center" vertical="center" wrapText="1"/>
      <protection locked="0"/>
    </xf>
    <xf numFmtId="183" fontId="109" fillId="0" borderId="201" xfId="0" applyNumberFormat="1" applyFont="1" applyBorder="1" applyAlignment="1" applyProtection="1">
      <alignment horizontal="center" vertical="center" wrapText="1"/>
      <protection locked="0"/>
    </xf>
    <xf numFmtId="183" fontId="109" fillId="0" borderId="202" xfId="0" applyNumberFormat="1" applyFont="1" applyBorder="1" applyAlignment="1" applyProtection="1">
      <alignment horizontal="center" vertical="center" wrapText="1"/>
      <protection locked="0"/>
    </xf>
    <xf numFmtId="183" fontId="109" fillId="0" borderId="203" xfId="0" applyNumberFormat="1" applyFont="1" applyBorder="1" applyAlignment="1" applyProtection="1">
      <alignment horizontal="center" vertical="center" wrapText="1"/>
      <protection locked="0"/>
    </xf>
    <xf numFmtId="183" fontId="96" fillId="0" borderId="128" xfId="0" applyNumberFormat="1" applyFont="1" applyBorder="1" applyAlignment="1" applyProtection="1">
      <alignment horizontal="center" vertical="center" wrapText="1"/>
      <protection locked="0"/>
    </xf>
    <xf numFmtId="183" fontId="96" fillId="0" borderId="133" xfId="0" applyNumberFormat="1" applyFont="1" applyBorder="1" applyAlignment="1" applyProtection="1">
      <alignment horizontal="center" vertical="center" wrapText="1"/>
      <protection locked="0"/>
    </xf>
    <xf numFmtId="183" fontId="96" fillId="0" borderId="129" xfId="0" applyNumberFormat="1" applyFont="1" applyBorder="1" applyAlignment="1" applyProtection="1">
      <alignment horizontal="center" vertical="center" wrapText="1"/>
      <protection locked="0"/>
    </xf>
    <xf numFmtId="183" fontId="96" fillId="0" borderId="130" xfId="0"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center" vertical="center" wrapText="1"/>
      <protection locked="0"/>
    </xf>
    <xf numFmtId="183" fontId="96" fillId="0" borderId="195" xfId="0" applyNumberFormat="1" applyFont="1" applyBorder="1" applyAlignment="1" applyProtection="1">
      <alignment horizontal="center" vertical="center" wrapText="1"/>
      <protection locked="0"/>
    </xf>
    <xf numFmtId="183" fontId="96" fillId="0" borderId="131" xfId="0" applyNumberFormat="1" applyFont="1" applyBorder="1" applyAlignment="1" applyProtection="1">
      <alignment horizontal="center" vertical="center" wrapText="1"/>
      <protection locked="0"/>
    </xf>
    <xf numFmtId="183" fontId="96" fillId="0" borderId="134" xfId="0" applyNumberFormat="1" applyFont="1" applyBorder="1" applyAlignment="1" applyProtection="1">
      <alignment horizontal="center" vertical="center" wrapText="1"/>
      <protection locked="0"/>
    </xf>
    <xf numFmtId="183" fontId="96" fillId="0" borderId="132"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left" vertical="center" wrapText="1"/>
      <protection locked="0"/>
    </xf>
    <xf numFmtId="183" fontId="111" fillId="0" borderId="133" xfId="1" applyNumberFormat="1" applyFont="1" applyBorder="1" applyAlignment="1" applyProtection="1">
      <alignment horizontal="left" vertical="center" wrapText="1"/>
      <protection locked="0"/>
    </xf>
    <xf numFmtId="183" fontId="111" fillId="0" borderId="129" xfId="1" applyNumberFormat="1" applyFont="1" applyBorder="1" applyAlignment="1" applyProtection="1">
      <alignment horizontal="left" vertical="center" wrapText="1"/>
      <protection locked="0"/>
    </xf>
    <xf numFmtId="183" fontId="111" fillId="0" borderId="131" xfId="1" applyNumberFormat="1" applyFont="1" applyBorder="1" applyAlignment="1" applyProtection="1">
      <alignment horizontal="left" vertical="center" wrapText="1"/>
      <protection locked="0"/>
    </xf>
    <xf numFmtId="183" fontId="111" fillId="0" borderId="134" xfId="1" applyNumberFormat="1" applyFont="1" applyBorder="1" applyAlignment="1" applyProtection="1">
      <alignment horizontal="left" vertical="center" wrapText="1"/>
      <protection locked="0"/>
    </xf>
    <xf numFmtId="183" fontId="111" fillId="0" borderId="132" xfId="1" applyNumberFormat="1" applyFont="1" applyBorder="1" applyAlignment="1" applyProtection="1">
      <alignment horizontal="left" vertical="center" wrapText="1"/>
      <protection locked="0"/>
    </xf>
    <xf numFmtId="183" fontId="103" fillId="0" borderId="153" xfId="1" applyNumberFormat="1" applyFont="1" applyBorder="1" applyAlignment="1" applyProtection="1">
      <alignment horizontal="center" vertical="center" wrapText="1"/>
      <protection locked="0"/>
    </xf>
    <xf numFmtId="183" fontId="52" fillId="0" borderId="143" xfId="0" applyNumberFormat="1" applyFont="1" applyBorder="1" applyAlignment="1" applyProtection="1">
      <alignment horizontal="left" vertical="top" wrapText="1"/>
      <protection locked="0"/>
    </xf>
    <xf numFmtId="183" fontId="33" fillId="0" borderId="91" xfId="0" applyNumberFormat="1" applyFont="1" applyBorder="1" applyAlignment="1" applyProtection="1">
      <alignment horizontal="center" vertical="center" wrapText="1"/>
      <protection locked="0"/>
    </xf>
    <xf numFmtId="183" fontId="33" fillId="0" borderId="92" xfId="0" applyNumberFormat="1" applyFont="1" applyBorder="1" applyAlignment="1" applyProtection="1">
      <alignment horizontal="center" vertical="center" wrapText="1"/>
      <protection locked="0"/>
    </xf>
    <xf numFmtId="183" fontId="33" fillId="0" borderId="93" xfId="0" applyNumberFormat="1" applyFont="1" applyBorder="1" applyAlignment="1" applyProtection="1">
      <alignment horizontal="center" vertical="center" wrapText="1"/>
      <protection locked="0"/>
    </xf>
    <xf numFmtId="183" fontId="122" fillId="0" borderId="0" xfId="0" applyNumberFormat="1" applyFont="1" applyAlignment="1">
      <alignment horizontal="center" vertical="center"/>
    </xf>
    <xf numFmtId="183" fontId="123" fillId="0" borderId="1" xfId="0" applyNumberFormat="1" applyFont="1" applyBorder="1" applyAlignment="1" applyProtection="1">
      <alignment horizontal="left" vertical="center"/>
      <protection locked="0"/>
    </xf>
    <xf numFmtId="183" fontId="123" fillId="0" borderId="18" xfId="0" applyNumberFormat="1" applyFont="1" applyBorder="1" applyAlignment="1" applyProtection="1">
      <alignment horizontal="left" vertical="center"/>
      <protection locked="0"/>
    </xf>
    <xf numFmtId="183" fontId="120" fillId="0" borderId="173" xfId="0" applyNumberFormat="1" applyFont="1" applyBorder="1" applyAlignment="1" applyProtection="1">
      <alignment horizontal="left" vertical="center"/>
      <protection locked="0"/>
    </xf>
    <xf numFmtId="183" fontId="120" fillId="0" borderId="189" xfId="0" applyNumberFormat="1" applyFont="1" applyBorder="1" applyAlignment="1" applyProtection="1">
      <alignment horizontal="left" vertical="center"/>
      <protection locked="0"/>
    </xf>
    <xf numFmtId="183" fontId="120" fillId="0" borderId="167" xfId="0" applyNumberFormat="1" applyFont="1" applyBorder="1" applyAlignment="1" applyProtection="1">
      <alignment horizontal="left" vertical="center"/>
      <protection locked="0"/>
    </xf>
    <xf numFmtId="183" fontId="120" fillId="0" borderId="18" xfId="0" applyNumberFormat="1" applyFont="1" applyBorder="1" applyAlignment="1" applyProtection="1">
      <alignment horizontal="left" vertical="center"/>
      <protection locked="0"/>
    </xf>
    <xf numFmtId="183" fontId="120" fillId="0" borderId="19" xfId="0" applyNumberFormat="1" applyFont="1" applyBorder="1" applyAlignment="1" applyProtection="1">
      <alignment horizontal="left" vertical="center"/>
      <protection locked="0"/>
    </xf>
    <xf numFmtId="183" fontId="120" fillId="0" borderId="29" xfId="0" applyNumberFormat="1" applyFont="1" applyBorder="1" applyAlignment="1" applyProtection="1">
      <alignment horizontal="left" vertical="center"/>
      <protection locked="0"/>
    </xf>
    <xf numFmtId="183" fontId="120" fillId="0" borderId="21" xfId="0" applyNumberFormat="1" applyFont="1" applyBorder="1" applyAlignment="1" applyProtection="1">
      <alignment horizontal="center" vertical="center"/>
      <protection locked="0"/>
    </xf>
    <xf numFmtId="183" fontId="120" fillId="0" borderId="27" xfId="0" applyNumberFormat="1" applyFont="1" applyBorder="1" applyAlignment="1" applyProtection="1">
      <alignment horizontal="center" vertical="center"/>
      <protection locked="0"/>
    </xf>
    <xf numFmtId="183" fontId="119" fillId="0" borderId="21" xfId="0" applyNumberFormat="1" applyFont="1" applyBorder="1" applyAlignment="1" applyProtection="1">
      <alignment horizontal="left" vertical="top"/>
      <protection locked="0"/>
    </xf>
    <xf numFmtId="183" fontId="125" fillId="0" borderId="0" xfId="0" applyNumberFormat="1" applyFont="1" applyAlignment="1">
      <alignment horizontal="center" vertical="top" textRotation="255"/>
    </xf>
    <xf numFmtId="183" fontId="118" fillId="0" borderId="18" xfId="0" applyNumberFormat="1" applyFont="1" applyBorder="1" applyAlignment="1" applyProtection="1">
      <alignment horizontal="left" vertical="center"/>
      <protection locked="0"/>
    </xf>
    <xf numFmtId="183" fontId="118" fillId="0" borderId="19" xfId="0" applyNumberFormat="1" applyFont="1" applyBorder="1" applyAlignment="1" applyProtection="1">
      <alignment horizontal="left" vertical="center"/>
      <protection locked="0"/>
    </xf>
    <xf numFmtId="183" fontId="118" fillId="0" borderId="29" xfId="0" applyNumberFormat="1" applyFont="1" applyBorder="1" applyAlignment="1" applyProtection="1">
      <alignment horizontal="left" vertical="center"/>
      <protection locked="0"/>
    </xf>
    <xf numFmtId="0" fontId="123" fillId="0" borderId="74" xfId="1" applyNumberFormat="1" applyFont="1" applyBorder="1" applyAlignment="1" applyProtection="1">
      <alignment horizontal="center" vertical="center"/>
      <protection locked="0"/>
    </xf>
    <xf numFmtId="0" fontId="123" fillId="0" borderId="75" xfId="0" applyFont="1" applyBorder="1" applyAlignment="1" applyProtection="1">
      <alignment horizontal="center" vertical="center"/>
      <protection locked="0"/>
    </xf>
    <xf numFmtId="0" fontId="123" fillId="0" borderId="75" xfId="1" applyNumberFormat="1" applyFont="1" applyBorder="1" applyAlignment="1" applyProtection="1">
      <alignment horizontal="center" vertical="center"/>
      <protection locked="0"/>
    </xf>
    <xf numFmtId="0" fontId="123" fillId="0" borderId="76" xfId="1" applyNumberFormat="1" applyFont="1" applyBorder="1" applyAlignment="1" applyProtection="1">
      <alignment horizontal="center" vertical="center"/>
      <protection locked="0"/>
    </xf>
    <xf numFmtId="183" fontId="120" fillId="0" borderId="186" xfId="0" applyNumberFormat="1" applyFont="1" applyBorder="1" applyAlignment="1" applyProtection="1">
      <alignment horizontal="left" vertical="center"/>
      <protection locked="0"/>
    </xf>
    <xf numFmtId="183" fontId="120" fillId="0" borderId="191" xfId="0" applyNumberFormat="1" applyFont="1" applyBorder="1" applyAlignment="1" applyProtection="1">
      <alignment horizontal="left" vertical="center"/>
      <protection locked="0"/>
    </xf>
    <xf numFmtId="183" fontId="120" fillId="0" borderId="185" xfId="0" applyNumberFormat="1" applyFont="1" applyBorder="1" applyAlignment="1" applyProtection="1">
      <alignment horizontal="left" vertical="center"/>
      <protection locked="0"/>
    </xf>
    <xf numFmtId="183" fontId="120" fillId="0" borderId="222" xfId="0" applyNumberFormat="1" applyFont="1" applyBorder="1" applyAlignment="1" applyProtection="1">
      <alignment horizontal="distributed" vertical="center" wrapText="1"/>
      <protection locked="0"/>
    </xf>
    <xf numFmtId="183" fontId="120" fillId="0" borderId="223" xfId="0" applyNumberFormat="1" applyFont="1" applyBorder="1" applyAlignment="1" applyProtection="1">
      <alignment horizontal="distributed" vertical="center" wrapText="1"/>
      <protection locked="0"/>
    </xf>
    <xf numFmtId="183" fontId="120" fillId="0" borderId="224" xfId="0" applyNumberFormat="1" applyFont="1" applyBorder="1" applyAlignment="1" applyProtection="1">
      <alignment horizontal="distributed" vertical="center" wrapText="1"/>
      <protection locked="0"/>
    </xf>
    <xf numFmtId="183" fontId="120" fillId="0" borderId="225" xfId="0" applyNumberFormat="1" applyFont="1" applyBorder="1" applyAlignment="1" applyProtection="1">
      <alignment horizontal="distributed" vertical="center" wrapText="1"/>
      <protection locked="0"/>
    </xf>
    <xf numFmtId="183" fontId="120" fillId="0" borderId="117" xfId="0" applyNumberFormat="1" applyFont="1" applyBorder="1" applyAlignment="1" applyProtection="1">
      <alignment horizontal="distributed" vertical="center" wrapText="1"/>
      <protection locked="0"/>
    </xf>
    <xf numFmtId="183" fontId="120" fillId="0" borderId="226" xfId="0" applyNumberFormat="1" applyFont="1" applyBorder="1" applyAlignment="1" applyProtection="1">
      <alignment horizontal="distributed" vertical="center" wrapText="1"/>
      <protection locked="0"/>
    </xf>
    <xf numFmtId="183" fontId="120" fillId="0" borderId="227" xfId="0" applyNumberFormat="1" applyFont="1" applyBorder="1" applyAlignment="1" applyProtection="1">
      <alignment horizontal="distributed" vertical="center" wrapText="1"/>
      <protection locked="0"/>
    </xf>
    <xf numFmtId="183" fontId="120" fillId="0" borderId="228" xfId="0" applyNumberFormat="1" applyFont="1" applyBorder="1" applyAlignment="1" applyProtection="1">
      <alignment horizontal="distributed" vertical="center" wrapText="1"/>
      <protection locked="0"/>
    </xf>
    <xf numFmtId="183" fontId="120" fillId="0" borderId="229" xfId="0" applyNumberFormat="1" applyFont="1" applyBorder="1" applyAlignment="1" applyProtection="1">
      <alignment horizontal="distributed" vertical="center" wrapText="1"/>
      <protection locked="0"/>
    </xf>
    <xf numFmtId="183" fontId="120" fillId="0" borderId="222" xfId="0" applyNumberFormat="1" applyFont="1" applyBorder="1" applyAlignment="1" applyProtection="1">
      <alignment horizontal="center" vertical="center" textRotation="255"/>
      <protection locked="0"/>
    </xf>
    <xf numFmtId="183" fontId="120" fillId="0" borderId="224" xfId="0" applyNumberFormat="1" applyFont="1" applyBorder="1" applyAlignment="1" applyProtection="1">
      <alignment horizontal="center" vertical="center" textRotation="255"/>
      <protection locked="0"/>
    </xf>
    <xf numFmtId="183" fontId="120" fillId="0" borderId="225" xfId="0" applyNumberFormat="1" applyFont="1" applyBorder="1" applyAlignment="1" applyProtection="1">
      <alignment horizontal="center" vertical="center" textRotation="255"/>
      <protection locked="0"/>
    </xf>
    <xf numFmtId="183" fontId="120" fillId="0" borderId="226" xfId="0" applyNumberFormat="1" applyFont="1" applyBorder="1" applyAlignment="1" applyProtection="1">
      <alignment horizontal="center" vertical="center" textRotation="255"/>
      <protection locked="0"/>
    </xf>
    <xf numFmtId="183" fontId="120" fillId="0" borderId="227" xfId="0" applyNumberFormat="1" applyFont="1" applyBorder="1" applyAlignment="1" applyProtection="1">
      <alignment horizontal="center" vertical="center" textRotation="255"/>
      <protection locked="0"/>
    </xf>
    <xf numFmtId="183" fontId="120" fillId="0" borderId="229" xfId="0" applyNumberFormat="1" applyFont="1" applyBorder="1" applyAlignment="1" applyProtection="1">
      <alignment horizontal="center" vertical="center" textRotation="255"/>
      <protection locked="0"/>
    </xf>
    <xf numFmtId="183" fontId="124" fillId="0" borderId="27" xfId="0" applyNumberFormat="1" applyFont="1" applyBorder="1" applyAlignment="1" applyProtection="1">
      <alignment horizontal="left" vertical="center" wrapText="1"/>
      <protection locked="0"/>
    </xf>
    <xf numFmtId="183" fontId="124" fillId="0" borderId="28" xfId="0" applyNumberFormat="1" applyFont="1" applyBorder="1" applyAlignment="1" applyProtection="1">
      <alignment horizontal="left" vertical="center" wrapText="1"/>
      <protection locked="0"/>
    </xf>
    <xf numFmtId="183" fontId="124" fillId="0" borderId="26" xfId="0" applyNumberFormat="1" applyFont="1" applyBorder="1" applyAlignment="1" applyProtection="1">
      <alignment horizontal="left" vertical="center" wrapText="1"/>
      <protection locked="0"/>
    </xf>
    <xf numFmtId="183" fontId="124" fillId="0" borderId="23" xfId="0" applyNumberFormat="1" applyFont="1" applyBorder="1" applyAlignment="1" applyProtection="1">
      <alignment horizontal="left" vertical="center" wrapText="1"/>
      <protection locked="0"/>
    </xf>
    <xf numFmtId="183" fontId="124" fillId="0" borderId="0" xfId="0" applyNumberFormat="1" applyFont="1" applyAlignment="1" applyProtection="1">
      <alignment horizontal="left" vertical="center" wrapText="1"/>
      <protection locked="0"/>
    </xf>
    <xf numFmtId="183" fontId="124" fillId="0" borderId="17" xfId="0" applyNumberFormat="1" applyFont="1" applyBorder="1" applyAlignment="1" applyProtection="1">
      <alignment horizontal="left" vertical="center" wrapText="1"/>
      <protection locked="0"/>
    </xf>
    <xf numFmtId="183" fontId="124" fillId="0" borderId="24" xfId="0" applyNumberFormat="1" applyFont="1" applyBorder="1" applyAlignment="1" applyProtection="1">
      <alignment horizontal="left" vertical="center" wrapText="1"/>
      <protection locked="0"/>
    </xf>
    <xf numFmtId="183" fontId="124" fillId="0" borderId="25" xfId="0" applyNumberFormat="1" applyFont="1" applyBorder="1" applyAlignment="1" applyProtection="1">
      <alignment horizontal="left" vertical="center" wrapText="1"/>
      <protection locked="0"/>
    </xf>
    <xf numFmtId="183" fontId="124" fillId="0" borderId="20" xfId="0" applyNumberFormat="1" applyFont="1" applyBorder="1" applyAlignment="1" applyProtection="1">
      <alignment horizontal="left" vertical="center" wrapText="1"/>
      <protection locked="0"/>
    </xf>
    <xf numFmtId="183" fontId="123" fillId="0" borderId="27" xfId="0" applyNumberFormat="1" applyFont="1" applyBorder="1" applyAlignment="1" applyProtection="1">
      <alignment horizontal="center" vertical="center" textRotation="255"/>
      <protection locked="0"/>
    </xf>
    <xf numFmtId="183" fontId="123" fillId="0" borderId="26" xfId="0" applyNumberFormat="1" applyFont="1" applyBorder="1" applyAlignment="1" applyProtection="1">
      <alignment horizontal="center" vertical="center" textRotation="255"/>
      <protection locked="0"/>
    </xf>
    <xf numFmtId="183" fontId="123" fillId="0" borderId="23" xfId="0" applyNumberFormat="1" applyFont="1" applyBorder="1" applyAlignment="1" applyProtection="1">
      <alignment horizontal="center" vertical="center" textRotation="255"/>
      <protection locked="0"/>
    </xf>
    <xf numFmtId="183" fontId="123" fillId="0" borderId="17" xfId="0" applyNumberFormat="1" applyFont="1" applyBorder="1" applyAlignment="1" applyProtection="1">
      <alignment horizontal="center" vertical="center" textRotation="255"/>
      <protection locked="0"/>
    </xf>
    <xf numFmtId="183" fontId="123" fillId="0" borderId="24" xfId="0" applyNumberFormat="1" applyFont="1" applyBorder="1" applyAlignment="1" applyProtection="1">
      <alignment horizontal="center" vertical="center" textRotation="255"/>
      <protection locked="0"/>
    </xf>
    <xf numFmtId="183" fontId="123" fillId="0" borderId="20" xfId="0" applyNumberFormat="1" applyFont="1" applyBorder="1" applyAlignment="1" applyProtection="1">
      <alignment horizontal="center" vertical="center" textRotation="255"/>
      <protection locked="0"/>
    </xf>
    <xf numFmtId="183" fontId="125" fillId="0" borderId="19" xfId="0" applyNumberFormat="1" applyFont="1" applyBorder="1" applyAlignment="1" applyProtection="1">
      <alignment horizontal="left" vertical="center" indent="1"/>
      <protection locked="0"/>
    </xf>
    <xf numFmtId="183" fontId="125" fillId="0" borderId="29" xfId="0" applyNumberFormat="1" applyFont="1" applyBorder="1" applyAlignment="1" applyProtection="1">
      <alignment horizontal="left" vertical="center" indent="1"/>
      <protection locked="0"/>
    </xf>
    <xf numFmtId="183" fontId="120" fillId="0" borderId="27" xfId="0" applyNumberFormat="1" applyFont="1" applyBorder="1" applyAlignment="1" applyProtection="1">
      <alignment horizontal="center" vertical="center" textRotation="255"/>
      <protection locked="0"/>
    </xf>
    <xf numFmtId="183" fontId="120" fillId="0" borderId="26" xfId="0" applyNumberFormat="1" applyFont="1" applyBorder="1" applyAlignment="1" applyProtection="1">
      <alignment horizontal="center" vertical="center" textRotation="255"/>
      <protection locked="0"/>
    </xf>
    <xf numFmtId="183" fontId="120" fillId="0" borderId="24" xfId="0" applyNumberFormat="1" applyFont="1" applyBorder="1" applyAlignment="1" applyProtection="1">
      <alignment horizontal="center" vertical="center" textRotation="255"/>
      <protection locked="0"/>
    </xf>
    <xf numFmtId="183" fontId="120" fillId="0" borderId="20" xfId="0" applyNumberFormat="1" applyFont="1" applyBorder="1" applyAlignment="1" applyProtection="1">
      <alignment horizontal="center" vertical="center" textRotation="255"/>
      <protection locked="0"/>
    </xf>
    <xf numFmtId="183" fontId="119" fillId="0" borderId="19" xfId="0" applyNumberFormat="1" applyFont="1" applyBorder="1" applyAlignment="1" applyProtection="1">
      <alignment horizontal="right" vertical="center" indent="1" shrinkToFit="1"/>
      <protection locked="0"/>
    </xf>
    <xf numFmtId="183" fontId="119" fillId="0" borderId="19" xfId="0" applyNumberFormat="1" applyFont="1" applyBorder="1" applyAlignment="1" applyProtection="1">
      <alignment horizontal="left" vertical="center" shrinkToFit="1"/>
      <protection locked="0"/>
    </xf>
    <xf numFmtId="183" fontId="119" fillId="0" borderId="29" xfId="0" applyNumberFormat="1" applyFont="1" applyBorder="1" applyAlignment="1" applyProtection="1">
      <alignment horizontal="left" vertical="center" shrinkToFit="1"/>
      <protection locked="0"/>
    </xf>
    <xf numFmtId="183" fontId="126" fillId="0" borderId="19" xfId="0" applyNumberFormat="1" applyFont="1" applyBorder="1" applyAlignment="1" applyProtection="1">
      <alignment horizontal="right" vertical="center" indent="1" shrinkToFit="1"/>
      <protection locked="0"/>
    </xf>
    <xf numFmtId="183" fontId="126" fillId="0" borderId="19" xfId="0" applyNumberFormat="1" applyFont="1" applyBorder="1" applyAlignment="1" applyProtection="1">
      <alignment horizontal="left" vertical="center" shrinkToFit="1"/>
      <protection locked="0"/>
    </xf>
    <xf numFmtId="183" fontId="126" fillId="0" borderId="29" xfId="0" applyNumberFormat="1" applyFont="1" applyBorder="1" applyAlignment="1" applyProtection="1">
      <alignment horizontal="left" vertical="center" shrinkToFit="1"/>
      <protection locked="0"/>
    </xf>
    <xf numFmtId="183" fontId="123" fillId="0" borderId="19" xfId="0" applyNumberFormat="1" applyFont="1" applyBorder="1" applyAlignment="1" applyProtection="1">
      <alignment horizontal="left" vertical="center"/>
      <protection locked="0"/>
    </xf>
    <xf numFmtId="183" fontId="123" fillId="0" borderId="29" xfId="0" applyNumberFormat="1" applyFont="1" applyBorder="1" applyAlignment="1" applyProtection="1">
      <alignment horizontal="left" vertical="center"/>
      <protection locked="0"/>
    </xf>
    <xf numFmtId="183" fontId="119" fillId="0" borderId="150" xfId="0" applyNumberFormat="1" applyFont="1" applyBorder="1" applyAlignment="1" applyProtection="1">
      <alignment horizontal="distributed" vertical="center" wrapText="1" indent="1"/>
      <protection locked="0"/>
    </xf>
    <xf numFmtId="183" fontId="119" fillId="0" borderId="0" xfId="0" applyNumberFormat="1" applyFont="1" applyAlignment="1" applyProtection="1">
      <alignment horizontal="distributed" vertical="center" wrapText="1" indent="1"/>
      <protection locked="0"/>
    </xf>
    <xf numFmtId="183" fontId="118" fillId="0" borderId="27" xfId="0" applyNumberFormat="1" applyFont="1" applyBorder="1" applyAlignment="1" applyProtection="1">
      <alignment horizontal="distributed" vertical="center" indent="3"/>
      <protection locked="0"/>
    </xf>
    <xf numFmtId="183" fontId="118" fillId="0" borderId="28" xfId="0" applyNumberFormat="1" applyFont="1" applyBorder="1" applyAlignment="1" applyProtection="1">
      <alignment horizontal="distributed" vertical="center" indent="3"/>
      <protection locked="0"/>
    </xf>
    <xf numFmtId="183" fontId="118" fillId="0" borderId="1" xfId="0" applyNumberFormat="1" applyFont="1" applyBorder="1" applyAlignment="1" applyProtection="1">
      <alignment horizontal="center" vertical="center" wrapText="1"/>
      <protection locked="0"/>
    </xf>
    <xf numFmtId="183" fontId="119" fillId="0" borderId="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center" vertical="center" wrapText="1"/>
      <protection locked="0"/>
    </xf>
    <xf numFmtId="183" fontId="118" fillId="0" borderId="28" xfId="0" applyNumberFormat="1" applyFont="1" applyBorder="1" applyAlignment="1" applyProtection="1">
      <alignment horizontal="center" vertical="center" wrapText="1"/>
      <protection locked="0"/>
    </xf>
    <xf numFmtId="183" fontId="118" fillId="0" borderId="26" xfId="0" applyNumberFormat="1" applyFont="1" applyBorder="1" applyAlignment="1" applyProtection="1">
      <alignment horizontal="center" vertical="center" wrapText="1"/>
      <protection locked="0"/>
    </xf>
    <xf numFmtId="183" fontId="118" fillId="0" borderId="23" xfId="0" applyNumberFormat="1" applyFont="1" applyBorder="1" applyAlignment="1" applyProtection="1">
      <alignment horizontal="center" vertical="center" wrapText="1"/>
      <protection locked="0"/>
    </xf>
    <xf numFmtId="183" fontId="118" fillId="0" borderId="0" xfId="0" applyNumberFormat="1" applyFont="1" applyAlignment="1" applyProtection="1">
      <alignment horizontal="center" vertical="center" wrapText="1"/>
      <protection locked="0"/>
    </xf>
    <xf numFmtId="183" fontId="118" fillId="0" borderId="17" xfId="0" applyNumberFormat="1" applyFont="1" applyBorder="1" applyAlignment="1" applyProtection="1">
      <alignment horizontal="center" vertical="center" wrapText="1"/>
      <protection locked="0"/>
    </xf>
    <xf numFmtId="183" fontId="118" fillId="0" borderId="24" xfId="0" applyNumberFormat="1" applyFont="1" applyBorder="1" applyAlignment="1" applyProtection="1">
      <alignment horizontal="center" vertical="center" wrapText="1"/>
      <protection locked="0"/>
    </xf>
    <xf numFmtId="183" fontId="118" fillId="0" borderId="25" xfId="0" applyNumberFormat="1" applyFont="1" applyBorder="1" applyAlignment="1" applyProtection="1">
      <alignment horizontal="center" vertical="center" wrapText="1"/>
      <protection locked="0"/>
    </xf>
    <xf numFmtId="183" fontId="118" fillId="0" borderId="20" xfId="0" applyNumberFormat="1" applyFont="1" applyBorder="1" applyAlignment="1" applyProtection="1">
      <alignment horizontal="center" vertical="center" wrapText="1"/>
      <protection locked="0"/>
    </xf>
    <xf numFmtId="183" fontId="129" fillId="0" borderId="24" xfId="1" applyNumberFormat="1" applyFont="1" applyBorder="1" applyAlignment="1" applyProtection="1">
      <alignment horizontal="right" vertical="center" indent="1"/>
      <protection hidden="1"/>
    </xf>
    <xf numFmtId="183" fontId="129" fillId="0" borderId="25" xfId="1" applyNumberFormat="1" applyFont="1" applyBorder="1" applyAlignment="1" applyProtection="1">
      <alignment horizontal="right" vertical="center" indent="1"/>
      <protection hidden="1"/>
    </xf>
    <xf numFmtId="183" fontId="129" fillId="0" borderId="0" xfId="1" applyNumberFormat="1" applyFont="1" applyAlignment="1" applyProtection="1">
      <alignment horizontal="right" vertical="center" indent="1"/>
      <protection hidden="1"/>
    </xf>
    <xf numFmtId="183" fontId="129" fillId="0" borderId="17" xfId="1" applyNumberFormat="1" applyFont="1" applyBorder="1" applyAlignment="1" applyProtection="1">
      <alignment horizontal="right" vertical="center" indent="1"/>
      <protection hidden="1"/>
    </xf>
    <xf numFmtId="38" fontId="129" fillId="0" borderId="23" xfId="1" applyFont="1" applyBorder="1" applyAlignment="1" applyProtection="1">
      <alignment horizontal="right" vertical="center" indent="1"/>
      <protection hidden="1"/>
    </xf>
    <xf numFmtId="38" fontId="129" fillId="0" borderId="0" xfId="1" applyFont="1" applyAlignment="1" applyProtection="1">
      <alignment horizontal="right" vertical="center" indent="1"/>
      <protection hidden="1"/>
    </xf>
    <xf numFmtId="38" fontId="129" fillId="0" borderId="17" xfId="1" applyFont="1" applyBorder="1" applyAlignment="1" applyProtection="1">
      <alignment horizontal="right" vertical="center" indent="1"/>
      <protection hidden="1"/>
    </xf>
    <xf numFmtId="183" fontId="129" fillId="0" borderId="23" xfId="1" applyNumberFormat="1" applyFont="1" applyBorder="1" applyAlignment="1" applyProtection="1">
      <alignment horizontal="right" vertical="center" indent="1"/>
      <protection hidden="1"/>
    </xf>
    <xf numFmtId="183" fontId="119" fillId="0" borderId="1"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center" vertical="center"/>
      <protection hidden="1"/>
    </xf>
    <xf numFmtId="183" fontId="123" fillId="0" borderId="28" xfId="0" applyNumberFormat="1" applyFont="1" applyBorder="1" applyAlignment="1" applyProtection="1">
      <alignment horizontal="center" vertical="center"/>
      <protection hidden="1"/>
    </xf>
    <xf numFmtId="183" fontId="123" fillId="0" borderId="26" xfId="0" applyNumberFormat="1" applyFont="1" applyBorder="1" applyAlignment="1" applyProtection="1">
      <alignment horizontal="center" vertical="center"/>
      <protection hidden="1"/>
    </xf>
    <xf numFmtId="183" fontId="123" fillId="0" borderId="24" xfId="0" applyNumberFormat="1" applyFont="1" applyBorder="1" applyAlignment="1" applyProtection="1">
      <alignment horizontal="center" vertical="center"/>
      <protection hidden="1"/>
    </xf>
    <xf numFmtId="183" fontId="123" fillId="0" borderId="25" xfId="0" applyNumberFormat="1" applyFont="1" applyBorder="1" applyAlignment="1" applyProtection="1">
      <alignment horizontal="center" vertical="center"/>
      <protection hidden="1"/>
    </xf>
    <xf numFmtId="183" fontId="123" fillId="0" borderId="20" xfId="0" applyNumberFormat="1" applyFont="1" applyBorder="1" applyAlignment="1" applyProtection="1">
      <alignment horizontal="center" vertical="center"/>
      <protection hidden="1"/>
    </xf>
    <xf numFmtId="183" fontId="125" fillId="0" borderId="23" xfId="0" applyNumberFormat="1" applyFont="1" applyBorder="1" applyAlignment="1" applyProtection="1">
      <alignment horizontal="center" vertical="center"/>
      <protection locked="0"/>
    </xf>
    <xf numFmtId="183" fontId="125" fillId="0" borderId="0" xfId="0" applyNumberFormat="1" applyFont="1" applyAlignment="1" applyProtection="1">
      <alignment horizontal="center" vertical="center"/>
      <protection locked="0"/>
    </xf>
    <xf numFmtId="183" fontId="125" fillId="0" borderId="17" xfId="0" applyNumberFormat="1" applyFont="1" applyBorder="1" applyAlignment="1" applyProtection="1">
      <alignment horizontal="center" vertical="center"/>
      <protection locked="0"/>
    </xf>
    <xf numFmtId="183" fontId="121" fillId="0" borderId="1" xfId="0" applyNumberFormat="1" applyFont="1" applyBorder="1" applyAlignment="1" applyProtection="1">
      <alignment horizontal="center" vertical="center"/>
      <protection locked="0"/>
    </xf>
    <xf numFmtId="183" fontId="121" fillId="0" borderId="18" xfId="0" applyNumberFormat="1" applyFont="1" applyBorder="1" applyAlignment="1" applyProtection="1">
      <alignment horizontal="center" vertical="center"/>
      <protection locked="0"/>
    </xf>
    <xf numFmtId="183" fontId="121" fillId="0" borderId="19" xfId="0" applyNumberFormat="1" applyFont="1" applyBorder="1" applyAlignment="1" applyProtection="1">
      <alignment horizontal="center" vertical="center"/>
      <protection locked="0"/>
    </xf>
    <xf numFmtId="183" fontId="121" fillId="0" borderId="29" xfId="0" applyNumberFormat="1" applyFont="1" applyBorder="1" applyAlignment="1" applyProtection="1">
      <alignment horizontal="center" vertical="center"/>
      <protection locked="0"/>
    </xf>
    <xf numFmtId="183" fontId="120" fillId="0" borderId="28" xfId="0" applyNumberFormat="1" applyFont="1" applyBorder="1" applyAlignment="1" applyProtection="1">
      <alignment horizontal="center" vertical="center"/>
      <protection locked="0"/>
    </xf>
    <xf numFmtId="183" fontId="131" fillId="0" borderId="23" xfId="0" applyNumberFormat="1" applyFont="1" applyBorder="1" applyAlignment="1" applyProtection="1">
      <alignment horizontal="right" vertical="center"/>
      <protection locked="0"/>
    </xf>
    <xf numFmtId="183" fontId="131" fillId="0" borderId="0" xfId="0" applyNumberFormat="1" applyFont="1" applyAlignment="1" applyProtection="1">
      <alignment horizontal="right" vertical="center"/>
      <protection locked="0"/>
    </xf>
    <xf numFmtId="183" fontId="131" fillId="0" borderId="17"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center" vertical="center"/>
      <protection locked="0"/>
    </xf>
    <xf numFmtId="183" fontId="131" fillId="0" borderId="17" xfId="0" applyNumberFormat="1" applyFont="1" applyBorder="1" applyAlignment="1" applyProtection="1">
      <alignment horizontal="center" vertical="center"/>
      <protection locked="0"/>
    </xf>
    <xf numFmtId="183" fontId="131" fillId="0" borderId="56" xfId="0" applyNumberFormat="1" applyFont="1" applyBorder="1" applyAlignment="1" applyProtection="1">
      <alignment horizontal="right" vertical="center"/>
      <protection locked="0"/>
    </xf>
    <xf numFmtId="183" fontId="131" fillId="0" borderId="57" xfId="0" applyNumberFormat="1" applyFont="1" applyBorder="1" applyAlignment="1" applyProtection="1">
      <alignment horizontal="right" vertical="center"/>
      <protection locked="0"/>
    </xf>
    <xf numFmtId="0" fontId="130" fillId="0" borderId="19" xfId="0" applyFont="1" applyBorder="1" applyProtection="1">
      <alignment vertical="center"/>
      <protection locked="0"/>
    </xf>
    <xf numFmtId="0" fontId="130" fillId="0" borderId="29" xfId="0" applyFont="1" applyBorder="1" applyProtection="1">
      <alignment vertical="center"/>
      <protection locked="0"/>
    </xf>
    <xf numFmtId="183" fontId="121" fillId="0" borderId="27" xfId="0" applyNumberFormat="1" applyFont="1" applyBorder="1" applyAlignment="1" applyProtection="1">
      <alignment horizontal="center" vertical="center"/>
      <protection locked="0"/>
    </xf>
    <xf numFmtId="183" fontId="121" fillId="0" borderId="28" xfId="0" applyNumberFormat="1" applyFont="1" applyBorder="1" applyAlignment="1" applyProtection="1">
      <alignment horizontal="center" vertical="center"/>
      <protection locked="0"/>
    </xf>
    <xf numFmtId="183" fontId="119" fillId="0" borderId="150" xfId="0" applyNumberFormat="1" applyFont="1" applyBorder="1" applyAlignment="1" applyProtection="1">
      <alignment horizontal="left" vertical="top" wrapText="1"/>
      <protection locked="0"/>
    </xf>
    <xf numFmtId="183" fontId="119" fillId="0" borderId="0" xfId="0" applyNumberFormat="1" applyFont="1" applyAlignment="1" applyProtection="1">
      <alignment horizontal="left" vertical="top" wrapText="1"/>
      <protection locked="0"/>
    </xf>
    <xf numFmtId="183" fontId="121" fillId="0" borderId="26" xfId="0" applyNumberFormat="1" applyFont="1" applyBorder="1" applyAlignment="1" applyProtection="1">
      <alignment horizontal="center" vertical="center"/>
      <protection locked="0"/>
    </xf>
    <xf numFmtId="183" fontId="121" fillId="0" borderId="25" xfId="0" applyNumberFormat="1" applyFont="1" applyBorder="1" applyAlignment="1" applyProtection="1">
      <alignment horizontal="center" vertical="center"/>
      <protection locked="0"/>
    </xf>
    <xf numFmtId="183" fontId="121" fillId="0" borderId="20" xfId="0" applyNumberFormat="1" applyFont="1" applyBorder="1" applyAlignment="1" applyProtection="1">
      <alignment horizontal="center" vertical="center"/>
      <protection locked="0"/>
    </xf>
    <xf numFmtId="183" fontId="121" fillId="0" borderId="24" xfId="0" applyNumberFormat="1" applyFont="1" applyBorder="1" applyAlignment="1" applyProtection="1">
      <alignment horizontal="center" vertical="center"/>
      <protection locked="0"/>
    </xf>
    <xf numFmtId="183" fontId="125" fillId="0" borderId="1" xfId="0" applyNumberFormat="1" applyFont="1" applyBorder="1" applyAlignment="1" applyProtection="1">
      <alignment horizontal="center" vertical="center"/>
      <protection locked="0"/>
    </xf>
    <xf numFmtId="183" fontId="125" fillId="0" borderId="21" xfId="0" applyNumberFormat="1" applyFont="1" applyBorder="1" applyAlignment="1" applyProtection="1">
      <alignment horizontal="center" vertical="center"/>
      <protection locked="0"/>
    </xf>
    <xf numFmtId="183" fontId="120" fillId="0" borderId="26" xfId="0" applyNumberFormat="1" applyFont="1" applyBorder="1" applyAlignment="1" applyProtection="1">
      <alignment horizontal="center" vertical="center"/>
      <protection locked="0"/>
    </xf>
    <xf numFmtId="183" fontId="120" fillId="0" borderId="23" xfId="0" applyNumberFormat="1" applyFont="1" applyBorder="1" applyAlignment="1" applyProtection="1">
      <alignment horizontal="center" vertical="center"/>
      <protection locked="0"/>
    </xf>
    <xf numFmtId="183" fontId="120" fillId="0" borderId="0" xfId="0" applyNumberFormat="1" applyFont="1" applyAlignment="1" applyProtection="1">
      <alignment horizontal="center" vertical="center"/>
      <protection locked="0"/>
    </xf>
    <xf numFmtId="183" fontId="120" fillId="0" borderId="17" xfId="0" applyNumberFormat="1" applyFont="1" applyBorder="1" applyAlignment="1" applyProtection="1">
      <alignment horizontal="center" vertical="center"/>
      <protection locked="0"/>
    </xf>
    <xf numFmtId="183" fontId="129" fillId="0" borderId="23" xfId="1" applyNumberFormat="1" applyFont="1" applyBorder="1" applyAlignment="1" applyProtection="1">
      <alignment horizontal="center" vertical="center"/>
      <protection locked="0"/>
    </xf>
    <xf numFmtId="183" fontId="129" fillId="0" borderId="0" xfId="1" applyNumberFormat="1" applyFont="1" applyAlignment="1" applyProtection="1">
      <alignment horizontal="center" vertical="center"/>
      <protection locked="0"/>
    </xf>
    <xf numFmtId="183" fontId="129" fillId="0" borderId="17" xfId="1"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center" vertical="center"/>
      <protection locked="0"/>
    </xf>
    <xf numFmtId="183" fontId="131" fillId="0" borderId="26" xfId="0"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right" vertical="center"/>
      <protection locked="0"/>
    </xf>
    <xf numFmtId="183" fontId="131" fillId="0" borderId="28" xfId="0" applyNumberFormat="1" applyFont="1" applyBorder="1" applyAlignment="1" applyProtection="1">
      <alignment horizontal="right" vertical="center"/>
      <protection locked="0"/>
    </xf>
    <xf numFmtId="183" fontId="131" fillId="0" borderId="58" xfId="0" applyNumberFormat="1" applyFont="1" applyBorder="1" applyAlignment="1" applyProtection="1">
      <alignment horizontal="right" vertical="center"/>
      <protection locked="0"/>
    </xf>
    <xf numFmtId="183" fontId="131" fillId="0" borderId="26" xfId="0" applyNumberFormat="1" applyFont="1" applyBorder="1" applyAlignment="1" applyProtection="1">
      <alignment horizontal="right" vertical="center"/>
      <protection locked="0"/>
    </xf>
    <xf numFmtId="183" fontId="131" fillId="0" borderId="0" xfId="0" applyNumberFormat="1" applyFont="1" applyAlignment="1" applyProtection="1">
      <alignment horizontal="center" vertical="center"/>
      <protection locked="0"/>
    </xf>
    <xf numFmtId="183" fontId="125" fillId="0" borderId="59" xfId="0" applyNumberFormat="1" applyFont="1" applyBorder="1" applyAlignment="1" applyProtection="1">
      <alignment horizontal="center" vertical="center"/>
      <protection locked="0"/>
    </xf>
    <xf numFmtId="183" fontId="125" fillId="0" borderId="60" xfId="0" applyNumberFormat="1" applyFont="1" applyBorder="1" applyAlignment="1" applyProtection="1">
      <alignment horizontal="center" vertical="center"/>
      <protection locked="0"/>
    </xf>
    <xf numFmtId="183" fontId="125" fillId="0" borderId="61" xfId="0" applyNumberFormat="1" applyFont="1" applyBorder="1" applyAlignment="1" applyProtection="1">
      <alignment horizontal="center" vertical="center"/>
      <protection locked="0"/>
    </xf>
    <xf numFmtId="183" fontId="125" fillId="0" borderId="30" xfId="0" applyNumberFormat="1" applyFont="1" applyBorder="1" applyAlignment="1" applyProtection="1">
      <alignment horizontal="center" vertical="center"/>
      <protection locked="0"/>
    </xf>
    <xf numFmtId="183" fontId="132" fillId="0" borderId="0" xfId="0" applyNumberFormat="1" applyFont="1" applyProtection="1">
      <alignment vertical="center"/>
      <protection locked="0"/>
    </xf>
    <xf numFmtId="183" fontId="132" fillId="0" borderId="23" xfId="0" applyNumberFormat="1" applyFont="1" applyBorder="1" applyProtection="1">
      <alignment vertical="center"/>
      <protection locked="0"/>
    </xf>
    <xf numFmtId="183" fontId="134" fillId="0" borderId="28" xfId="0" applyNumberFormat="1" applyFont="1" applyBorder="1" applyAlignment="1" applyProtection="1">
      <alignment horizontal="center" vertical="top" wrapText="1"/>
      <protection locked="0"/>
    </xf>
    <xf numFmtId="183" fontId="134" fillId="0" borderId="28" xfId="0" applyNumberFormat="1" applyFont="1" applyBorder="1" applyAlignment="1" applyProtection="1">
      <alignment horizontal="left" vertical="top" wrapText="1"/>
      <protection locked="0"/>
    </xf>
    <xf numFmtId="183" fontId="125" fillId="0" borderId="24" xfId="0" applyNumberFormat="1" applyFont="1" applyBorder="1" applyAlignment="1" applyProtection="1">
      <alignment horizontal="center" vertical="center"/>
      <protection locked="0"/>
    </xf>
    <xf numFmtId="183" fontId="125" fillId="0" borderId="25" xfId="0" applyNumberFormat="1" applyFont="1" applyBorder="1" applyAlignment="1" applyProtection="1">
      <alignment horizontal="center" vertical="center"/>
      <protection locked="0"/>
    </xf>
    <xf numFmtId="183" fontId="134" fillId="0" borderId="0" xfId="0" applyNumberFormat="1" applyFont="1" applyAlignment="1" applyProtection="1">
      <alignment horizontal="left" vertical="center" wrapText="1"/>
      <protection locked="0"/>
    </xf>
    <xf numFmtId="183" fontId="134" fillId="0" borderId="17" xfId="0" applyNumberFormat="1" applyFont="1" applyBorder="1" applyAlignment="1" applyProtection="1">
      <alignment horizontal="left" vertical="center" wrapText="1"/>
      <protection locked="0"/>
    </xf>
    <xf numFmtId="183" fontId="134" fillId="0" borderId="25" xfId="0" applyNumberFormat="1" applyFont="1" applyBorder="1" applyAlignment="1" applyProtection="1">
      <alignment horizontal="left" vertical="center" wrapText="1"/>
      <protection locked="0"/>
    </xf>
    <xf numFmtId="183" fontId="134" fillId="0" borderId="20" xfId="0" applyNumberFormat="1" applyFont="1" applyBorder="1" applyAlignment="1" applyProtection="1">
      <alignment horizontal="left" vertical="center" wrapText="1"/>
      <protection locked="0"/>
    </xf>
    <xf numFmtId="183" fontId="129" fillId="0" borderId="23" xfId="0" applyNumberFormat="1" applyFont="1" applyBorder="1" applyAlignment="1" applyProtection="1">
      <alignment horizontal="center" vertical="center"/>
      <protection locked="0"/>
    </xf>
    <xf numFmtId="183" fontId="129" fillId="0" borderId="0" xfId="0" applyNumberFormat="1" applyFont="1" applyAlignment="1" applyProtection="1">
      <alignment horizontal="center" vertical="center"/>
      <protection locked="0"/>
    </xf>
    <xf numFmtId="183" fontId="129" fillId="0" borderId="17" xfId="0" applyNumberFormat="1" applyFont="1" applyBorder="1" applyAlignment="1" applyProtection="1">
      <alignment horizontal="center" vertical="center"/>
      <protection locked="0"/>
    </xf>
    <xf numFmtId="183" fontId="129" fillId="0" borderId="24" xfId="0" applyNumberFormat="1" applyFont="1" applyBorder="1" applyAlignment="1" applyProtection="1">
      <alignment horizontal="center" vertical="center"/>
      <protection locked="0"/>
    </xf>
    <xf numFmtId="183" fontId="129" fillId="0" borderId="25" xfId="0" applyNumberFormat="1" applyFont="1" applyBorder="1" applyAlignment="1" applyProtection="1">
      <alignment horizontal="center" vertical="center"/>
      <protection locked="0"/>
    </xf>
    <xf numFmtId="183" fontId="129" fillId="0" borderId="20"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left" vertical="center"/>
      <protection locked="0"/>
    </xf>
    <xf numFmtId="183" fontId="123" fillId="0" borderId="28" xfId="0" applyNumberFormat="1" applyFont="1" applyBorder="1" applyAlignment="1" applyProtection="1">
      <alignment horizontal="left" vertical="center"/>
      <protection locked="0"/>
    </xf>
    <xf numFmtId="183" fontId="119" fillId="0" borderId="173" xfId="0" applyNumberFormat="1" applyFont="1" applyBorder="1" applyAlignment="1" applyProtection="1">
      <alignment horizontal="center" vertical="center"/>
      <protection locked="0"/>
    </xf>
    <xf numFmtId="183" fontId="133" fillId="0" borderId="189" xfId="0" applyNumberFormat="1" applyFont="1" applyBorder="1" applyProtection="1">
      <alignment vertical="center"/>
      <protection locked="0"/>
    </xf>
    <xf numFmtId="183" fontId="133" fillId="0" borderId="167" xfId="0" applyNumberFormat="1" applyFont="1" applyBorder="1" applyProtection="1">
      <alignment vertical="center"/>
      <protection locked="0"/>
    </xf>
    <xf numFmtId="183" fontId="119" fillId="0" borderId="189" xfId="0" applyNumberFormat="1" applyFont="1" applyBorder="1" applyAlignment="1" applyProtection="1">
      <alignment horizontal="center" vertical="center"/>
      <protection locked="0"/>
    </xf>
    <xf numFmtId="183" fontId="119" fillId="0" borderId="16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top"/>
      <protection locked="0"/>
    </xf>
    <xf numFmtId="183" fontId="127" fillId="0" borderId="27" xfId="0" applyNumberFormat="1" applyFont="1" applyBorder="1" applyAlignment="1" applyProtection="1">
      <alignment horizontal="center" vertical="center" wrapText="1"/>
      <protection locked="0"/>
    </xf>
    <xf numFmtId="183" fontId="127" fillId="0" borderId="28" xfId="0" applyNumberFormat="1" applyFont="1" applyBorder="1" applyAlignment="1" applyProtection="1">
      <alignment horizontal="center" vertical="center" wrapText="1"/>
      <protection locked="0"/>
    </xf>
    <xf numFmtId="183" fontId="127" fillId="0" borderId="24" xfId="0" applyNumberFormat="1" applyFont="1" applyBorder="1" applyAlignment="1" applyProtection="1">
      <alignment horizontal="center" vertical="center" wrapText="1"/>
      <protection locked="0"/>
    </xf>
    <xf numFmtId="183" fontId="127" fillId="0" borderId="25" xfId="0" applyNumberFormat="1" applyFont="1" applyBorder="1" applyAlignment="1" applyProtection="1">
      <alignment horizontal="center" vertical="center" wrapText="1"/>
      <protection locked="0"/>
    </xf>
    <xf numFmtId="183" fontId="118" fillId="0" borderId="56" xfId="1" applyNumberFormat="1" applyFont="1" applyBorder="1" applyAlignment="1" applyProtection="1">
      <alignment horizontal="right" vertical="center"/>
      <protection locked="0"/>
    </xf>
    <xf numFmtId="183" fontId="118" fillId="0" borderId="57" xfId="1" applyNumberFormat="1" applyFont="1" applyBorder="1" applyAlignment="1" applyProtection="1">
      <alignment horizontal="right" vertical="center"/>
      <protection locked="0"/>
    </xf>
    <xf numFmtId="183" fontId="126" fillId="0" borderId="23" xfId="1" applyNumberFormat="1" applyFont="1" applyBorder="1" applyAlignment="1" applyProtection="1">
      <alignment horizontal="center" vertical="center"/>
      <protection locked="0"/>
    </xf>
    <xf numFmtId="183" fontId="126" fillId="0" borderId="0" xfId="1" applyNumberFormat="1" applyFont="1" applyAlignment="1" applyProtection="1">
      <alignment horizontal="center" vertical="center"/>
      <protection locked="0"/>
    </xf>
    <xf numFmtId="183" fontId="126" fillId="0" borderId="17" xfId="1" applyNumberFormat="1" applyFont="1" applyBorder="1" applyAlignment="1" applyProtection="1">
      <alignment horizontal="center" vertical="center"/>
      <protection locked="0"/>
    </xf>
    <xf numFmtId="183" fontId="126" fillId="0" borderId="24" xfId="0" applyNumberFormat="1" applyFont="1" applyBorder="1" applyAlignment="1" applyProtection="1">
      <alignment horizontal="right" vertical="center" wrapText="1"/>
      <protection locked="0"/>
    </xf>
    <xf numFmtId="183" fontId="126" fillId="0" borderId="25" xfId="0" applyNumberFormat="1" applyFont="1" applyBorder="1" applyAlignment="1" applyProtection="1">
      <alignment horizontal="right" vertical="center" wrapText="1"/>
      <protection locked="0"/>
    </xf>
    <xf numFmtId="183" fontId="126" fillId="0" borderId="20" xfId="0" applyNumberFormat="1" applyFont="1" applyBorder="1" applyAlignment="1" applyProtection="1">
      <alignment horizontal="right" vertical="center" wrapText="1"/>
      <protection locked="0"/>
    </xf>
    <xf numFmtId="183" fontId="127" fillId="0" borderId="26" xfId="0" applyNumberFormat="1" applyFont="1" applyBorder="1" applyAlignment="1" applyProtection="1">
      <alignment horizontal="center" vertical="center" wrapText="1"/>
      <protection locked="0"/>
    </xf>
    <xf numFmtId="183" fontId="127" fillId="0" borderId="23" xfId="0" applyNumberFormat="1" applyFont="1" applyBorder="1" applyAlignment="1" applyProtection="1">
      <alignment horizontal="center" vertical="center" wrapText="1"/>
      <protection locked="0"/>
    </xf>
    <xf numFmtId="183" fontId="127" fillId="0" borderId="0" xfId="0" applyNumberFormat="1" applyFont="1" applyAlignment="1" applyProtection="1">
      <alignment horizontal="center" vertical="center" wrapText="1"/>
      <protection locked="0"/>
    </xf>
    <xf numFmtId="183" fontId="127" fillId="0" borderId="17" xfId="0" applyNumberFormat="1" applyFont="1" applyBorder="1" applyAlignment="1" applyProtection="1">
      <alignment horizontal="center" vertical="center" wrapText="1"/>
      <protection locked="0"/>
    </xf>
    <xf numFmtId="183" fontId="118" fillId="0" borderId="57" xfId="0" applyNumberFormat="1" applyFont="1" applyBorder="1" applyAlignment="1" applyProtection="1">
      <alignment horizontal="right" vertical="center" wrapText="1"/>
      <protection locked="0"/>
    </xf>
    <xf numFmtId="183" fontId="118" fillId="0" borderId="58" xfId="0" applyNumberFormat="1" applyFont="1" applyBorder="1" applyAlignment="1" applyProtection="1">
      <alignment horizontal="right" vertical="center" wrapText="1"/>
      <protection locked="0"/>
    </xf>
    <xf numFmtId="183" fontId="127" fillId="0" borderId="27" xfId="1" applyNumberFormat="1" applyFont="1" applyBorder="1" applyAlignment="1" applyProtection="1">
      <alignment horizontal="center" vertical="center" wrapText="1"/>
      <protection locked="0"/>
    </xf>
    <xf numFmtId="183" fontId="127" fillId="0" borderId="28" xfId="1" applyNumberFormat="1" applyFont="1" applyBorder="1" applyAlignment="1" applyProtection="1">
      <alignment horizontal="center" vertical="center" wrapText="1"/>
      <protection locked="0"/>
    </xf>
    <xf numFmtId="183" fontId="127" fillId="0" borderId="26" xfId="1" applyNumberFormat="1" applyFont="1" applyBorder="1" applyAlignment="1" applyProtection="1">
      <alignment horizontal="center" vertical="center" wrapText="1"/>
      <protection locked="0"/>
    </xf>
    <xf numFmtId="183" fontId="127" fillId="0" borderId="23" xfId="1" applyNumberFormat="1" applyFont="1" applyBorder="1" applyAlignment="1" applyProtection="1">
      <alignment horizontal="center" vertical="center" wrapText="1"/>
      <protection locked="0"/>
    </xf>
    <xf numFmtId="183" fontId="127" fillId="0" borderId="0" xfId="1" applyNumberFormat="1" applyFont="1" applyAlignment="1" applyProtection="1">
      <alignment horizontal="center" vertical="center" wrapText="1"/>
      <protection locked="0"/>
    </xf>
    <xf numFmtId="183" fontId="127" fillId="0" borderId="17" xfId="1" applyNumberFormat="1" applyFont="1" applyBorder="1" applyAlignment="1" applyProtection="1">
      <alignment horizontal="center" vertical="center" wrapText="1"/>
      <protection locked="0"/>
    </xf>
    <xf numFmtId="183" fontId="126" fillId="0" borderId="27" xfId="0" applyNumberFormat="1" applyFont="1" applyBorder="1" applyAlignment="1" applyProtection="1">
      <alignment horizontal="center" vertical="center" wrapText="1"/>
      <protection locked="0"/>
    </xf>
    <xf numFmtId="183" fontId="126" fillId="0" borderId="28" xfId="0" applyNumberFormat="1" applyFont="1" applyBorder="1" applyAlignment="1" applyProtection="1">
      <alignment horizontal="center" vertical="center" wrapText="1"/>
      <protection locked="0"/>
    </xf>
    <xf numFmtId="183" fontId="126" fillId="0" borderId="26" xfId="0" applyNumberFormat="1" applyFont="1" applyBorder="1" applyAlignment="1" applyProtection="1">
      <alignment horizontal="center" vertical="center" wrapText="1"/>
      <protection locked="0"/>
    </xf>
    <xf numFmtId="183" fontId="126" fillId="0" borderId="23" xfId="0" applyNumberFormat="1" applyFont="1" applyBorder="1" applyAlignment="1" applyProtection="1">
      <alignment horizontal="center" vertical="center" wrapText="1"/>
      <protection locked="0"/>
    </xf>
    <xf numFmtId="183" fontId="126" fillId="0" borderId="0" xfId="0" applyNumberFormat="1" applyFont="1" applyAlignment="1" applyProtection="1">
      <alignment horizontal="center" vertical="center" wrapText="1"/>
      <protection locked="0"/>
    </xf>
    <xf numFmtId="183" fontId="126" fillId="0" borderId="17" xfId="0" applyNumberFormat="1" applyFont="1" applyBorder="1" applyAlignment="1" applyProtection="1">
      <alignment horizontal="center" vertical="center" wrapText="1"/>
      <protection locked="0"/>
    </xf>
    <xf numFmtId="183" fontId="131" fillId="0" borderId="27" xfId="0" applyNumberFormat="1" applyFont="1" applyBorder="1" applyAlignment="1" applyProtection="1">
      <alignment horizontal="right" vertical="center" wrapText="1"/>
      <protection locked="0"/>
    </xf>
    <xf numFmtId="183" fontId="131" fillId="0" borderId="28" xfId="0" applyNumberFormat="1" applyFont="1" applyBorder="1" applyAlignment="1" applyProtection="1">
      <alignment horizontal="right" vertical="center" wrapText="1"/>
      <protection locked="0"/>
    </xf>
    <xf numFmtId="183" fontId="131" fillId="0" borderId="26" xfId="0" applyNumberFormat="1" applyFont="1" applyBorder="1" applyAlignment="1" applyProtection="1">
      <alignment horizontal="right" vertical="center" wrapText="1"/>
      <protection locked="0"/>
    </xf>
    <xf numFmtId="183" fontId="127" fillId="0" borderId="24" xfId="1" applyNumberFormat="1" applyFont="1" applyBorder="1" applyAlignment="1" applyProtection="1">
      <alignment horizontal="center" vertical="center" wrapText="1"/>
      <protection locked="0"/>
    </xf>
    <xf numFmtId="183" fontId="127" fillId="0" borderId="25" xfId="1" applyNumberFormat="1" applyFont="1" applyBorder="1" applyAlignment="1" applyProtection="1">
      <alignment horizontal="center" vertical="center" wrapText="1"/>
      <protection locked="0"/>
    </xf>
    <xf numFmtId="183" fontId="127" fillId="0" borderId="20" xfId="1" applyNumberFormat="1" applyFont="1" applyBorder="1" applyAlignment="1" applyProtection="1">
      <alignment horizontal="center" vertical="center" wrapText="1"/>
      <protection locked="0"/>
    </xf>
    <xf numFmtId="183" fontId="123" fillId="0" borderId="27" xfId="0" applyNumberFormat="1" applyFont="1" applyBorder="1" applyAlignment="1" applyProtection="1">
      <alignment horizontal="center" vertical="center" wrapText="1"/>
      <protection locked="0"/>
    </xf>
    <xf numFmtId="183" fontId="123" fillId="0" borderId="28" xfId="0" applyNumberFormat="1" applyFont="1" applyBorder="1" applyAlignment="1" applyProtection="1">
      <alignment horizontal="center" vertical="center" wrapText="1"/>
      <protection locked="0"/>
    </xf>
    <xf numFmtId="183" fontId="123" fillId="0" borderId="26" xfId="0" applyNumberFormat="1" applyFont="1" applyBorder="1" applyAlignment="1" applyProtection="1">
      <alignment horizontal="center" vertical="center" wrapText="1"/>
      <protection locked="0"/>
    </xf>
    <xf numFmtId="183" fontId="123" fillId="0" borderId="24" xfId="0" applyNumberFormat="1" applyFont="1" applyBorder="1" applyAlignment="1" applyProtection="1">
      <alignment horizontal="center" vertical="center" wrapText="1"/>
      <protection locked="0"/>
    </xf>
    <xf numFmtId="183" fontId="123" fillId="0" borderId="25" xfId="0" applyNumberFormat="1" applyFont="1" applyBorder="1" applyAlignment="1" applyProtection="1">
      <alignment horizontal="center" vertical="center" wrapText="1"/>
      <protection locked="0"/>
    </xf>
    <xf numFmtId="183" fontId="123" fillId="0" borderId="20" xfId="0" applyNumberFormat="1" applyFont="1" applyBorder="1" applyAlignment="1" applyProtection="1">
      <alignment horizontal="center" vertical="center" wrapText="1"/>
      <protection locked="0"/>
    </xf>
    <xf numFmtId="183" fontId="126" fillId="0" borderId="62" xfId="1" applyNumberFormat="1" applyFont="1" applyBorder="1" applyAlignment="1" applyProtection="1">
      <alignment horizontal="center" vertical="center"/>
      <protection locked="0"/>
    </xf>
    <xf numFmtId="183" fontId="126" fillId="0" borderId="63" xfId="1" applyNumberFormat="1" applyFont="1" applyBorder="1" applyAlignment="1" applyProtection="1">
      <alignment horizontal="center" vertical="center"/>
      <protection locked="0"/>
    </xf>
    <xf numFmtId="183" fontId="126" fillId="0" borderId="63" xfId="0" applyNumberFormat="1" applyFont="1" applyBorder="1" applyAlignment="1" applyProtection="1">
      <alignment horizontal="center" vertical="center" wrapText="1"/>
      <protection locked="0"/>
    </xf>
    <xf numFmtId="183" fontId="126" fillId="0" borderId="64" xfId="0" applyNumberFormat="1" applyFont="1" applyBorder="1" applyAlignment="1" applyProtection="1">
      <alignment horizontal="center" vertical="center" wrapText="1"/>
      <protection locked="0"/>
    </xf>
    <xf numFmtId="183" fontId="127" fillId="0" borderId="20" xfId="0" applyNumberFormat="1" applyFont="1" applyBorder="1" applyAlignment="1" applyProtection="1">
      <alignment horizontal="center" vertical="center" wrapText="1"/>
      <protection locked="0"/>
    </xf>
    <xf numFmtId="183" fontId="126" fillId="0" borderId="27" xfId="1" applyNumberFormat="1" applyFont="1" applyBorder="1" applyAlignment="1" applyProtection="1">
      <alignment horizontal="center" vertical="center"/>
      <protection locked="0"/>
    </xf>
    <xf numFmtId="183" fontId="126" fillId="0" borderId="28" xfId="1" applyNumberFormat="1" applyFont="1" applyBorder="1" applyAlignment="1" applyProtection="1">
      <alignment horizontal="center" vertical="center"/>
      <protection locked="0"/>
    </xf>
    <xf numFmtId="183" fontId="126" fillId="0" borderId="26" xfId="1" applyNumberFormat="1" applyFont="1" applyBorder="1" applyAlignment="1" applyProtection="1">
      <alignment horizontal="center" vertical="center"/>
      <protection locked="0"/>
    </xf>
    <xf numFmtId="183" fontId="126" fillId="0" borderId="24" xfId="1" applyNumberFormat="1" applyFont="1" applyBorder="1" applyAlignment="1" applyProtection="1">
      <alignment horizontal="center" vertical="center"/>
      <protection locked="0"/>
    </xf>
    <xf numFmtId="183" fontId="126" fillId="0" borderId="25" xfId="1" applyNumberFormat="1" applyFont="1" applyBorder="1" applyAlignment="1" applyProtection="1">
      <alignment horizontal="center" vertical="center"/>
      <protection locked="0"/>
    </xf>
    <xf numFmtId="183" fontId="126" fillId="0" borderId="20" xfId="1" applyNumberFormat="1" applyFont="1" applyBorder="1" applyAlignment="1" applyProtection="1">
      <alignment horizontal="center" vertical="center"/>
      <protection locked="0"/>
    </xf>
    <xf numFmtId="183" fontId="126" fillId="0" borderId="23" xfId="0" applyNumberFormat="1" applyFont="1" applyBorder="1" applyAlignment="1" applyProtection="1">
      <alignment horizontal="right" vertical="center" wrapText="1"/>
      <protection locked="0"/>
    </xf>
    <xf numFmtId="183" fontId="126" fillId="0" borderId="0" xfId="0" applyNumberFormat="1" applyFont="1" applyAlignment="1" applyProtection="1">
      <alignment horizontal="right" vertical="center" wrapText="1"/>
      <protection locked="0"/>
    </xf>
    <xf numFmtId="183" fontId="126" fillId="0" borderId="17" xfId="0" applyNumberFormat="1" applyFont="1" applyBorder="1" applyAlignment="1" applyProtection="1">
      <alignment horizontal="right" vertical="center" wrapText="1"/>
      <protection locked="0"/>
    </xf>
    <xf numFmtId="183" fontId="118" fillId="0" borderId="27" xfId="0" applyNumberFormat="1" applyFont="1" applyBorder="1" applyAlignment="1" applyProtection="1">
      <alignment horizontal="left" vertical="center" wrapText="1" indent="1"/>
      <protection locked="0"/>
    </xf>
    <xf numFmtId="183" fontId="118" fillId="0" borderId="28" xfId="0" applyNumberFormat="1" applyFont="1" applyBorder="1" applyAlignment="1" applyProtection="1">
      <alignment horizontal="left" vertical="center" wrapText="1" indent="1"/>
      <protection locked="0"/>
    </xf>
    <xf numFmtId="183" fontId="118" fillId="0" borderId="26" xfId="0" applyNumberFormat="1" applyFont="1" applyBorder="1" applyAlignment="1" applyProtection="1">
      <alignment horizontal="left" vertical="center" wrapText="1" indent="1"/>
      <protection locked="0"/>
    </xf>
    <xf numFmtId="183" fontId="121" fillId="0" borderId="27" xfId="1" applyNumberFormat="1" applyFont="1" applyBorder="1" applyAlignment="1" applyProtection="1">
      <alignment horizontal="center" vertical="center" textRotation="255"/>
      <protection locked="0"/>
    </xf>
    <xf numFmtId="183" fontId="121" fillId="0" borderId="26" xfId="1" applyNumberFormat="1" applyFont="1" applyBorder="1" applyAlignment="1" applyProtection="1">
      <alignment horizontal="center" vertical="center" textRotation="255"/>
      <protection locked="0"/>
    </xf>
    <xf numFmtId="183" fontId="121" fillId="0" borderId="24" xfId="1" applyNumberFormat="1" applyFont="1" applyBorder="1" applyAlignment="1" applyProtection="1">
      <alignment horizontal="center" vertical="center" textRotation="255"/>
      <protection locked="0"/>
    </xf>
    <xf numFmtId="183" fontId="121" fillId="0" borderId="20" xfId="1" applyNumberFormat="1" applyFont="1" applyBorder="1" applyAlignment="1" applyProtection="1">
      <alignment horizontal="center" vertical="center" textRotation="255"/>
      <protection locked="0"/>
    </xf>
    <xf numFmtId="183" fontId="121" fillId="0" borderId="27" xfId="1" applyNumberFormat="1" applyFont="1" applyBorder="1" applyAlignment="1" applyProtection="1">
      <alignment horizontal="center" vertical="center" wrapText="1"/>
      <protection locked="0"/>
    </xf>
    <xf numFmtId="183" fontId="121" fillId="0" borderId="28" xfId="1" applyNumberFormat="1" applyFont="1" applyBorder="1" applyAlignment="1" applyProtection="1">
      <alignment horizontal="center" vertical="center" wrapText="1"/>
      <protection locked="0"/>
    </xf>
    <xf numFmtId="183" fontId="121" fillId="0" borderId="26" xfId="1" applyNumberFormat="1" applyFont="1" applyBorder="1" applyAlignment="1" applyProtection="1">
      <alignment horizontal="center" vertical="center" wrapText="1"/>
      <protection locked="0"/>
    </xf>
    <xf numFmtId="183" fontId="121" fillId="0" borderId="23" xfId="1" applyNumberFormat="1" applyFont="1" applyBorder="1" applyAlignment="1" applyProtection="1">
      <alignment horizontal="center" vertical="center" wrapText="1"/>
      <protection locked="0"/>
    </xf>
    <xf numFmtId="183" fontId="121" fillId="0" borderId="0" xfId="1" applyNumberFormat="1" applyFont="1" applyAlignment="1" applyProtection="1">
      <alignment horizontal="center" vertical="center" wrapText="1"/>
      <protection locked="0"/>
    </xf>
    <xf numFmtId="183" fontId="121" fillId="0" borderId="17" xfId="1" applyNumberFormat="1" applyFont="1" applyBorder="1" applyAlignment="1" applyProtection="1">
      <alignment horizontal="center" vertical="center" wrapText="1"/>
      <protection locked="0"/>
    </xf>
    <xf numFmtId="183" fontId="131" fillId="0" borderId="27" xfId="1" applyNumberFormat="1" applyFont="1" applyBorder="1" applyAlignment="1" applyProtection="1">
      <alignment horizontal="right" vertical="center" wrapText="1"/>
      <protection locked="0"/>
    </xf>
    <xf numFmtId="183" fontId="131" fillId="0" borderId="28" xfId="1" applyNumberFormat="1" applyFont="1" applyBorder="1" applyAlignment="1" applyProtection="1">
      <alignment horizontal="right" vertical="center" wrapText="1"/>
      <protection locked="0"/>
    </xf>
    <xf numFmtId="183" fontId="131" fillId="0" borderId="26" xfId="1" applyNumberFormat="1" applyFont="1" applyBorder="1" applyAlignment="1" applyProtection="1">
      <alignment horizontal="right" vertical="center" wrapText="1"/>
      <protection locked="0"/>
    </xf>
    <xf numFmtId="183" fontId="125" fillId="0" borderId="23" xfId="1" applyNumberFormat="1" applyFont="1" applyBorder="1" applyAlignment="1" applyProtection="1">
      <alignment horizontal="center" vertical="center"/>
      <protection locked="0"/>
    </xf>
    <xf numFmtId="183" fontId="125" fillId="0" borderId="0" xfId="1" applyNumberFormat="1" applyFont="1" applyAlignment="1" applyProtection="1">
      <alignment horizontal="center" vertical="center"/>
      <protection locked="0"/>
    </xf>
    <xf numFmtId="183" fontId="125" fillId="0" borderId="17" xfId="1" applyNumberFormat="1" applyFont="1" applyBorder="1" applyAlignment="1" applyProtection="1">
      <alignment horizontal="center" vertical="center"/>
      <protection locked="0"/>
    </xf>
    <xf numFmtId="183" fontId="126" fillId="0" borderId="59" xfId="1" applyNumberFormat="1" applyFont="1" applyBorder="1" applyAlignment="1" applyProtection="1">
      <alignment horizontal="center" vertical="center"/>
      <protection locked="0"/>
    </xf>
    <xf numFmtId="183" fontId="126" fillId="0" borderId="60" xfId="1" applyNumberFormat="1" applyFont="1" applyBorder="1" applyAlignment="1" applyProtection="1">
      <alignment horizontal="center" vertical="center"/>
      <protection locked="0"/>
    </xf>
    <xf numFmtId="183" fontId="126" fillId="0" borderId="60" xfId="0" applyNumberFormat="1" applyFont="1" applyBorder="1" applyAlignment="1" applyProtection="1">
      <alignment horizontal="center" vertical="center" wrapText="1"/>
      <protection locked="0"/>
    </xf>
    <xf numFmtId="183" fontId="126" fillId="0" borderId="61" xfId="0" applyNumberFormat="1" applyFont="1" applyBorder="1" applyAlignment="1" applyProtection="1">
      <alignment horizontal="center" vertical="center" wrapText="1"/>
      <protection locked="0"/>
    </xf>
    <xf numFmtId="183" fontId="123" fillId="0" borderId="23" xfId="1" applyNumberFormat="1" applyFont="1" applyBorder="1" applyAlignment="1" applyProtection="1">
      <alignment horizontal="center" vertical="center" wrapText="1"/>
      <protection locked="0"/>
    </xf>
    <xf numFmtId="183" fontId="123" fillId="0" borderId="0" xfId="1" applyNumberFormat="1" applyFont="1" applyAlignment="1" applyProtection="1">
      <alignment horizontal="center" vertical="center" wrapText="1"/>
      <protection locked="0"/>
    </xf>
    <xf numFmtId="183" fontId="123" fillId="0" borderId="17" xfId="1" applyNumberFormat="1" applyFont="1" applyBorder="1" applyAlignment="1" applyProtection="1">
      <alignment horizontal="center" vertical="center" wrapText="1"/>
      <protection locked="0"/>
    </xf>
    <xf numFmtId="183" fontId="121" fillId="0" borderId="27" xfId="0" applyNumberFormat="1" applyFont="1" applyBorder="1" applyAlignment="1" applyProtection="1">
      <alignment horizontal="center" vertical="center" wrapText="1"/>
      <protection locked="0"/>
    </xf>
    <xf numFmtId="183" fontId="121" fillId="0" borderId="28" xfId="0" applyNumberFormat="1" applyFont="1" applyBorder="1" applyAlignment="1" applyProtection="1">
      <alignment horizontal="center" vertical="center" wrapText="1"/>
      <protection locked="0"/>
    </xf>
    <xf numFmtId="183" fontId="121" fillId="0" borderId="26" xfId="0" applyNumberFormat="1" applyFont="1" applyBorder="1" applyAlignment="1" applyProtection="1">
      <alignment horizontal="center" vertical="center" wrapText="1"/>
      <protection locked="0"/>
    </xf>
    <xf numFmtId="0" fontId="123" fillId="0" borderId="56" xfId="0" applyFont="1" applyBorder="1" applyAlignment="1" applyProtection="1">
      <alignment horizontal="center" vertical="center" wrapText="1"/>
      <protection locked="0"/>
    </xf>
    <xf numFmtId="0" fontId="123" fillId="0" borderId="57" xfId="0" applyFont="1" applyBorder="1" applyAlignment="1" applyProtection="1">
      <alignment horizontal="center" vertical="center" wrapText="1"/>
      <protection locked="0"/>
    </xf>
    <xf numFmtId="0" fontId="123" fillId="0" borderId="57" xfId="1" applyNumberFormat="1" applyFont="1" applyBorder="1" applyAlignment="1" applyProtection="1">
      <alignment horizontal="center" vertical="center"/>
      <protection locked="0"/>
    </xf>
    <xf numFmtId="0" fontId="123" fillId="0" borderId="58" xfId="1" applyNumberFormat="1" applyFont="1" applyBorder="1" applyAlignment="1" applyProtection="1">
      <alignment horizontal="center" vertical="center"/>
      <protection locked="0"/>
    </xf>
    <xf numFmtId="183" fontId="120" fillId="0" borderId="24" xfId="0" applyNumberFormat="1" applyFont="1" applyBorder="1" applyAlignment="1" applyProtection="1">
      <alignment horizontal="center" vertical="center" wrapText="1"/>
      <protection locked="0"/>
    </xf>
    <xf numFmtId="183" fontId="120" fillId="0" borderId="25" xfId="0" applyNumberFormat="1" applyFont="1" applyBorder="1" applyAlignment="1" applyProtection="1">
      <alignment horizontal="center" vertical="center" wrapText="1"/>
      <protection locked="0"/>
    </xf>
    <xf numFmtId="183" fontId="120" fillId="0" borderId="20" xfId="0" applyNumberFormat="1" applyFont="1" applyBorder="1" applyAlignment="1" applyProtection="1">
      <alignment horizontal="center" vertical="center" wrapText="1"/>
      <protection locked="0"/>
    </xf>
    <xf numFmtId="183" fontId="125" fillId="0" borderId="24" xfId="0" applyNumberFormat="1" applyFont="1" applyBorder="1" applyAlignment="1" applyProtection="1">
      <alignment horizontal="left" vertical="center" wrapText="1" indent="1"/>
      <protection locked="0"/>
    </xf>
    <xf numFmtId="183" fontId="125" fillId="0" borderId="25" xfId="0" applyNumberFormat="1" applyFont="1" applyBorder="1" applyAlignment="1" applyProtection="1">
      <alignment horizontal="left" vertical="center" wrapText="1" indent="1"/>
      <protection locked="0"/>
    </xf>
    <xf numFmtId="183" fontId="125" fillId="0" borderId="20" xfId="0" applyNumberFormat="1" applyFont="1" applyBorder="1" applyAlignment="1" applyProtection="1">
      <alignment horizontal="left" vertical="center" wrapText="1" indent="1"/>
      <protection locked="0"/>
    </xf>
    <xf numFmtId="187" fontId="119" fillId="0" borderId="23" xfId="1" applyNumberFormat="1" applyFont="1" applyBorder="1" applyAlignment="1" applyProtection="1">
      <alignment horizontal="right" vertical="center" wrapText="1"/>
      <protection locked="0"/>
    </xf>
    <xf numFmtId="187" fontId="119" fillId="0" borderId="0" xfId="1" applyNumberFormat="1" applyFont="1" applyAlignment="1" applyProtection="1">
      <alignment horizontal="right" vertical="center" wrapText="1"/>
      <protection locked="0"/>
    </xf>
    <xf numFmtId="187" fontId="119" fillId="0" borderId="17" xfId="1" applyNumberFormat="1" applyFont="1" applyBorder="1" applyAlignment="1" applyProtection="1">
      <alignment horizontal="right" vertical="center" wrapText="1"/>
      <protection locked="0"/>
    </xf>
    <xf numFmtId="183" fontId="121" fillId="0" borderId="169" xfId="0" applyNumberFormat="1" applyFont="1" applyBorder="1" applyAlignment="1" applyProtection="1">
      <alignment horizontal="center" vertical="center" wrapText="1"/>
      <protection locked="0"/>
    </xf>
    <xf numFmtId="183" fontId="121" fillId="0" borderId="162" xfId="0" applyNumberFormat="1" applyFont="1" applyBorder="1" applyAlignment="1" applyProtection="1">
      <alignment horizontal="center" vertical="center" wrapText="1"/>
      <protection locked="0"/>
    </xf>
    <xf numFmtId="183" fontId="121" fillId="0" borderId="165" xfId="0" applyNumberFormat="1" applyFont="1" applyBorder="1" applyAlignment="1" applyProtection="1">
      <alignment horizontal="center" vertical="center" wrapText="1"/>
      <protection locked="0"/>
    </xf>
    <xf numFmtId="184" fontId="120" fillId="0" borderId="27" xfId="1" applyNumberFormat="1" applyFont="1" applyBorder="1" applyAlignment="1" applyProtection="1">
      <alignment horizontal="left" wrapText="1"/>
      <protection locked="0"/>
    </xf>
    <xf numFmtId="184" fontId="120" fillId="0" borderId="28" xfId="1" applyNumberFormat="1" applyFont="1" applyBorder="1" applyAlignment="1" applyProtection="1">
      <alignment horizontal="left" wrapText="1"/>
      <protection locked="0"/>
    </xf>
    <xf numFmtId="183" fontId="121" fillId="0" borderId="18" xfId="0" applyNumberFormat="1" applyFont="1" applyBorder="1" applyAlignment="1" applyProtection="1">
      <alignment horizontal="center" vertical="center" wrapText="1"/>
      <protection locked="0"/>
    </xf>
    <xf numFmtId="183" fontId="121" fillId="0" borderId="19" xfId="0" applyNumberFormat="1" applyFont="1" applyBorder="1" applyAlignment="1" applyProtection="1">
      <alignment horizontal="center" vertical="center" wrapText="1"/>
      <protection locked="0"/>
    </xf>
    <xf numFmtId="183" fontId="121" fillId="0" borderId="29" xfId="0" applyNumberFormat="1" applyFont="1" applyBorder="1" applyAlignment="1" applyProtection="1">
      <alignment horizontal="center" vertical="center" wrapText="1"/>
      <protection locked="0"/>
    </xf>
    <xf numFmtId="183" fontId="120" fillId="0" borderId="27" xfId="0" applyNumberFormat="1" applyFont="1" applyBorder="1" applyAlignment="1" applyProtection="1">
      <alignment horizontal="center" vertical="center" textRotation="255" wrapText="1"/>
      <protection locked="0"/>
    </xf>
    <xf numFmtId="183" fontId="120" fillId="0" borderId="26" xfId="0" applyNumberFormat="1" applyFont="1" applyBorder="1" applyAlignment="1" applyProtection="1">
      <alignment horizontal="center" vertical="center" textRotation="255" wrapText="1"/>
      <protection locked="0"/>
    </xf>
    <xf numFmtId="183" fontId="120" fillId="0" borderId="23" xfId="0" applyNumberFormat="1" applyFont="1" applyBorder="1" applyAlignment="1" applyProtection="1">
      <alignment horizontal="center" vertical="center" textRotation="255" wrapText="1"/>
      <protection locked="0"/>
    </xf>
    <xf numFmtId="183" fontId="120" fillId="0" borderId="17" xfId="0" applyNumberFormat="1" applyFont="1" applyBorder="1" applyAlignment="1" applyProtection="1">
      <alignment horizontal="center" vertical="center" textRotation="255" wrapText="1"/>
      <protection locked="0"/>
    </xf>
    <xf numFmtId="183" fontId="121" fillId="0" borderId="1" xfId="0" applyNumberFormat="1" applyFont="1" applyBorder="1" applyAlignment="1" applyProtection="1">
      <alignment horizontal="center" vertical="center" wrapText="1"/>
      <protection locked="0"/>
    </xf>
    <xf numFmtId="183" fontId="118" fillId="0" borderId="232" xfId="0" applyNumberFormat="1" applyFont="1" applyBorder="1" applyAlignment="1" applyProtection="1">
      <alignment horizontal="left" vertical="center" wrapText="1" indent="1"/>
      <protection locked="0"/>
    </xf>
    <xf numFmtId="183" fontId="118" fillId="0" borderId="233" xfId="0" applyNumberFormat="1" applyFont="1" applyBorder="1" applyAlignment="1" applyProtection="1">
      <alignment horizontal="left" vertical="center" wrapText="1" indent="1"/>
      <protection locked="0"/>
    </xf>
    <xf numFmtId="183" fontId="118" fillId="0" borderId="234" xfId="0" applyNumberFormat="1" applyFont="1" applyBorder="1" applyAlignment="1" applyProtection="1">
      <alignment horizontal="left" vertical="center" wrapText="1" indent="1"/>
      <protection locked="0"/>
    </xf>
    <xf numFmtId="0" fontId="123" fillId="0" borderId="74" xfId="0" applyFont="1" applyBorder="1" applyAlignment="1" applyProtection="1">
      <alignment horizontal="center" vertical="center" wrapText="1"/>
      <protection locked="0"/>
    </xf>
    <xf numFmtId="0" fontId="123" fillId="0" borderId="75" xfId="0" applyFont="1" applyBorder="1" applyAlignment="1" applyProtection="1">
      <alignment horizontal="center" vertical="center" wrapText="1"/>
      <protection locked="0"/>
    </xf>
    <xf numFmtId="183" fontId="125" fillId="0" borderId="237" xfId="0" applyNumberFormat="1" applyFont="1" applyBorder="1" applyAlignment="1" applyProtection="1">
      <alignment horizontal="left" vertical="center" wrapText="1" indent="1"/>
      <protection locked="0"/>
    </xf>
    <xf numFmtId="183" fontId="125" fillId="0" borderId="238" xfId="0" applyNumberFormat="1" applyFont="1" applyBorder="1" applyAlignment="1" applyProtection="1">
      <alignment horizontal="left" vertical="center" wrapText="1" indent="1"/>
      <protection locked="0"/>
    </xf>
    <xf numFmtId="183" fontId="125" fillId="0" borderId="239" xfId="0" applyNumberFormat="1" applyFont="1" applyBorder="1" applyAlignment="1" applyProtection="1">
      <alignment horizontal="left" vertical="center" wrapText="1" indent="1"/>
      <protection locked="0"/>
    </xf>
    <xf numFmtId="183" fontId="118" fillId="0" borderId="235" xfId="0" applyNumberFormat="1" applyFont="1" applyBorder="1" applyAlignment="1" applyProtection="1">
      <alignment horizontal="left" vertical="center" wrapText="1" indent="1"/>
      <protection locked="0"/>
    </xf>
    <xf numFmtId="183" fontId="118" fillId="0" borderId="180" xfId="0" applyNumberFormat="1" applyFont="1" applyBorder="1" applyAlignment="1" applyProtection="1">
      <alignment horizontal="left" vertical="center" wrapText="1" indent="1"/>
      <protection locked="0"/>
    </xf>
    <xf numFmtId="183" fontId="118" fillId="0" borderId="236" xfId="0" applyNumberFormat="1" applyFont="1" applyBorder="1" applyAlignment="1" applyProtection="1">
      <alignment horizontal="left" vertical="center" wrapText="1" indent="1"/>
      <protection locked="0"/>
    </xf>
    <xf numFmtId="183" fontId="131" fillId="0" borderId="27" xfId="1" applyNumberFormat="1" applyFont="1" applyBorder="1" applyAlignment="1" applyProtection="1">
      <alignment horizontal="left" vertical="center" wrapText="1"/>
      <protection locked="0"/>
    </xf>
    <xf numFmtId="183" fontId="131" fillId="0" borderId="28" xfId="1" applyNumberFormat="1" applyFont="1" applyBorder="1" applyAlignment="1" applyProtection="1">
      <alignment horizontal="left" vertical="center" wrapText="1"/>
      <protection locked="0"/>
    </xf>
    <xf numFmtId="183" fontId="131" fillId="0" borderId="26" xfId="1" applyNumberFormat="1" applyFont="1" applyBorder="1" applyAlignment="1" applyProtection="1">
      <alignment horizontal="left" vertical="center" wrapText="1"/>
      <protection locked="0"/>
    </xf>
    <xf numFmtId="183" fontId="131" fillId="0" borderId="24" xfId="1" applyNumberFormat="1" applyFont="1" applyBorder="1" applyAlignment="1" applyProtection="1">
      <alignment horizontal="left" vertical="center" wrapText="1"/>
      <protection locked="0"/>
    </xf>
    <xf numFmtId="183" fontId="131" fillId="0" borderId="25" xfId="1" applyNumberFormat="1" applyFont="1" applyBorder="1" applyAlignment="1" applyProtection="1">
      <alignment horizontal="left" vertical="center" wrapText="1"/>
      <protection locked="0"/>
    </xf>
    <xf numFmtId="183" fontId="131" fillId="0" borderId="20" xfId="1" applyNumberFormat="1" applyFont="1" applyBorder="1" applyAlignment="1" applyProtection="1">
      <alignment horizontal="left" vertical="center" wrapText="1"/>
      <protection locked="0"/>
    </xf>
    <xf numFmtId="0" fontId="123" fillId="0" borderId="103" xfId="1" applyNumberFormat="1" applyFont="1" applyBorder="1" applyAlignment="1" applyProtection="1">
      <alignment horizontal="center" vertical="center"/>
      <protection locked="0"/>
    </xf>
    <xf numFmtId="183" fontId="120" fillId="0" borderId="241" xfId="0" applyNumberFormat="1" applyFont="1" applyBorder="1" applyAlignment="1" applyProtection="1">
      <alignment horizontal="center" vertical="center" textRotation="255" wrapText="1"/>
      <protection locked="0"/>
    </xf>
    <xf numFmtId="183" fontId="120" fillId="0" borderId="168" xfId="0" applyNumberFormat="1" applyFont="1" applyBorder="1" applyAlignment="1" applyProtection="1">
      <alignment horizontal="center" vertical="center" textRotation="255" wrapText="1"/>
      <protection locked="0"/>
    </xf>
    <xf numFmtId="183" fontId="120" fillId="0" borderId="175" xfId="0" applyNumberFormat="1" applyFont="1" applyBorder="1" applyAlignment="1" applyProtection="1">
      <alignment horizontal="center" vertical="center" textRotation="255" wrapText="1"/>
      <protection locked="0"/>
    </xf>
    <xf numFmtId="183" fontId="120" fillId="0" borderId="161" xfId="0" applyNumberFormat="1" applyFont="1" applyBorder="1" applyAlignment="1" applyProtection="1">
      <alignment horizontal="center" vertical="center" textRotation="255" wrapText="1"/>
      <protection locked="0"/>
    </xf>
    <xf numFmtId="183" fontId="120" fillId="0" borderId="242" xfId="0" applyNumberFormat="1" applyFont="1" applyBorder="1" applyAlignment="1" applyProtection="1">
      <alignment horizontal="center" vertical="center" textRotation="255" wrapText="1"/>
      <protection locked="0"/>
    </xf>
    <xf numFmtId="183" fontId="120" fillId="0" borderId="230" xfId="0" applyNumberFormat="1" applyFont="1" applyBorder="1" applyAlignment="1" applyProtection="1">
      <alignment horizontal="center" vertical="center" textRotation="255" wrapText="1"/>
      <protection locked="0"/>
    </xf>
    <xf numFmtId="178" fontId="130" fillId="0" borderId="0" xfId="0" applyNumberFormat="1" applyFont="1" applyAlignment="1" applyProtection="1">
      <alignment horizontal="center" vertical="top"/>
      <protection locked="0"/>
    </xf>
    <xf numFmtId="184" fontId="120" fillId="0" borderId="23" xfId="1" applyNumberFormat="1" applyFont="1" applyBorder="1" applyAlignment="1" applyProtection="1">
      <alignment horizontal="left" wrapText="1"/>
      <protection locked="0"/>
    </xf>
    <xf numFmtId="184" fontId="120" fillId="0" borderId="0" xfId="1" applyNumberFormat="1" applyFont="1" applyAlignment="1" applyProtection="1">
      <alignment horizontal="left" wrapText="1"/>
      <protection locked="0"/>
    </xf>
    <xf numFmtId="183" fontId="121" fillId="0" borderId="23" xfId="1" applyNumberFormat="1" applyFont="1" applyBorder="1" applyAlignment="1" applyProtection="1">
      <alignment horizontal="center" vertical="center" textRotation="255"/>
      <protection locked="0"/>
    </xf>
    <xf numFmtId="183" fontId="121" fillId="0" borderId="17" xfId="1" applyNumberFormat="1" applyFont="1" applyBorder="1" applyAlignment="1" applyProtection="1">
      <alignment horizontal="center" vertical="center" textRotation="255"/>
      <protection locked="0"/>
    </xf>
    <xf numFmtId="183" fontId="121" fillId="0" borderId="231" xfId="0" applyNumberFormat="1" applyFont="1" applyBorder="1" applyAlignment="1" applyProtection="1">
      <alignment horizontal="center" vertical="center" wrapText="1"/>
      <protection locked="0"/>
    </xf>
    <xf numFmtId="183" fontId="121" fillId="0" borderId="21" xfId="0" applyNumberFormat="1" applyFont="1" applyBorder="1" applyAlignment="1" applyProtection="1">
      <alignment horizontal="center" vertical="center" wrapText="1"/>
      <protection locked="0"/>
    </xf>
    <xf numFmtId="183" fontId="131" fillId="0" borderId="18" xfId="1" applyNumberFormat="1" applyFont="1" applyBorder="1" applyAlignment="1" applyProtection="1">
      <alignment horizontal="center" vertical="center" wrapText="1"/>
      <protection locked="0"/>
    </xf>
    <xf numFmtId="183" fontId="131" fillId="0" borderId="19" xfId="1" applyNumberFormat="1" applyFont="1" applyBorder="1" applyAlignment="1" applyProtection="1">
      <alignment horizontal="center" vertical="center" wrapText="1"/>
      <protection locked="0"/>
    </xf>
    <xf numFmtId="183" fontId="131" fillId="0" borderId="29" xfId="1" applyNumberFormat="1" applyFont="1" applyBorder="1" applyAlignment="1" applyProtection="1">
      <alignment horizontal="center" vertical="center" wrapText="1"/>
      <protection locked="0"/>
    </xf>
    <xf numFmtId="183" fontId="120" fillId="0" borderId="1" xfId="0" applyNumberFormat="1" applyFont="1" applyBorder="1" applyAlignment="1" applyProtection="1">
      <alignment horizontal="center" vertical="center" textRotation="255" shrinkToFit="1"/>
      <protection locked="0"/>
    </xf>
    <xf numFmtId="183" fontId="121" fillId="0" borderId="1" xfId="0" applyNumberFormat="1" applyFont="1" applyBorder="1" applyAlignment="1" applyProtection="1">
      <alignment horizontal="center" vertical="center" shrinkToFit="1"/>
      <protection locked="0"/>
    </xf>
    <xf numFmtId="183" fontId="120" fillId="0" borderId="1" xfId="0" applyNumberFormat="1" applyFont="1" applyBorder="1" applyAlignment="1" applyProtection="1">
      <alignment horizontal="center" vertical="center"/>
      <protection locked="0"/>
    </xf>
    <xf numFmtId="183" fontId="118" fillId="0" borderId="0" xfId="0" applyNumberFormat="1" applyFont="1" applyAlignment="1" applyProtection="1">
      <alignment horizontal="right" textRotation="255"/>
      <protection locked="0"/>
    </xf>
    <xf numFmtId="183" fontId="126" fillId="0" borderId="1" xfId="0" applyNumberFormat="1" applyFont="1" applyBorder="1" applyAlignment="1" applyProtection="1">
      <alignment horizontal="center" vertical="center" textRotation="255"/>
      <protection locked="0"/>
    </xf>
    <xf numFmtId="183" fontId="126" fillId="0" borderId="21" xfId="0" applyNumberFormat="1" applyFont="1" applyBorder="1" applyAlignment="1" applyProtection="1">
      <alignment horizontal="center" vertical="center" textRotation="255"/>
      <protection locked="0"/>
    </xf>
    <xf numFmtId="183" fontId="126" fillId="0" borderId="186" xfId="0" applyNumberFormat="1" applyFont="1" applyBorder="1" applyAlignment="1" applyProtection="1">
      <alignment horizontal="center" vertical="center" textRotation="255"/>
      <protection locked="0"/>
    </xf>
    <xf numFmtId="183" fontId="126" fillId="0" borderId="191" xfId="0" applyNumberFormat="1" applyFont="1" applyBorder="1" applyAlignment="1" applyProtection="1">
      <alignment horizontal="center" vertical="center" textRotation="255"/>
      <protection locked="0"/>
    </xf>
    <xf numFmtId="183" fontId="126" fillId="0" borderId="185" xfId="0" applyNumberFormat="1" applyFont="1" applyBorder="1" applyAlignment="1" applyProtection="1">
      <alignment horizontal="center" vertical="center" textRotation="255"/>
      <protection locked="0"/>
    </xf>
    <xf numFmtId="183" fontId="126" fillId="0" borderId="172" xfId="0" applyNumberFormat="1" applyFont="1" applyBorder="1" applyAlignment="1" applyProtection="1">
      <alignment horizontal="center" vertical="center" textRotation="255"/>
      <protection locked="0"/>
    </xf>
    <xf numFmtId="183" fontId="126" fillId="0" borderId="240" xfId="0" applyNumberFormat="1" applyFont="1" applyBorder="1" applyAlignment="1" applyProtection="1">
      <alignment horizontal="center" vertical="center" textRotation="255"/>
      <protection locked="0"/>
    </xf>
    <xf numFmtId="183" fontId="126" fillId="0" borderId="171" xfId="0" applyNumberFormat="1" applyFont="1" applyBorder="1" applyAlignment="1" applyProtection="1">
      <alignment horizontal="center" vertical="center" textRotation="255"/>
      <protection locked="0"/>
    </xf>
    <xf numFmtId="183" fontId="126" fillId="0" borderId="186" xfId="0" applyNumberFormat="1" applyFont="1" applyBorder="1" applyAlignment="1" applyProtection="1">
      <alignment horizontal="center" vertical="center"/>
      <protection locked="0"/>
    </xf>
    <xf numFmtId="183" fontId="126" fillId="0" borderId="191" xfId="0" applyNumberFormat="1" applyFont="1" applyBorder="1" applyAlignment="1" applyProtection="1">
      <alignment horizontal="center" vertical="center"/>
      <protection locked="0"/>
    </xf>
    <xf numFmtId="183" fontId="126" fillId="0" borderId="185" xfId="0" applyNumberFormat="1" applyFont="1" applyBorder="1" applyAlignment="1" applyProtection="1">
      <alignment horizontal="center" vertical="center"/>
      <protection locked="0"/>
    </xf>
    <xf numFmtId="183" fontId="126" fillId="0" borderId="172" xfId="0" applyNumberFormat="1" applyFont="1" applyBorder="1" applyAlignment="1" applyProtection="1">
      <alignment horizontal="center" vertical="center"/>
      <protection locked="0"/>
    </xf>
    <xf numFmtId="183" fontId="126" fillId="0" borderId="240" xfId="0" applyNumberFormat="1" applyFont="1" applyBorder="1" applyAlignment="1" applyProtection="1">
      <alignment horizontal="center" vertical="center"/>
      <protection locked="0"/>
    </xf>
    <xf numFmtId="183" fontId="126" fillId="0" borderId="171" xfId="0" applyNumberFormat="1" applyFont="1" applyBorder="1" applyAlignment="1" applyProtection="1">
      <alignment horizontal="center" vertical="center"/>
      <protection locked="0"/>
    </xf>
    <xf numFmtId="183" fontId="123" fillId="0" borderId="241" xfId="0" applyNumberFormat="1" applyFont="1" applyBorder="1" applyAlignment="1" applyProtection="1">
      <alignment horizontal="center" vertical="center" textRotation="255"/>
      <protection locked="0"/>
    </xf>
    <xf numFmtId="183" fontId="123" fillId="0" borderId="168" xfId="0" applyNumberFormat="1" applyFont="1" applyBorder="1" applyAlignment="1" applyProtection="1">
      <alignment horizontal="center" vertical="center" textRotation="255"/>
      <protection locked="0"/>
    </xf>
    <xf numFmtId="183" fontId="123" fillId="0" borderId="175" xfId="0" applyNumberFormat="1" applyFont="1" applyBorder="1" applyAlignment="1" applyProtection="1">
      <alignment horizontal="center" vertical="center" textRotation="255"/>
      <protection locked="0"/>
    </xf>
    <xf numFmtId="183" fontId="123" fillId="0" borderId="161" xfId="0" applyNumberFormat="1" applyFont="1" applyBorder="1" applyAlignment="1" applyProtection="1">
      <alignment horizontal="center" vertical="center" textRotation="255"/>
      <protection locked="0"/>
    </xf>
    <xf numFmtId="183" fontId="123" fillId="0" borderId="174" xfId="0" applyNumberFormat="1" applyFont="1" applyBorder="1" applyAlignment="1" applyProtection="1">
      <alignment horizontal="center" vertical="center" textRotation="255"/>
      <protection locked="0"/>
    </xf>
    <xf numFmtId="183" fontId="123" fillId="0" borderId="164" xfId="0" applyNumberFormat="1" applyFont="1" applyBorder="1" applyAlignment="1" applyProtection="1">
      <alignment horizontal="center" vertical="center" textRotation="255"/>
      <protection locked="0"/>
    </xf>
    <xf numFmtId="183" fontId="120" fillId="0" borderId="173" xfId="0" applyNumberFormat="1" applyFont="1" applyBorder="1" applyAlignment="1" applyProtection="1">
      <alignment horizontal="distributed" vertical="center" wrapText="1"/>
      <protection locked="0"/>
    </xf>
    <xf numFmtId="183" fontId="120" fillId="0" borderId="189" xfId="0" applyNumberFormat="1" applyFont="1" applyBorder="1" applyAlignment="1" applyProtection="1">
      <alignment horizontal="distributed" vertical="center" wrapText="1"/>
      <protection locked="0"/>
    </xf>
    <xf numFmtId="183" fontId="120" fillId="0" borderId="167" xfId="0" applyNumberFormat="1" applyFont="1" applyBorder="1" applyAlignment="1" applyProtection="1">
      <alignment horizontal="distributed" vertical="center" wrapText="1"/>
      <protection locked="0"/>
    </xf>
    <xf numFmtId="183" fontId="123" fillId="0" borderId="186" xfId="0" applyNumberFormat="1" applyFont="1" applyBorder="1" applyAlignment="1" applyProtection="1">
      <alignment horizontal="center" vertical="center"/>
      <protection locked="0"/>
    </xf>
    <xf numFmtId="183" fontId="123" fillId="0" borderId="191" xfId="0" applyNumberFormat="1" applyFont="1" applyBorder="1" applyAlignment="1" applyProtection="1">
      <alignment horizontal="center" vertical="center"/>
      <protection locked="0"/>
    </xf>
    <xf numFmtId="183" fontId="123" fillId="0" borderId="185" xfId="0" applyNumberFormat="1" applyFont="1" applyBorder="1" applyAlignment="1" applyProtection="1">
      <alignment horizontal="center" vertical="center"/>
      <protection locked="0"/>
    </xf>
    <xf numFmtId="183" fontId="126" fillId="0" borderId="18" xfId="0" applyNumberFormat="1" applyFont="1" applyBorder="1" applyAlignment="1" applyProtection="1">
      <alignment horizontal="center" vertical="center" textRotation="255"/>
      <protection locked="0"/>
    </xf>
    <xf numFmtId="183" fontId="123" fillId="0" borderId="186" xfId="0" applyNumberFormat="1" applyFont="1" applyBorder="1" applyAlignment="1" applyProtection="1">
      <alignment horizontal="center" vertical="center" textRotation="255"/>
      <protection locked="0"/>
    </xf>
    <xf numFmtId="183" fontId="123" fillId="0" borderId="191" xfId="0" applyNumberFormat="1" applyFont="1" applyBorder="1" applyAlignment="1" applyProtection="1">
      <alignment horizontal="center" vertical="center" textRotation="255"/>
      <protection locked="0"/>
    </xf>
    <xf numFmtId="183" fontId="123" fillId="0" borderId="185" xfId="0" applyNumberFormat="1" applyFont="1" applyBorder="1" applyAlignment="1" applyProtection="1">
      <alignment horizontal="center" vertical="center" textRotation="255"/>
      <protection locked="0"/>
    </xf>
    <xf numFmtId="183" fontId="120" fillId="0" borderId="19" xfId="0" applyNumberFormat="1" applyFont="1" applyBorder="1" applyAlignment="1" applyProtection="1">
      <alignment horizontal="center"/>
      <protection locked="0"/>
    </xf>
    <xf numFmtId="183" fontId="123" fillId="0" borderId="172" xfId="0" applyNumberFormat="1" applyFont="1" applyBorder="1" applyAlignment="1" applyProtection="1">
      <alignment horizontal="center" vertical="center"/>
      <protection locked="0"/>
    </xf>
    <xf numFmtId="183" fontId="123" fillId="0" borderId="240" xfId="0" applyNumberFormat="1" applyFont="1" applyBorder="1" applyAlignment="1" applyProtection="1">
      <alignment horizontal="center" vertical="center"/>
      <protection locked="0"/>
    </xf>
    <xf numFmtId="183" fontId="123" fillId="0" borderId="171" xfId="0" applyNumberFormat="1" applyFont="1" applyBorder="1" applyAlignment="1" applyProtection="1">
      <alignment horizontal="center" vertical="center"/>
      <protection locked="0"/>
    </xf>
    <xf numFmtId="183" fontId="123" fillId="0" borderId="172" xfId="0" applyNumberFormat="1" applyFont="1" applyBorder="1" applyAlignment="1" applyProtection="1">
      <alignment horizontal="center" vertical="center" textRotation="255"/>
      <protection locked="0"/>
    </xf>
    <xf numFmtId="183" fontId="123" fillId="0" borderId="240" xfId="0" applyNumberFormat="1" applyFont="1" applyBorder="1" applyAlignment="1" applyProtection="1">
      <alignment horizontal="center" vertical="center" textRotation="255"/>
      <protection locked="0"/>
    </xf>
    <xf numFmtId="183" fontId="123" fillId="0" borderId="171" xfId="0" applyNumberFormat="1" applyFont="1" applyBorder="1" applyAlignment="1" applyProtection="1">
      <alignment horizontal="center" vertical="center" textRotation="255"/>
      <protection locked="0"/>
    </xf>
    <xf numFmtId="183" fontId="125" fillId="0" borderId="18" xfId="0" applyNumberFormat="1" applyFont="1" applyBorder="1" applyAlignment="1" applyProtection="1">
      <alignment horizontal="left" vertical="center" indent="1" shrinkToFit="1"/>
      <protection locked="0"/>
    </xf>
    <xf numFmtId="183" fontId="125" fillId="0" borderId="19" xfId="0" applyNumberFormat="1" applyFont="1" applyBorder="1" applyAlignment="1" applyProtection="1">
      <alignment horizontal="left" vertical="center" indent="1" shrinkToFit="1"/>
      <protection locked="0"/>
    </xf>
    <xf numFmtId="183" fontId="123" fillId="0" borderId="2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center"/>
      <protection locked="0"/>
    </xf>
    <xf numFmtId="183" fontId="126" fillId="0" borderId="18" xfId="0" applyNumberFormat="1" applyFont="1" applyBorder="1" applyAlignment="1" applyProtection="1">
      <alignment horizontal="left" vertical="center" wrapText="1" indent="1"/>
      <protection locked="0"/>
    </xf>
    <xf numFmtId="183" fontId="126" fillId="0" borderId="19" xfId="0" applyNumberFormat="1" applyFont="1" applyBorder="1" applyAlignment="1" applyProtection="1">
      <alignment horizontal="left" vertical="center" wrapText="1" indent="1"/>
      <protection locked="0"/>
    </xf>
    <xf numFmtId="183" fontId="126" fillId="0" borderId="29" xfId="0" applyNumberFormat="1" applyFont="1" applyBorder="1" applyAlignment="1" applyProtection="1">
      <alignment horizontal="left" vertical="center" wrapText="1" indent="1"/>
      <protection locked="0"/>
    </xf>
    <xf numFmtId="0" fontId="0" fillId="0" borderId="1" xfId="0"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6" xfId="0" applyBorder="1" applyAlignment="1">
      <alignment horizontal="center" vertical="center"/>
    </xf>
    <xf numFmtId="0" fontId="0" fillId="0" borderId="20" xfId="0" applyBorder="1" applyAlignment="1">
      <alignment horizontal="center" vertical="center"/>
    </xf>
    <xf numFmtId="38" fontId="16" fillId="0" borderId="24" xfId="1" applyFont="1" applyBorder="1" applyAlignment="1">
      <alignment horizontal="right" vertical="center"/>
    </xf>
    <xf numFmtId="38" fontId="16" fillId="0" borderId="25" xfId="1" applyFont="1" applyBorder="1" applyAlignment="1">
      <alignment horizontal="right" vertical="center"/>
    </xf>
    <xf numFmtId="38" fontId="16" fillId="0" borderId="18" xfId="1" applyFont="1" applyBorder="1" applyAlignment="1">
      <alignment horizontal="center" vertical="center"/>
    </xf>
    <xf numFmtId="38" fontId="16" fillId="0" borderId="19" xfId="1" applyFont="1" applyBorder="1" applyAlignment="1">
      <alignment horizontal="center" vertical="center"/>
    </xf>
    <xf numFmtId="38" fontId="16" fillId="0" borderId="29" xfId="1" applyFont="1" applyBorder="1" applyAlignment="1">
      <alignment horizontal="center" vertical="center"/>
    </xf>
    <xf numFmtId="38" fontId="16" fillId="0" borderId="24" xfId="1" applyFont="1" applyBorder="1" applyAlignment="1">
      <alignment horizontal="center" vertical="center"/>
    </xf>
    <xf numFmtId="38" fontId="16" fillId="0" borderId="25" xfId="1"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38" fontId="16" fillId="0" borderId="19" xfId="1" applyFont="1" applyBorder="1" applyAlignment="1">
      <alignment horizontal="right"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19" xfId="0" applyBorder="1" applyAlignment="1">
      <alignment horizontal="right" vertical="center"/>
    </xf>
    <xf numFmtId="38" fontId="16" fillId="0" borderId="1" xfId="1" applyFont="1" applyBorder="1" applyAlignment="1">
      <alignment horizontal="right" vertical="center"/>
    </xf>
    <xf numFmtId="0" fontId="18" fillId="0" borderId="27" xfId="0" applyFont="1" applyBorder="1" applyAlignment="1">
      <alignment horizontal="left" vertical="center"/>
    </xf>
    <xf numFmtId="0" fontId="18" fillId="0" borderId="28" xfId="0" applyFont="1" applyBorder="1" applyAlignment="1">
      <alignment horizontal="left" vertical="center"/>
    </xf>
    <xf numFmtId="0" fontId="18" fillId="0" borderId="26" xfId="0" applyFont="1" applyBorder="1" applyAlignment="1">
      <alignment horizontal="left" vertical="center"/>
    </xf>
    <xf numFmtId="38" fontId="16" fillId="0" borderId="20" xfId="1" applyFont="1" applyBorder="1" applyAlignment="1">
      <alignment horizontal="right"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9" xfId="0" applyFont="1" applyBorder="1" applyAlignment="1">
      <alignment horizontal="center" vertical="center"/>
    </xf>
    <xf numFmtId="38" fontId="0" fillId="0" borderId="19" xfId="0" applyNumberFormat="1" applyBorder="1" applyAlignment="1">
      <alignment horizontal="center" vertical="center"/>
    </xf>
    <xf numFmtId="0" fontId="0" fillId="0" borderId="29" xfId="0" applyBorder="1" applyAlignment="1">
      <alignment horizontal="center" vertical="center"/>
    </xf>
    <xf numFmtId="0" fontId="0" fillId="0" borderId="23" xfId="0" applyBorder="1" applyAlignment="1">
      <alignment horizontal="left" vertical="center"/>
    </xf>
    <xf numFmtId="38" fontId="16" fillId="0" borderId="18" xfId="1" applyFont="1" applyBorder="1" applyAlignment="1">
      <alignment horizontal="right" vertical="center"/>
    </xf>
    <xf numFmtId="38" fontId="16" fillId="0" borderId="29" xfId="1" applyFont="1" applyBorder="1" applyAlignment="1">
      <alignment horizontal="right" vertical="center"/>
    </xf>
    <xf numFmtId="0" fontId="18" fillId="0" borderId="1" xfId="0" applyFont="1" applyBorder="1" applyAlignment="1">
      <alignment horizontal="center" vertical="center"/>
    </xf>
  </cellXfs>
  <cellStyles count="4">
    <cellStyle name="Excel_BuiltIn_Comma_0" xfId="2" xr:uid="{00000000-0005-0000-0000-000000000000}"/>
    <cellStyle name="ハイパーリンク" xfId="3"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gensen-excel.stores.jp/items/5cfe008ac3a96763cfc031c1"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22</xdr:col>
      <xdr:colOff>180975</xdr:colOff>
      <xdr:row>0</xdr:row>
      <xdr:rowOff>0</xdr:rowOff>
    </xdr:from>
    <xdr:to>
      <xdr:col>26</xdr:col>
      <xdr:colOff>214587</xdr:colOff>
      <xdr:row>2</xdr:row>
      <xdr:rowOff>9525</xdr:rowOff>
    </xdr:to>
    <xdr:pic>
      <xdr:nvPicPr>
        <xdr:cNvPr id="2" name="図 1" descr="讓ｪ髟ｷ_逋ｽ.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391400" y="0"/>
          <a:ext cx="2071962" cy="495300"/>
        </a:xfrm>
        <a:prstGeom prst="rect">
          <a:avLst/>
        </a:prstGeom>
      </xdr:spPr>
    </xdr:pic>
    <xdr:clientData/>
  </xdr:twoCellAnchor>
  <xdr:twoCellAnchor editAs="oneCell">
    <xdr:from>
      <xdr:col>0</xdr:col>
      <xdr:colOff>0</xdr:colOff>
      <xdr:row>0</xdr:row>
      <xdr:rowOff>0</xdr:rowOff>
    </xdr:from>
    <xdr:to>
      <xdr:col>9</xdr:col>
      <xdr:colOff>6350</xdr:colOff>
      <xdr:row>3</xdr:row>
      <xdr:rowOff>176465</xdr:rowOff>
    </xdr:to>
    <xdr:pic>
      <xdr:nvPicPr>
        <xdr:cNvPr id="4" name="図 3">
          <a:extLst>
            <a:ext uri="{FF2B5EF4-FFF2-40B4-BE49-F238E27FC236}">
              <a16:creationId xmlns:a16="http://schemas.microsoft.com/office/drawing/2014/main" id="{E56478A5-444E-4263-B3D2-CA60173178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365500" cy="982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47626</xdr:colOff>
      <xdr:row>12</xdr:row>
      <xdr:rowOff>123826</xdr:rowOff>
    </xdr:from>
    <xdr:to>
      <xdr:col>6</xdr:col>
      <xdr:colOff>152400</xdr:colOff>
      <xdr:row>17</xdr:row>
      <xdr:rowOff>31201</xdr:rowOff>
    </xdr:to>
    <xdr:pic>
      <xdr:nvPicPr>
        <xdr:cNvPr id="2" name="図 1" descr="gensen_exeltop.jp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047751" y="2867026"/>
          <a:ext cx="4086224" cy="76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103</xdr:col>
      <xdr:colOff>25698</xdr:colOff>
      <xdr:row>173</xdr:row>
      <xdr:rowOff>28763</xdr:rowOff>
    </xdr:to>
    <xdr:pic>
      <xdr:nvPicPr>
        <xdr:cNvPr id="3" name="図 2">
          <a:extLst>
            <a:ext uri="{FF2B5EF4-FFF2-40B4-BE49-F238E27FC236}">
              <a16:creationId xmlns:a16="http://schemas.microsoft.com/office/drawing/2014/main" id="{D07C6E01-C8A2-45E8-9E11-34ECF2C0D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536044" cy="67939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rtup.nagoya/exelfile/entry-283.html" TargetMode="External"/><Relationship Id="rId1" Type="http://schemas.openxmlformats.org/officeDocument/2006/relationships/hyperlink" Target="http://startup.nagoya/exelfile/entry-267.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ensen-excel.stores.jp/items/5cfe008ac3a96763cfc031c1" TargetMode="External"/><Relationship Id="rId1" Type="http://schemas.openxmlformats.org/officeDocument/2006/relationships/hyperlink" Target="https://gensen-excel.stores.jp/items/5a6dad8a3210d55a860034ca"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sheetPr>
  <dimension ref="A1:AV31"/>
  <sheetViews>
    <sheetView showGridLines="0" showRowColHeaders="0" tabSelected="1" workbookViewId="0">
      <selection activeCell="I9" sqref="I9:Y9"/>
    </sheetView>
  </sheetViews>
  <sheetFormatPr defaultColWidth="9" defaultRowHeight="13.5" x14ac:dyDescent="0.15"/>
  <cols>
    <col min="1" max="1" width="10.375" style="21" customWidth="1"/>
    <col min="2" max="2" width="3.375" style="21" customWidth="1"/>
    <col min="3" max="4" width="9" style="21"/>
    <col min="5" max="24" width="3.25" style="21" customWidth="1"/>
    <col min="25" max="25" width="11" style="21" customWidth="1"/>
    <col min="26" max="26" width="9.25" style="21" customWidth="1"/>
    <col min="27" max="27" width="4.125" style="21" customWidth="1"/>
    <col min="28" max="31" width="2.75" style="21" customWidth="1"/>
    <col min="32" max="34" width="2.875" style="21" customWidth="1"/>
    <col min="35" max="37" width="2.75" style="21" customWidth="1"/>
    <col min="38" max="40" width="2.875" style="21" customWidth="1"/>
    <col min="41" max="76" width="2.75" style="21" customWidth="1"/>
    <col min="77" max="103" width="2.875" style="21" customWidth="1"/>
    <col min="104" max="104" width="2.625" style="21" customWidth="1"/>
    <col min="105" max="126" width="3" style="21" customWidth="1"/>
    <col min="127" max="128" width="2.625" style="21" customWidth="1"/>
    <col min="129" max="156" width="2.5" style="21" customWidth="1"/>
    <col min="157" max="16384" width="9" style="21"/>
  </cols>
  <sheetData>
    <row r="1" spans="1:48" ht="23.25" customHeight="1" x14ac:dyDescent="0.15"/>
    <row r="2" spans="1:48" ht="15" customHeight="1" x14ac:dyDescent="0.15"/>
    <row r="3" spans="1:48" ht="25.5" customHeight="1" x14ac:dyDescent="0.15"/>
    <row r="4" spans="1:48" ht="36" customHeight="1" thickBot="1" x14ac:dyDescent="0.2">
      <c r="C4" s="22"/>
      <c r="D4" s="23"/>
      <c r="E4" s="23"/>
      <c r="F4" s="22"/>
      <c r="G4" s="22"/>
      <c r="H4" s="22"/>
      <c r="I4" s="23"/>
      <c r="J4" s="22" t="s">
        <v>349</v>
      </c>
      <c r="K4" s="22"/>
      <c r="L4" s="22"/>
      <c r="M4" s="22"/>
      <c r="N4" s="22"/>
      <c r="O4" s="22"/>
      <c r="P4" s="22"/>
      <c r="Q4" s="22"/>
      <c r="R4" s="22"/>
      <c r="S4" s="22"/>
      <c r="T4" s="22"/>
      <c r="U4" s="22"/>
      <c r="V4" s="22"/>
      <c r="W4" s="22"/>
      <c r="X4" s="22"/>
      <c r="Y4" s="22"/>
      <c r="Z4" s="22"/>
    </row>
    <row r="5" spans="1:48" ht="8.25" customHeight="1" x14ac:dyDescent="0.15">
      <c r="C5" s="504"/>
      <c r="D5" s="505"/>
      <c r="E5" s="505"/>
      <c r="F5" s="505"/>
      <c r="G5" s="505"/>
      <c r="H5" s="505"/>
      <c r="I5" s="505"/>
      <c r="J5" s="505"/>
      <c r="K5" s="505"/>
      <c r="L5" s="505"/>
      <c r="M5" s="505"/>
      <c r="N5" s="505"/>
      <c r="O5" s="505"/>
      <c r="P5" s="505"/>
      <c r="Q5" s="505"/>
      <c r="R5" s="505"/>
      <c r="S5" s="505"/>
      <c r="T5" s="505"/>
      <c r="U5" s="505"/>
      <c r="V5" s="505"/>
      <c r="W5" s="505"/>
      <c r="X5" s="505"/>
      <c r="Y5" s="505"/>
      <c r="Z5" s="506"/>
      <c r="AB5" s="45"/>
      <c r="AC5" s="45"/>
      <c r="AD5" s="45"/>
      <c r="AE5" s="45"/>
      <c r="AF5" s="45"/>
      <c r="AG5" s="45"/>
      <c r="AH5" s="45"/>
      <c r="AI5" s="45"/>
      <c r="AQ5" s="45"/>
      <c r="AR5" s="45"/>
      <c r="AS5" s="45"/>
      <c r="AT5" s="45"/>
      <c r="AU5" s="45"/>
      <c r="AV5" s="45"/>
    </row>
    <row r="6" spans="1:48" ht="13.5" customHeight="1" x14ac:dyDescent="0.15">
      <c r="C6" s="504"/>
      <c r="D6" s="505"/>
      <c r="E6" s="505"/>
      <c r="F6" s="505"/>
      <c r="G6" s="505"/>
      <c r="H6" s="505"/>
      <c r="I6" s="505"/>
      <c r="J6" s="505"/>
      <c r="K6" s="505"/>
      <c r="L6" s="505"/>
      <c r="M6" s="505"/>
      <c r="N6" s="505"/>
      <c r="O6" s="505"/>
      <c r="P6" s="505"/>
      <c r="Q6" s="505"/>
      <c r="R6" s="505"/>
      <c r="S6" s="505"/>
      <c r="T6" s="505"/>
      <c r="U6" s="505"/>
      <c r="V6" s="505"/>
      <c r="W6" s="505"/>
      <c r="X6" s="505"/>
      <c r="Y6" s="505"/>
      <c r="Z6" s="506"/>
      <c r="AB6" s="45"/>
      <c r="AC6" s="45"/>
      <c r="AD6" s="45"/>
      <c r="AE6" s="45"/>
      <c r="AF6" s="45"/>
      <c r="AG6" s="45"/>
      <c r="AH6" s="45"/>
      <c r="AI6" s="45"/>
      <c r="AT6" s="45"/>
      <c r="AU6" s="45"/>
      <c r="AV6" s="45"/>
    </row>
    <row r="7" spans="1:48" ht="15" customHeight="1" x14ac:dyDescent="0.15">
      <c r="C7" s="504"/>
      <c r="D7" s="505"/>
      <c r="E7" s="552" t="s">
        <v>350</v>
      </c>
      <c r="F7" s="552"/>
      <c r="G7" s="552"/>
      <c r="H7" s="552"/>
      <c r="I7" s="552"/>
      <c r="J7" s="505"/>
      <c r="K7" s="505"/>
      <c r="L7" s="505"/>
      <c r="M7" s="505"/>
      <c r="N7" s="505"/>
      <c r="O7" s="505"/>
      <c r="P7" s="505"/>
      <c r="Q7" s="505"/>
      <c r="R7" s="505"/>
      <c r="S7" s="505"/>
      <c r="T7" s="505"/>
      <c r="U7" s="505"/>
      <c r="V7" s="505"/>
      <c r="W7" s="505"/>
      <c r="X7" s="505"/>
      <c r="Y7" s="505"/>
      <c r="Z7" s="506"/>
    </row>
    <row r="8" spans="1:48" ht="9.75" customHeight="1" x14ac:dyDescent="0.15">
      <c r="C8" s="504"/>
      <c r="D8" s="505"/>
      <c r="E8" s="505"/>
      <c r="F8" s="505"/>
      <c r="G8" s="505"/>
      <c r="H8" s="505"/>
      <c r="I8" s="505"/>
      <c r="J8" s="505"/>
      <c r="K8" s="505"/>
      <c r="L8" s="505"/>
      <c r="M8" s="505"/>
      <c r="N8" s="505"/>
      <c r="O8" s="505"/>
      <c r="P8" s="505"/>
      <c r="Q8" s="505"/>
      <c r="R8" s="505"/>
      <c r="S8" s="505"/>
      <c r="T8" s="505"/>
      <c r="U8" s="505"/>
      <c r="V8" s="505"/>
      <c r="W8" s="505"/>
      <c r="X8" s="505"/>
      <c r="Y8" s="505"/>
      <c r="Z8" s="506"/>
    </row>
    <row r="9" spans="1:48" ht="27.75" customHeight="1" x14ac:dyDescent="0.15">
      <c r="C9" s="504"/>
      <c r="D9" s="505"/>
      <c r="E9" s="505"/>
      <c r="F9" s="553" t="s">
        <v>153</v>
      </c>
      <c r="G9" s="554"/>
      <c r="H9" s="555"/>
      <c r="I9" s="556"/>
      <c r="J9" s="557"/>
      <c r="K9" s="557"/>
      <c r="L9" s="557"/>
      <c r="M9" s="557"/>
      <c r="N9" s="557"/>
      <c r="O9" s="557"/>
      <c r="P9" s="557"/>
      <c r="Q9" s="557"/>
      <c r="R9" s="557"/>
      <c r="S9" s="557"/>
      <c r="T9" s="557"/>
      <c r="U9" s="557"/>
      <c r="V9" s="557"/>
      <c r="W9" s="557"/>
      <c r="X9" s="557"/>
      <c r="Y9" s="558"/>
      <c r="Z9" s="506"/>
      <c r="AC9" s="507"/>
      <c r="AD9" s="507"/>
      <c r="AE9" s="507"/>
      <c r="AF9" s="507"/>
      <c r="AG9" s="507"/>
      <c r="AH9" s="507"/>
      <c r="AI9" s="507"/>
      <c r="AJ9" s="507"/>
      <c r="AK9" s="507"/>
      <c r="AL9" s="507"/>
      <c r="AM9" s="507"/>
      <c r="AN9" s="507"/>
    </row>
    <row r="10" spans="1:48" ht="27.75" customHeight="1" x14ac:dyDescent="0.15">
      <c r="C10" s="504"/>
      <c r="D10" s="505"/>
      <c r="E10" s="505"/>
      <c r="F10" s="553" t="s">
        <v>154</v>
      </c>
      <c r="G10" s="554"/>
      <c r="H10" s="555"/>
      <c r="I10" s="559"/>
      <c r="J10" s="560"/>
      <c r="K10" s="560"/>
      <c r="L10" s="560"/>
      <c r="M10" s="560"/>
      <c r="N10" s="560"/>
      <c r="O10" s="560"/>
      <c r="P10" s="560"/>
      <c r="Q10" s="560"/>
      <c r="R10" s="560"/>
      <c r="S10" s="560"/>
      <c r="T10" s="560"/>
      <c r="U10" s="560"/>
      <c r="V10" s="560"/>
      <c r="W10" s="560"/>
      <c r="X10" s="560"/>
      <c r="Y10" s="561"/>
      <c r="Z10" s="506"/>
      <c r="AC10" s="507"/>
      <c r="AD10" s="507"/>
      <c r="AE10" s="507"/>
      <c r="AF10" s="507"/>
      <c r="AG10" s="507"/>
      <c r="AH10" s="507"/>
      <c r="AI10" s="507"/>
      <c r="AJ10" s="507"/>
      <c r="AK10" s="507"/>
      <c r="AL10" s="507"/>
      <c r="AM10" s="507"/>
      <c r="AN10" s="507"/>
    </row>
    <row r="11" spans="1:48" ht="27.75" customHeight="1" x14ac:dyDescent="0.15">
      <c r="A11" s="24"/>
      <c r="B11" s="24"/>
      <c r="C11" s="504"/>
      <c r="D11" s="505"/>
      <c r="E11" s="505"/>
      <c r="F11" s="553" t="s">
        <v>152</v>
      </c>
      <c r="G11" s="554"/>
      <c r="H11" s="555"/>
      <c r="I11" s="562"/>
      <c r="J11" s="563"/>
      <c r="K11" s="563"/>
      <c r="L11" s="563"/>
      <c r="M11" s="563"/>
      <c r="N11" s="563"/>
      <c r="O11" s="564"/>
      <c r="P11" s="505"/>
      <c r="Q11" s="505"/>
      <c r="R11" s="505"/>
      <c r="S11" s="505"/>
      <c r="T11" s="505"/>
      <c r="U11" s="505"/>
      <c r="V11" s="505"/>
      <c r="W11" s="505"/>
      <c r="X11" s="505"/>
      <c r="Y11" s="505"/>
      <c r="Z11" s="506"/>
      <c r="AC11" s="507"/>
      <c r="AD11" s="507"/>
      <c r="AE11" s="507"/>
      <c r="AF11" s="507"/>
      <c r="AG11" s="507"/>
      <c r="AH11" s="507"/>
      <c r="AI11" s="507"/>
      <c r="AJ11" s="507"/>
      <c r="AK11" s="507"/>
      <c r="AL11" s="507"/>
      <c r="AM11" s="507"/>
      <c r="AN11" s="507"/>
    </row>
    <row r="12" spans="1:48" ht="27.75" customHeight="1" x14ac:dyDescent="0.15">
      <c r="B12" s="24"/>
      <c r="C12" s="504"/>
      <c r="D12" s="505"/>
      <c r="E12" s="505"/>
      <c r="F12" s="565" t="s">
        <v>281</v>
      </c>
      <c r="G12" s="566"/>
      <c r="H12" s="566"/>
      <c r="I12" s="458"/>
      <c r="J12" s="567"/>
      <c r="K12" s="550"/>
      <c r="L12" s="550"/>
      <c r="M12" s="550"/>
      <c r="N12" s="550"/>
      <c r="O12" s="550"/>
      <c r="P12" s="550"/>
      <c r="Q12" s="550"/>
      <c r="R12" s="551"/>
      <c r="S12" s="505"/>
      <c r="T12" s="505"/>
      <c r="U12" s="505"/>
      <c r="V12" s="505"/>
      <c r="W12" s="505"/>
      <c r="X12" s="505"/>
      <c r="Y12" s="505"/>
      <c r="Z12" s="506"/>
    </row>
    <row r="13" spans="1:48" ht="15" customHeight="1" x14ac:dyDescent="0.15">
      <c r="B13" s="24"/>
      <c r="C13" s="504"/>
      <c r="D13" s="505"/>
      <c r="E13" s="505"/>
      <c r="F13" s="505"/>
      <c r="G13" s="505"/>
      <c r="H13" s="505"/>
      <c r="I13" s="505"/>
      <c r="J13" s="505"/>
      <c r="K13" s="505"/>
      <c r="L13" s="505"/>
      <c r="M13" s="505"/>
      <c r="N13" s="505"/>
      <c r="O13" s="505"/>
      <c r="P13" s="505"/>
      <c r="Q13" s="505"/>
      <c r="R13" s="505"/>
      <c r="S13" s="505"/>
      <c r="T13" s="505"/>
      <c r="U13" s="505"/>
      <c r="V13" s="505"/>
      <c r="W13" s="505"/>
      <c r="X13" s="505"/>
      <c r="Y13" s="505"/>
      <c r="Z13" s="506"/>
      <c r="AC13" s="49"/>
      <c r="AD13" s="49"/>
      <c r="AE13" s="49"/>
      <c r="AF13" s="49"/>
      <c r="AG13" s="49"/>
      <c r="AH13" s="49"/>
      <c r="AI13" s="49"/>
      <c r="AJ13" s="49"/>
      <c r="AK13" s="49"/>
      <c r="AL13" s="49"/>
    </row>
    <row r="14" spans="1:48" x14ac:dyDescent="0.15">
      <c r="B14" s="48"/>
      <c r="C14" s="504"/>
      <c r="D14" s="505"/>
      <c r="E14" s="505"/>
      <c r="F14" s="505"/>
      <c r="G14" s="505"/>
      <c r="H14" s="505"/>
      <c r="I14" s="505"/>
      <c r="J14" s="505"/>
      <c r="K14" s="505"/>
      <c r="L14" s="505"/>
      <c r="M14" s="505"/>
      <c r="N14" s="505"/>
      <c r="O14" s="505"/>
      <c r="P14" s="505"/>
      <c r="Q14" s="505"/>
      <c r="R14" s="505"/>
      <c r="S14" s="505"/>
      <c r="T14" s="505"/>
      <c r="U14" s="505"/>
      <c r="V14" s="505"/>
      <c r="W14" s="505"/>
      <c r="X14" s="505"/>
      <c r="Y14" s="505"/>
      <c r="Z14" s="506"/>
      <c r="AQ14" s="46"/>
      <c r="AR14" s="46"/>
    </row>
    <row r="15" spans="1:48" ht="14.25" thickBot="1" x14ac:dyDescent="0.2">
      <c r="B15" s="48"/>
      <c r="C15" s="508"/>
      <c r="D15" s="509"/>
      <c r="E15" s="509"/>
      <c r="F15" s="509"/>
      <c r="G15" s="509"/>
      <c r="H15" s="509"/>
      <c r="I15" s="509"/>
      <c r="J15" s="509"/>
      <c r="K15" s="509"/>
      <c r="L15" s="509"/>
      <c r="M15" s="509"/>
      <c r="N15" s="509"/>
      <c r="O15" s="509"/>
      <c r="P15" s="509"/>
      <c r="Q15" s="509"/>
      <c r="R15" s="509"/>
      <c r="S15" s="509"/>
      <c r="T15" s="509"/>
      <c r="U15" s="509"/>
      <c r="V15" s="509"/>
      <c r="W15" s="509"/>
      <c r="X15" s="509"/>
      <c r="Y15" s="509"/>
      <c r="Z15" s="510"/>
      <c r="AQ15" s="46"/>
      <c r="AR15" s="46"/>
    </row>
    <row r="16" spans="1:48" x14ac:dyDescent="0.15">
      <c r="AR16" s="46"/>
    </row>
    <row r="17" spans="1:18" ht="20.25" customHeight="1" x14ac:dyDescent="0.15">
      <c r="C17" s="544" t="s">
        <v>484</v>
      </c>
    </row>
    <row r="18" spans="1:18" ht="23.1" customHeight="1" x14ac:dyDescent="0.15"/>
    <row r="19" spans="1:18" ht="13.5" customHeight="1" x14ac:dyDescent="0.15">
      <c r="A19" s="149"/>
    </row>
    <row r="20" spans="1:18" x14ac:dyDescent="0.15">
      <c r="A20" s="149"/>
      <c r="C20" s="21" t="s">
        <v>477</v>
      </c>
    </row>
    <row r="21" spans="1:18" x14ac:dyDescent="0.15">
      <c r="A21" s="149"/>
      <c r="C21" s="21" t="s">
        <v>476</v>
      </c>
      <c r="F21" s="47"/>
      <c r="G21" s="47"/>
      <c r="H21" s="47"/>
      <c r="I21" s="61"/>
      <c r="J21" s="61"/>
      <c r="K21" s="61"/>
      <c r="L21" s="61"/>
      <c r="M21" s="61"/>
      <c r="N21" s="61"/>
      <c r="O21" s="61"/>
      <c r="P21" s="61"/>
      <c r="Q21" s="61"/>
      <c r="R21" s="61"/>
    </row>
    <row r="22" spans="1:18" x14ac:dyDescent="0.15">
      <c r="A22" s="149"/>
      <c r="C22" s="21" t="s">
        <v>408</v>
      </c>
      <c r="I22" s="61"/>
      <c r="J22" s="61"/>
      <c r="K22" s="61"/>
      <c r="L22" s="61"/>
      <c r="M22" s="61"/>
      <c r="N22" s="61"/>
      <c r="O22" s="61"/>
      <c r="P22" s="61"/>
      <c r="Q22" s="61"/>
      <c r="R22" s="61"/>
    </row>
    <row r="23" spans="1:18" x14ac:dyDescent="0.15">
      <c r="A23" s="149"/>
      <c r="C23" s="21" t="s">
        <v>416</v>
      </c>
      <c r="I23" s="61"/>
      <c r="J23" s="61"/>
      <c r="K23" s="61"/>
      <c r="L23" s="61"/>
      <c r="M23" s="61"/>
      <c r="N23" s="61"/>
      <c r="O23" s="61"/>
      <c r="P23" s="61"/>
      <c r="Q23" s="61"/>
      <c r="R23" s="61"/>
    </row>
    <row r="24" spans="1:18" x14ac:dyDescent="0.15">
      <c r="A24" s="149"/>
      <c r="I24" s="61"/>
      <c r="J24" s="61"/>
      <c r="K24" s="61"/>
      <c r="L24" s="61"/>
      <c r="M24" s="61"/>
      <c r="N24" s="61"/>
      <c r="O24" s="61"/>
      <c r="P24" s="61"/>
      <c r="Q24" s="61"/>
      <c r="R24" s="61"/>
    </row>
    <row r="25" spans="1:18" x14ac:dyDescent="0.15">
      <c r="A25" s="149"/>
      <c r="H25" s="149"/>
      <c r="I25" s="149"/>
      <c r="J25" s="149"/>
      <c r="K25" s="149"/>
      <c r="L25" s="149"/>
      <c r="M25" s="149"/>
      <c r="N25" s="149"/>
      <c r="O25" s="149"/>
      <c r="P25" s="61"/>
      <c r="Q25" s="61"/>
      <c r="R25" s="61"/>
    </row>
    <row r="26" spans="1:18" ht="21" x14ac:dyDescent="0.15">
      <c r="A26" s="149"/>
      <c r="C26" s="549" t="s">
        <v>425</v>
      </c>
      <c r="D26" s="549"/>
      <c r="E26" s="511"/>
      <c r="H26" s="149"/>
      <c r="I26" s="149"/>
      <c r="J26" s="149"/>
      <c r="K26" s="549" t="s">
        <v>424</v>
      </c>
      <c r="L26" s="549"/>
      <c r="M26" s="549"/>
      <c r="N26" s="549"/>
      <c r="O26" s="549"/>
      <c r="P26" s="61"/>
      <c r="Q26" s="61"/>
      <c r="R26" s="61"/>
    </row>
    <row r="27" spans="1:18" x14ac:dyDescent="0.15">
      <c r="A27" s="149"/>
      <c r="C27" s="150"/>
      <c r="D27" s="150"/>
      <c r="E27" s="150"/>
      <c r="P27" s="61"/>
      <c r="Q27" s="61"/>
      <c r="R27" s="61"/>
    </row>
    <row r="28" spans="1:18" x14ac:dyDescent="0.15">
      <c r="A28" s="149"/>
      <c r="C28" s="150"/>
      <c r="D28" s="150"/>
      <c r="E28" s="150"/>
    </row>
    <row r="29" spans="1:18" x14ac:dyDescent="0.15">
      <c r="A29" s="149"/>
      <c r="C29" s="150"/>
      <c r="D29" s="150"/>
      <c r="E29" s="150"/>
    </row>
    <row r="30" spans="1:18" x14ac:dyDescent="0.15">
      <c r="C30" s="150"/>
      <c r="D30" s="150"/>
      <c r="E30" s="150"/>
    </row>
    <row r="31" spans="1:18" x14ac:dyDescent="0.15">
      <c r="C31" s="150"/>
      <c r="D31" s="150"/>
      <c r="E31" s="150"/>
    </row>
  </sheetData>
  <sheetProtection algorithmName="SHA-512" hashValue="yh/2dP1sqhBqC7kezwzP3BpitGa+riNzGVmTzT4hEEUhh0ITFFzN0h592lCUxAK7QA8utlICJduAZSHSjQR+IQ==" saltValue="8yZFxg0PSZx427CwqH5irA==" spinCount="100000" sheet="1" objects="1" scenarios="1"/>
  <mergeCells count="13">
    <mergeCell ref="C26:D26"/>
    <mergeCell ref="K26:O26"/>
    <mergeCell ref="P12:R12"/>
    <mergeCell ref="E7:I7"/>
    <mergeCell ref="F9:H9"/>
    <mergeCell ref="I9:Y9"/>
    <mergeCell ref="F10:H10"/>
    <mergeCell ref="I10:Y10"/>
    <mergeCell ref="F11:H11"/>
    <mergeCell ref="I11:O11"/>
    <mergeCell ref="F12:H12"/>
    <mergeCell ref="J12:L12"/>
    <mergeCell ref="M12:O12"/>
  </mergeCells>
  <phoneticPr fontId="1"/>
  <hyperlinks>
    <hyperlink ref="C26" r:id="rId1" display="更新情報ページ" xr:uid="{00000000-0004-0000-0000-000000000000}"/>
    <hyperlink ref="K26" r:id="rId2" xr:uid="{00000000-0004-0000-0000-000001000000}"/>
  </hyperlinks>
  <pageMargins left="0.7" right="0.7" top="0.75" bottom="0.75" header="0.3" footer="0.3"/>
  <pageSetup paperSize="9" scale="90" orientation="landscape" r:id="rId3"/>
  <rowBreaks count="1" manualBreakCount="1">
    <brk id="16" max="16383" man="1"/>
  </rowBreaks>
  <colBreaks count="1" manualBreakCount="1">
    <brk id="28" max="104857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fitToPage="1"/>
  </sheetPr>
  <dimension ref="A1:FK117"/>
  <sheetViews>
    <sheetView showGridLines="0" showRowColHeaders="0" topLeftCell="A58" zoomScale="55" zoomScaleNormal="55" workbookViewId="0">
      <selection activeCell="A59" sqref="A59"/>
    </sheetView>
  </sheetViews>
  <sheetFormatPr defaultColWidth="2" defaultRowHeight="12" customHeight="1" x14ac:dyDescent="0.15"/>
  <cols>
    <col min="1" max="1" width="5.5" style="188" customWidth="1"/>
    <col min="2" max="2" width="3.25" style="188" customWidth="1"/>
    <col min="3" max="65" width="2.125" style="188" customWidth="1"/>
    <col min="66" max="66" width="11.875" style="188" customWidth="1"/>
    <col min="67" max="67" width="9.5" style="188" customWidth="1"/>
    <col min="68" max="68" width="3.25" style="188" customWidth="1"/>
    <col min="69" max="131" width="2.125" style="188" customWidth="1"/>
    <col min="132" max="16384" width="2" style="188"/>
  </cols>
  <sheetData>
    <row r="1" spans="1:131" ht="54.75" customHeight="1" x14ac:dyDescent="0.15">
      <c r="A1" s="460"/>
      <c r="B1" s="460"/>
      <c r="C1" s="460"/>
      <c r="D1" s="460"/>
      <c r="E1" s="460"/>
      <c r="F1" s="460"/>
      <c r="G1" s="460"/>
      <c r="H1" s="460"/>
      <c r="I1" s="460"/>
      <c r="J1" s="460"/>
      <c r="K1" s="460"/>
      <c r="L1" s="460"/>
      <c r="M1" s="460"/>
      <c r="N1" s="460"/>
      <c r="O1" s="460"/>
      <c r="P1" s="1104" t="s">
        <v>479</v>
      </c>
      <c r="Q1" s="1104"/>
      <c r="R1" s="1104"/>
      <c r="S1" s="1104"/>
      <c r="T1" s="1104"/>
      <c r="U1" s="1104"/>
      <c r="V1" s="1104"/>
      <c r="W1" s="1104"/>
      <c r="X1" s="1104"/>
      <c r="Y1" s="1104"/>
      <c r="Z1" s="1104"/>
      <c r="AA1" s="1104"/>
      <c r="AB1" s="1104"/>
      <c r="AC1" s="1104"/>
      <c r="AD1" s="461"/>
      <c r="AE1" s="461"/>
      <c r="AF1" s="462" t="s">
        <v>403</v>
      </c>
      <c r="AG1" s="460"/>
      <c r="AH1" s="461"/>
      <c r="AI1" s="461"/>
      <c r="AJ1" s="461"/>
      <c r="AK1" s="461"/>
      <c r="AL1" s="461"/>
      <c r="AM1" s="461"/>
      <c r="AN1" s="461"/>
      <c r="AO1" s="461"/>
      <c r="AP1" s="461"/>
      <c r="AQ1" s="461"/>
      <c r="AR1" s="461"/>
      <c r="AS1" s="461"/>
      <c r="AT1" s="461"/>
      <c r="AU1" s="461"/>
      <c r="AV1" s="461"/>
      <c r="AW1" s="461"/>
      <c r="AX1" s="461"/>
      <c r="AY1" s="461"/>
      <c r="AZ1" s="460"/>
      <c r="BA1" s="460"/>
      <c r="BB1" s="460"/>
      <c r="BC1" s="460"/>
      <c r="BD1" s="460"/>
      <c r="BE1" s="460"/>
      <c r="BF1" s="460"/>
      <c r="BG1" s="460"/>
      <c r="BH1" s="460"/>
      <c r="BI1" s="460"/>
      <c r="BJ1" s="460"/>
      <c r="BK1" s="460"/>
      <c r="BL1" s="460"/>
      <c r="BM1" s="463">
        <f>IF(Sheet1!$B$1="yes",,"ＳＡＭＰＬＥ")</f>
        <v>0</v>
      </c>
      <c r="BN1" s="460"/>
      <c r="BO1" s="460"/>
      <c r="BP1" s="460"/>
      <c r="BQ1" s="460"/>
      <c r="BR1" s="460"/>
      <c r="BS1" s="460"/>
      <c r="BT1" s="460"/>
      <c r="BU1" s="460"/>
      <c r="BV1" s="460"/>
      <c r="BW1" s="460"/>
      <c r="BX1" s="460"/>
      <c r="BY1" s="460"/>
      <c r="BZ1" s="460"/>
      <c r="CA1" s="460"/>
      <c r="CB1" s="460"/>
      <c r="CC1" s="460"/>
      <c r="CD1" s="1104" t="s">
        <v>479</v>
      </c>
      <c r="CE1" s="1104"/>
      <c r="CF1" s="1104"/>
      <c r="CG1" s="1104"/>
      <c r="CH1" s="1104"/>
      <c r="CI1" s="1104"/>
      <c r="CJ1" s="1104"/>
      <c r="CK1" s="1104"/>
      <c r="CL1" s="1104"/>
      <c r="CM1" s="1104"/>
      <c r="CN1" s="1104"/>
      <c r="CO1" s="1104"/>
      <c r="CP1" s="1104"/>
      <c r="CQ1" s="1104"/>
      <c r="CR1" s="461"/>
      <c r="CS1" s="461"/>
      <c r="CT1" s="462" t="s">
        <v>403</v>
      </c>
      <c r="CU1" s="460"/>
      <c r="CV1" s="461"/>
      <c r="CW1" s="461"/>
      <c r="CX1" s="461"/>
      <c r="CY1" s="461"/>
      <c r="CZ1" s="461"/>
      <c r="DA1" s="461"/>
      <c r="DB1" s="461"/>
      <c r="DC1" s="461"/>
      <c r="DD1" s="461"/>
      <c r="DE1" s="461"/>
      <c r="DF1" s="461"/>
      <c r="DG1" s="461"/>
      <c r="DH1" s="461"/>
      <c r="DI1" s="461"/>
      <c r="DJ1" s="461"/>
      <c r="DK1" s="461"/>
      <c r="DL1" s="461"/>
      <c r="DM1" s="461"/>
      <c r="DN1" s="460"/>
      <c r="DO1" s="460"/>
      <c r="DP1" s="460"/>
      <c r="DQ1" s="460"/>
      <c r="DR1" s="460"/>
      <c r="DS1" s="460"/>
      <c r="DT1" s="460"/>
      <c r="DU1" s="460"/>
      <c r="DV1" s="460"/>
      <c r="DW1" s="460"/>
      <c r="DX1" s="460"/>
      <c r="DY1" s="460"/>
      <c r="DZ1" s="460"/>
      <c r="EA1" s="463">
        <f>IF(Sheet1!$B$1="yes",,"ＳＡＭＰＬＥ")</f>
        <v>0</v>
      </c>
    </row>
    <row r="2" spans="1:131" ht="24" customHeight="1" x14ac:dyDescent="0.15">
      <c r="B2" s="1910" t="s">
        <v>295</v>
      </c>
      <c r="C2" s="1990"/>
      <c r="D2" s="1990"/>
      <c r="E2" s="1991"/>
      <c r="F2" s="1919" t="s">
        <v>93</v>
      </c>
      <c r="G2" s="1920"/>
      <c r="H2" s="1923">
        <f>従業員情報!$H$17</f>
        <v>0</v>
      </c>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5"/>
      <c r="AM2" s="1877" t="s">
        <v>94</v>
      </c>
      <c r="AN2" s="1904"/>
      <c r="AO2" s="1908" t="s">
        <v>125</v>
      </c>
      <c r="AP2" s="1909"/>
      <c r="AQ2" s="1909"/>
      <c r="AR2" s="1909"/>
      <c r="AS2" s="1909"/>
      <c r="AT2" s="1909"/>
      <c r="AU2" s="1909"/>
      <c r="AV2" s="1998">
        <f>従業員情報!$H$14</f>
        <v>0</v>
      </c>
      <c r="AW2" s="1998"/>
      <c r="AX2" s="1998"/>
      <c r="AY2" s="1998"/>
      <c r="AZ2" s="1998"/>
      <c r="BA2" s="1998"/>
      <c r="BB2" s="1998"/>
      <c r="BC2" s="1998"/>
      <c r="BD2" s="1998"/>
      <c r="BE2" s="1998"/>
      <c r="BF2" s="1998"/>
      <c r="BG2" s="1998"/>
      <c r="BH2" s="1998"/>
      <c r="BI2" s="1998"/>
      <c r="BJ2" s="1998"/>
      <c r="BK2" s="1998"/>
      <c r="BL2" s="1998"/>
      <c r="BM2" s="1999"/>
      <c r="BN2" s="189"/>
      <c r="BP2" s="1910" t="s">
        <v>295</v>
      </c>
      <c r="BQ2" s="1911"/>
      <c r="BR2" s="1911"/>
      <c r="BS2" s="1912"/>
      <c r="BT2" s="1919" t="s">
        <v>93</v>
      </c>
      <c r="BU2" s="1920"/>
      <c r="BV2" s="1923">
        <f>従業員情報!$H$17</f>
        <v>0</v>
      </c>
      <c r="BW2" s="1924"/>
      <c r="BX2" s="1924"/>
      <c r="BY2" s="1924"/>
      <c r="BZ2" s="1924"/>
      <c r="CA2" s="1924"/>
      <c r="CB2" s="1924"/>
      <c r="CC2" s="1924"/>
      <c r="CD2" s="1924"/>
      <c r="CE2" s="1924"/>
      <c r="CF2" s="1924"/>
      <c r="CG2" s="1924"/>
      <c r="CH2" s="1924"/>
      <c r="CI2" s="1924"/>
      <c r="CJ2" s="1924"/>
      <c r="CK2" s="1924"/>
      <c r="CL2" s="1924"/>
      <c r="CM2" s="1924"/>
      <c r="CN2" s="1924"/>
      <c r="CO2" s="1924"/>
      <c r="CP2" s="1924"/>
      <c r="CQ2" s="1924"/>
      <c r="CR2" s="1924"/>
      <c r="CS2" s="1924"/>
      <c r="CT2" s="1924"/>
      <c r="CU2" s="1924"/>
      <c r="CV2" s="1924"/>
      <c r="CW2" s="1924"/>
      <c r="CX2" s="1924"/>
      <c r="CY2" s="1924"/>
      <c r="CZ2" s="1925"/>
      <c r="DA2" s="1877" t="s">
        <v>94</v>
      </c>
      <c r="DB2" s="1904"/>
      <c r="DC2" s="1908" t="s">
        <v>125</v>
      </c>
      <c r="DD2" s="1909"/>
      <c r="DE2" s="1909"/>
      <c r="DF2" s="1909"/>
      <c r="DG2" s="1909"/>
      <c r="DH2" s="1909"/>
      <c r="DI2" s="1909"/>
      <c r="DJ2" s="1932">
        <f>従業員情報!$H$14</f>
        <v>0</v>
      </c>
      <c r="DK2" s="1932"/>
      <c r="DL2" s="1932"/>
      <c r="DM2" s="1932"/>
      <c r="DN2" s="1932"/>
      <c r="DO2" s="1932"/>
      <c r="DP2" s="1932"/>
      <c r="DQ2" s="1932"/>
      <c r="DR2" s="1932"/>
      <c r="DS2" s="1932"/>
      <c r="DT2" s="1932"/>
      <c r="DU2" s="1932"/>
      <c r="DV2" s="1932"/>
      <c r="DW2" s="1932"/>
      <c r="DX2" s="1932"/>
      <c r="DY2" s="1932"/>
      <c r="DZ2" s="1932"/>
      <c r="EA2" s="1933"/>
    </row>
    <row r="3" spans="1:131" ht="35.25" customHeight="1" x14ac:dyDescent="0.15">
      <c r="B3" s="1992"/>
      <c r="C3" s="1993"/>
      <c r="D3" s="1993"/>
      <c r="E3" s="1994"/>
      <c r="F3" s="1921"/>
      <c r="G3" s="1922"/>
      <c r="H3" s="1926"/>
      <c r="I3" s="1656"/>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927"/>
      <c r="AM3" s="1879"/>
      <c r="AN3" s="1931"/>
      <c r="AO3" s="1908" t="s">
        <v>240</v>
      </c>
      <c r="AP3" s="1909"/>
      <c r="AQ3" s="1909"/>
      <c r="AR3" s="1909"/>
      <c r="AS3" s="1909"/>
      <c r="AT3" s="1909"/>
      <c r="AU3" s="1909"/>
      <c r="AV3" s="2000" t="str">
        <f>DBCS(従業員情報!$H$19)</f>
        <v/>
      </c>
      <c r="AW3" s="2001"/>
      <c r="AX3" s="2001"/>
      <c r="AY3" s="2001"/>
      <c r="AZ3" s="2001"/>
      <c r="BA3" s="2002"/>
      <c r="BB3" s="1901" t="str">
        <f>DBCS(従業員情報!$K$19)</f>
        <v/>
      </c>
      <c r="BC3" s="1901"/>
      <c r="BD3" s="1901"/>
      <c r="BE3" s="1901"/>
      <c r="BF3" s="1901"/>
      <c r="BG3" s="1902"/>
      <c r="BH3" s="1901" t="str">
        <f>DBCS(従業員情報!$N$19)</f>
        <v/>
      </c>
      <c r="BI3" s="1901"/>
      <c r="BJ3" s="1901"/>
      <c r="BK3" s="1901"/>
      <c r="BL3" s="1901"/>
      <c r="BM3" s="1907"/>
      <c r="BN3" s="189"/>
      <c r="BP3" s="1913"/>
      <c r="BQ3" s="1914"/>
      <c r="BR3" s="1914"/>
      <c r="BS3" s="1915"/>
      <c r="BT3" s="1921"/>
      <c r="BU3" s="1922"/>
      <c r="BV3" s="1926"/>
      <c r="BW3" s="1656"/>
      <c r="BX3" s="1656"/>
      <c r="BY3" s="1656"/>
      <c r="BZ3" s="1656"/>
      <c r="CA3" s="1656"/>
      <c r="CB3" s="1656"/>
      <c r="CC3" s="1656"/>
      <c r="CD3" s="1656"/>
      <c r="CE3" s="1656"/>
      <c r="CF3" s="1656"/>
      <c r="CG3" s="1656"/>
      <c r="CH3" s="1656"/>
      <c r="CI3" s="1656"/>
      <c r="CJ3" s="1656"/>
      <c r="CK3" s="1656"/>
      <c r="CL3" s="1656"/>
      <c r="CM3" s="1656"/>
      <c r="CN3" s="1656"/>
      <c r="CO3" s="1656"/>
      <c r="CP3" s="1656"/>
      <c r="CQ3" s="1656"/>
      <c r="CR3" s="1656"/>
      <c r="CS3" s="1656"/>
      <c r="CT3" s="1656"/>
      <c r="CU3" s="1656"/>
      <c r="CV3" s="1656"/>
      <c r="CW3" s="1656"/>
      <c r="CX3" s="1656"/>
      <c r="CY3" s="1656"/>
      <c r="CZ3" s="1927"/>
      <c r="DA3" s="1879"/>
      <c r="DB3" s="1931"/>
      <c r="DC3" s="1942"/>
      <c r="DD3" s="1943"/>
      <c r="DE3" s="1943"/>
      <c r="DF3" s="1943"/>
      <c r="DG3" s="1943"/>
      <c r="DH3" s="1943"/>
      <c r="DI3" s="1943"/>
      <c r="DJ3" s="1943"/>
      <c r="DK3" s="1943"/>
      <c r="DL3" s="1943"/>
      <c r="DM3" s="1943"/>
      <c r="DN3" s="1943"/>
      <c r="DO3" s="1943"/>
      <c r="DP3" s="1943"/>
      <c r="DQ3" s="1943"/>
      <c r="DR3" s="1943"/>
      <c r="DS3" s="1943"/>
      <c r="DT3" s="1943"/>
      <c r="DU3" s="1943"/>
      <c r="DV3" s="1943"/>
      <c r="DW3" s="1943"/>
      <c r="DX3" s="1943"/>
      <c r="DY3" s="1943"/>
      <c r="DZ3" s="1943"/>
      <c r="EA3" s="1944"/>
    </row>
    <row r="4" spans="1:131" ht="29.25" customHeight="1" x14ac:dyDescent="0.15">
      <c r="B4" s="1992"/>
      <c r="C4" s="1993"/>
      <c r="D4" s="1993"/>
      <c r="E4" s="1994"/>
      <c r="F4" s="1921"/>
      <c r="G4" s="1922"/>
      <c r="H4" s="192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927"/>
      <c r="AM4" s="1879"/>
      <c r="AN4" s="1931"/>
      <c r="AO4" s="1908" t="s">
        <v>299</v>
      </c>
      <c r="AP4" s="1909"/>
      <c r="AQ4" s="1909"/>
      <c r="AR4" s="1909"/>
      <c r="AS4" s="1909"/>
      <c r="AT4" s="1909"/>
      <c r="AU4" s="1909"/>
      <c r="AV4" s="1945">
        <f>従業員情報!$H$13</f>
        <v>0</v>
      </c>
      <c r="AW4" s="1945"/>
      <c r="AX4" s="1945"/>
      <c r="AY4" s="1945"/>
      <c r="AZ4" s="1945"/>
      <c r="BA4" s="1945"/>
      <c r="BB4" s="1945"/>
      <c r="BC4" s="1945"/>
      <c r="BD4" s="1945"/>
      <c r="BE4" s="1945"/>
      <c r="BF4" s="1945"/>
      <c r="BG4" s="1945"/>
      <c r="BH4" s="1945"/>
      <c r="BI4" s="1945"/>
      <c r="BJ4" s="1945"/>
      <c r="BK4" s="1945"/>
      <c r="BL4" s="1945"/>
      <c r="BM4" s="1946"/>
      <c r="BN4" s="189"/>
      <c r="BP4" s="1913"/>
      <c r="BQ4" s="1914"/>
      <c r="BR4" s="1914"/>
      <c r="BS4" s="1915"/>
      <c r="BT4" s="1921"/>
      <c r="BU4" s="1922"/>
      <c r="BV4" s="1926"/>
      <c r="BW4" s="1656"/>
      <c r="BX4" s="1656"/>
      <c r="BY4" s="1656"/>
      <c r="BZ4" s="1656"/>
      <c r="CA4" s="1656"/>
      <c r="CB4" s="1656"/>
      <c r="CC4" s="1656"/>
      <c r="CD4" s="1656"/>
      <c r="CE4" s="1656"/>
      <c r="CF4" s="1656"/>
      <c r="CG4" s="1656"/>
      <c r="CH4" s="1656"/>
      <c r="CI4" s="1656"/>
      <c r="CJ4" s="1656"/>
      <c r="CK4" s="1656"/>
      <c r="CL4" s="1656"/>
      <c r="CM4" s="1656"/>
      <c r="CN4" s="1656"/>
      <c r="CO4" s="1656"/>
      <c r="CP4" s="1656"/>
      <c r="CQ4" s="1656"/>
      <c r="CR4" s="1656"/>
      <c r="CS4" s="1656"/>
      <c r="CT4" s="1656"/>
      <c r="CU4" s="1656"/>
      <c r="CV4" s="1656"/>
      <c r="CW4" s="1656"/>
      <c r="CX4" s="1656"/>
      <c r="CY4" s="1656"/>
      <c r="CZ4" s="1927"/>
      <c r="DA4" s="1879"/>
      <c r="DB4" s="1931"/>
      <c r="DC4" s="1908" t="s">
        <v>299</v>
      </c>
      <c r="DD4" s="1909"/>
      <c r="DE4" s="1909"/>
      <c r="DF4" s="1909"/>
      <c r="DG4" s="1909"/>
      <c r="DH4" s="1909"/>
      <c r="DI4" s="1909"/>
      <c r="DJ4" s="1945">
        <f>従業員情報!$H$13</f>
        <v>0</v>
      </c>
      <c r="DK4" s="1945"/>
      <c r="DL4" s="1945"/>
      <c r="DM4" s="1945"/>
      <c r="DN4" s="1945"/>
      <c r="DO4" s="1945"/>
      <c r="DP4" s="1945"/>
      <c r="DQ4" s="1945"/>
      <c r="DR4" s="1945"/>
      <c r="DS4" s="1945"/>
      <c r="DT4" s="1945"/>
      <c r="DU4" s="1945"/>
      <c r="DV4" s="1945"/>
      <c r="DW4" s="1945"/>
      <c r="DX4" s="1945"/>
      <c r="DY4" s="1945"/>
      <c r="DZ4" s="1945"/>
      <c r="EA4" s="1946"/>
    </row>
    <row r="5" spans="1:131" ht="17.25" customHeight="1" x14ac:dyDescent="0.15">
      <c r="B5" s="1992"/>
      <c r="C5" s="1993"/>
      <c r="D5" s="1993"/>
      <c r="E5" s="1994"/>
      <c r="F5" s="1921"/>
      <c r="G5" s="1922"/>
      <c r="H5" s="1926"/>
      <c r="I5" s="1656"/>
      <c r="J5" s="1656"/>
      <c r="K5" s="1656"/>
      <c r="L5" s="1656"/>
      <c r="M5" s="1656"/>
      <c r="N5" s="1656"/>
      <c r="O5" s="1656"/>
      <c r="P5" s="1656"/>
      <c r="Q5" s="1656"/>
      <c r="R5" s="1656"/>
      <c r="S5" s="1656"/>
      <c r="T5" s="1656"/>
      <c r="U5" s="1656"/>
      <c r="V5" s="1656"/>
      <c r="W5" s="1656"/>
      <c r="X5" s="1656"/>
      <c r="Y5" s="1656"/>
      <c r="Z5" s="1656"/>
      <c r="AA5" s="1656"/>
      <c r="AB5" s="1656"/>
      <c r="AC5" s="1656"/>
      <c r="AD5" s="1656"/>
      <c r="AE5" s="1656"/>
      <c r="AF5" s="1656"/>
      <c r="AG5" s="1656"/>
      <c r="AH5" s="1656"/>
      <c r="AI5" s="1656"/>
      <c r="AJ5" s="1656"/>
      <c r="AK5" s="1656"/>
      <c r="AL5" s="1927"/>
      <c r="AM5" s="1879"/>
      <c r="AN5" s="1931"/>
      <c r="AO5" s="1947" t="s">
        <v>261</v>
      </c>
      <c r="AP5" s="1948"/>
      <c r="AQ5" s="453" t="s">
        <v>398</v>
      </c>
      <c r="AR5" s="454"/>
      <c r="AS5" s="454"/>
      <c r="AT5" s="454"/>
      <c r="AU5" s="1140">
        <f>従業員情報!$H$11</f>
        <v>0</v>
      </c>
      <c r="AV5" s="1140"/>
      <c r="AW5" s="1140"/>
      <c r="AX5" s="1140"/>
      <c r="AY5" s="1140"/>
      <c r="AZ5" s="1140"/>
      <c r="BA5" s="1140"/>
      <c r="BB5" s="1140"/>
      <c r="BC5" s="1140"/>
      <c r="BD5" s="1316">
        <f>従業員情報!$L$11</f>
        <v>0</v>
      </c>
      <c r="BE5" s="1316"/>
      <c r="BF5" s="1316"/>
      <c r="BG5" s="1316"/>
      <c r="BH5" s="1316"/>
      <c r="BI5" s="1316"/>
      <c r="BJ5" s="1316"/>
      <c r="BK5" s="1316"/>
      <c r="BL5" s="1316"/>
      <c r="BM5" s="1317"/>
      <c r="BN5" s="189"/>
      <c r="BP5" s="1913"/>
      <c r="BQ5" s="1914"/>
      <c r="BR5" s="1914"/>
      <c r="BS5" s="1915"/>
      <c r="BT5" s="1921"/>
      <c r="BU5" s="1922"/>
      <c r="BV5" s="1926"/>
      <c r="BW5" s="1656"/>
      <c r="BX5" s="1656"/>
      <c r="BY5" s="1656"/>
      <c r="BZ5" s="1656"/>
      <c r="CA5" s="1656"/>
      <c r="CB5" s="1656"/>
      <c r="CC5" s="1656"/>
      <c r="CD5" s="1656"/>
      <c r="CE5" s="1656"/>
      <c r="CF5" s="1656"/>
      <c r="CG5" s="1656"/>
      <c r="CH5" s="1656"/>
      <c r="CI5" s="1656"/>
      <c r="CJ5" s="1656"/>
      <c r="CK5" s="1656"/>
      <c r="CL5" s="1656"/>
      <c r="CM5" s="1656"/>
      <c r="CN5" s="1656"/>
      <c r="CO5" s="1656"/>
      <c r="CP5" s="1656"/>
      <c r="CQ5" s="1656"/>
      <c r="CR5" s="1656"/>
      <c r="CS5" s="1656"/>
      <c r="CT5" s="1656"/>
      <c r="CU5" s="1656"/>
      <c r="CV5" s="1656"/>
      <c r="CW5" s="1656"/>
      <c r="CX5" s="1656"/>
      <c r="CY5" s="1656"/>
      <c r="CZ5" s="1927"/>
      <c r="DA5" s="1879"/>
      <c r="DB5" s="1931"/>
      <c r="DC5" s="1947" t="s">
        <v>261</v>
      </c>
      <c r="DD5" s="1948"/>
      <c r="DE5" s="453" t="s">
        <v>401</v>
      </c>
      <c r="DF5" s="454"/>
      <c r="DG5" s="454"/>
      <c r="DH5" s="454"/>
      <c r="DI5" s="1140">
        <f>従業員情報!$H$11</f>
        <v>0</v>
      </c>
      <c r="DJ5" s="1140"/>
      <c r="DK5" s="1140"/>
      <c r="DL5" s="1140"/>
      <c r="DM5" s="1140"/>
      <c r="DN5" s="1140"/>
      <c r="DO5" s="1140"/>
      <c r="DP5" s="1140"/>
      <c r="DQ5" s="1140"/>
      <c r="DR5" s="1316">
        <f>従業員情報!$L$11</f>
        <v>0</v>
      </c>
      <c r="DS5" s="1316"/>
      <c r="DT5" s="1316"/>
      <c r="DU5" s="1316"/>
      <c r="DV5" s="1316"/>
      <c r="DW5" s="1316"/>
      <c r="DX5" s="1316"/>
      <c r="DY5" s="1316"/>
      <c r="DZ5" s="1316"/>
      <c r="EA5" s="1317"/>
    </row>
    <row r="6" spans="1:131" ht="30" customHeight="1" x14ac:dyDescent="0.15">
      <c r="B6" s="1995"/>
      <c r="C6" s="1996"/>
      <c r="D6" s="1996"/>
      <c r="E6" s="1997"/>
      <c r="F6" s="1921"/>
      <c r="G6" s="1922"/>
      <c r="H6" s="1928"/>
      <c r="I6" s="1929"/>
      <c r="J6" s="1929"/>
      <c r="K6" s="1929"/>
      <c r="L6" s="1929"/>
      <c r="M6" s="1929"/>
      <c r="N6" s="1929"/>
      <c r="O6" s="1929"/>
      <c r="P6" s="1929"/>
      <c r="Q6" s="1929"/>
      <c r="R6" s="1929"/>
      <c r="S6" s="1929"/>
      <c r="T6" s="1929"/>
      <c r="U6" s="1929"/>
      <c r="V6" s="1929"/>
      <c r="W6" s="1929"/>
      <c r="X6" s="1929"/>
      <c r="Y6" s="1929"/>
      <c r="Z6" s="1929"/>
      <c r="AA6" s="1929"/>
      <c r="AB6" s="1929"/>
      <c r="AC6" s="1929"/>
      <c r="AD6" s="1929"/>
      <c r="AE6" s="1929"/>
      <c r="AF6" s="1929"/>
      <c r="AG6" s="1929"/>
      <c r="AH6" s="1929"/>
      <c r="AI6" s="1929"/>
      <c r="AJ6" s="1929"/>
      <c r="AK6" s="1929"/>
      <c r="AL6" s="1930"/>
      <c r="AM6" s="1879"/>
      <c r="AN6" s="1931"/>
      <c r="AO6" s="1949"/>
      <c r="AP6" s="1950"/>
      <c r="AQ6" s="190"/>
      <c r="AR6" s="190"/>
      <c r="AS6" s="190"/>
      <c r="AT6" s="1141">
        <f>従業員情報!$H$12</f>
        <v>0</v>
      </c>
      <c r="AU6" s="1141"/>
      <c r="AV6" s="1141"/>
      <c r="AW6" s="1141"/>
      <c r="AX6" s="1141"/>
      <c r="AY6" s="1141"/>
      <c r="AZ6" s="1141"/>
      <c r="BA6" s="1141"/>
      <c r="BB6" s="1141"/>
      <c r="BC6" s="1141"/>
      <c r="BD6" s="1978">
        <f>従業員情報!$L$12</f>
        <v>0</v>
      </c>
      <c r="BE6" s="1978"/>
      <c r="BF6" s="1978"/>
      <c r="BG6" s="1978"/>
      <c r="BH6" s="1978"/>
      <c r="BI6" s="1978"/>
      <c r="BJ6" s="1978"/>
      <c r="BK6" s="1978"/>
      <c r="BL6" s="1978"/>
      <c r="BM6" s="1979"/>
      <c r="BN6" s="189"/>
      <c r="BP6" s="1916"/>
      <c r="BQ6" s="1917"/>
      <c r="BR6" s="1917"/>
      <c r="BS6" s="1918"/>
      <c r="BT6" s="1921"/>
      <c r="BU6" s="1922"/>
      <c r="BV6" s="1928"/>
      <c r="BW6" s="1929"/>
      <c r="BX6" s="1929"/>
      <c r="BY6" s="1929"/>
      <c r="BZ6" s="1929"/>
      <c r="CA6" s="1929"/>
      <c r="CB6" s="1929"/>
      <c r="CC6" s="1929"/>
      <c r="CD6" s="1929"/>
      <c r="CE6" s="1929"/>
      <c r="CF6" s="1929"/>
      <c r="CG6" s="1929"/>
      <c r="CH6" s="1929"/>
      <c r="CI6" s="1929"/>
      <c r="CJ6" s="1929"/>
      <c r="CK6" s="1929"/>
      <c r="CL6" s="1929"/>
      <c r="CM6" s="1929"/>
      <c r="CN6" s="1929"/>
      <c r="CO6" s="1929"/>
      <c r="CP6" s="1929"/>
      <c r="CQ6" s="1929"/>
      <c r="CR6" s="1929"/>
      <c r="CS6" s="1929"/>
      <c r="CT6" s="1929"/>
      <c r="CU6" s="1929"/>
      <c r="CV6" s="1929"/>
      <c r="CW6" s="1929"/>
      <c r="CX6" s="1929"/>
      <c r="CY6" s="1929"/>
      <c r="CZ6" s="1930"/>
      <c r="DA6" s="1879"/>
      <c r="DB6" s="1931"/>
      <c r="DC6" s="1949"/>
      <c r="DD6" s="1950"/>
      <c r="DE6" s="190"/>
      <c r="DF6" s="190"/>
      <c r="DG6" s="190"/>
      <c r="DH6" s="1142">
        <f>従業員情報!$H$12</f>
        <v>0</v>
      </c>
      <c r="DI6" s="1141"/>
      <c r="DJ6" s="1141"/>
      <c r="DK6" s="1141"/>
      <c r="DL6" s="1141"/>
      <c r="DM6" s="1141"/>
      <c r="DN6" s="1141"/>
      <c r="DO6" s="1141"/>
      <c r="DP6" s="1141"/>
      <c r="DQ6" s="1141"/>
      <c r="DR6" s="1978">
        <f>従業員情報!$L$12</f>
        <v>0</v>
      </c>
      <c r="DS6" s="1978"/>
      <c r="DT6" s="1978"/>
      <c r="DU6" s="1978"/>
      <c r="DV6" s="1978"/>
      <c r="DW6" s="1978"/>
      <c r="DX6" s="1978"/>
      <c r="DY6" s="1978"/>
      <c r="DZ6" s="1978"/>
      <c r="EA6" s="1979"/>
    </row>
    <row r="7" spans="1:131" ht="24" customHeight="1" x14ac:dyDescent="0.15">
      <c r="B7" s="1851" t="s">
        <v>187</v>
      </c>
      <c r="C7" s="1852"/>
      <c r="D7" s="1852"/>
      <c r="E7" s="1852"/>
      <c r="F7" s="1852"/>
      <c r="G7" s="1852"/>
      <c r="H7" s="1852"/>
      <c r="I7" s="1852"/>
      <c r="J7" s="1852"/>
      <c r="K7" s="1852"/>
      <c r="L7" s="1852"/>
      <c r="M7" s="1853"/>
      <c r="N7" s="1851" t="s">
        <v>188</v>
      </c>
      <c r="O7" s="1852"/>
      <c r="P7" s="1852"/>
      <c r="Q7" s="1852"/>
      <c r="R7" s="1852"/>
      <c r="S7" s="1852"/>
      <c r="T7" s="1852"/>
      <c r="U7" s="1852"/>
      <c r="V7" s="1852"/>
      <c r="W7" s="1852"/>
      <c r="X7" s="1852"/>
      <c r="Y7" s="1852"/>
      <c r="Z7" s="1853"/>
      <c r="AA7" s="1851" t="s">
        <v>189</v>
      </c>
      <c r="AB7" s="1852"/>
      <c r="AC7" s="1852"/>
      <c r="AD7" s="1852"/>
      <c r="AE7" s="1852"/>
      <c r="AF7" s="1852"/>
      <c r="AG7" s="1852"/>
      <c r="AH7" s="1852"/>
      <c r="AI7" s="1852"/>
      <c r="AJ7" s="1852"/>
      <c r="AK7" s="1852"/>
      <c r="AL7" s="1852"/>
      <c r="AM7" s="1853"/>
      <c r="AN7" s="1851" t="s">
        <v>95</v>
      </c>
      <c r="AO7" s="1852"/>
      <c r="AP7" s="1852"/>
      <c r="AQ7" s="1852"/>
      <c r="AR7" s="1852"/>
      <c r="AS7" s="1852"/>
      <c r="AT7" s="1852"/>
      <c r="AU7" s="1852"/>
      <c r="AV7" s="1852"/>
      <c r="AW7" s="1852"/>
      <c r="AX7" s="1852"/>
      <c r="AY7" s="1852"/>
      <c r="AZ7" s="1853"/>
      <c r="BA7" s="1851" t="s">
        <v>190</v>
      </c>
      <c r="BB7" s="1852"/>
      <c r="BC7" s="1852"/>
      <c r="BD7" s="1852"/>
      <c r="BE7" s="1852"/>
      <c r="BF7" s="1852"/>
      <c r="BG7" s="1852"/>
      <c r="BH7" s="1852"/>
      <c r="BI7" s="1852"/>
      <c r="BJ7" s="1852"/>
      <c r="BK7" s="1852"/>
      <c r="BL7" s="1852"/>
      <c r="BM7" s="1853"/>
      <c r="BN7" s="191"/>
      <c r="BP7" s="1851" t="s">
        <v>187</v>
      </c>
      <c r="BQ7" s="1852"/>
      <c r="BR7" s="1852"/>
      <c r="BS7" s="1852"/>
      <c r="BT7" s="1852"/>
      <c r="BU7" s="1852"/>
      <c r="BV7" s="1852"/>
      <c r="BW7" s="1852"/>
      <c r="BX7" s="1852"/>
      <c r="BY7" s="1852"/>
      <c r="BZ7" s="1852"/>
      <c r="CA7" s="1853"/>
      <c r="CB7" s="1851" t="s">
        <v>188</v>
      </c>
      <c r="CC7" s="1852"/>
      <c r="CD7" s="1852"/>
      <c r="CE7" s="1852"/>
      <c r="CF7" s="1852"/>
      <c r="CG7" s="1852"/>
      <c r="CH7" s="1852"/>
      <c r="CI7" s="1852"/>
      <c r="CJ7" s="1852"/>
      <c r="CK7" s="1852"/>
      <c r="CL7" s="1852"/>
      <c r="CM7" s="1852"/>
      <c r="CN7" s="1853"/>
      <c r="CO7" s="1851" t="s">
        <v>189</v>
      </c>
      <c r="CP7" s="1852"/>
      <c r="CQ7" s="1852"/>
      <c r="CR7" s="1852"/>
      <c r="CS7" s="1852"/>
      <c r="CT7" s="1852"/>
      <c r="CU7" s="1852"/>
      <c r="CV7" s="1852"/>
      <c r="CW7" s="1852"/>
      <c r="CX7" s="1852"/>
      <c r="CY7" s="1852"/>
      <c r="CZ7" s="1852"/>
      <c r="DA7" s="1853"/>
      <c r="DB7" s="1851" t="s">
        <v>95</v>
      </c>
      <c r="DC7" s="1852"/>
      <c r="DD7" s="1852"/>
      <c r="DE7" s="1852"/>
      <c r="DF7" s="1852"/>
      <c r="DG7" s="1852"/>
      <c r="DH7" s="1852"/>
      <c r="DI7" s="1852"/>
      <c r="DJ7" s="1852"/>
      <c r="DK7" s="1852"/>
      <c r="DL7" s="1852"/>
      <c r="DM7" s="1852"/>
      <c r="DN7" s="1853"/>
      <c r="DO7" s="1851" t="s">
        <v>190</v>
      </c>
      <c r="DP7" s="1852"/>
      <c r="DQ7" s="1852"/>
      <c r="DR7" s="1852"/>
      <c r="DS7" s="1852"/>
      <c r="DT7" s="1852"/>
      <c r="DU7" s="1852"/>
      <c r="DV7" s="1852"/>
      <c r="DW7" s="1852"/>
      <c r="DX7" s="1852"/>
      <c r="DY7" s="1852"/>
      <c r="DZ7" s="1852"/>
      <c r="EA7" s="1853"/>
    </row>
    <row r="8" spans="1:131" ht="19.5" customHeight="1" x14ac:dyDescent="0.15">
      <c r="B8" s="1969" t="str">
        <f>IF(Sheet1!$B$1="yes",従業員情報!$H$24,"ＳＡＭＰＬＥ")</f>
        <v>給　料</v>
      </c>
      <c r="C8" s="1970"/>
      <c r="D8" s="1970"/>
      <c r="E8" s="1970"/>
      <c r="F8" s="1970"/>
      <c r="G8" s="1970"/>
      <c r="H8" s="1970"/>
      <c r="I8" s="1970"/>
      <c r="J8" s="1970"/>
      <c r="K8" s="1970"/>
      <c r="L8" s="1970"/>
      <c r="M8" s="1971"/>
      <c r="N8" s="476" t="s">
        <v>96</v>
      </c>
      <c r="O8" s="477"/>
      <c r="P8" s="477"/>
      <c r="Q8" s="477"/>
      <c r="R8" s="477"/>
      <c r="S8" s="477"/>
      <c r="T8" s="477"/>
      <c r="U8" s="477"/>
      <c r="V8" s="477"/>
      <c r="W8" s="477"/>
      <c r="X8" s="477"/>
      <c r="Y8" s="477"/>
      <c r="Z8" s="478" t="s">
        <v>1</v>
      </c>
      <c r="AA8" s="479"/>
      <c r="AB8" s="477"/>
      <c r="AC8" s="477"/>
      <c r="AD8" s="477"/>
      <c r="AE8" s="477"/>
      <c r="AF8" s="477"/>
      <c r="AG8" s="477"/>
      <c r="AH8" s="477"/>
      <c r="AI8" s="477"/>
      <c r="AJ8" s="477"/>
      <c r="AK8" s="477"/>
      <c r="AL8" s="477"/>
      <c r="AM8" s="478" t="s">
        <v>1</v>
      </c>
      <c r="AN8" s="480"/>
      <c r="AO8" s="481"/>
      <c r="AP8" s="481"/>
      <c r="AQ8" s="481"/>
      <c r="AR8" s="481"/>
      <c r="AS8" s="481"/>
      <c r="AT8" s="481"/>
      <c r="AU8" s="481"/>
      <c r="AV8" s="481"/>
      <c r="AW8" s="481"/>
      <c r="AX8" s="481"/>
      <c r="AY8" s="481"/>
      <c r="AZ8" s="478" t="s">
        <v>1</v>
      </c>
      <c r="BA8" s="476" t="s">
        <v>96</v>
      </c>
      <c r="BB8" s="481"/>
      <c r="BC8" s="481"/>
      <c r="BD8" s="481"/>
      <c r="BE8" s="481"/>
      <c r="BF8" s="481"/>
      <c r="BG8" s="481"/>
      <c r="BH8" s="481"/>
      <c r="BI8" s="481"/>
      <c r="BJ8" s="481"/>
      <c r="BK8" s="481"/>
      <c r="BL8" s="481"/>
      <c r="BM8" s="478" t="s">
        <v>1</v>
      </c>
      <c r="BN8" s="192"/>
      <c r="BP8" s="1969" t="str">
        <f>IF(Sheet1!$B$1="yes",従業員情報!$H$24,"ＳＡＭＰＬＥ")</f>
        <v>給　料</v>
      </c>
      <c r="BQ8" s="1970"/>
      <c r="BR8" s="1970"/>
      <c r="BS8" s="1970"/>
      <c r="BT8" s="1970"/>
      <c r="BU8" s="1970"/>
      <c r="BV8" s="1970"/>
      <c r="BW8" s="1970"/>
      <c r="BX8" s="1970"/>
      <c r="BY8" s="1970"/>
      <c r="BZ8" s="1970"/>
      <c r="CA8" s="1971"/>
      <c r="CB8" s="476" t="s">
        <v>96</v>
      </c>
      <c r="CC8" s="477"/>
      <c r="CD8" s="477"/>
      <c r="CE8" s="477"/>
      <c r="CF8" s="477"/>
      <c r="CG8" s="477"/>
      <c r="CH8" s="477"/>
      <c r="CI8" s="477"/>
      <c r="CJ8" s="477"/>
      <c r="CK8" s="477"/>
      <c r="CL8" s="477"/>
      <c r="CM8" s="477"/>
      <c r="CN8" s="478" t="s">
        <v>1</v>
      </c>
      <c r="CO8" s="479"/>
      <c r="CP8" s="477"/>
      <c r="CQ8" s="477"/>
      <c r="CR8" s="477"/>
      <c r="CS8" s="477"/>
      <c r="CT8" s="477"/>
      <c r="CU8" s="477"/>
      <c r="CV8" s="477"/>
      <c r="CW8" s="477"/>
      <c r="CX8" s="477"/>
      <c r="CY8" s="477"/>
      <c r="CZ8" s="477"/>
      <c r="DA8" s="478" t="s">
        <v>1</v>
      </c>
      <c r="DB8" s="480"/>
      <c r="DC8" s="481"/>
      <c r="DD8" s="481"/>
      <c r="DE8" s="481"/>
      <c r="DF8" s="481"/>
      <c r="DG8" s="481"/>
      <c r="DH8" s="481"/>
      <c r="DI8" s="481"/>
      <c r="DJ8" s="481"/>
      <c r="DK8" s="481"/>
      <c r="DL8" s="481"/>
      <c r="DM8" s="481"/>
      <c r="DN8" s="478" t="s">
        <v>1</v>
      </c>
      <c r="DO8" s="476" t="s">
        <v>96</v>
      </c>
      <c r="DP8" s="481"/>
      <c r="DQ8" s="481"/>
      <c r="DR8" s="481"/>
      <c r="DS8" s="481"/>
      <c r="DT8" s="481"/>
      <c r="DU8" s="481"/>
      <c r="DV8" s="481"/>
      <c r="DW8" s="481"/>
      <c r="DX8" s="481"/>
      <c r="DY8" s="481"/>
      <c r="DZ8" s="481"/>
      <c r="EA8" s="478" t="s">
        <v>1</v>
      </c>
    </row>
    <row r="9" spans="1:131" ht="28.5" customHeight="1" x14ac:dyDescent="0.15">
      <c r="B9" s="1972"/>
      <c r="C9" s="1973"/>
      <c r="D9" s="1973"/>
      <c r="E9" s="1973"/>
      <c r="F9" s="1973"/>
      <c r="G9" s="1973"/>
      <c r="H9" s="1973"/>
      <c r="I9" s="1973"/>
      <c r="J9" s="1973"/>
      <c r="K9" s="1973"/>
      <c r="L9" s="1973"/>
      <c r="M9" s="1974"/>
      <c r="N9" s="1975">
        <f>IF(Sheet1!$B$1="yes",年末調整2!$N$7,"ＳＡＭＰＬＥ")</f>
        <v>0</v>
      </c>
      <c r="O9" s="1976"/>
      <c r="P9" s="1976"/>
      <c r="Q9" s="1976"/>
      <c r="R9" s="1976"/>
      <c r="S9" s="1976"/>
      <c r="T9" s="1976"/>
      <c r="U9" s="1976"/>
      <c r="V9" s="1976"/>
      <c r="W9" s="1976"/>
      <c r="X9" s="1976"/>
      <c r="Y9" s="1976"/>
      <c r="Z9" s="1977"/>
      <c r="AA9" s="1857" t="str">
        <f>IF(従業員情報!$E$5="要",年末調整2!$N$8,"")</f>
        <v/>
      </c>
      <c r="AB9" s="1858"/>
      <c r="AC9" s="1858"/>
      <c r="AD9" s="1858"/>
      <c r="AE9" s="1858"/>
      <c r="AF9" s="1858"/>
      <c r="AG9" s="1858"/>
      <c r="AH9" s="1858"/>
      <c r="AI9" s="1858"/>
      <c r="AJ9" s="1858"/>
      <c r="AK9" s="1858"/>
      <c r="AL9" s="1858"/>
      <c r="AM9" s="1859"/>
      <c r="AN9" s="1975" t="str">
        <f>IF(従業員情報!$E$5="要",年末調整2!$N$17,"")</f>
        <v/>
      </c>
      <c r="AO9" s="1976"/>
      <c r="AP9" s="1976"/>
      <c r="AQ9" s="1976"/>
      <c r="AR9" s="1976"/>
      <c r="AS9" s="1976"/>
      <c r="AT9" s="1976"/>
      <c r="AU9" s="1976"/>
      <c r="AV9" s="1976"/>
      <c r="AW9" s="1976"/>
      <c r="AX9" s="1976"/>
      <c r="AY9" s="1976"/>
      <c r="AZ9" s="1977"/>
      <c r="BA9" s="1975" t="str">
        <f>IF(IF(従業員情報!$E$5="否",年末調整2!$U$7,年末調整2!$U$24)=0,"0",IF(従業員情報!$E$5="否",年末調整2!$U$7,年末調整2!$U$24))</f>
        <v>0</v>
      </c>
      <c r="BB9" s="1976"/>
      <c r="BC9" s="1976"/>
      <c r="BD9" s="1976"/>
      <c r="BE9" s="1976"/>
      <c r="BF9" s="1976"/>
      <c r="BG9" s="1976"/>
      <c r="BH9" s="1976"/>
      <c r="BI9" s="1976"/>
      <c r="BJ9" s="1976"/>
      <c r="BK9" s="1976"/>
      <c r="BL9" s="1976"/>
      <c r="BM9" s="1977"/>
      <c r="BN9" s="193"/>
      <c r="BP9" s="1972"/>
      <c r="BQ9" s="1973"/>
      <c r="BR9" s="1973"/>
      <c r="BS9" s="1973"/>
      <c r="BT9" s="1973"/>
      <c r="BU9" s="1973"/>
      <c r="BV9" s="1973"/>
      <c r="BW9" s="1973"/>
      <c r="BX9" s="1973"/>
      <c r="BY9" s="1973"/>
      <c r="BZ9" s="1973"/>
      <c r="CA9" s="1974"/>
      <c r="CB9" s="1975">
        <f>IF(Sheet1!$B$1="yes",年末調整2!$N$7,"ＳＡＭＰＬＥ")</f>
        <v>0</v>
      </c>
      <c r="CC9" s="1976"/>
      <c r="CD9" s="1976"/>
      <c r="CE9" s="1976"/>
      <c r="CF9" s="1976"/>
      <c r="CG9" s="1976"/>
      <c r="CH9" s="1976"/>
      <c r="CI9" s="1976"/>
      <c r="CJ9" s="1976"/>
      <c r="CK9" s="1976"/>
      <c r="CL9" s="1976"/>
      <c r="CM9" s="1976"/>
      <c r="CN9" s="1977"/>
      <c r="CO9" s="1857" t="str">
        <f>IF(従業員情報!$E$5="要",年末調整2!$N$8,"")</f>
        <v/>
      </c>
      <c r="CP9" s="1858"/>
      <c r="CQ9" s="1858"/>
      <c r="CR9" s="1858"/>
      <c r="CS9" s="1858"/>
      <c r="CT9" s="1858"/>
      <c r="CU9" s="1858"/>
      <c r="CV9" s="1858"/>
      <c r="CW9" s="1858"/>
      <c r="CX9" s="1858"/>
      <c r="CY9" s="1858"/>
      <c r="CZ9" s="1858"/>
      <c r="DA9" s="1859"/>
      <c r="DB9" s="1975" t="str">
        <f>IF(従業員情報!$E$5="要",年末調整2!$N$17,"")</f>
        <v/>
      </c>
      <c r="DC9" s="1976"/>
      <c r="DD9" s="1976"/>
      <c r="DE9" s="1976"/>
      <c r="DF9" s="1976"/>
      <c r="DG9" s="1976"/>
      <c r="DH9" s="1976"/>
      <c r="DI9" s="1976"/>
      <c r="DJ9" s="1976"/>
      <c r="DK9" s="1976"/>
      <c r="DL9" s="1976"/>
      <c r="DM9" s="1976"/>
      <c r="DN9" s="1977"/>
      <c r="DO9" s="1975" t="str">
        <f>IF(IF(従業員情報!$E$5="否",年末調整2!$U$7,年末調整2!$U$24)=0,"0",IF(従業員情報!$E$5="否",年末調整2!$U$7,年末調整2!$U$24))</f>
        <v>0</v>
      </c>
      <c r="DP9" s="1976"/>
      <c r="DQ9" s="1976"/>
      <c r="DR9" s="1976"/>
      <c r="DS9" s="1976"/>
      <c r="DT9" s="1976"/>
      <c r="DU9" s="1976"/>
      <c r="DV9" s="1976"/>
      <c r="DW9" s="1976"/>
      <c r="DX9" s="1976"/>
      <c r="DY9" s="1976"/>
      <c r="DZ9" s="1976"/>
      <c r="EA9" s="1977"/>
    </row>
    <row r="10" spans="1:131" ht="19.5" customHeight="1" x14ac:dyDescent="0.15">
      <c r="B10" s="1951" t="s">
        <v>464</v>
      </c>
      <c r="C10" s="1952"/>
      <c r="D10" s="1952"/>
      <c r="E10" s="1952"/>
      <c r="F10" s="1952"/>
      <c r="G10" s="1952"/>
      <c r="H10" s="1952"/>
      <c r="I10" s="1952"/>
      <c r="J10" s="1952"/>
      <c r="K10" s="1952"/>
      <c r="L10" s="1952"/>
      <c r="M10" s="1953"/>
      <c r="N10" s="1954" t="s">
        <v>466</v>
      </c>
      <c r="O10" s="1955"/>
      <c r="P10" s="1955"/>
      <c r="Q10" s="1955"/>
      <c r="R10" s="1955"/>
      <c r="S10" s="1955"/>
      <c r="T10" s="1955"/>
      <c r="U10" s="1955"/>
      <c r="V10" s="1955"/>
      <c r="W10" s="1956"/>
      <c r="X10" s="1864" t="s">
        <v>130</v>
      </c>
      <c r="Y10" s="1865"/>
      <c r="Z10" s="1865"/>
      <c r="AA10" s="1865"/>
      <c r="AB10" s="1865"/>
      <c r="AC10" s="1865"/>
      <c r="AD10" s="1865"/>
      <c r="AE10" s="1865"/>
      <c r="AF10" s="1865"/>
      <c r="AG10" s="1865"/>
      <c r="AH10" s="1865"/>
      <c r="AI10" s="1865"/>
      <c r="AJ10" s="1865"/>
      <c r="AK10" s="1865"/>
      <c r="AL10" s="1865"/>
      <c r="AM10" s="1865"/>
      <c r="AN10" s="1865"/>
      <c r="AO10" s="1865"/>
      <c r="AP10" s="1865"/>
      <c r="AQ10" s="1865"/>
      <c r="AR10" s="1865"/>
      <c r="AS10" s="1866"/>
      <c r="AT10" s="1940" t="s">
        <v>247</v>
      </c>
      <c r="AU10" s="1940"/>
      <c r="AV10" s="1940"/>
      <c r="AW10" s="1940"/>
      <c r="AX10" s="1941" t="s">
        <v>301</v>
      </c>
      <c r="AY10" s="1941"/>
      <c r="AZ10" s="1941"/>
      <c r="BA10" s="1941"/>
      <c r="BB10" s="1941"/>
      <c r="BC10" s="1941"/>
      <c r="BD10" s="1941"/>
      <c r="BE10" s="1941"/>
      <c r="BF10" s="1941"/>
      <c r="BG10" s="1941"/>
      <c r="BH10" s="1941"/>
      <c r="BI10" s="1941"/>
      <c r="BJ10" s="1934" t="s">
        <v>246</v>
      </c>
      <c r="BK10" s="1934"/>
      <c r="BL10" s="1934"/>
      <c r="BM10" s="1935"/>
      <c r="BP10" s="1951" t="s">
        <v>464</v>
      </c>
      <c r="BQ10" s="1952"/>
      <c r="BR10" s="1952"/>
      <c r="BS10" s="1952"/>
      <c r="BT10" s="1952"/>
      <c r="BU10" s="1952"/>
      <c r="BV10" s="1952"/>
      <c r="BW10" s="1952"/>
      <c r="BX10" s="1952"/>
      <c r="BY10" s="1952"/>
      <c r="BZ10" s="1952"/>
      <c r="CA10" s="1953"/>
      <c r="CB10" s="1954" t="s">
        <v>466</v>
      </c>
      <c r="CC10" s="1955"/>
      <c r="CD10" s="1955"/>
      <c r="CE10" s="1955"/>
      <c r="CF10" s="1955"/>
      <c r="CG10" s="1955"/>
      <c r="CH10" s="1955"/>
      <c r="CI10" s="1955"/>
      <c r="CJ10" s="1955"/>
      <c r="CK10" s="1956"/>
      <c r="CL10" s="1864" t="s">
        <v>130</v>
      </c>
      <c r="CM10" s="1865"/>
      <c r="CN10" s="1865"/>
      <c r="CO10" s="1865"/>
      <c r="CP10" s="1865"/>
      <c r="CQ10" s="1865"/>
      <c r="CR10" s="1865"/>
      <c r="CS10" s="1865"/>
      <c r="CT10" s="1865"/>
      <c r="CU10" s="1865"/>
      <c r="CV10" s="1865"/>
      <c r="CW10" s="1865"/>
      <c r="CX10" s="1865"/>
      <c r="CY10" s="1865"/>
      <c r="CZ10" s="1865"/>
      <c r="DA10" s="1865"/>
      <c r="DB10" s="1865"/>
      <c r="DC10" s="1865"/>
      <c r="DD10" s="1865"/>
      <c r="DE10" s="1865"/>
      <c r="DF10" s="1865"/>
      <c r="DG10" s="1866"/>
      <c r="DH10" s="1940" t="s">
        <v>247</v>
      </c>
      <c r="DI10" s="1940"/>
      <c r="DJ10" s="1940"/>
      <c r="DK10" s="1940"/>
      <c r="DL10" s="1941" t="s">
        <v>301</v>
      </c>
      <c r="DM10" s="1941"/>
      <c r="DN10" s="1941"/>
      <c r="DO10" s="1941"/>
      <c r="DP10" s="1941"/>
      <c r="DQ10" s="1941"/>
      <c r="DR10" s="1941"/>
      <c r="DS10" s="1941"/>
      <c r="DT10" s="1941"/>
      <c r="DU10" s="1941"/>
      <c r="DV10" s="1941"/>
      <c r="DW10" s="1941"/>
      <c r="DX10" s="1934" t="s">
        <v>246</v>
      </c>
      <c r="DY10" s="1934"/>
      <c r="DZ10" s="1934"/>
      <c r="EA10" s="1935"/>
    </row>
    <row r="11" spans="1:131" ht="13.5" customHeight="1" x14ac:dyDescent="0.15">
      <c r="B11" s="1963" t="s">
        <v>465</v>
      </c>
      <c r="C11" s="1964"/>
      <c r="D11" s="1964"/>
      <c r="E11" s="1964"/>
      <c r="F11" s="1964"/>
      <c r="G11" s="1964"/>
      <c r="H11" s="1964"/>
      <c r="I11" s="1965"/>
      <c r="J11" s="194"/>
      <c r="K11" s="1143" t="s">
        <v>16</v>
      </c>
      <c r="L11" s="1143"/>
      <c r="M11" s="1144"/>
      <c r="N11" s="1957"/>
      <c r="O11" s="1958"/>
      <c r="P11" s="1958"/>
      <c r="Q11" s="1958"/>
      <c r="R11" s="1958"/>
      <c r="S11" s="1958"/>
      <c r="T11" s="1958"/>
      <c r="U11" s="1958"/>
      <c r="V11" s="1958"/>
      <c r="W11" s="1959"/>
      <c r="X11" s="1863" t="s">
        <v>468</v>
      </c>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6"/>
      <c r="AT11" s="1940"/>
      <c r="AU11" s="1940"/>
      <c r="AV11" s="1940"/>
      <c r="AW11" s="1940"/>
      <c r="AX11" s="1941"/>
      <c r="AY11" s="1941"/>
      <c r="AZ11" s="1941"/>
      <c r="BA11" s="1941"/>
      <c r="BB11" s="1941"/>
      <c r="BC11" s="1941"/>
      <c r="BD11" s="1941"/>
      <c r="BE11" s="1941"/>
      <c r="BF11" s="1941"/>
      <c r="BG11" s="1941"/>
      <c r="BH11" s="1941"/>
      <c r="BI11" s="1941"/>
      <c r="BJ11" s="1936"/>
      <c r="BK11" s="1936"/>
      <c r="BL11" s="1936"/>
      <c r="BM11" s="1937"/>
      <c r="BP11" s="1963" t="s">
        <v>465</v>
      </c>
      <c r="BQ11" s="1964"/>
      <c r="BR11" s="1964"/>
      <c r="BS11" s="1964"/>
      <c r="BT11" s="1964"/>
      <c r="BU11" s="1964"/>
      <c r="BV11" s="1964"/>
      <c r="BW11" s="1965"/>
      <c r="BX11" s="194"/>
      <c r="BY11" s="1143" t="s">
        <v>16</v>
      </c>
      <c r="BZ11" s="1143"/>
      <c r="CA11" s="1144"/>
      <c r="CB11" s="1957"/>
      <c r="CC11" s="1958"/>
      <c r="CD11" s="1958"/>
      <c r="CE11" s="1958"/>
      <c r="CF11" s="1958"/>
      <c r="CG11" s="1958"/>
      <c r="CH11" s="1958"/>
      <c r="CI11" s="1958"/>
      <c r="CJ11" s="1958"/>
      <c r="CK11" s="1959"/>
      <c r="CL11" s="1863" t="s">
        <v>468</v>
      </c>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6"/>
      <c r="DH11" s="1940"/>
      <c r="DI11" s="1940"/>
      <c r="DJ11" s="1940"/>
      <c r="DK11" s="1940"/>
      <c r="DL11" s="1941"/>
      <c r="DM11" s="1941"/>
      <c r="DN11" s="1941"/>
      <c r="DO11" s="1941"/>
      <c r="DP11" s="1941"/>
      <c r="DQ11" s="1941"/>
      <c r="DR11" s="1941"/>
      <c r="DS11" s="1941"/>
      <c r="DT11" s="1941"/>
      <c r="DU11" s="1941"/>
      <c r="DV11" s="1941"/>
      <c r="DW11" s="1941"/>
      <c r="DX11" s="1936"/>
      <c r="DY11" s="1936"/>
      <c r="DZ11" s="1936"/>
      <c r="EA11" s="1937"/>
    </row>
    <row r="12" spans="1:131" ht="21" customHeight="1" x14ac:dyDescent="0.15">
      <c r="B12" s="1966"/>
      <c r="C12" s="1967"/>
      <c r="D12" s="1967"/>
      <c r="E12" s="1967"/>
      <c r="F12" s="1967"/>
      <c r="G12" s="1967"/>
      <c r="H12" s="1967"/>
      <c r="I12" s="1968"/>
      <c r="J12" s="195"/>
      <c r="K12" s="1145"/>
      <c r="L12" s="1145"/>
      <c r="M12" s="1146"/>
      <c r="N12" s="1960"/>
      <c r="O12" s="1961"/>
      <c r="P12" s="1961"/>
      <c r="Q12" s="1961"/>
      <c r="R12" s="1961"/>
      <c r="S12" s="1961"/>
      <c r="T12" s="1961"/>
      <c r="U12" s="1961"/>
      <c r="V12" s="1961"/>
      <c r="W12" s="1962"/>
      <c r="X12" s="1860" t="s">
        <v>131</v>
      </c>
      <c r="Y12" s="1861"/>
      <c r="Z12" s="1861"/>
      <c r="AA12" s="1861"/>
      <c r="AB12" s="1861"/>
      <c r="AC12" s="1861"/>
      <c r="AD12" s="1860" t="s">
        <v>133</v>
      </c>
      <c r="AE12" s="1980"/>
      <c r="AF12" s="1980"/>
      <c r="AG12" s="1980"/>
      <c r="AH12" s="1980"/>
      <c r="AI12" s="1980"/>
      <c r="AJ12" s="1980"/>
      <c r="AK12" s="1980"/>
      <c r="AL12" s="1980"/>
      <c r="AM12" s="1981"/>
      <c r="AN12" s="1860" t="s">
        <v>132</v>
      </c>
      <c r="AO12" s="1861"/>
      <c r="AP12" s="1861"/>
      <c r="AQ12" s="1861"/>
      <c r="AR12" s="1861"/>
      <c r="AS12" s="1862"/>
      <c r="AT12" s="1940"/>
      <c r="AU12" s="1940"/>
      <c r="AV12" s="1940"/>
      <c r="AW12" s="1940"/>
      <c r="AX12" s="1941" t="s">
        <v>248</v>
      </c>
      <c r="AY12" s="1941"/>
      <c r="AZ12" s="1941"/>
      <c r="BA12" s="1941"/>
      <c r="BB12" s="1941"/>
      <c r="BC12" s="1941"/>
      <c r="BD12" s="1941"/>
      <c r="BE12" s="1941"/>
      <c r="BF12" s="1941" t="s">
        <v>145</v>
      </c>
      <c r="BG12" s="1941"/>
      <c r="BH12" s="1941"/>
      <c r="BI12" s="1941"/>
      <c r="BJ12" s="1938"/>
      <c r="BK12" s="1938"/>
      <c r="BL12" s="1938"/>
      <c r="BM12" s="1939"/>
      <c r="BP12" s="1966"/>
      <c r="BQ12" s="1967"/>
      <c r="BR12" s="1967"/>
      <c r="BS12" s="1967"/>
      <c r="BT12" s="1967"/>
      <c r="BU12" s="1967"/>
      <c r="BV12" s="1967"/>
      <c r="BW12" s="1968"/>
      <c r="BX12" s="195"/>
      <c r="BY12" s="1145"/>
      <c r="BZ12" s="1145"/>
      <c r="CA12" s="1146"/>
      <c r="CB12" s="1960"/>
      <c r="CC12" s="1961"/>
      <c r="CD12" s="1961"/>
      <c r="CE12" s="1961"/>
      <c r="CF12" s="1961"/>
      <c r="CG12" s="1961"/>
      <c r="CH12" s="1961"/>
      <c r="CI12" s="1961"/>
      <c r="CJ12" s="1961"/>
      <c r="CK12" s="1962"/>
      <c r="CL12" s="1860" t="s">
        <v>131</v>
      </c>
      <c r="CM12" s="1861"/>
      <c r="CN12" s="1861"/>
      <c r="CO12" s="1861"/>
      <c r="CP12" s="1861"/>
      <c r="CQ12" s="1861"/>
      <c r="CR12" s="1860" t="s">
        <v>133</v>
      </c>
      <c r="CS12" s="1980"/>
      <c r="CT12" s="1980"/>
      <c r="CU12" s="1980"/>
      <c r="CV12" s="1980"/>
      <c r="CW12" s="1980"/>
      <c r="CX12" s="1980"/>
      <c r="CY12" s="1980"/>
      <c r="CZ12" s="1980"/>
      <c r="DA12" s="1981"/>
      <c r="DB12" s="1860" t="s">
        <v>132</v>
      </c>
      <c r="DC12" s="1861"/>
      <c r="DD12" s="1861"/>
      <c r="DE12" s="1861"/>
      <c r="DF12" s="1861"/>
      <c r="DG12" s="1862"/>
      <c r="DH12" s="1940"/>
      <c r="DI12" s="1940"/>
      <c r="DJ12" s="1940"/>
      <c r="DK12" s="1940"/>
      <c r="DL12" s="1941" t="s">
        <v>248</v>
      </c>
      <c r="DM12" s="1941"/>
      <c r="DN12" s="1941"/>
      <c r="DO12" s="1941"/>
      <c r="DP12" s="1941"/>
      <c r="DQ12" s="1941"/>
      <c r="DR12" s="1941"/>
      <c r="DS12" s="1941"/>
      <c r="DT12" s="1941" t="s">
        <v>145</v>
      </c>
      <c r="DU12" s="1941"/>
      <c r="DV12" s="1941"/>
      <c r="DW12" s="1941"/>
      <c r="DX12" s="1938"/>
      <c r="DY12" s="1938"/>
      <c r="DZ12" s="1938"/>
      <c r="EA12" s="1939"/>
    </row>
    <row r="13" spans="1:131" ht="16.5" customHeight="1" x14ac:dyDescent="0.15">
      <c r="B13" s="1905" t="s">
        <v>98</v>
      </c>
      <c r="C13" s="1905"/>
      <c r="D13" s="1905"/>
      <c r="E13" s="1905"/>
      <c r="F13" s="1860" t="s">
        <v>99</v>
      </c>
      <c r="G13" s="1861"/>
      <c r="H13" s="1861"/>
      <c r="I13" s="1862"/>
      <c r="J13" s="1982"/>
      <c r="K13" s="1867"/>
      <c r="L13" s="1867"/>
      <c r="M13" s="1868"/>
      <c r="N13" s="194"/>
      <c r="O13" s="196"/>
      <c r="P13" s="196"/>
      <c r="Q13" s="196"/>
      <c r="R13" s="196"/>
      <c r="S13" s="196"/>
      <c r="T13" s="196"/>
      <c r="U13" s="196"/>
      <c r="V13" s="196"/>
      <c r="W13" s="197" t="s">
        <v>126</v>
      </c>
      <c r="X13" s="1156" t="s">
        <v>17</v>
      </c>
      <c r="Y13" s="1157"/>
      <c r="Z13" s="1157"/>
      <c r="AA13" s="1158"/>
      <c r="AB13" s="1774" t="s">
        <v>100</v>
      </c>
      <c r="AC13" s="1775"/>
      <c r="AD13" s="1156" t="s">
        <v>127</v>
      </c>
      <c r="AE13" s="1157"/>
      <c r="AF13" s="1157"/>
      <c r="AG13" s="1157"/>
      <c r="AH13" s="1983" t="s">
        <v>128</v>
      </c>
      <c r="AI13" s="1984"/>
      <c r="AJ13" s="1984"/>
      <c r="AK13" s="1985"/>
      <c r="AL13" s="1774" t="s">
        <v>100</v>
      </c>
      <c r="AM13" s="1775"/>
      <c r="AN13" s="1156" t="s">
        <v>196</v>
      </c>
      <c r="AO13" s="1157"/>
      <c r="AP13" s="1157"/>
      <c r="AQ13" s="1158"/>
      <c r="AR13" s="1774" t="s">
        <v>197</v>
      </c>
      <c r="AS13" s="1775"/>
      <c r="AT13" s="1156" t="s">
        <v>150</v>
      </c>
      <c r="AU13" s="1157"/>
      <c r="AV13" s="1157"/>
      <c r="AW13" s="1158"/>
      <c r="AX13" s="1156" t="s">
        <v>127</v>
      </c>
      <c r="AY13" s="1157"/>
      <c r="AZ13" s="1157"/>
      <c r="BA13" s="1157"/>
      <c r="BB13" s="1827" t="s">
        <v>150</v>
      </c>
      <c r="BC13" s="1157"/>
      <c r="BD13" s="1157"/>
      <c r="BE13" s="1158"/>
      <c r="BF13" s="1156" t="s">
        <v>150</v>
      </c>
      <c r="BG13" s="1157"/>
      <c r="BH13" s="1157"/>
      <c r="BI13" s="1158"/>
      <c r="BJ13" s="1156" t="s">
        <v>150</v>
      </c>
      <c r="BK13" s="1157"/>
      <c r="BL13" s="1157"/>
      <c r="BM13" s="1158"/>
      <c r="BP13" s="1905" t="s">
        <v>98</v>
      </c>
      <c r="BQ13" s="1905"/>
      <c r="BR13" s="1905"/>
      <c r="BS13" s="1905"/>
      <c r="BT13" s="1860" t="s">
        <v>99</v>
      </c>
      <c r="BU13" s="1861"/>
      <c r="BV13" s="1861"/>
      <c r="BW13" s="1862"/>
      <c r="BX13" s="1982"/>
      <c r="BY13" s="1867"/>
      <c r="BZ13" s="1867"/>
      <c r="CA13" s="1868"/>
      <c r="CB13" s="194"/>
      <c r="CC13" s="196"/>
      <c r="CD13" s="196"/>
      <c r="CE13" s="196"/>
      <c r="CF13" s="196"/>
      <c r="CG13" s="196"/>
      <c r="CH13" s="196"/>
      <c r="CI13" s="196"/>
      <c r="CJ13" s="196"/>
      <c r="CK13" s="197" t="s">
        <v>126</v>
      </c>
      <c r="CL13" s="1156" t="s">
        <v>17</v>
      </c>
      <c r="CM13" s="1157"/>
      <c r="CN13" s="1157"/>
      <c r="CO13" s="1158"/>
      <c r="CP13" s="1774" t="s">
        <v>100</v>
      </c>
      <c r="CQ13" s="1775"/>
      <c r="CR13" s="1156" t="s">
        <v>127</v>
      </c>
      <c r="CS13" s="1157"/>
      <c r="CT13" s="1157"/>
      <c r="CU13" s="1157"/>
      <c r="CV13" s="1983" t="s">
        <v>128</v>
      </c>
      <c r="CW13" s="1984"/>
      <c r="CX13" s="1984"/>
      <c r="CY13" s="1985"/>
      <c r="CZ13" s="1774" t="s">
        <v>100</v>
      </c>
      <c r="DA13" s="1775"/>
      <c r="DB13" s="1156" t="s">
        <v>196</v>
      </c>
      <c r="DC13" s="1157"/>
      <c r="DD13" s="1157"/>
      <c r="DE13" s="1158"/>
      <c r="DF13" s="1774" t="s">
        <v>197</v>
      </c>
      <c r="DG13" s="1775"/>
      <c r="DH13" s="1156" t="s">
        <v>150</v>
      </c>
      <c r="DI13" s="1157"/>
      <c r="DJ13" s="1157"/>
      <c r="DK13" s="1158"/>
      <c r="DL13" s="1156" t="s">
        <v>127</v>
      </c>
      <c r="DM13" s="1157"/>
      <c r="DN13" s="1157"/>
      <c r="DO13" s="1157"/>
      <c r="DP13" s="1827" t="s">
        <v>150</v>
      </c>
      <c r="DQ13" s="1157"/>
      <c r="DR13" s="1157"/>
      <c r="DS13" s="1158"/>
      <c r="DT13" s="1156" t="s">
        <v>150</v>
      </c>
      <c r="DU13" s="1157"/>
      <c r="DV13" s="1157"/>
      <c r="DW13" s="1158"/>
      <c r="DX13" s="1156" t="s">
        <v>150</v>
      </c>
      <c r="DY13" s="1157"/>
      <c r="DZ13" s="1157"/>
      <c r="EA13" s="1158"/>
    </row>
    <row r="14" spans="1:131" ht="7.5" customHeight="1" x14ac:dyDescent="0.15">
      <c r="B14" s="1537" t="str">
        <f>IF(AND(従業員情報!$E$5="要",OR(年末調整1!$C$42="一般の控除対象配偶者",年末調整1!$C$42="老人控除対象配偶者")),"○","")</f>
        <v/>
      </c>
      <c r="C14" s="1537"/>
      <c r="D14" s="1537"/>
      <c r="E14" s="1537"/>
      <c r="F14" s="1867"/>
      <c r="G14" s="1867"/>
      <c r="H14" s="1867"/>
      <c r="I14" s="1868"/>
      <c r="J14" s="1822" t="str">
        <f>IF(AND(従業員情報!$E$5="要",年末調整1!$C$42="老人控除対象配偶者"),"○","")</f>
        <v/>
      </c>
      <c r="K14" s="1567"/>
      <c r="L14" s="1567"/>
      <c r="M14" s="1823"/>
      <c r="N14" s="2065">
        <f>年末調整1!$L$43+年末調整1!$V$43</f>
        <v>0</v>
      </c>
      <c r="O14" s="1583"/>
      <c r="P14" s="1583"/>
      <c r="Q14" s="1583"/>
      <c r="R14" s="1583"/>
      <c r="S14" s="1583"/>
      <c r="T14" s="1583"/>
      <c r="U14" s="1583"/>
      <c r="V14" s="1583"/>
      <c r="W14" s="2066"/>
      <c r="X14" s="1152">
        <f>年末調整1!$BC$55</f>
        <v>0</v>
      </c>
      <c r="Y14" s="1153"/>
      <c r="Z14" s="1153"/>
      <c r="AA14" s="1153"/>
      <c r="AB14" s="1152"/>
      <c r="AC14" s="1263"/>
      <c r="AD14" s="1152">
        <f>年末調整1!$BE$55</f>
        <v>0</v>
      </c>
      <c r="AE14" s="1153"/>
      <c r="AF14" s="1153"/>
      <c r="AG14" s="1153"/>
      <c r="AH14" s="1987">
        <f>年末調整1!$BG$55+年末調整1!$BE$55</f>
        <v>0</v>
      </c>
      <c r="AI14" s="1567"/>
      <c r="AJ14" s="1567"/>
      <c r="AK14" s="1823"/>
      <c r="AL14" s="198"/>
      <c r="AM14" s="199"/>
      <c r="AN14" s="1265">
        <f>年末調整1!$BI$55</f>
        <v>0</v>
      </c>
      <c r="AO14" s="1265"/>
      <c r="AP14" s="1265"/>
      <c r="AQ14" s="1265"/>
      <c r="AR14" s="200"/>
      <c r="AS14" s="201"/>
      <c r="AT14" s="1152">
        <f>年末調整1!$BC$72</f>
        <v>0</v>
      </c>
      <c r="AU14" s="1623"/>
      <c r="AV14" s="1623"/>
      <c r="AW14" s="1765"/>
      <c r="AX14" s="1152">
        <f>年末調整1!$C$98</f>
        <v>0</v>
      </c>
      <c r="AY14" s="1153"/>
      <c r="AZ14" s="1153"/>
      <c r="BA14" s="1153"/>
      <c r="BB14" s="2006">
        <f>年末調整1!$G$98+年末調整1!$C$98</f>
        <v>0</v>
      </c>
      <c r="BC14" s="1153"/>
      <c r="BD14" s="1153"/>
      <c r="BE14" s="1263"/>
      <c r="BF14" s="1152">
        <f>年末調整1!$K$98</f>
        <v>0</v>
      </c>
      <c r="BG14" s="1153"/>
      <c r="BH14" s="1153"/>
      <c r="BI14" s="1263"/>
      <c r="BJ14" s="1152">
        <f>IF(年末調整1!$C$42="適用なし",0,IF(年末調整1!$P$36="○",1,0))+COUNTIF(年末調整1!$V$54:$W$87,"○")</f>
        <v>0</v>
      </c>
      <c r="BK14" s="1153"/>
      <c r="BL14" s="1153"/>
      <c r="BM14" s="1263"/>
      <c r="BP14" s="1537" t="str">
        <f>IF(AND(従業員情報!$E$5="要",OR(年末調整1!$C$42="一般の控除対象配偶者",年末調整1!$C$42="老人控除対象配偶者")),"○","")</f>
        <v/>
      </c>
      <c r="BQ14" s="1537"/>
      <c r="BR14" s="1537"/>
      <c r="BS14" s="1537"/>
      <c r="BT14" s="1867"/>
      <c r="BU14" s="1867"/>
      <c r="BV14" s="1867"/>
      <c r="BW14" s="1868"/>
      <c r="BX14" s="1822" t="str">
        <f>IF(AND(従業員情報!$E$5="要",年末調整1!$C$42="老人控除対象配偶者"),"○","")</f>
        <v/>
      </c>
      <c r="BY14" s="1567"/>
      <c r="BZ14" s="1567"/>
      <c r="CA14" s="1823"/>
      <c r="CB14" s="2065">
        <f>年末調整1!$L$43+年末調整1!$V$43</f>
        <v>0</v>
      </c>
      <c r="CC14" s="1583"/>
      <c r="CD14" s="1583"/>
      <c r="CE14" s="1583"/>
      <c r="CF14" s="1583"/>
      <c r="CG14" s="1583"/>
      <c r="CH14" s="1583"/>
      <c r="CI14" s="1583"/>
      <c r="CJ14" s="1583"/>
      <c r="CK14" s="2066"/>
      <c r="CL14" s="1152">
        <f>年末調整1!$BC$55</f>
        <v>0</v>
      </c>
      <c r="CM14" s="1153"/>
      <c r="CN14" s="1153"/>
      <c r="CO14" s="1153"/>
      <c r="CP14" s="1152"/>
      <c r="CQ14" s="1263"/>
      <c r="CR14" s="1152">
        <f>年末調整1!$BE$55</f>
        <v>0</v>
      </c>
      <c r="CS14" s="1153"/>
      <c r="CT14" s="1153"/>
      <c r="CU14" s="1153"/>
      <c r="CV14" s="1987">
        <f>年末調整1!$BG$55+年末調整1!$BE$55</f>
        <v>0</v>
      </c>
      <c r="CW14" s="1567"/>
      <c r="CX14" s="1567"/>
      <c r="CY14" s="1823"/>
      <c r="CZ14" s="198"/>
      <c r="DA14" s="199"/>
      <c r="DB14" s="1265">
        <f>年末調整1!$BI$55</f>
        <v>0</v>
      </c>
      <c r="DC14" s="1265"/>
      <c r="DD14" s="1265"/>
      <c r="DE14" s="1265"/>
      <c r="DF14" s="200"/>
      <c r="DG14" s="201"/>
      <c r="DH14" s="1152">
        <f>年末調整1!$BC$72</f>
        <v>0</v>
      </c>
      <c r="DI14" s="1623"/>
      <c r="DJ14" s="1623"/>
      <c r="DK14" s="1765"/>
      <c r="DL14" s="1152">
        <f>年末調整1!$C$98</f>
        <v>0</v>
      </c>
      <c r="DM14" s="1153"/>
      <c r="DN14" s="1153"/>
      <c r="DO14" s="1153"/>
      <c r="DP14" s="2006">
        <f>年末調整1!$G$98+年末調整1!$C$98</f>
        <v>0</v>
      </c>
      <c r="DQ14" s="1153"/>
      <c r="DR14" s="1153"/>
      <c r="DS14" s="1263"/>
      <c r="DT14" s="1152">
        <f>年末調整1!$K$98</f>
        <v>0</v>
      </c>
      <c r="DU14" s="1153"/>
      <c r="DV14" s="1153"/>
      <c r="DW14" s="1263"/>
      <c r="DX14" s="1152">
        <f>IF(年末調整1!$C$42="適用なし",0,IF(年末調整1!$P$36="○",1,0))+COUNTIF(年末調整1!$V$54:$W$87,"○")</f>
        <v>0</v>
      </c>
      <c r="DY14" s="1153"/>
      <c r="DZ14" s="1153"/>
      <c r="EA14" s="1263"/>
    </row>
    <row r="15" spans="1:131" ht="13.5" customHeight="1" x14ac:dyDescent="0.15">
      <c r="B15" s="1537"/>
      <c r="C15" s="1537"/>
      <c r="D15" s="1537"/>
      <c r="E15" s="1537"/>
      <c r="F15" s="1602"/>
      <c r="G15" s="1602"/>
      <c r="H15" s="1602"/>
      <c r="I15" s="1869"/>
      <c r="J15" s="1822"/>
      <c r="K15" s="1567"/>
      <c r="L15" s="1567"/>
      <c r="M15" s="1823"/>
      <c r="N15" s="2065"/>
      <c r="O15" s="1583"/>
      <c r="P15" s="1583"/>
      <c r="Q15" s="1583"/>
      <c r="R15" s="1583"/>
      <c r="S15" s="1583"/>
      <c r="T15" s="1583"/>
      <c r="U15" s="1583"/>
      <c r="V15" s="1583"/>
      <c r="W15" s="2066"/>
      <c r="X15" s="1152"/>
      <c r="Y15" s="1153"/>
      <c r="Z15" s="1153"/>
      <c r="AA15" s="1153"/>
      <c r="AB15" s="1152"/>
      <c r="AC15" s="1263"/>
      <c r="AD15" s="1152"/>
      <c r="AE15" s="1153"/>
      <c r="AF15" s="1153"/>
      <c r="AG15" s="1153"/>
      <c r="AH15" s="1987"/>
      <c r="AI15" s="1567"/>
      <c r="AJ15" s="1567"/>
      <c r="AK15" s="1823"/>
      <c r="AL15" s="198"/>
      <c r="AM15" s="199"/>
      <c r="AN15" s="1266"/>
      <c r="AO15" s="1266"/>
      <c r="AP15" s="1266"/>
      <c r="AQ15" s="1266"/>
      <c r="AR15" s="200"/>
      <c r="AS15" s="201"/>
      <c r="AT15" s="1766"/>
      <c r="AU15" s="1623"/>
      <c r="AV15" s="1623"/>
      <c r="AW15" s="1765"/>
      <c r="AX15" s="1152"/>
      <c r="AY15" s="1153"/>
      <c r="AZ15" s="1153"/>
      <c r="BA15" s="1153"/>
      <c r="BB15" s="2006"/>
      <c r="BC15" s="1153"/>
      <c r="BD15" s="1153"/>
      <c r="BE15" s="1263"/>
      <c r="BF15" s="1152"/>
      <c r="BG15" s="1153"/>
      <c r="BH15" s="1153"/>
      <c r="BI15" s="1263"/>
      <c r="BJ15" s="1152"/>
      <c r="BK15" s="1153"/>
      <c r="BL15" s="1153"/>
      <c r="BM15" s="1263"/>
      <c r="BP15" s="1537"/>
      <c r="BQ15" s="1537"/>
      <c r="BR15" s="1537"/>
      <c r="BS15" s="1537"/>
      <c r="BT15" s="1602"/>
      <c r="BU15" s="1602"/>
      <c r="BV15" s="1602"/>
      <c r="BW15" s="1869"/>
      <c r="BX15" s="1822"/>
      <c r="BY15" s="1567"/>
      <c r="BZ15" s="1567"/>
      <c r="CA15" s="1823"/>
      <c r="CB15" s="2065"/>
      <c r="CC15" s="1583"/>
      <c r="CD15" s="1583"/>
      <c r="CE15" s="1583"/>
      <c r="CF15" s="1583"/>
      <c r="CG15" s="1583"/>
      <c r="CH15" s="1583"/>
      <c r="CI15" s="1583"/>
      <c r="CJ15" s="1583"/>
      <c r="CK15" s="2066"/>
      <c r="CL15" s="1152"/>
      <c r="CM15" s="1153"/>
      <c r="CN15" s="1153"/>
      <c r="CO15" s="1153"/>
      <c r="CP15" s="1152"/>
      <c r="CQ15" s="1263"/>
      <c r="CR15" s="1152"/>
      <c r="CS15" s="1153"/>
      <c r="CT15" s="1153"/>
      <c r="CU15" s="1153"/>
      <c r="CV15" s="1987"/>
      <c r="CW15" s="1567"/>
      <c r="CX15" s="1567"/>
      <c r="CY15" s="1823"/>
      <c r="CZ15" s="198"/>
      <c r="DA15" s="199"/>
      <c r="DB15" s="1266"/>
      <c r="DC15" s="1266"/>
      <c r="DD15" s="1266"/>
      <c r="DE15" s="1266"/>
      <c r="DF15" s="200"/>
      <c r="DG15" s="201"/>
      <c r="DH15" s="1766"/>
      <c r="DI15" s="1623"/>
      <c r="DJ15" s="1623"/>
      <c r="DK15" s="1765"/>
      <c r="DL15" s="1152"/>
      <c r="DM15" s="1153"/>
      <c r="DN15" s="1153"/>
      <c r="DO15" s="1153"/>
      <c r="DP15" s="2006"/>
      <c r="DQ15" s="1153"/>
      <c r="DR15" s="1153"/>
      <c r="DS15" s="1263"/>
      <c r="DT15" s="1152"/>
      <c r="DU15" s="1153"/>
      <c r="DV15" s="1153"/>
      <c r="DW15" s="1263"/>
      <c r="DX15" s="1152"/>
      <c r="DY15" s="1153"/>
      <c r="DZ15" s="1153"/>
      <c r="EA15" s="1263"/>
    </row>
    <row r="16" spans="1:131" ht="20.25" customHeight="1" x14ac:dyDescent="0.15">
      <c r="B16" s="1537"/>
      <c r="C16" s="1537"/>
      <c r="D16" s="1537"/>
      <c r="E16" s="1537"/>
      <c r="F16" s="1870"/>
      <c r="G16" s="1870"/>
      <c r="H16" s="1870"/>
      <c r="I16" s="1871"/>
      <c r="J16" s="1824"/>
      <c r="K16" s="1825"/>
      <c r="L16" s="1825"/>
      <c r="M16" s="1826"/>
      <c r="N16" s="2067"/>
      <c r="O16" s="2068"/>
      <c r="P16" s="2068"/>
      <c r="Q16" s="2068"/>
      <c r="R16" s="2068"/>
      <c r="S16" s="2068"/>
      <c r="T16" s="2068"/>
      <c r="U16" s="2068"/>
      <c r="V16" s="2068"/>
      <c r="W16" s="2069"/>
      <c r="X16" s="1154"/>
      <c r="Y16" s="1155"/>
      <c r="Z16" s="1155"/>
      <c r="AA16" s="1155"/>
      <c r="AB16" s="1154"/>
      <c r="AC16" s="1264"/>
      <c r="AD16" s="1154"/>
      <c r="AE16" s="1155"/>
      <c r="AF16" s="1155"/>
      <c r="AG16" s="1155"/>
      <c r="AH16" s="1988"/>
      <c r="AI16" s="1825"/>
      <c r="AJ16" s="1825"/>
      <c r="AK16" s="1826"/>
      <c r="AL16" s="202"/>
      <c r="AM16" s="203"/>
      <c r="AN16" s="1266"/>
      <c r="AO16" s="1266"/>
      <c r="AP16" s="1266"/>
      <c r="AQ16" s="1266"/>
      <c r="AR16" s="204"/>
      <c r="AS16" s="205"/>
      <c r="AT16" s="1767"/>
      <c r="AU16" s="1768"/>
      <c r="AV16" s="1768"/>
      <c r="AW16" s="1769"/>
      <c r="AX16" s="1154"/>
      <c r="AY16" s="1155"/>
      <c r="AZ16" s="1155"/>
      <c r="BA16" s="1155"/>
      <c r="BB16" s="2007"/>
      <c r="BC16" s="1155"/>
      <c r="BD16" s="1155"/>
      <c r="BE16" s="1264"/>
      <c r="BF16" s="1154"/>
      <c r="BG16" s="1155"/>
      <c r="BH16" s="1155"/>
      <c r="BI16" s="1264"/>
      <c r="BJ16" s="1154"/>
      <c r="BK16" s="1155"/>
      <c r="BL16" s="1155"/>
      <c r="BM16" s="1264"/>
      <c r="BP16" s="1537"/>
      <c r="BQ16" s="1537"/>
      <c r="BR16" s="1537"/>
      <c r="BS16" s="1537"/>
      <c r="BT16" s="1870"/>
      <c r="BU16" s="1870"/>
      <c r="BV16" s="1870"/>
      <c r="BW16" s="1871"/>
      <c r="BX16" s="1824"/>
      <c r="BY16" s="1825"/>
      <c r="BZ16" s="1825"/>
      <c r="CA16" s="1826"/>
      <c r="CB16" s="2067"/>
      <c r="CC16" s="2068"/>
      <c r="CD16" s="2068"/>
      <c r="CE16" s="2068"/>
      <c r="CF16" s="2068"/>
      <c r="CG16" s="2068"/>
      <c r="CH16" s="2068"/>
      <c r="CI16" s="2068"/>
      <c r="CJ16" s="2068"/>
      <c r="CK16" s="2069"/>
      <c r="CL16" s="1154"/>
      <c r="CM16" s="1155"/>
      <c r="CN16" s="1155"/>
      <c r="CO16" s="1155"/>
      <c r="CP16" s="1154"/>
      <c r="CQ16" s="1264"/>
      <c r="CR16" s="1154"/>
      <c r="CS16" s="1155"/>
      <c r="CT16" s="1155"/>
      <c r="CU16" s="1155"/>
      <c r="CV16" s="1988"/>
      <c r="CW16" s="1825"/>
      <c r="CX16" s="1825"/>
      <c r="CY16" s="1826"/>
      <c r="CZ16" s="202"/>
      <c r="DA16" s="203"/>
      <c r="DB16" s="1266"/>
      <c r="DC16" s="1266"/>
      <c r="DD16" s="1266"/>
      <c r="DE16" s="1266"/>
      <c r="DF16" s="204"/>
      <c r="DG16" s="205"/>
      <c r="DH16" s="1767"/>
      <c r="DI16" s="1768"/>
      <c r="DJ16" s="1768"/>
      <c r="DK16" s="1769"/>
      <c r="DL16" s="1154"/>
      <c r="DM16" s="1155"/>
      <c r="DN16" s="1155"/>
      <c r="DO16" s="1155"/>
      <c r="DP16" s="2007"/>
      <c r="DQ16" s="1155"/>
      <c r="DR16" s="1155"/>
      <c r="DS16" s="1264"/>
      <c r="DT16" s="1154"/>
      <c r="DU16" s="1155"/>
      <c r="DV16" s="1155"/>
      <c r="DW16" s="1264"/>
      <c r="DX16" s="1154"/>
      <c r="DY16" s="1155"/>
      <c r="DZ16" s="1155"/>
      <c r="EA16" s="1264"/>
    </row>
    <row r="17" spans="2:167" ht="21" customHeight="1" x14ac:dyDescent="0.15">
      <c r="B17" s="1147" t="s">
        <v>242</v>
      </c>
      <c r="C17" s="1148"/>
      <c r="D17" s="1148"/>
      <c r="E17" s="1148"/>
      <c r="F17" s="1148"/>
      <c r="G17" s="1148"/>
      <c r="H17" s="1148"/>
      <c r="I17" s="1148"/>
      <c r="J17" s="1148"/>
      <c r="K17" s="1148"/>
      <c r="L17" s="1148"/>
      <c r="M17" s="1148"/>
      <c r="N17" s="1148"/>
      <c r="O17" s="1148"/>
      <c r="P17" s="1148"/>
      <c r="Q17" s="1149"/>
      <c r="R17" s="1147" t="s">
        <v>243</v>
      </c>
      <c r="S17" s="1148"/>
      <c r="T17" s="1148"/>
      <c r="U17" s="1148"/>
      <c r="V17" s="1148"/>
      <c r="W17" s="1148"/>
      <c r="X17" s="1148"/>
      <c r="Y17" s="1148"/>
      <c r="Z17" s="1148"/>
      <c r="AA17" s="1148"/>
      <c r="AB17" s="1148"/>
      <c r="AC17" s="1148"/>
      <c r="AD17" s="1148"/>
      <c r="AE17" s="1148"/>
      <c r="AF17" s="1148"/>
      <c r="AG17" s="1149"/>
      <c r="AH17" s="1147" t="s">
        <v>244</v>
      </c>
      <c r="AI17" s="1150"/>
      <c r="AJ17" s="1150"/>
      <c r="AK17" s="1150"/>
      <c r="AL17" s="1150"/>
      <c r="AM17" s="1150"/>
      <c r="AN17" s="1150"/>
      <c r="AO17" s="1150"/>
      <c r="AP17" s="1150"/>
      <c r="AQ17" s="1150"/>
      <c r="AR17" s="1150"/>
      <c r="AS17" s="1150"/>
      <c r="AT17" s="1150"/>
      <c r="AU17" s="1150"/>
      <c r="AV17" s="1150"/>
      <c r="AW17" s="1151"/>
      <c r="AX17" s="1147" t="s">
        <v>245</v>
      </c>
      <c r="AY17" s="1148"/>
      <c r="AZ17" s="1148"/>
      <c r="BA17" s="1148"/>
      <c r="BB17" s="1148"/>
      <c r="BC17" s="1148"/>
      <c r="BD17" s="1148"/>
      <c r="BE17" s="1148"/>
      <c r="BF17" s="1148"/>
      <c r="BG17" s="1148"/>
      <c r="BH17" s="1148"/>
      <c r="BI17" s="1148"/>
      <c r="BJ17" s="1148"/>
      <c r="BK17" s="1148"/>
      <c r="BL17" s="1148"/>
      <c r="BM17" s="1149"/>
      <c r="BP17" s="1147" t="s">
        <v>242</v>
      </c>
      <c r="BQ17" s="1148"/>
      <c r="BR17" s="1148"/>
      <c r="BS17" s="1148"/>
      <c r="BT17" s="1148"/>
      <c r="BU17" s="1148"/>
      <c r="BV17" s="1148"/>
      <c r="BW17" s="1148"/>
      <c r="BX17" s="1148"/>
      <c r="BY17" s="1148"/>
      <c r="BZ17" s="1148"/>
      <c r="CA17" s="1148"/>
      <c r="CB17" s="1148"/>
      <c r="CC17" s="1148"/>
      <c r="CD17" s="1148"/>
      <c r="CE17" s="1149"/>
      <c r="CF17" s="1147" t="s">
        <v>243</v>
      </c>
      <c r="CG17" s="1148"/>
      <c r="CH17" s="1148"/>
      <c r="CI17" s="1148"/>
      <c r="CJ17" s="1148"/>
      <c r="CK17" s="1148"/>
      <c r="CL17" s="1148"/>
      <c r="CM17" s="1148"/>
      <c r="CN17" s="1148"/>
      <c r="CO17" s="1148"/>
      <c r="CP17" s="1148"/>
      <c r="CQ17" s="1148"/>
      <c r="CR17" s="1148"/>
      <c r="CS17" s="1148"/>
      <c r="CT17" s="1148"/>
      <c r="CU17" s="1149"/>
      <c r="CV17" s="1147" t="s">
        <v>244</v>
      </c>
      <c r="CW17" s="1150"/>
      <c r="CX17" s="1150"/>
      <c r="CY17" s="1150"/>
      <c r="CZ17" s="1150"/>
      <c r="DA17" s="1150"/>
      <c r="DB17" s="1150"/>
      <c r="DC17" s="1150"/>
      <c r="DD17" s="1150"/>
      <c r="DE17" s="1150"/>
      <c r="DF17" s="1150"/>
      <c r="DG17" s="1150"/>
      <c r="DH17" s="1150"/>
      <c r="DI17" s="1150"/>
      <c r="DJ17" s="1150"/>
      <c r="DK17" s="1151"/>
      <c r="DL17" s="1147" t="s">
        <v>245</v>
      </c>
      <c r="DM17" s="1148"/>
      <c r="DN17" s="1148"/>
      <c r="DO17" s="1148"/>
      <c r="DP17" s="1148"/>
      <c r="DQ17" s="1148"/>
      <c r="DR17" s="1148"/>
      <c r="DS17" s="1148"/>
      <c r="DT17" s="1148"/>
      <c r="DU17" s="1148"/>
      <c r="DV17" s="1148"/>
      <c r="DW17" s="1148"/>
      <c r="DX17" s="1148"/>
      <c r="DY17" s="1148"/>
      <c r="DZ17" s="1148"/>
      <c r="EA17" s="1149"/>
    </row>
    <row r="18" spans="2:167" s="210" customFormat="1" ht="21" customHeight="1" x14ac:dyDescent="0.15">
      <c r="B18" s="206" t="s">
        <v>127</v>
      </c>
      <c r="C18" s="207"/>
      <c r="D18" s="207"/>
      <c r="E18" s="207"/>
      <c r="F18" s="1989">
        <f>年末調整1!$AL$105+年末調整1!$AL$108</f>
        <v>0</v>
      </c>
      <c r="G18" s="1989"/>
      <c r="H18" s="1989"/>
      <c r="I18" s="1989"/>
      <c r="J18" s="1989"/>
      <c r="K18" s="1989"/>
      <c r="L18" s="1989"/>
      <c r="M18" s="1989"/>
      <c r="N18" s="1989"/>
      <c r="O18" s="1989"/>
      <c r="P18" s="207"/>
      <c r="Q18" s="208" t="s">
        <v>126</v>
      </c>
      <c r="R18" s="209"/>
      <c r="S18" s="207"/>
      <c r="T18" s="207"/>
      <c r="U18" s="207"/>
      <c r="V18" s="207"/>
      <c r="W18" s="207"/>
      <c r="X18" s="207"/>
      <c r="Y18" s="207"/>
      <c r="Z18" s="207"/>
      <c r="AA18" s="207"/>
      <c r="AB18" s="207"/>
      <c r="AC18" s="207"/>
      <c r="AD18" s="207"/>
      <c r="AE18" s="207"/>
      <c r="AF18" s="207"/>
      <c r="AG18" s="208" t="s">
        <v>126</v>
      </c>
      <c r="AH18" s="209"/>
      <c r="AI18" s="207"/>
      <c r="AJ18" s="207"/>
      <c r="AK18" s="207"/>
      <c r="AL18" s="207"/>
      <c r="AM18" s="207"/>
      <c r="AN18" s="207"/>
      <c r="AO18" s="207"/>
      <c r="AP18" s="207"/>
      <c r="AQ18" s="207"/>
      <c r="AR18" s="207"/>
      <c r="AS18" s="207"/>
      <c r="AT18" s="207"/>
      <c r="AU18" s="207"/>
      <c r="AV18" s="207"/>
      <c r="AW18" s="208" t="s">
        <v>126</v>
      </c>
      <c r="AX18" s="209"/>
      <c r="AY18" s="207"/>
      <c r="AZ18" s="207"/>
      <c r="BA18" s="207"/>
      <c r="BB18" s="207"/>
      <c r="BC18" s="207"/>
      <c r="BD18" s="207"/>
      <c r="BE18" s="207"/>
      <c r="BF18" s="207"/>
      <c r="BG18" s="207"/>
      <c r="BH18" s="207"/>
      <c r="BI18" s="207"/>
      <c r="BJ18" s="207"/>
      <c r="BK18" s="207"/>
      <c r="BL18" s="207"/>
      <c r="BM18" s="208" t="s">
        <v>126</v>
      </c>
      <c r="BP18" s="206" t="s">
        <v>127</v>
      </c>
      <c r="BQ18" s="207"/>
      <c r="BR18" s="207"/>
      <c r="BS18" s="207"/>
      <c r="BT18" s="1989">
        <f>年末調整1!$AL$105+年末調整1!$AL$108</f>
        <v>0</v>
      </c>
      <c r="BU18" s="1989"/>
      <c r="BV18" s="1989"/>
      <c r="BW18" s="1989"/>
      <c r="BX18" s="1989"/>
      <c r="BY18" s="1989"/>
      <c r="BZ18" s="1989"/>
      <c r="CA18" s="1989"/>
      <c r="CB18" s="1989"/>
      <c r="CC18" s="1989"/>
      <c r="CD18" s="207"/>
      <c r="CE18" s="208" t="s">
        <v>126</v>
      </c>
      <c r="CF18" s="209"/>
      <c r="CG18" s="207"/>
      <c r="CH18" s="207"/>
      <c r="CI18" s="207"/>
      <c r="CJ18" s="207"/>
      <c r="CK18" s="207"/>
      <c r="CL18" s="207"/>
      <c r="CM18" s="207"/>
      <c r="CN18" s="207"/>
      <c r="CO18" s="207"/>
      <c r="CP18" s="207"/>
      <c r="CQ18" s="207"/>
      <c r="CR18" s="207"/>
      <c r="CS18" s="207"/>
      <c r="CT18" s="207"/>
      <c r="CU18" s="208" t="s">
        <v>126</v>
      </c>
      <c r="CV18" s="209"/>
      <c r="CW18" s="207"/>
      <c r="CX18" s="207"/>
      <c r="CY18" s="207"/>
      <c r="CZ18" s="207"/>
      <c r="DA18" s="207"/>
      <c r="DB18" s="207"/>
      <c r="DC18" s="207"/>
      <c r="DD18" s="207"/>
      <c r="DE18" s="207"/>
      <c r="DF18" s="207"/>
      <c r="DG18" s="207"/>
      <c r="DH18" s="207"/>
      <c r="DI18" s="207"/>
      <c r="DJ18" s="207"/>
      <c r="DK18" s="208" t="s">
        <v>126</v>
      </c>
      <c r="DL18" s="209"/>
      <c r="DM18" s="207"/>
      <c r="DN18" s="207"/>
      <c r="DO18" s="207"/>
      <c r="DP18" s="207"/>
      <c r="DQ18" s="207"/>
      <c r="DR18" s="207"/>
      <c r="DS18" s="207"/>
      <c r="DT18" s="207"/>
      <c r="DU18" s="207"/>
      <c r="DV18" s="207"/>
      <c r="DW18" s="207"/>
      <c r="DX18" s="207"/>
      <c r="DY18" s="207"/>
      <c r="DZ18" s="207"/>
      <c r="EA18" s="208" t="s">
        <v>126</v>
      </c>
    </row>
    <row r="19" spans="2:167" ht="21" customHeight="1" x14ac:dyDescent="0.15">
      <c r="B19" s="1807">
        <f>年末調整2!$N$9+年末調整2!$N$10+年末調整2!$N$11</f>
        <v>0</v>
      </c>
      <c r="C19" s="1543"/>
      <c r="D19" s="1543"/>
      <c r="E19" s="1543"/>
      <c r="F19" s="1543"/>
      <c r="G19" s="1543"/>
      <c r="H19" s="1543"/>
      <c r="I19" s="1543"/>
      <c r="J19" s="1543"/>
      <c r="K19" s="1543"/>
      <c r="L19" s="1543"/>
      <c r="M19" s="1543"/>
      <c r="N19" s="1543"/>
      <c r="O19" s="1543"/>
      <c r="P19" s="1543"/>
      <c r="Q19" s="1808"/>
      <c r="R19" s="1807">
        <f>年末調整2!$N$12</f>
        <v>0</v>
      </c>
      <c r="S19" s="1543"/>
      <c r="T19" s="1543"/>
      <c r="U19" s="1543"/>
      <c r="V19" s="1543"/>
      <c r="W19" s="1543"/>
      <c r="X19" s="1543"/>
      <c r="Y19" s="1543"/>
      <c r="Z19" s="1543"/>
      <c r="AA19" s="1543"/>
      <c r="AB19" s="1543"/>
      <c r="AC19" s="1543"/>
      <c r="AD19" s="1543"/>
      <c r="AE19" s="1543"/>
      <c r="AF19" s="1543"/>
      <c r="AG19" s="1808"/>
      <c r="AH19" s="1807">
        <f>年末調整2!$N$13</f>
        <v>0</v>
      </c>
      <c r="AI19" s="1543"/>
      <c r="AJ19" s="1543"/>
      <c r="AK19" s="1543"/>
      <c r="AL19" s="1543"/>
      <c r="AM19" s="1543"/>
      <c r="AN19" s="1543"/>
      <c r="AO19" s="1543"/>
      <c r="AP19" s="1543"/>
      <c r="AQ19" s="1543"/>
      <c r="AR19" s="1543"/>
      <c r="AS19" s="1543"/>
      <c r="AT19" s="1543"/>
      <c r="AU19" s="1543"/>
      <c r="AV19" s="1543"/>
      <c r="AW19" s="1808"/>
      <c r="AX19" s="1807">
        <f>MIN(年末調整2!$U$19,年末調整2!$U$21)</f>
        <v>0</v>
      </c>
      <c r="AY19" s="1543"/>
      <c r="AZ19" s="1543"/>
      <c r="BA19" s="1543"/>
      <c r="BB19" s="1543"/>
      <c r="BC19" s="1543"/>
      <c r="BD19" s="1543"/>
      <c r="BE19" s="1543"/>
      <c r="BF19" s="1543"/>
      <c r="BG19" s="1543"/>
      <c r="BH19" s="1543"/>
      <c r="BI19" s="1543"/>
      <c r="BJ19" s="1543"/>
      <c r="BK19" s="1543"/>
      <c r="BL19" s="1543"/>
      <c r="BM19" s="1808"/>
      <c r="BP19" s="1807">
        <f>年末調整2!$N$9+年末調整2!$N$10+年末調整2!$N$11</f>
        <v>0</v>
      </c>
      <c r="BQ19" s="1543"/>
      <c r="BR19" s="1543"/>
      <c r="BS19" s="1543"/>
      <c r="BT19" s="1543"/>
      <c r="BU19" s="1543"/>
      <c r="BV19" s="1543"/>
      <c r="BW19" s="1543"/>
      <c r="BX19" s="1543"/>
      <c r="BY19" s="1543"/>
      <c r="BZ19" s="1543"/>
      <c r="CA19" s="1543"/>
      <c r="CB19" s="1543"/>
      <c r="CC19" s="1543"/>
      <c r="CD19" s="1543"/>
      <c r="CE19" s="1808"/>
      <c r="CF19" s="1807">
        <f>年末調整2!$N$12</f>
        <v>0</v>
      </c>
      <c r="CG19" s="1543"/>
      <c r="CH19" s="1543"/>
      <c r="CI19" s="1543"/>
      <c r="CJ19" s="1543"/>
      <c r="CK19" s="1543"/>
      <c r="CL19" s="1543"/>
      <c r="CM19" s="1543"/>
      <c r="CN19" s="1543"/>
      <c r="CO19" s="1543"/>
      <c r="CP19" s="1543"/>
      <c r="CQ19" s="1543"/>
      <c r="CR19" s="1543"/>
      <c r="CS19" s="1543"/>
      <c r="CT19" s="1543"/>
      <c r="CU19" s="1808"/>
      <c r="CV19" s="1807">
        <f>年末調整2!$N$13</f>
        <v>0</v>
      </c>
      <c r="CW19" s="1543"/>
      <c r="CX19" s="1543"/>
      <c r="CY19" s="1543"/>
      <c r="CZ19" s="1543"/>
      <c r="DA19" s="1543"/>
      <c r="DB19" s="1543"/>
      <c r="DC19" s="1543"/>
      <c r="DD19" s="1543"/>
      <c r="DE19" s="1543"/>
      <c r="DF19" s="1543"/>
      <c r="DG19" s="1543"/>
      <c r="DH19" s="1543"/>
      <c r="DI19" s="1543"/>
      <c r="DJ19" s="1543"/>
      <c r="DK19" s="1808"/>
      <c r="DL19" s="1807">
        <f>MIN(年末調整2!$U$19,年末調整2!$U$21)</f>
        <v>0</v>
      </c>
      <c r="DM19" s="1543"/>
      <c r="DN19" s="1543"/>
      <c r="DO19" s="1543"/>
      <c r="DP19" s="1543"/>
      <c r="DQ19" s="1543"/>
      <c r="DR19" s="1543"/>
      <c r="DS19" s="1543"/>
      <c r="DT19" s="1543"/>
      <c r="DU19" s="1543"/>
      <c r="DV19" s="1543"/>
      <c r="DW19" s="1543"/>
      <c r="DX19" s="1543"/>
      <c r="DY19" s="1543"/>
      <c r="DZ19" s="1543"/>
      <c r="EA19" s="1808"/>
    </row>
    <row r="20" spans="2:167" ht="9.75" customHeight="1" x14ac:dyDescent="0.15">
      <c r="B20" s="1809"/>
      <c r="C20" s="1810"/>
      <c r="D20" s="1810"/>
      <c r="E20" s="1810"/>
      <c r="F20" s="1810"/>
      <c r="G20" s="1810"/>
      <c r="H20" s="1810"/>
      <c r="I20" s="1810"/>
      <c r="J20" s="1810"/>
      <c r="K20" s="1810"/>
      <c r="L20" s="1810"/>
      <c r="M20" s="1810"/>
      <c r="N20" s="1810"/>
      <c r="O20" s="1810"/>
      <c r="P20" s="1810"/>
      <c r="Q20" s="1811"/>
      <c r="R20" s="1809"/>
      <c r="S20" s="1810"/>
      <c r="T20" s="1810"/>
      <c r="U20" s="1810"/>
      <c r="V20" s="1810"/>
      <c r="W20" s="1810"/>
      <c r="X20" s="1810"/>
      <c r="Y20" s="1810"/>
      <c r="Z20" s="1810"/>
      <c r="AA20" s="1810"/>
      <c r="AB20" s="1810"/>
      <c r="AC20" s="1810"/>
      <c r="AD20" s="1810"/>
      <c r="AE20" s="1810"/>
      <c r="AF20" s="1810"/>
      <c r="AG20" s="1811"/>
      <c r="AH20" s="1809"/>
      <c r="AI20" s="1810"/>
      <c r="AJ20" s="1810"/>
      <c r="AK20" s="1810"/>
      <c r="AL20" s="1810"/>
      <c r="AM20" s="1810"/>
      <c r="AN20" s="1810"/>
      <c r="AO20" s="1810"/>
      <c r="AP20" s="1810"/>
      <c r="AQ20" s="1810"/>
      <c r="AR20" s="1810"/>
      <c r="AS20" s="1810"/>
      <c r="AT20" s="1810"/>
      <c r="AU20" s="1810"/>
      <c r="AV20" s="1810"/>
      <c r="AW20" s="1811"/>
      <c r="AX20" s="1809"/>
      <c r="AY20" s="1810"/>
      <c r="AZ20" s="1810"/>
      <c r="BA20" s="1810"/>
      <c r="BB20" s="1810"/>
      <c r="BC20" s="1810"/>
      <c r="BD20" s="1810"/>
      <c r="BE20" s="1810"/>
      <c r="BF20" s="1810"/>
      <c r="BG20" s="1810"/>
      <c r="BH20" s="1810"/>
      <c r="BI20" s="1810"/>
      <c r="BJ20" s="1810"/>
      <c r="BK20" s="1810"/>
      <c r="BL20" s="1810"/>
      <c r="BM20" s="1811"/>
      <c r="BP20" s="1809"/>
      <c r="BQ20" s="1810"/>
      <c r="BR20" s="1810"/>
      <c r="BS20" s="1810"/>
      <c r="BT20" s="1810"/>
      <c r="BU20" s="1810"/>
      <c r="BV20" s="1810"/>
      <c r="BW20" s="1810"/>
      <c r="BX20" s="1810"/>
      <c r="BY20" s="1810"/>
      <c r="BZ20" s="1810"/>
      <c r="CA20" s="1810"/>
      <c r="CB20" s="1810"/>
      <c r="CC20" s="1810"/>
      <c r="CD20" s="1810"/>
      <c r="CE20" s="1811"/>
      <c r="CF20" s="1809"/>
      <c r="CG20" s="1810"/>
      <c r="CH20" s="1810"/>
      <c r="CI20" s="1810"/>
      <c r="CJ20" s="1810"/>
      <c r="CK20" s="1810"/>
      <c r="CL20" s="1810"/>
      <c r="CM20" s="1810"/>
      <c r="CN20" s="1810"/>
      <c r="CO20" s="1810"/>
      <c r="CP20" s="1810"/>
      <c r="CQ20" s="1810"/>
      <c r="CR20" s="1810"/>
      <c r="CS20" s="1810"/>
      <c r="CT20" s="1810"/>
      <c r="CU20" s="1811"/>
      <c r="CV20" s="1809"/>
      <c r="CW20" s="1810"/>
      <c r="CX20" s="1810"/>
      <c r="CY20" s="1810"/>
      <c r="CZ20" s="1810"/>
      <c r="DA20" s="1810"/>
      <c r="DB20" s="1810"/>
      <c r="DC20" s="1810"/>
      <c r="DD20" s="1810"/>
      <c r="DE20" s="1810"/>
      <c r="DF20" s="1810"/>
      <c r="DG20" s="1810"/>
      <c r="DH20" s="1810"/>
      <c r="DI20" s="1810"/>
      <c r="DJ20" s="1810"/>
      <c r="DK20" s="1811"/>
      <c r="DL20" s="1809"/>
      <c r="DM20" s="1810"/>
      <c r="DN20" s="1810"/>
      <c r="DO20" s="1810"/>
      <c r="DP20" s="1810"/>
      <c r="DQ20" s="1810"/>
      <c r="DR20" s="1810"/>
      <c r="DS20" s="1810"/>
      <c r="DT20" s="1810"/>
      <c r="DU20" s="1810"/>
      <c r="DV20" s="1810"/>
      <c r="DW20" s="1810"/>
      <c r="DX20" s="1810"/>
      <c r="DY20" s="1810"/>
      <c r="DZ20" s="1810"/>
      <c r="EA20" s="1811"/>
    </row>
    <row r="21" spans="2:167" ht="17.25" customHeight="1" x14ac:dyDescent="0.15">
      <c r="B21" s="1840" t="s">
        <v>249</v>
      </c>
      <c r="C21" s="1841"/>
      <c r="D21" s="1841"/>
      <c r="E21" s="1841"/>
      <c r="F21" s="211"/>
      <c r="G21" s="1570" t="str">
        <f>IF(従業員情報!$E$5="要","","年末調整未済")</f>
        <v>年末調整未済</v>
      </c>
      <c r="H21" s="1570"/>
      <c r="I21" s="1570"/>
      <c r="J21" s="1570"/>
      <c r="K21" s="1570"/>
      <c r="L21" s="1570"/>
      <c r="M21" s="1570"/>
      <c r="N21" s="1570"/>
      <c r="O21" s="1570"/>
      <c r="P21" s="1570"/>
      <c r="Q21" s="1570"/>
      <c r="R21" s="1171" t="str">
        <f>年末調整1!$D$153</f>
        <v/>
      </c>
      <c r="S21" s="1171"/>
      <c r="T21" s="1695" t="str">
        <f>年末調整1!$E$153</f>
        <v/>
      </c>
      <c r="U21" s="1695"/>
      <c r="V21" s="1695"/>
      <c r="W21" s="1695"/>
      <c r="X21" s="1695"/>
      <c r="Y21" s="1695"/>
      <c r="Z21" s="1695"/>
      <c r="AA21" s="1695"/>
      <c r="AB21" s="1171" t="str">
        <f>年末調整1!$J$153</f>
        <v/>
      </c>
      <c r="AC21" s="1171"/>
      <c r="AD21" s="1695" t="str">
        <f>年末調整1!$K$153</f>
        <v/>
      </c>
      <c r="AE21" s="1695"/>
      <c r="AF21" s="1695"/>
      <c r="AG21" s="1695"/>
      <c r="AH21" s="1695"/>
      <c r="AI21" s="1695"/>
      <c r="AJ21" s="1695"/>
      <c r="AK21" s="1695"/>
      <c r="AL21" s="211"/>
      <c r="AM21" s="211"/>
      <c r="AN21" s="211"/>
      <c r="AO21" s="211"/>
      <c r="AP21" s="211"/>
      <c r="AQ21" s="211"/>
      <c r="AR21" s="211"/>
      <c r="AS21" s="1986"/>
      <c r="AT21" s="1986"/>
      <c r="AU21" s="1986"/>
      <c r="AV21" s="1986"/>
      <c r="AW21" s="1986"/>
      <c r="AX21" s="1986"/>
      <c r="AY21" s="1986"/>
      <c r="AZ21" s="1986"/>
      <c r="BA21" s="1986"/>
      <c r="BB21" s="2164"/>
      <c r="BC21" s="2164"/>
      <c r="BD21" s="2164"/>
      <c r="BE21" s="2164"/>
      <c r="BF21" s="2164"/>
      <c r="BG21" s="1171"/>
      <c r="BH21" s="1171"/>
      <c r="BI21" s="1171"/>
      <c r="BJ21" s="1171"/>
      <c r="BK21" s="1171"/>
      <c r="BL21" s="211"/>
      <c r="BM21" s="212"/>
      <c r="BP21" s="1840" t="s">
        <v>249</v>
      </c>
      <c r="BQ21" s="1841"/>
      <c r="BR21" s="1841"/>
      <c r="BS21" s="1841"/>
      <c r="BT21" s="211"/>
      <c r="BU21" s="1570" t="str">
        <f>IF(従業員情報!$E$5="要","","年末調整未済")</f>
        <v>年末調整未済</v>
      </c>
      <c r="BV21" s="1570"/>
      <c r="BW21" s="1570"/>
      <c r="BX21" s="1570"/>
      <c r="BY21" s="1570"/>
      <c r="BZ21" s="1570"/>
      <c r="CA21" s="1570"/>
      <c r="CB21" s="1570"/>
      <c r="CC21" s="1570"/>
      <c r="CD21" s="1570"/>
      <c r="CE21" s="1570"/>
      <c r="CF21" s="1171" t="str">
        <f>年末調整1!$D$153</f>
        <v/>
      </c>
      <c r="CG21" s="1171"/>
      <c r="CH21" s="1695" t="str">
        <f>年末調整1!$E$153</f>
        <v/>
      </c>
      <c r="CI21" s="1695"/>
      <c r="CJ21" s="1695"/>
      <c r="CK21" s="1695"/>
      <c r="CL21" s="1695"/>
      <c r="CM21" s="1695"/>
      <c r="CN21" s="1695"/>
      <c r="CO21" s="1695"/>
      <c r="CP21" s="1171" t="str">
        <f>年末調整1!$J$153</f>
        <v/>
      </c>
      <c r="CQ21" s="1171"/>
      <c r="CR21" s="1695" t="str">
        <f>年末調整1!$K$153</f>
        <v/>
      </c>
      <c r="CS21" s="1695"/>
      <c r="CT21" s="1695"/>
      <c r="CU21" s="1695"/>
      <c r="CV21" s="1695"/>
      <c r="CW21" s="1695"/>
      <c r="CX21" s="1695"/>
      <c r="CY21" s="1695"/>
      <c r="CZ21" s="211"/>
      <c r="DA21" s="211"/>
      <c r="DB21" s="211"/>
      <c r="DC21" s="211"/>
      <c r="DD21" s="211"/>
      <c r="DE21" s="211"/>
      <c r="DF21" s="211"/>
      <c r="DG21" s="1986"/>
      <c r="DH21" s="1986"/>
      <c r="DI21" s="1986"/>
      <c r="DJ21" s="1986"/>
      <c r="DK21" s="1986"/>
      <c r="DL21" s="1986"/>
      <c r="DM21" s="1986"/>
      <c r="DN21" s="1986"/>
      <c r="DO21" s="1986"/>
      <c r="DP21" s="2164"/>
      <c r="DQ21" s="2164"/>
      <c r="DR21" s="2164"/>
      <c r="DS21" s="2164"/>
      <c r="DT21" s="2164"/>
      <c r="DU21" s="1171"/>
      <c r="DV21" s="1171"/>
      <c r="DW21" s="1171"/>
      <c r="DX21" s="1171"/>
      <c r="DY21" s="1171"/>
      <c r="DZ21" s="211"/>
      <c r="EA21" s="212"/>
    </row>
    <row r="22" spans="2:167" ht="17.25" customHeight="1" x14ac:dyDescent="0.15">
      <c r="B22" s="1822"/>
      <c r="C22" s="1567"/>
      <c r="D22" s="1567"/>
      <c r="E22" s="1567"/>
      <c r="F22" s="1526">
        <f>年末調整1!$C$154</f>
        <v>0</v>
      </c>
      <c r="G22" s="1526"/>
      <c r="H22" s="1526"/>
      <c r="I22" s="1526"/>
      <c r="J22" s="1526"/>
      <c r="K22" s="1526"/>
      <c r="L22" s="1526"/>
      <c r="M22" s="1526"/>
      <c r="N22" s="1526"/>
      <c r="O22" s="1526"/>
      <c r="P22" s="1526"/>
      <c r="Q22" s="1526"/>
      <c r="R22" s="1526"/>
      <c r="S22" s="1526"/>
      <c r="T22" s="1526"/>
      <c r="U22" s="1526"/>
      <c r="V22" s="1526"/>
      <c r="W22" s="1526"/>
      <c r="X22" s="1526"/>
      <c r="Y22" s="1526"/>
      <c r="Z22" s="1526"/>
      <c r="AA22" s="1526"/>
      <c r="AB22" s="1526"/>
      <c r="AC22" s="1526"/>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c r="BB22" s="1526"/>
      <c r="BC22" s="1526"/>
      <c r="BD22" s="1526"/>
      <c r="BE22" s="1526"/>
      <c r="BF22" s="1526"/>
      <c r="BG22" s="1526"/>
      <c r="BH22" s="1526"/>
      <c r="BI22" s="1526"/>
      <c r="BJ22" s="1526"/>
      <c r="BK22" s="1526"/>
      <c r="BL22" s="1526"/>
      <c r="BM22" s="1696"/>
      <c r="BP22" s="1822"/>
      <c r="BQ22" s="1567"/>
      <c r="BR22" s="1567"/>
      <c r="BS22" s="1567"/>
      <c r="BT22" s="1526">
        <f>年末調整1!$C$154</f>
        <v>0</v>
      </c>
      <c r="BU22" s="1526"/>
      <c r="BV22" s="1526"/>
      <c r="BW22" s="1526"/>
      <c r="BX22" s="1526"/>
      <c r="BY22" s="1526"/>
      <c r="BZ22" s="1526"/>
      <c r="CA22" s="1526"/>
      <c r="CB22" s="1526"/>
      <c r="CC22" s="1526"/>
      <c r="CD22" s="1526"/>
      <c r="CE22" s="1526"/>
      <c r="CF22" s="1526"/>
      <c r="CG22" s="1526"/>
      <c r="CH22" s="1526"/>
      <c r="CI22" s="1526"/>
      <c r="CJ22" s="1526"/>
      <c r="CK22" s="1526"/>
      <c r="CL22" s="1526"/>
      <c r="CM22" s="1526"/>
      <c r="CN22" s="1526"/>
      <c r="CO22" s="1526"/>
      <c r="CP22" s="1526"/>
      <c r="CQ22" s="1526"/>
      <c r="CR22" s="1526"/>
      <c r="CS22" s="1526"/>
      <c r="CT22" s="1526"/>
      <c r="CU22" s="1526"/>
      <c r="CV22" s="1526"/>
      <c r="CW22" s="1526"/>
      <c r="CX22" s="1526"/>
      <c r="CY22" s="1526"/>
      <c r="CZ22" s="1526"/>
      <c r="DA22" s="1526"/>
      <c r="DB22" s="1526"/>
      <c r="DC22" s="1526"/>
      <c r="DD22" s="1526"/>
      <c r="DE22" s="1526"/>
      <c r="DF22" s="1526"/>
      <c r="DG22" s="1526"/>
      <c r="DH22" s="1526"/>
      <c r="DI22" s="1526"/>
      <c r="DJ22" s="1526"/>
      <c r="DK22" s="1526"/>
      <c r="DL22" s="1526"/>
      <c r="DM22" s="1526"/>
      <c r="DN22" s="1526"/>
      <c r="DO22" s="1526"/>
      <c r="DP22" s="1526"/>
      <c r="DQ22" s="1526"/>
      <c r="DR22" s="1526"/>
      <c r="DS22" s="1526"/>
      <c r="DT22" s="1526"/>
      <c r="DU22" s="1526"/>
      <c r="DV22" s="1526"/>
      <c r="DW22" s="1526"/>
      <c r="DX22" s="1526"/>
      <c r="DY22" s="1526"/>
      <c r="DZ22" s="1526"/>
      <c r="EA22" s="1696"/>
    </row>
    <row r="23" spans="2:167" ht="17.25" customHeight="1" x14ac:dyDescent="0.15">
      <c r="B23" s="1822"/>
      <c r="C23" s="1567"/>
      <c r="D23" s="1567"/>
      <c r="E23" s="1567"/>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c r="AT23" s="1526"/>
      <c r="AU23" s="1526"/>
      <c r="AV23" s="1526"/>
      <c r="AW23" s="1526"/>
      <c r="AX23" s="1526"/>
      <c r="AY23" s="1526"/>
      <c r="AZ23" s="1526"/>
      <c r="BA23" s="1526"/>
      <c r="BB23" s="1526"/>
      <c r="BC23" s="1526"/>
      <c r="BD23" s="1526"/>
      <c r="BE23" s="1526"/>
      <c r="BF23" s="1526"/>
      <c r="BG23" s="1526"/>
      <c r="BH23" s="1526"/>
      <c r="BI23" s="1526"/>
      <c r="BJ23" s="1526"/>
      <c r="BK23" s="1526"/>
      <c r="BL23" s="1526"/>
      <c r="BM23" s="1696"/>
      <c r="BP23" s="1822"/>
      <c r="BQ23" s="1567"/>
      <c r="BR23" s="1567"/>
      <c r="BS23" s="1567"/>
      <c r="BT23" s="1526"/>
      <c r="BU23" s="1526"/>
      <c r="BV23" s="1526"/>
      <c r="BW23" s="1526"/>
      <c r="BX23" s="1526"/>
      <c r="BY23" s="1526"/>
      <c r="BZ23" s="1526"/>
      <c r="CA23" s="1526"/>
      <c r="CB23" s="1526"/>
      <c r="CC23" s="1526"/>
      <c r="CD23" s="1526"/>
      <c r="CE23" s="1526"/>
      <c r="CF23" s="1526"/>
      <c r="CG23" s="1526"/>
      <c r="CH23" s="1526"/>
      <c r="CI23" s="1526"/>
      <c r="CJ23" s="1526"/>
      <c r="CK23" s="1526"/>
      <c r="CL23" s="1526"/>
      <c r="CM23" s="1526"/>
      <c r="CN23" s="1526"/>
      <c r="CO23" s="1526"/>
      <c r="CP23" s="1526"/>
      <c r="CQ23" s="1526"/>
      <c r="CR23" s="1526"/>
      <c r="CS23" s="1526"/>
      <c r="CT23" s="1526"/>
      <c r="CU23" s="1526"/>
      <c r="CV23" s="1526"/>
      <c r="CW23" s="1526"/>
      <c r="CX23" s="1526"/>
      <c r="CY23" s="1526"/>
      <c r="CZ23" s="1526"/>
      <c r="DA23" s="1526"/>
      <c r="DB23" s="1526"/>
      <c r="DC23" s="1526"/>
      <c r="DD23" s="1526"/>
      <c r="DE23" s="1526"/>
      <c r="DF23" s="1526"/>
      <c r="DG23" s="1526"/>
      <c r="DH23" s="1526"/>
      <c r="DI23" s="1526"/>
      <c r="DJ23" s="1526"/>
      <c r="DK23" s="1526"/>
      <c r="DL23" s="1526"/>
      <c r="DM23" s="1526"/>
      <c r="DN23" s="1526"/>
      <c r="DO23" s="1526"/>
      <c r="DP23" s="1526"/>
      <c r="DQ23" s="1526"/>
      <c r="DR23" s="1526"/>
      <c r="DS23" s="1526"/>
      <c r="DT23" s="1526"/>
      <c r="DU23" s="1526"/>
      <c r="DV23" s="1526"/>
      <c r="DW23" s="1526"/>
      <c r="DX23" s="1526"/>
      <c r="DY23" s="1526"/>
      <c r="DZ23" s="1526"/>
      <c r="EA23" s="1696"/>
    </row>
    <row r="24" spans="2:167" ht="17.25" customHeight="1" x14ac:dyDescent="0.15">
      <c r="B24" s="1822"/>
      <c r="C24" s="1567"/>
      <c r="D24" s="1567"/>
      <c r="E24" s="1567"/>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c r="BB24" s="1526"/>
      <c r="BC24" s="1526"/>
      <c r="BD24" s="1526"/>
      <c r="BE24" s="1526"/>
      <c r="BF24" s="1526"/>
      <c r="BG24" s="1526"/>
      <c r="BH24" s="1526"/>
      <c r="BI24" s="1526"/>
      <c r="BJ24" s="1526"/>
      <c r="BK24" s="1526"/>
      <c r="BL24" s="1526"/>
      <c r="BM24" s="1696"/>
      <c r="BP24" s="1822"/>
      <c r="BQ24" s="1567"/>
      <c r="BR24" s="1567"/>
      <c r="BS24" s="1567"/>
      <c r="BT24" s="1526"/>
      <c r="BU24" s="1526"/>
      <c r="BV24" s="1526"/>
      <c r="BW24" s="1526"/>
      <c r="BX24" s="1526"/>
      <c r="BY24" s="1526"/>
      <c r="BZ24" s="1526"/>
      <c r="CA24" s="1526"/>
      <c r="CB24" s="1526"/>
      <c r="CC24" s="1526"/>
      <c r="CD24" s="1526"/>
      <c r="CE24" s="1526"/>
      <c r="CF24" s="1526"/>
      <c r="CG24" s="1526"/>
      <c r="CH24" s="1526"/>
      <c r="CI24" s="1526"/>
      <c r="CJ24" s="1526"/>
      <c r="CK24" s="1526"/>
      <c r="CL24" s="1526"/>
      <c r="CM24" s="1526"/>
      <c r="CN24" s="1526"/>
      <c r="CO24" s="1526"/>
      <c r="CP24" s="1526"/>
      <c r="CQ24" s="1526"/>
      <c r="CR24" s="1526"/>
      <c r="CS24" s="1526"/>
      <c r="CT24" s="1526"/>
      <c r="CU24" s="1526"/>
      <c r="CV24" s="1526"/>
      <c r="CW24" s="1526"/>
      <c r="CX24" s="1526"/>
      <c r="CY24" s="1526"/>
      <c r="CZ24" s="1526"/>
      <c r="DA24" s="1526"/>
      <c r="DB24" s="1526"/>
      <c r="DC24" s="1526"/>
      <c r="DD24" s="1526"/>
      <c r="DE24" s="1526"/>
      <c r="DF24" s="1526"/>
      <c r="DG24" s="1526"/>
      <c r="DH24" s="1526"/>
      <c r="DI24" s="1526"/>
      <c r="DJ24" s="1526"/>
      <c r="DK24" s="1526"/>
      <c r="DL24" s="1526"/>
      <c r="DM24" s="1526"/>
      <c r="DN24" s="1526"/>
      <c r="DO24" s="1526"/>
      <c r="DP24" s="1526"/>
      <c r="DQ24" s="1526"/>
      <c r="DR24" s="1526"/>
      <c r="DS24" s="1526"/>
      <c r="DT24" s="1526"/>
      <c r="DU24" s="1526"/>
      <c r="DV24" s="1526"/>
      <c r="DW24" s="1526"/>
      <c r="DX24" s="1526"/>
      <c r="DY24" s="1526"/>
      <c r="DZ24" s="1526"/>
      <c r="EA24" s="1696"/>
    </row>
    <row r="25" spans="2:167" ht="32.25" customHeight="1" x14ac:dyDescent="0.15">
      <c r="B25" s="1824"/>
      <c r="C25" s="1825"/>
      <c r="D25" s="1825"/>
      <c r="E25" s="1825"/>
      <c r="F25" s="1697"/>
      <c r="G25" s="1697"/>
      <c r="H25" s="1697"/>
      <c r="I25" s="1697"/>
      <c r="J25" s="1697"/>
      <c r="K25" s="1697"/>
      <c r="L25" s="1697"/>
      <c r="M25" s="1697"/>
      <c r="N25" s="1697"/>
      <c r="O25" s="1697"/>
      <c r="P25" s="1697"/>
      <c r="Q25" s="1697"/>
      <c r="R25" s="1697"/>
      <c r="S25" s="1697"/>
      <c r="T25" s="1697"/>
      <c r="U25" s="1697"/>
      <c r="V25" s="1697"/>
      <c r="W25" s="1697"/>
      <c r="X25" s="1697"/>
      <c r="Y25" s="1697"/>
      <c r="Z25" s="1697"/>
      <c r="AA25" s="1697"/>
      <c r="AB25" s="1697"/>
      <c r="AC25" s="1697"/>
      <c r="AD25" s="1697"/>
      <c r="AE25" s="1697"/>
      <c r="AF25" s="1697"/>
      <c r="AG25" s="1697"/>
      <c r="AH25" s="1697"/>
      <c r="AI25" s="1697"/>
      <c r="AJ25" s="1697"/>
      <c r="AK25" s="1697"/>
      <c r="AL25" s="1697"/>
      <c r="AM25" s="1697"/>
      <c r="AN25" s="1697"/>
      <c r="AO25" s="1697"/>
      <c r="AP25" s="1697"/>
      <c r="AQ25" s="1697"/>
      <c r="AR25" s="1697"/>
      <c r="AS25" s="1697"/>
      <c r="AT25" s="1697"/>
      <c r="AU25" s="1697"/>
      <c r="AV25" s="1697"/>
      <c r="AW25" s="1697"/>
      <c r="AX25" s="1697"/>
      <c r="AY25" s="1697"/>
      <c r="AZ25" s="1697"/>
      <c r="BA25" s="1697"/>
      <c r="BB25" s="1697"/>
      <c r="BC25" s="1697"/>
      <c r="BD25" s="1697"/>
      <c r="BE25" s="1697"/>
      <c r="BF25" s="1697"/>
      <c r="BG25" s="1697"/>
      <c r="BH25" s="1697"/>
      <c r="BI25" s="1697"/>
      <c r="BJ25" s="1697"/>
      <c r="BK25" s="1697"/>
      <c r="BL25" s="1697"/>
      <c r="BM25" s="1698"/>
      <c r="BP25" s="1824"/>
      <c r="BQ25" s="1825"/>
      <c r="BR25" s="1825"/>
      <c r="BS25" s="1825"/>
      <c r="BT25" s="1697"/>
      <c r="BU25" s="1697"/>
      <c r="BV25" s="1697"/>
      <c r="BW25" s="1697"/>
      <c r="BX25" s="1697"/>
      <c r="BY25" s="1697"/>
      <c r="BZ25" s="1697"/>
      <c r="CA25" s="1697"/>
      <c r="CB25" s="1697"/>
      <c r="CC25" s="1697"/>
      <c r="CD25" s="1697"/>
      <c r="CE25" s="1697"/>
      <c r="CF25" s="1697"/>
      <c r="CG25" s="1697"/>
      <c r="CH25" s="1697"/>
      <c r="CI25" s="1697"/>
      <c r="CJ25" s="1697"/>
      <c r="CK25" s="1697"/>
      <c r="CL25" s="1697"/>
      <c r="CM25" s="1697"/>
      <c r="CN25" s="1697"/>
      <c r="CO25" s="1697"/>
      <c r="CP25" s="1697"/>
      <c r="CQ25" s="1697"/>
      <c r="CR25" s="1697"/>
      <c r="CS25" s="1697"/>
      <c r="CT25" s="1697"/>
      <c r="CU25" s="1697"/>
      <c r="CV25" s="1697"/>
      <c r="CW25" s="1697"/>
      <c r="CX25" s="1697"/>
      <c r="CY25" s="1697"/>
      <c r="CZ25" s="1697"/>
      <c r="DA25" s="1697"/>
      <c r="DB25" s="1697"/>
      <c r="DC25" s="1697"/>
      <c r="DD25" s="1697"/>
      <c r="DE25" s="1697"/>
      <c r="DF25" s="1697"/>
      <c r="DG25" s="1697"/>
      <c r="DH25" s="1697"/>
      <c r="DI25" s="1697"/>
      <c r="DJ25" s="1697"/>
      <c r="DK25" s="1697"/>
      <c r="DL25" s="1697"/>
      <c r="DM25" s="1697"/>
      <c r="DN25" s="1697"/>
      <c r="DO25" s="1697"/>
      <c r="DP25" s="1697"/>
      <c r="DQ25" s="1697"/>
      <c r="DR25" s="1697"/>
      <c r="DS25" s="1697"/>
      <c r="DT25" s="1697"/>
      <c r="DU25" s="1697"/>
      <c r="DV25" s="1697"/>
      <c r="DW25" s="1697"/>
      <c r="DX25" s="1697"/>
      <c r="DY25" s="1697"/>
      <c r="DZ25" s="1697"/>
      <c r="EA25" s="1698"/>
    </row>
    <row r="26" spans="2:167" ht="15" customHeight="1" x14ac:dyDescent="0.15">
      <c r="B26" s="1842" t="s">
        <v>473</v>
      </c>
      <c r="C26" s="1843"/>
      <c r="D26" s="1843"/>
      <c r="E26" s="1844"/>
      <c r="F26" s="1812" t="s">
        <v>134</v>
      </c>
      <c r="G26" s="1813"/>
      <c r="H26" s="1813"/>
      <c r="I26" s="1813"/>
      <c r="J26" s="1813"/>
      <c r="K26" s="213"/>
      <c r="L26" s="214"/>
      <c r="M26" s="214"/>
      <c r="N26" s="214"/>
      <c r="O26" s="214"/>
      <c r="P26" s="214"/>
      <c r="Q26" s="215" t="s">
        <v>1</v>
      </c>
      <c r="R26" s="1812" t="s">
        <v>135</v>
      </c>
      <c r="S26" s="1813"/>
      <c r="T26" s="1813"/>
      <c r="U26" s="1813"/>
      <c r="V26" s="1813"/>
      <c r="W26" s="213"/>
      <c r="X26" s="214"/>
      <c r="Y26" s="214"/>
      <c r="Z26" s="214"/>
      <c r="AA26" s="214"/>
      <c r="AB26" s="214"/>
      <c r="AC26" s="215" t="s">
        <v>1</v>
      </c>
      <c r="AD26" s="1812" t="s">
        <v>250</v>
      </c>
      <c r="AE26" s="1813"/>
      <c r="AF26" s="1813"/>
      <c r="AG26" s="1813"/>
      <c r="AH26" s="1813"/>
      <c r="AI26" s="213"/>
      <c r="AJ26" s="214"/>
      <c r="AK26" s="214"/>
      <c r="AL26" s="214"/>
      <c r="AM26" s="214"/>
      <c r="AN26" s="214"/>
      <c r="AO26" s="215" t="s">
        <v>1</v>
      </c>
      <c r="AP26" s="1812" t="s">
        <v>302</v>
      </c>
      <c r="AQ26" s="1813"/>
      <c r="AR26" s="1813"/>
      <c r="AS26" s="1813"/>
      <c r="AT26" s="1813"/>
      <c r="AU26" s="213"/>
      <c r="AV26" s="214"/>
      <c r="AW26" s="214"/>
      <c r="AX26" s="214"/>
      <c r="AY26" s="214"/>
      <c r="AZ26" s="214"/>
      <c r="BA26" s="215" t="s">
        <v>1</v>
      </c>
      <c r="BB26" s="1812" t="s">
        <v>303</v>
      </c>
      <c r="BC26" s="1813"/>
      <c r="BD26" s="1813"/>
      <c r="BE26" s="1813"/>
      <c r="BF26" s="1813"/>
      <c r="BG26" s="213"/>
      <c r="BH26" s="214"/>
      <c r="BI26" s="214"/>
      <c r="BJ26" s="214"/>
      <c r="BK26" s="214"/>
      <c r="BL26" s="214"/>
      <c r="BM26" s="215" t="s">
        <v>1</v>
      </c>
      <c r="BP26" s="1842" t="s">
        <v>473</v>
      </c>
      <c r="BQ26" s="1843"/>
      <c r="BR26" s="1843"/>
      <c r="BS26" s="1844"/>
      <c r="BT26" s="1812" t="s">
        <v>134</v>
      </c>
      <c r="BU26" s="1813"/>
      <c r="BV26" s="1813"/>
      <c r="BW26" s="1813"/>
      <c r="BX26" s="1813"/>
      <c r="BY26" s="213"/>
      <c r="BZ26" s="214"/>
      <c r="CA26" s="214"/>
      <c r="CB26" s="214"/>
      <c r="CC26" s="214"/>
      <c r="CD26" s="214"/>
      <c r="CE26" s="215" t="s">
        <v>1</v>
      </c>
      <c r="CF26" s="1812" t="s">
        <v>135</v>
      </c>
      <c r="CG26" s="1813"/>
      <c r="CH26" s="1813"/>
      <c r="CI26" s="1813"/>
      <c r="CJ26" s="1813"/>
      <c r="CK26" s="213"/>
      <c r="CL26" s="214"/>
      <c r="CM26" s="214"/>
      <c r="CN26" s="214"/>
      <c r="CO26" s="214"/>
      <c r="CP26" s="214"/>
      <c r="CQ26" s="215" t="s">
        <v>1</v>
      </c>
      <c r="CR26" s="1812" t="s">
        <v>250</v>
      </c>
      <c r="CS26" s="1813"/>
      <c r="CT26" s="1813"/>
      <c r="CU26" s="1813"/>
      <c r="CV26" s="1813"/>
      <c r="CW26" s="213"/>
      <c r="CX26" s="214"/>
      <c r="CY26" s="214"/>
      <c r="CZ26" s="214"/>
      <c r="DA26" s="214"/>
      <c r="DB26" s="214"/>
      <c r="DC26" s="215" t="s">
        <v>1</v>
      </c>
      <c r="DD26" s="1812" t="s">
        <v>302</v>
      </c>
      <c r="DE26" s="1813"/>
      <c r="DF26" s="1813"/>
      <c r="DG26" s="1813"/>
      <c r="DH26" s="1813"/>
      <c r="DI26" s="213"/>
      <c r="DJ26" s="214"/>
      <c r="DK26" s="214"/>
      <c r="DL26" s="214"/>
      <c r="DM26" s="214"/>
      <c r="DN26" s="214"/>
      <c r="DO26" s="215" t="s">
        <v>1</v>
      </c>
      <c r="DP26" s="1812" t="s">
        <v>303</v>
      </c>
      <c r="DQ26" s="1813"/>
      <c r="DR26" s="1813"/>
      <c r="DS26" s="1813"/>
      <c r="DT26" s="1813"/>
      <c r="DU26" s="213"/>
      <c r="DV26" s="214"/>
      <c r="DW26" s="214"/>
      <c r="DX26" s="214"/>
      <c r="DY26" s="214"/>
      <c r="DZ26" s="214"/>
      <c r="EA26" s="215" t="s">
        <v>1</v>
      </c>
    </row>
    <row r="27" spans="2:167" ht="29.25" customHeight="1" x14ac:dyDescent="0.15">
      <c r="B27" s="1845"/>
      <c r="C27" s="1846"/>
      <c r="D27" s="1846"/>
      <c r="E27" s="1847"/>
      <c r="F27" s="1814"/>
      <c r="G27" s="1815"/>
      <c r="H27" s="1815"/>
      <c r="I27" s="1815"/>
      <c r="J27" s="1815"/>
      <c r="K27" s="1629">
        <f>年末調整1!$N$121</f>
        <v>0</v>
      </c>
      <c r="L27" s="1630"/>
      <c r="M27" s="1630"/>
      <c r="N27" s="1630"/>
      <c r="O27" s="1630"/>
      <c r="P27" s="1630"/>
      <c r="Q27" s="1631"/>
      <c r="R27" s="1814"/>
      <c r="S27" s="1815"/>
      <c r="T27" s="1815"/>
      <c r="U27" s="1815"/>
      <c r="V27" s="1815"/>
      <c r="W27" s="1629">
        <f>年末調整1!$N$123</f>
        <v>0</v>
      </c>
      <c r="X27" s="1630"/>
      <c r="Y27" s="1630"/>
      <c r="Z27" s="1630"/>
      <c r="AA27" s="1630"/>
      <c r="AB27" s="1630"/>
      <c r="AC27" s="1631"/>
      <c r="AD27" s="1814"/>
      <c r="AE27" s="1815"/>
      <c r="AF27" s="1815"/>
      <c r="AG27" s="1815"/>
      <c r="AH27" s="1815"/>
      <c r="AI27" s="1629">
        <f>年末調整1!$N$125</f>
        <v>0</v>
      </c>
      <c r="AJ27" s="1630"/>
      <c r="AK27" s="1630"/>
      <c r="AL27" s="1630"/>
      <c r="AM27" s="1630"/>
      <c r="AN27" s="1630"/>
      <c r="AO27" s="1631"/>
      <c r="AP27" s="1814"/>
      <c r="AQ27" s="1815"/>
      <c r="AR27" s="1815"/>
      <c r="AS27" s="1815"/>
      <c r="AT27" s="1815"/>
      <c r="AU27" s="1629">
        <f>年末調整1!$N$127</f>
        <v>0</v>
      </c>
      <c r="AV27" s="1630"/>
      <c r="AW27" s="1630"/>
      <c r="AX27" s="1630"/>
      <c r="AY27" s="1630"/>
      <c r="AZ27" s="1630"/>
      <c r="BA27" s="1631"/>
      <c r="BB27" s="1814"/>
      <c r="BC27" s="1815"/>
      <c r="BD27" s="1815"/>
      <c r="BE27" s="1815"/>
      <c r="BF27" s="1815"/>
      <c r="BG27" s="1629">
        <f>年末調整1!$N$129</f>
        <v>0</v>
      </c>
      <c r="BH27" s="1630"/>
      <c r="BI27" s="1630"/>
      <c r="BJ27" s="1630"/>
      <c r="BK27" s="1630"/>
      <c r="BL27" s="1630"/>
      <c r="BM27" s="1631"/>
      <c r="BP27" s="1845"/>
      <c r="BQ27" s="1846"/>
      <c r="BR27" s="1846"/>
      <c r="BS27" s="1847"/>
      <c r="BT27" s="1814"/>
      <c r="BU27" s="1815"/>
      <c r="BV27" s="1815"/>
      <c r="BW27" s="1815"/>
      <c r="BX27" s="1815"/>
      <c r="BY27" s="1629">
        <f>年末調整1!$N$121</f>
        <v>0</v>
      </c>
      <c r="BZ27" s="1630"/>
      <c r="CA27" s="1630"/>
      <c r="CB27" s="1630"/>
      <c r="CC27" s="1630"/>
      <c r="CD27" s="1630"/>
      <c r="CE27" s="1631"/>
      <c r="CF27" s="1814"/>
      <c r="CG27" s="1815"/>
      <c r="CH27" s="1815"/>
      <c r="CI27" s="1815"/>
      <c r="CJ27" s="1815"/>
      <c r="CK27" s="1629">
        <f>年末調整1!$N$123</f>
        <v>0</v>
      </c>
      <c r="CL27" s="1630"/>
      <c r="CM27" s="1630"/>
      <c r="CN27" s="1630"/>
      <c r="CO27" s="1630"/>
      <c r="CP27" s="1630"/>
      <c r="CQ27" s="1631"/>
      <c r="CR27" s="1814"/>
      <c r="CS27" s="1815"/>
      <c r="CT27" s="1815"/>
      <c r="CU27" s="1815"/>
      <c r="CV27" s="1815"/>
      <c r="CW27" s="1629">
        <f>年末調整1!$N$125</f>
        <v>0</v>
      </c>
      <c r="CX27" s="1630"/>
      <c r="CY27" s="1630"/>
      <c r="CZ27" s="1630"/>
      <c r="DA27" s="1630"/>
      <c r="DB27" s="1630"/>
      <c r="DC27" s="1631"/>
      <c r="DD27" s="1814"/>
      <c r="DE27" s="1815"/>
      <c r="DF27" s="1815"/>
      <c r="DG27" s="1815"/>
      <c r="DH27" s="1815"/>
      <c r="DI27" s="1629">
        <f>年末調整1!$N$127</f>
        <v>0</v>
      </c>
      <c r="DJ27" s="1630"/>
      <c r="DK27" s="1630"/>
      <c r="DL27" s="1630"/>
      <c r="DM27" s="1630"/>
      <c r="DN27" s="1630"/>
      <c r="DO27" s="1631"/>
      <c r="DP27" s="1814"/>
      <c r="DQ27" s="1815"/>
      <c r="DR27" s="1815"/>
      <c r="DS27" s="1815"/>
      <c r="DT27" s="1815"/>
      <c r="DU27" s="1629">
        <f>年末調整1!$N$129</f>
        <v>0</v>
      </c>
      <c r="DV27" s="1630"/>
      <c r="DW27" s="1630"/>
      <c r="DX27" s="1630"/>
      <c r="DY27" s="1630"/>
      <c r="DZ27" s="1630"/>
      <c r="EA27" s="1631"/>
      <c r="FK27" s="216"/>
    </row>
    <row r="28" spans="2:167" ht="11.25" customHeight="1" x14ac:dyDescent="0.15">
      <c r="B28" s="1714" t="s">
        <v>251</v>
      </c>
      <c r="C28" s="1715"/>
      <c r="D28" s="1715"/>
      <c r="E28" s="1716"/>
      <c r="F28" s="1828" t="s">
        <v>253</v>
      </c>
      <c r="G28" s="1829"/>
      <c r="H28" s="1829"/>
      <c r="I28" s="1829"/>
      <c r="J28" s="1829"/>
      <c r="K28" s="1626">
        <f>年末調整1!$N$139</f>
        <v>0</v>
      </c>
      <c r="L28" s="1627"/>
      <c r="M28" s="1627"/>
      <c r="N28" s="1627"/>
      <c r="O28" s="1627"/>
      <c r="P28" s="1627"/>
      <c r="Q28" s="1628"/>
      <c r="R28" s="1828" t="s">
        <v>254</v>
      </c>
      <c r="S28" s="1829"/>
      <c r="T28" s="1829"/>
      <c r="U28" s="1829"/>
      <c r="V28" s="1832"/>
      <c r="W28" s="1770" t="s">
        <v>122</v>
      </c>
      <c r="X28" s="1771"/>
      <c r="Y28" s="1771"/>
      <c r="Z28" s="1771"/>
      <c r="AA28" s="1771"/>
      <c r="AB28" s="1771" t="s">
        <v>256</v>
      </c>
      <c r="AC28" s="1771"/>
      <c r="AD28" s="1771"/>
      <c r="AE28" s="1771"/>
      <c r="AF28" s="1772" t="s">
        <v>124</v>
      </c>
      <c r="AG28" s="1772"/>
      <c r="AH28" s="1772"/>
      <c r="AI28" s="1773"/>
      <c r="AJ28" s="1700" t="s">
        <v>257</v>
      </c>
      <c r="AK28" s="1701"/>
      <c r="AL28" s="1701"/>
      <c r="AM28" s="1701"/>
      <c r="AN28" s="1701"/>
      <c r="AO28" s="1702"/>
      <c r="AP28" s="1834" t="str">
        <f>年末調整1!$N$142</f>
        <v>　</v>
      </c>
      <c r="AQ28" s="1835"/>
      <c r="AR28" s="1835"/>
      <c r="AS28" s="1835"/>
      <c r="AT28" s="1835"/>
      <c r="AU28" s="1836"/>
      <c r="AV28" s="1700" t="s">
        <v>259</v>
      </c>
      <c r="AW28" s="1701"/>
      <c r="AX28" s="1701"/>
      <c r="AY28" s="1701"/>
      <c r="AZ28" s="1701"/>
      <c r="BA28" s="1702"/>
      <c r="BB28" s="1692" t="s">
        <v>126</v>
      </c>
      <c r="BC28" s="1693"/>
      <c r="BD28" s="1693"/>
      <c r="BE28" s="1693"/>
      <c r="BF28" s="1693"/>
      <c r="BG28" s="1693"/>
      <c r="BH28" s="1693"/>
      <c r="BI28" s="1693"/>
      <c r="BJ28" s="1693"/>
      <c r="BK28" s="1693"/>
      <c r="BL28" s="1693"/>
      <c r="BM28" s="1694"/>
      <c r="BP28" s="1714" t="s">
        <v>251</v>
      </c>
      <c r="BQ28" s="1715"/>
      <c r="BR28" s="1715"/>
      <c r="BS28" s="1716"/>
      <c r="BT28" s="1828" t="s">
        <v>253</v>
      </c>
      <c r="BU28" s="1829"/>
      <c r="BV28" s="1829"/>
      <c r="BW28" s="1829"/>
      <c r="BX28" s="1829"/>
      <c r="BY28" s="1626">
        <f>年末調整1!$N$139</f>
        <v>0</v>
      </c>
      <c r="BZ28" s="1627"/>
      <c r="CA28" s="1627"/>
      <c r="CB28" s="1627"/>
      <c r="CC28" s="1627"/>
      <c r="CD28" s="1627"/>
      <c r="CE28" s="1628"/>
      <c r="CF28" s="1828" t="s">
        <v>254</v>
      </c>
      <c r="CG28" s="1829"/>
      <c r="CH28" s="1829"/>
      <c r="CI28" s="1829"/>
      <c r="CJ28" s="1832"/>
      <c r="CK28" s="1770" t="s">
        <v>122</v>
      </c>
      <c r="CL28" s="1771"/>
      <c r="CM28" s="1771"/>
      <c r="CN28" s="1771"/>
      <c r="CO28" s="1771"/>
      <c r="CP28" s="1771" t="s">
        <v>256</v>
      </c>
      <c r="CQ28" s="1771"/>
      <c r="CR28" s="1771"/>
      <c r="CS28" s="1771"/>
      <c r="CT28" s="1772" t="s">
        <v>124</v>
      </c>
      <c r="CU28" s="1772"/>
      <c r="CV28" s="1772"/>
      <c r="CW28" s="1773"/>
      <c r="CX28" s="1700" t="s">
        <v>257</v>
      </c>
      <c r="CY28" s="1701"/>
      <c r="CZ28" s="1701"/>
      <c r="DA28" s="1701"/>
      <c r="DB28" s="1701"/>
      <c r="DC28" s="1702"/>
      <c r="DD28" s="1834" t="str">
        <f>年末調整1!$N$142</f>
        <v>　</v>
      </c>
      <c r="DE28" s="1835"/>
      <c r="DF28" s="1835"/>
      <c r="DG28" s="1835"/>
      <c r="DH28" s="1835"/>
      <c r="DI28" s="1836"/>
      <c r="DJ28" s="1700" t="s">
        <v>259</v>
      </c>
      <c r="DK28" s="1701"/>
      <c r="DL28" s="1701"/>
      <c r="DM28" s="1701"/>
      <c r="DN28" s="1701"/>
      <c r="DO28" s="1702"/>
      <c r="DP28" s="1692" t="s">
        <v>126</v>
      </c>
      <c r="DQ28" s="1693"/>
      <c r="DR28" s="1693"/>
      <c r="DS28" s="1693"/>
      <c r="DT28" s="1693"/>
      <c r="DU28" s="1693"/>
      <c r="DV28" s="1693"/>
      <c r="DW28" s="1693"/>
      <c r="DX28" s="1693"/>
      <c r="DY28" s="1693"/>
      <c r="DZ28" s="1693"/>
      <c r="EA28" s="1694"/>
    </row>
    <row r="29" spans="2:167" ht="21.75" customHeight="1" x14ac:dyDescent="0.15">
      <c r="B29" s="1816"/>
      <c r="C29" s="1817"/>
      <c r="D29" s="1817"/>
      <c r="E29" s="1818"/>
      <c r="F29" s="1830"/>
      <c r="G29" s="1831"/>
      <c r="H29" s="1831"/>
      <c r="I29" s="1831"/>
      <c r="J29" s="1831"/>
      <c r="K29" s="1629"/>
      <c r="L29" s="1630"/>
      <c r="M29" s="1630"/>
      <c r="N29" s="1630"/>
      <c r="O29" s="1630"/>
      <c r="P29" s="1630"/>
      <c r="Q29" s="1631"/>
      <c r="R29" s="1830"/>
      <c r="S29" s="1831"/>
      <c r="T29" s="1831"/>
      <c r="U29" s="1831"/>
      <c r="V29" s="1833"/>
      <c r="W29" s="1712">
        <f>年末調整1!$N$146</f>
        <v>0</v>
      </c>
      <c r="X29" s="1260"/>
      <c r="Y29" s="1260"/>
      <c r="Z29" s="1260"/>
      <c r="AA29" s="1260"/>
      <c r="AB29" s="1260">
        <f>年末調整1!$Q$146</f>
        <v>0</v>
      </c>
      <c r="AC29" s="1260"/>
      <c r="AD29" s="1260"/>
      <c r="AE29" s="1260"/>
      <c r="AF29" s="1261">
        <f>年末調整1!$S$146</f>
        <v>0</v>
      </c>
      <c r="AG29" s="1261"/>
      <c r="AH29" s="1261"/>
      <c r="AI29" s="1262"/>
      <c r="AJ29" s="1703"/>
      <c r="AK29" s="1704"/>
      <c r="AL29" s="1704"/>
      <c r="AM29" s="1704"/>
      <c r="AN29" s="1704"/>
      <c r="AO29" s="1705"/>
      <c r="AP29" s="1837"/>
      <c r="AQ29" s="1838"/>
      <c r="AR29" s="1838"/>
      <c r="AS29" s="1838"/>
      <c r="AT29" s="1838"/>
      <c r="AU29" s="1839"/>
      <c r="AV29" s="1703"/>
      <c r="AW29" s="1704"/>
      <c r="AX29" s="1704"/>
      <c r="AY29" s="1704"/>
      <c r="AZ29" s="1704"/>
      <c r="BA29" s="1705"/>
      <c r="BB29" s="1848">
        <f>年末調整1!$AL$139</f>
        <v>0</v>
      </c>
      <c r="BC29" s="1849"/>
      <c r="BD29" s="1849"/>
      <c r="BE29" s="1849"/>
      <c r="BF29" s="1849"/>
      <c r="BG29" s="1849"/>
      <c r="BH29" s="1849"/>
      <c r="BI29" s="1849"/>
      <c r="BJ29" s="1849"/>
      <c r="BK29" s="1849"/>
      <c r="BL29" s="1849"/>
      <c r="BM29" s="1850"/>
      <c r="BP29" s="1816"/>
      <c r="BQ29" s="1817"/>
      <c r="BR29" s="1817"/>
      <c r="BS29" s="1818"/>
      <c r="BT29" s="1830"/>
      <c r="BU29" s="1831"/>
      <c r="BV29" s="1831"/>
      <c r="BW29" s="1831"/>
      <c r="BX29" s="1831"/>
      <c r="BY29" s="1629"/>
      <c r="BZ29" s="1630"/>
      <c r="CA29" s="1630"/>
      <c r="CB29" s="1630"/>
      <c r="CC29" s="1630"/>
      <c r="CD29" s="1630"/>
      <c r="CE29" s="1631"/>
      <c r="CF29" s="1830"/>
      <c r="CG29" s="1831"/>
      <c r="CH29" s="1831"/>
      <c r="CI29" s="1831"/>
      <c r="CJ29" s="1833"/>
      <c r="CK29" s="1712">
        <f>年末調整1!$N$146</f>
        <v>0</v>
      </c>
      <c r="CL29" s="1260"/>
      <c r="CM29" s="1260"/>
      <c r="CN29" s="1260"/>
      <c r="CO29" s="1260"/>
      <c r="CP29" s="1260">
        <f>年末調整1!$Q$146</f>
        <v>0</v>
      </c>
      <c r="CQ29" s="1260"/>
      <c r="CR29" s="1260"/>
      <c r="CS29" s="1260"/>
      <c r="CT29" s="1261">
        <f>年末調整1!$S$146</f>
        <v>0</v>
      </c>
      <c r="CU29" s="1261"/>
      <c r="CV29" s="1261"/>
      <c r="CW29" s="1262"/>
      <c r="CX29" s="1703"/>
      <c r="CY29" s="1704"/>
      <c r="CZ29" s="1704"/>
      <c r="DA29" s="1704"/>
      <c r="DB29" s="1704"/>
      <c r="DC29" s="1705"/>
      <c r="DD29" s="1837"/>
      <c r="DE29" s="1838"/>
      <c r="DF29" s="1838"/>
      <c r="DG29" s="1838"/>
      <c r="DH29" s="1838"/>
      <c r="DI29" s="1839"/>
      <c r="DJ29" s="1703"/>
      <c r="DK29" s="1704"/>
      <c r="DL29" s="1704"/>
      <c r="DM29" s="1704"/>
      <c r="DN29" s="1704"/>
      <c r="DO29" s="1705"/>
      <c r="DP29" s="1848">
        <f>年末調整1!$AL$139</f>
        <v>0</v>
      </c>
      <c r="DQ29" s="1849"/>
      <c r="DR29" s="1849"/>
      <c r="DS29" s="1849"/>
      <c r="DT29" s="1849"/>
      <c r="DU29" s="1849"/>
      <c r="DV29" s="1849"/>
      <c r="DW29" s="1849"/>
      <c r="DX29" s="1849"/>
      <c r="DY29" s="1849"/>
      <c r="DZ29" s="1849"/>
      <c r="EA29" s="1850"/>
    </row>
    <row r="30" spans="2:167" ht="11.25" customHeight="1" x14ac:dyDescent="0.15">
      <c r="B30" s="1816"/>
      <c r="C30" s="1817"/>
      <c r="D30" s="1817"/>
      <c r="E30" s="1818"/>
      <c r="F30" s="1828" t="s">
        <v>252</v>
      </c>
      <c r="G30" s="1829"/>
      <c r="H30" s="1829"/>
      <c r="I30" s="1829"/>
      <c r="J30" s="1829"/>
      <c r="K30" s="213"/>
      <c r="L30" s="214"/>
      <c r="M30" s="214"/>
      <c r="N30" s="214"/>
      <c r="O30" s="214"/>
      <c r="P30" s="214"/>
      <c r="Q30" s="215" t="s">
        <v>1</v>
      </c>
      <c r="R30" s="1828" t="s">
        <v>255</v>
      </c>
      <c r="S30" s="1829"/>
      <c r="T30" s="1829"/>
      <c r="U30" s="1829"/>
      <c r="V30" s="1832"/>
      <c r="W30" s="1770" t="s">
        <v>122</v>
      </c>
      <c r="X30" s="1771"/>
      <c r="Y30" s="1771"/>
      <c r="Z30" s="1771"/>
      <c r="AA30" s="1771"/>
      <c r="AB30" s="1771" t="s">
        <v>256</v>
      </c>
      <c r="AC30" s="1771"/>
      <c r="AD30" s="1771"/>
      <c r="AE30" s="1771"/>
      <c r="AF30" s="1772" t="s">
        <v>124</v>
      </c>
      <c r="AG30" s="1772"/>
      <c r="AH30" s="1772"/>
      <c r="AI30" s="1773"/>
      <c r="AJ30" s="1700" t="s">
        <v>258</v>
      </c>
      <c r="AK30" s="1701"/>
      <c r="AL30" s="1701"/>
      <c r="AM30" s="1701"/>
      <c r="AN30" s="1701"/>
      <c r="AO30" s="1702"/>
      <c r="AP30" s="1706"/>
      <c r="AQ30" s="1707"/>
      <c r="AR30" s="1707"/>
      <c r="AS30" s="1707"/>
      <c r="AT30" s="1707"/>
      <c r="AU30" s="1708"/>
      <c r="AV30" s="1700" t="s">
        <v>260</v>
      </c>
      <c r="AW30" s="1701"/>
      <c r="AX30" s="1701"/>
      <c r="AY30" s="1701"/>
      <c r="AZ30" s="1701"/>
      <c r="BA30" s="1702"/>
      <c r="BB30" s="1692" t="s">
        <v>126</v>
      </c>
      <c r="BC30" s="1693"/>
      <c r="BD30" s="1693"/>
      <c r="BE30" s="1693"/>
      <c r="BF30" s="1693"/>
      <c r="BG30" s="1693"/>
      <c r="BH30" s="1693"/>
      <c r="BI30" s="1693"/>
      <c r="BJ30" s="1693"/>
      <c r="BK30" s="1693"/>
      <c r="BL30" s="1693"/>
      <c r="BM30" s="1694"/>
      <c r="BP30" s="1816"/>
      <c r="BQ30" s="1817"/>
      <c r="BR30" s="1817"/>
      <c r="BS30" s="1818"/>
      <c r="BT30" s="1828" t="s">
        <v>252</v>
      </c>
      <c r="BU30" s="1829"/>
      <c r="BV30" s="1829"/>
      <c r="BW30" s="1829"/>
      <c r="BX30" s="1829"/>
      <c r="BY30" s="213"/>
      <c r="BZ30" s="214"/>
      <c r="CA30" s="214"/>
      <c r="CB30" s="214"/>
      <c r="CC30" s="214"/>
      <c r="CD30" s="214"/>
      <c r="CE30" s="215" t="s">
        <v>1</v>
      </c>
      <c r="CF30" s="1828" t="s">
        <v>255</v>
      </c>
      <c r="CG30" s="1829"/>
      <c r="CH30" s="1829"/>
      <c r="CI30" s="1829"/>
      <c r="CJ30" s="1832"/>
      <c r="CK30" s="1770" t="s">
        <v>122</v>
      </c>
      <c r="CL30" s="1771"/>
      <c r="CM30" s="1771"/>
      <c r="CN30" s="1771"/>
      <c r="CO30" s="1771"/>
      <c r="CP30" s="1771" t="s">
        <v>256</v>
      </c>
      <c r="CQ30" s="1771"/>
      <c r="CR30" s="1771"/>
      <c r="CS30" s="1771"/>
      <c r="CT30" s="1772" t="s">
        <v>124</v>
      </c>
      <c r="CU30" s="1772"/>
      <c r="CV30" s="1772"/>
      <c r="CW30" s="1773"/>
      <c r="CX30" s="1700" t="s">
        <v>258</v>
      </c>
      <c r="CY30" s="1701"/>
      <c r="CZ30" s="1701"/>
      <c r="DA30" s="1701"/>
      <c r="DB30" s="1701"/>
      <c r="DC30" s="1702"/>
      <c r="DD30" s="1706"/>
      <c r="DE30" s="1707"/>
      <c r="DF30" s="1707"/>
      <c r="DG30" s="1707"/>
      <c r="DH30" s="1707"/>
      <c r="DI30" s="1708"/>
      <c r="DJ30" s="1700" t="s">
        <v>260</v>
      </c>
      <c r="DK30" s="1701"/>
      <c r="DL30" s="1701"/>
      <c r="DM30" s="1701"/>
      <c r="DN30" s="1701"/>
      <c r="DO30" s="1702"/>
      <c r="DP30" s="1692" t="s">
        <v>126</v>
      </c>
      <c r="DQ30" s="1693"/>
      <c r="DR30" s="1693"/>
      <c r="DS30" s="1693"/>
      <c r="DT30" s="1693"/>
      <c r="DU30" s="1693"/>
      <c r="DV30" s="1693"/>
      <c r="DW30" s="1693"/>
      <c r="DX30" s="1693"/>
      <c r="DY30" s="1693"/>
      <c r="DZ30" s="1693"/>
      <c r="EA30" s="1694"/>
    </row>
    <row r="31" spans="2:167" ht="21.75" customHeight="1" x14ac:dyDescent="0.15">
      <c r="B31" s="1819"/>
      <c r="C31" s="1820"/>
      <c r="D31" s="1820"/>
      <c r="E31" s="1821"/>
      <c r="F31" s="1830"/>
      <c r="G31" s="1831"/>
      <c r="H31" s="1831"/>
      <c r="I31" s="1831"/>
      <c r="J31" s="1831"/>
      <c r="K31" s="1776">
        <f>年末調整1!$AL$142</f>
        <v>0</v>
      </c>
      <c r="L31" s="1777"/>
      <c r="M31" s="1777"/>
      <c r="N31" s="1777"/>
      <c r="O31" s="1777"/>
      <c r="P31" s="1777"/>
      <c r="Q31" s="1778"/>
      <c r="R31" s="1830"/>
      <c r="S31" s="1831"/>
      <c r="T31" s="1831"/>
      <c r="U31" s="1831"/>
      <c r="V31" s="1833"/>
      <c r="W31" s="1712"/>
      <c r="X31" s="1260"/>
      <c r="Y31" s="1260"/>
      <c r="Z31" s="1260"/>
      <c r="AA31" s="1260"/>
      <c r="AB31" s="1260"/>
      <c r="AC31" s="1260"/>
      <c r="AD31" s="1260"/>
      <c r="AE31" s="1260"/>
      <c r="AF31" s="1261"/>
      <c r="AG31" s="1261"/>
      <c r="AH31" s="1261"/>
      <c r="AI31" s="1262"/>
      <c r="AJ31" s="1703"/>
      <c r="AK31" s="1704"/>
      <c r="AL31" s="1704"/>
      <c r="AM31" s="1704"/>
      <c r="AN31" s="1704"/>
      <c r="AO31" s="1705"/>
      <c r="AP31" s="1709"/>
      <c r="AQ31" s="1710"/>
      <c r="AR31" s="1710"/>
      <c r="AS31" s="1710"/>
      <c r="AT31" s="1710"/>
      <c r="AU31" s="1711"/>
      <c r="AV31" s="1703"/>
      <c r="AW31" s="1704"/>
      <c r="AX31" s="1704"/>
      <c r="AY31" s="1704"/>
      <c r="AZ31" s="1704"/>
      <c r="BA31" s="1705"/>
      <c r="BB31" s="1848"/>
      <c r="BC31" s="1849"/>
      <c r="BD31" s="1849"/>
      <c r="BE31" s="1849"/>
      <c r="BF31" s="1849"/>
      <c r="BG31" s="1849"/>
      <c r="BH31" s="1849"/>
      <c r="BI31" s="1849"/>
      <c r="BJ31" s="1849"/>
      <c r="BK31" s="1849"/>
      <c r="BL31" s="1849"/>
      <c r="BM31" s="1850"/>
      <c r="BP31" s="1819"/>
      <c r="BQ31" s="1820"/>
      <c r="BR31" s="1820"/>
      <c r="BS31" s="1821"/>
      <c r="BT31" s="1830"/>
      <c r="BU31" s="1831"/>
      <c r="BV31" s="1831"/>
      <c r="BW31" s="1831"/>
      <c r="BX31" s="1831"/>
      <c r="BY31" s="1776">
        <f>年末調整1!$AL$142</f>
        <v>0</v>
      </c>
      <c r="BZ31" s="1777"/>
      <c r="CA31" s="1777"/>
      <c r="CB31" s="1777"/>
      <c r="CC31" s="1777"/>
      <c r="CD31" s="1777"/>
      <c r="CE31" s="1778"/>
      <c r="CF31" s="1830"/>
      <c r="CG31" s="1831"/>
      <c r="CH31" s="1831"/>
      <c r="CI31" s="1831"/>
      <c r="CJ31" s="1833"/>
      <c r="CK31" s="1712"/>
      <c r="CL31" s="1260"/>
      <c r="CM31" s="1260"/>
      <c r="CN31" s="1260"/>
      <c r="CO31" s="1260"/>
      <c r="CP31" s="1260"/>
      <c r="CQ31" s="1260"/>
      <c r="CR31" s="1260"/>
      <c r="CS31" s="1260"/>
      <c r="CT31" s="1261"/>
      <c r="CU31" s="1261"/>
      <c r="CV31" s="1261"/>
      <c r="CW31" s="1262"/>
      <c r="CX31" s="1703"/>
      <c r="CY31" s="1704"/>
      <c r="CZ31" s="1704"/>
      <c r="DA31" s="1704"/>
      <c r="DB31" s="1704"/>
      <c r="DC31" s="1705"/>
      <c r="DD31" s="1709"/>
      <c r="DE31" s="1710"/>
      <c r="DF31" s="1710"/>
      <c r="DG31" s="1710"/>
      <c r="DH31" s="1710"/>
      <c r="DI31" s="1711"/>
      <c r="DJ31" s="1703"/>
      <c r="DK31" s="1704"/>
      <c r="DL31" s="1704"/>
      <c r="DM31" s="1704"/>
      <c r="DN31" s="1704"/>
      <c r="DO31" s="1705"/>
      <c r="DP31" s="1848"/>
      <c r="DQ31" s="1849"/>
      <c r="DR31" s="1849"/>
      <c r="DS31" s="1849"/>
      <c r="DT31" s="1849"/>
      <c r="DU31" s="1849"/>
      <c r="DV31" s="1849"/>
      <c r="DW31" s="1849"/>
      <c r="DX31" s="1849"/>
      <c r="DY31" s="1849"/>
      <c r="DZ31" s="1849"/>
      <c r="EA31" s="1850"/>
    </row>
    <row r="32" spans="2:167" ht="15.75" customHeight="1" x14ac:dyDescent="0.15">
      <c r="B32" s="1789" t="s">
        <v>470</v>
      </c>
      <c r="C32" s="1790"/>
      <c r="D32" s="1790"/>
      <c r="E32" s="1714" t="s">
        <v>262</v>
      </c>
      <c r="F32" s="1715"/>
      <c r="G32" s="1715"/>
      <c r="H32" s="1715"/>
      <c r="I32" s="1716"/>
      <c r="J32" s="1717" t="str">
        <f>IF(年末調整1!$C$42="適用なし","",年末調整1!$G$36)</f>
        <v/>
      </c>
      <c r="K32" s="1718"/>
      <c r="L32" s="1718"/>
      <c r="M32" s="1718"/>
      <c r="N32" s="1718"/>
      <c r="O32" s="1718"/>
      <c r="P32" s="1718"/>
      <c r="Q32" s="1718"/>
      <c r="R32" s="1718"/>
      <c r="S32" s="1718"/>
      <c r="T32" s="1718"/>
      <c r="U32" s="1718"/>
      <c r="V32" s="1718"/>
      <c r="W32" s="1718"/>
      <c r="X32" s="1719"/>
      <c r="Y32" s="1267" t="s">
        <v>455</v>
      </c>
      <c r="Z32" s="1268"/>
      <c r="AA32" s="1626" t="str">
        <f>IF(年末調整1!$C$42="適用なし","",年末調整1!$P$36)</f>
        <v/>
      </c>
      <c r="AB32" s="1627"/>
      <c r="AC32" s="1628"/>
      <c r="AD32" s="1795" t="s">
        <v>265</v>
      </c>
      <c r="AE32" s="1796"/>
      <c r="AF32" s="1796"/>
      <c r="AG32" s="1796"/>
      <c r="AH32" s="1796"/>
      <c r="AI32" s="1797"/>
      <c r="AJ32" s="1804" t="s">
        <v>126</v>
      </c>
      <c r="AK32" s="1805"/>
      <c r="AL32" s="1805"/>
      <c r="AM32" s="1805"/>
      <c r="AN32" s="1805"/>
      <c r="AO32" s="1806"/>
      <c r="AP32" s="1795" t="s">
        <v>267</v>
      </c>
      <c r="AQ32" s="1796"/>
      <c r="AR32" s="1796"/>
      <c r="AS32" s="1796"/>
      <c r="AT32" s="1796"/>
      <c r="AU32" s="1797"/>
      <c r="AV32" s="1804" t="s">
        <v>126</v>
      </c>
      <c r="AW32" s="1805"/>
      <c r="AX32" s="1805"/>
      <c r="AY32" s="1805"/>
      <c r="AZ32" s="1805"/>
      <c r="BA32" s="1806"/>
      <c r="BB32" s="1795" t="s">
        <v>268</v>
      </c>
      <c r="BC32" s="1796"/>
      <c r="BD32" s="1796"/>
      <c r="BE32" s="1796"/>
      <c r="BF32" s="1796"/>
      <c r="BG32" s="1797"/>
      <c r="BH32" s="1804" t="s">
        <v>126</v>
      </c>
      <c r="BI32" s="1805"/>
      <c r="BJ32" s="1805"/>
      <c r="BK32" s="1805"/>
      <c r="BL32" s="1805"/>
      <c r="BM32" s="1806"/>
      <c r="BP32" s="1789" t="s">
        <v>470</v>
      </c>
      <c r="BQ32" s="1790"/>
      <c r="BR32" s="1790"/>
      <c r="BS32" s="1714" t="s">
        <v>262</v>
      </c>
      <c r="BT32" s="1715"/>
      <c r="BU32" s="1715"/>
      <c r="BV32" s="1715"/>
      <c r="BW32" s="1716"/>
      <c r="BX32" s="1717" t="str">
        <f>IF(年末調整1!$C$42="適用なし","",年末調整1!$G$36)</f>
        <v/>
      </c>
      <c r="BY32" s="1718"/>
      <c r="BZ32" s="1718"/>
      <c r="CA32" s="1718"/>
      <c r="CB32" s="1718"/>
      <c r="CC32" s="1718"/>
      <c r="CD32" s="1718"/>
      <c r="CE32" s="1718"/>
      <c r="CF32" s="1718"/>
      <c r="CG32" s="1718"/>
      <c r="CH32" s="1718"/>
      <c r="CI32" s="1718"/>
      <c r="CJ32" s="1718"/>
      <c r="CK32" s="1718"/>
      <c r="CL32" s="1719"/>
      <c r="CM32" s="1267" t="s">
        <v>455</v>
      </c>
      <c r="CN32" s="1268"/>
      <c r="CO32" s="1626" t="str">
        <f>IF(年末調整1!$C$42="適用なし","",年末調整1!$P$36)</f>
        <v/>
      </c>
      <c r="CP32" s="1627"/>
      <c r="CQ32" s="1628"/>
      <c r="CR32" s="1795" t="s">
        <v>265</v>
      </c>
      <c r="CS32" s="1796"/>
      <c r="CT32" s="1796"/>
      <c r="CU32" s="1796"/>
      <c r="CV32" s="1796"/>
      <c r="CW32" s="1797"/>
      <c r="CX32" s="1804" t="s">
        <v>126</v>
      </c>
      <c r="CY32" s="1805"/>
      <c r="CZ32" s="1805"/>
      <c r="DA32" s="1805"/>
      <c r="DB32" s="1805"/>
      <c r="DC32" s="1806"/>
      <c r="DD32" s="1795" t="s">
        <v>267</v>
      </c>
      <c r="DE32" s="1796"/>
      <c r="DF32" s="1796"/>
      <c r="DG32" s="1796"/>
      <c r="DH32" s="1796"/>
      <c r="DI32" s="1797"/>
      <c r="DJ32" s="1804" t="s">
        <v>126</v>
      </c>
      <c r="DK32" s="1805"/>
      <c r="DL32" s="1805"/>
      <c r="DM32" s="1805"/>
      <c r="DN32" s="1805"/>
      <c r="DO32" s="1806"/>
      <c r="DP32" s="1795" t="s">
        <v>268</v>
      </c>
      <c r="DQ32" s="1796"/>
      <c r="DR32" s="1796"/>
      <c r="DS32" s="1796"/>
      <c r="DT32" s="1796"/>
      <c r="DU32" s="1797"/>
      <c r="DV32" s="1804" t="s">
        <v>126</v>
      </c>
      <c r="DW32" s="1805"/>
      <c r="DX32" s="1805"/>
      <c r="DY32" s="1805"/>
      <c r="DZ32" s="1805"/>
      <c r="EA32" s="1806"/>
    </row>
    <row r="33" spans="2:131" ht="33" customHeight="1" x14ac:dyDescent="0.15">
      <c r="B33" s="1791"/>
      <c r="C33" s="1792"/>
      <c r="D33" s="1792"/>
      <c r="E33" s="1632" t="s">
        <v>261</v>
      </c>
      <c r="F33" s="1633"/>
      <c r="G33" s="1633"/>
      <c r="H33" s="1633"/>
      <c r="I33" s="1634"/>
      <c r="J33" s="1738" t="str">
        <f>IF(年末調整1!$C$42="適用なし","",年末調整1!$G$37)</f>
        <v/>
      </c>
      <c r="K33" s="1739"/>
      <c r="L33" s="1739"/>
      <c r="M33" s="1739"/>
      <c r="N33" s="1739"/>
      <c r="O33" s="1739"/>
      <c r="P33" s="1739"/>
      <c r="Q33" s="1739"/>
      <c r="R33" s="1739"/>
      <c r="S33" s="1739"/>
      <c r="T33" s="1739"/>
      <c r="U33" s="1739"/>
      <c r="V33" s="1739"/>
      <c r="W33" s="1739"/>
      <c r="X33" s="1740"/>
      <c r="Y33" s="1269"/>
      <c r="Z33" s="1270"/>
      <c r="AA33" s="1629"/>
      <c r="AB33" s="1630"/>
      <c r="AC33" s="1631"/>
      <c r="AD33" s="1798"/>
      <c r="AE33" s="1799"/>
      <c r="AF33" s="1799"/>
      <c r="AG33" s="1799"/>
      <c r="AH33" s="1799"/>
      <c r="AI33" s="1800"/>
      <c r="AJ33" s="1779" t="str">
        <f>IF(年末調整1!$O$29="","",IF(年末調整1!$C$42="適用なし","",年末調整1!$O$29))</f>
        <v/>
      </c>
      <c r="AK33" s="1402"/>
      <c r="AL33" s="1402"/>
      <c r="AM33" s="1402"/>
      <c r="AN33" s="1402"/>
      <c r="AO33" s="1780"/>
      <c r="AP33" s="1798"/>
      <c r="AQ33" s="1799"/>
      <c r="AR33" s="1799"/>
      <c r="AS33" s="1799"/>
      <c r="AT33" s="1799"/>
      <c r="AU33" s="1800"/>
      <c r="AV33" s="1784">
        <f>年末調整1!$N$108</f>
        <v>0</v>
      </c>
      <c r="AW33" s="1397"/>
      <c r="AX33" s="1397"/>
      <c r="AY33" s="1397"/>
      <c r="AZ33" s="1397"/>
      <c r="BA33" s="1785"/>
      <c r="BB33" s="1798"/>
      <c r="BC33" s="1799"/>
      <c r="BD33" s="1799"/>
      <c r="BE33" s="1799"/>
      <c r="BF33" s="1799"/>
      <c r="BG33" s="1800"/>
      <c r="BH33" s="1784">
        <f>年末調整1!$AL$123</f>
        <v>0</v>
      </c>
      <c r="BI33" s="1397"/>
      <c r="BJ33" s="1397"/>
      <c r="BK33" s="1397"/>
      <c r="BL33" s="1397"/>
      <c r="BM33" s="1785"/>
      <c r="BP33" s="1791"/>
      <c r="BQ33" s="1792"/>
      <c r="BR33" s="1792"/>
      <c r="BS33" s="1632" t="s">
        <v>261</v>
      </c>
      <c r="BT33" s="1633"/>
      <c r="BU33" s="1633"/>
      <c r="BV33" s="1633"/>
      <c r="BW33" s="1634"/>
      <c r="BX33" s="1738" t="str">
        <f>IF(年末調整1!$C$42="適用なし","",年末調整1!$G$37)</f>
        <v/>
      </c>
      <c r="BY33" s="1739"/>
      <c r="BZ33" s="1739"/>
      <c r="CA33" s="1739"/>
      <c r="CB33" s="1739"/>
      <c r="CC33" s="1739"/>
      <c r="CD33" s="1739"/>
      <c r="CE33" s="1739"/>
      <c r="CF33" s="1739"/>
      <c r="CG33" s="1739"/>
      <c r="CH33" s="1739"/>
      <c r="CI33" s="1739"/>
      <c r="CJ33" s="1739"/>
      <c r="CK33" s="1739"/>
      <c r="CL33" s="1740"/>
      <c r="CM33" s="1269"/>
      <c r="CN33" s="1270"/>
      <c r="CO33" s="1629"/>
      <c r="CP33" s="1630"/>
      <c r="CQ33" s="1631"/>
      <c r="CR33" s="1798"/>
      <c r="CS33" s="1799"/>
      <c r="CT33" s="1799"/>
      <c r="CU33" s="1799"/>
      <c r="CV33" s="1799"/>
      <c r="CW33" s="1800"/>
      <c r="CX33" s="1779" t="str">
        <f>IF(年末調整1!$O$29="","",IF(年末調整1!$C$42="適用なし","",年末調整1!$O$29))</f>
        <v/>
      </c>
      <c r="CY33" s="1402"/>
      <c r="CZ33" s="1402"/>
      <c r="DA33" s="1402"/>
      <c r="DB33" s="1402"/>
      <c r="DC33" s="1780"/>
      <c r="DD33" s="1798"/>
      <c r="DE33" s="1799"/>
      <c r="DF33" s="1799"/>
      <c r="DG33" s="1799"/>
      <c r="DH33" s="1799"/>
      <c r="DI33" s="1800"/>
      <c r="DJ33" s="1784">
        <f>年末調整1!$N$108</f>
        <v>0</v>
      </c>
      <c r="DK33" s="1397"/>
      <c r="DL33" s="1397"/>
      <c r="DM33" s="1397"/>
      <c r="DN33" s="1397"/>
      <c r="DO33" s="1785"/>
      <c r="DP33" s="1798"/>
      <c r="DQ33" s="1799"/>
      <c r="DR33" s="1799"/>
      <c r="DS33" s="1799"/>
      <c r="DT33" s="1799"/>
      <c r="DU33" s="1800"/>
      <c r="DV33" s="1784">
        <f>年末調整1!$AL$123</f>
        <v>0</v>
      </c>
      <c r="DW33" s="1397"/>
      <c r="DX33" s="1397"/>
      <c r="DY33" s="1397"/>
      <c r="DZ33" s="1397"/>
      <c r="EA33" s="1785"/>
    </row>
    <row r="34" spans="2:131" ht="27.75" customHeight="1" x14ac:dyDescent="0.15">
      <c r="B34" s="1793"/>
      <c r="C34" s="1794"/>
      <c r="D34" s="1794"/>
      <c r="E34" s="1854" t="s">
        <v>241</v>
      </c>
      <c r="F34" s="1855"/>
      <c r="G34" s="1855"/>
      <c r="H34" s="1855"/>
      <c r="I34" s="1856"/>
      <c r="J34" s="1407" t="str">
        <f>IF(年末調整1!$C$42="適用なし","",DBCS(年末調整1!$R$36))</f>
        <v/>
      </c>
      <c r="K34" s="1408"/>
      <c r="L34" s="1408"/>
      <c r="M34" s="1408"/>
      <c r="N34" s="1408"/>
      <c r="O34" s="1408"/>
      <c r="P34" s="1409"/>
      <c r="Q34" s="1410" t="str">
        <f>IF(年末調整1!$C$42="適用なし","",DBCS(年末調整1!$V$36))</f>
        <v/>
      </c>
      <c r="R34" s="1411"/>
      <c r="S34" s="1411"/>
      <c r="T34" s="1411"/>
      <c r="U34" s="1411"/>
      <c r="V34" s="1412"/>
      <c r="W34" s="1410" t="str">
        <f>IF(年末調整1!$C$42="適用なし","",DBCS(年末調整1!$Z$36))</f>
        <v/>
      </c>
      <c r="X34" s="1411"/>
      <c r="Y34" s="1411"/>
      <c r="Z34" s="1411"/>
      <c r="AA34" s="1411"/>
      <c r="AB34" s="1411"/>
      <c r="AC34" s="1413"/>
      <c r="AD34" s="1801"/>
      <c r="AE34" s="1802"/>
      <c r="AF34" s="1802"/>
      <c r="AG34" s="1802"/>
      <c r="AH34" s="1802"/>
      <c r="AI34" s="1803"/>
      <c r="AJ34" s="1781"/>
      <c r="AK34" s="1782"/>
      <c r="AL34" s="1782"/>
      <c r="AM34" s="1782"/>
      <c r="AN34" s="1782"/>
      <c r="AO34" s="1783"/>
      <c r="AP34" s="1801"/>
      <c r="AQ34" s="1802"/>
      <c r="AR34" s="1802"/>
      <c r="AS34" s="1802"/>
      <c r="AT34" s="1802"/>
      <c r="AU34" s="1803"/>
      <c r="AV34" s="1786"/>
      <c r="AW34" s="1787"/>
      <c r="AX34" s="1787"/>
      <c r="AY34" s="1787"/>
      <c r="AZ34" s="1787"/>
      <c r="BA34" s="1788"/>
      <c r="BB34" s="1801"/>
      <c r="BC34" s="1802"/>
      <c r="BD34" s="1802"/>
      <c r="BE34" s="1802"/>
      <c r="BF34" s="1802"/>
      <c r="BG34" s="1803"/>
      <c r="BH34" s="1786"/>
      <c r="BI34" s="1787"/>
      <c r="BJ34" s="1787"/>
      <c r="BK34" s="1787"/>
      <c r="BL34" s="1787"/>
      <c r="BM34" s="1788"/>
      <c r="BP34" s="1793"/>
      <c r="BQ34" s="1794"/>
      <c r="BR34" s="1794"/>
      <c r="BS34" s="1735"/>
      <c r="BT34" s="1736"/>
      <c r="BU34" s="1736"/>
      <c r="BV34" s="1736"/>
      <c r="BW34" s="1736"/>
      <c r="BX34" s="1736"/>
      <c r="BY34" s="1736"/>
      <c r="BZ34" s="1736"/>
      <c r="CA34" s="1736"/>
      <c r="CB34" s="1736"/>
      <c r="CC34" s="1736"/>
      <c r="CD34" s="1736"/>
      <c r="CE34" s="1736"/>
      <c r="CF34" s="1736"/>
      <c r="CG34" s="1736"/>
      <c r="CH34" s="1736"/>
      <c r="CI34" s="1736"/>
      <c r="CJ34" s="1736"/>
      <c r="CK34" s="1736"/>
      <c r="CL34" s="1736"/>
      <c r="CM34" s="1736"/>
      <c r="CN34" s="1736"/>
      <c r="CO34" s="1736"/>
      <c r="CP34" s="1736"/>
      <c r="CQ34" s="1737"/>
      <c r="CR34" s="1801"/>
      <c r="CS34" s="1802"/>
      <c r="CT34" s="1802"/>
      <c r="CU34" s="1802"/>
      <c r="CV34" s="1802"/>
      <c r="CW34" s="1803"/>
      <c r="CX34" s="1781"/>
      <c r="CY34" s="1782"/>
      <c r="CZ34" s="1782"/>
      <c r="DA34" s="1782"/>
      <c r="DB34" s="1782"/>
      <c r="DC34" s="1783"/>
      <c r="DD34" s="1801"/>
      <c r="DE34" s="1802"/>
      <c r="DF34" s="1802"/>
      <c r="DG34" s="1802"/>
      <c r="DH34" s="1802"/>
      <c r="DI34" s="1803"/>
      <c r="DJ34" s="1786"/>
      <c r="DK34" s="1787"/>
      <c r="DL34" s="1787"/>
      <c r="DM34" s="1787"/>
      <c r="DN34" s="1787"/>
      <c r="DO34" s="1788"/>
      <c r="DP34" s="1801"/>
      <c r="DQ34" s="1802"/>
      <c r="DR34" s="1802"/>
      <c r="DS34" s="1802"/>
      <c r="DT34" s="1802"/>
      <c r="DU34" s="1803"/>
      <c r="DV34" s="1786"/>
      <c r="DW34" s="1787"/>
      <c r="DX34" s="1787"/>
      <c r="DY34" s="1787"/>
      <c r="DZ34" s="1787"/>
      <c r="EA34" s="1788"/>
    </row>
    <row r="35" spans="2:131" ht="15.75" customHeight="1" x14ac:dyDescent="0.15">
      <c r="B35" s="1893" t="s">
        <v>269</v>
      </c>
      <c r="C35" s="1894"/>
      <c r="D35" s="1713">
        <v>1</v>
      </c>
      <c r="E35" s="1714" t="s">
        <v>262</v>
      </c>
      <c r="F35" s="1715"/>
      <c r="G35" s="1715"/>
      <c r="H35" s="1715"/>
      <c r="I35" s="1716"/>
      <c r="J35" s="1717">
        <f>年末調整1!$G$54</f>
        <v>0</v>
      </c>
      <c r="K35" s="1718"/>
      <c r="L35" s="1718"/>
      <c r="M35" s="1718"/>
      <c r="N35" s="1718"/>
      <c r="O35" s="1718"/>
      <c r="P35" s="1718"/>
      <c r="Q35" s="1718"/>
      <c r="R35" s="1718"/>
      <c r="S35" s="1718"/>
      <c r="T35" s="1718"/>
      <c r="U35" s="1718"/>
      <c r="V35" s="1718"/>
      <c r="W35" s="1718"/>
      <c r="X35" s="1719"/>
      <c r="Y35" s="1267" t="s">
        <v>263</v>
      </c>
      <c r="Z35" s="1268"/>
      <c r="AA35" s="1626">
        <f>年末調整1!$V$54</f>
        <v>0</v>
      </c>
      <c r="AB35" s="1627"/>
      <c r="AC35" s="1628"/>
      <c r="AD35" s="1893" t="s">
        <v>270</v>
      </c>
      <c r="AE35" s="1894"/>
      <c r="AF35" s="1713">
        <v>1</v>
      </c>
      <c r="AG35" s="1714" t="s">
        <v>262</v>
      </c>
      <c r="AH35" s="1715"/>
      <c r="AI35" s="1715"/>
      <c r="AJ35" s="1715"/>
      <c r="AK35" s="1716"/>
      <c r="AL35" s="1717">
        <f>年末調整1!$H$76</f>
        <v>0</v>
      </c>
      <c r="AM35" s="1718"/>
      <c r="AN35" s="1718"/>
      <c r="AO35" s="1718"/>
      <c r="AP35" s="1718"/>
      <c r="AQ35" s="1718"/>
      <c r="AR35" s="1718"/>
      <c r="AS35" s="1718"/>
      <c r="AT35" s="1718"/>
      <c r="AU35" s="1718"/>
      <c r="AV35" s="1718"/>
      <c r="AW35" s="1718"/>
      <c r="AX35" s="1718"/>
      <c r="AY35" s="1718"/>
      <c r="AZ35" s="1719"/>
      <c r="BA35" s="1267" t="s">
        <v>263</v>
      </c>
      <c r="BB35" s="1268"/>
      <c r="BC35" s="1626">
        <f>年末調整1!$V$76</f>
        <v>0</v>
      </c>
      <c r="BD35" s="1627"/>
      <c r="BE35" s="1628"/>
      <c r="BF35" s="2003" t="s">
        <v>271</v>
      </c>
      <c r="BG35" s="2004"/>
      <c r="BH35" s="2004"/>
      <c r="BI35" s="2004"/>
      <c r="BJ35" s="2004"/>
      <c r="BK35" s="2004"/>
      <c r="BL35" s="2004"/>
      <c r="BM35" s="2005"/>
      <c r="BP35" s="1893" t="s">
        <v>269</v>
      </c>
      <c r="BQ35" s="1894"/>
      <c r="BR35" s="1713">
        <v>1</v>
      </c>
      <c r="BS35" s="1714" t="s">
        <v>262</v>
      </c>
      <c r="BT35" s="1715"/>
      <c r="BU35" s="1715"/>
      <c r="BV35" s="1715"/>
      <c r="BW35" s="1716"/>
      <c r="BX35" s="1717">
        <f>年末調整1!$G$54</f>
        <v>0</v>
      </c>
      <c r="BY35" s="1718"/>
      <c r="BZ35" s="1718"/>
      <c r="CA35" s="1718"/>
      <c r="CB35" s="1718"/>
      <c r="CC35" s="1718"/>
      <c r="CD35" s="1718"/>
      <c r="CE35" s="1718"/>
      <c r="CF35" s="1718"/>
      <c r="CG35" s="1718"/>
      <c r="CH35" s="1718"/>
      <c r="CI35" s="1718"/>
      <c r="CJ35" s="1718"/>
      <c r="CK35" s="1718"/>
      <c r="CL35" s="1719"/>
      <c r="CM35" s="1267" t="s">
        <v>263</v>
      </c>
      <c r="CN35" s="1268"/>
      <c r="CO35" s="1626">
        <f>年末調整1!$V$54</f>
        <v>0</v>
      </c>
      <c r="CP35" s="1627"/>
      <c r="CQ35" s="1628"/>
      <c r="CR35" s="1893" t="s">
        <v>270</v>
      </c>
      <c r="CS35" s="1894"/>
      <c r="CT35" s="1713">
        <v>1</v>
      </c>
      <c r="CU35" s="1714" t="s">
        <v>262</v>
      </c>
      <c r="CV35" s="1715"/>
      <c r="CW35" s="1715"/>
      <c r="CX35" s="1715"/>
      <c r="CY35" s="1716"/>
      <c r="CZ35" s="1717">
        <f>年末調整1!$H$76</f>
        <v>0</v>
      </c>
      <c r="DA35" s="1718"/>
      <c r="DB35" s="1718"/>
      <c r="DC35" s="1718"/>
      <c r="DD35" s="1718"/>
      <c r="DE35" s="1718"/>
      <c r="DF35" s="1718"/>
      <c r="DG35" s="1718"/>
      <c r="DH35" s="1718"/>
      <c r="DI35" s="1718"/>
      <c r="DJ35" s="1718"/>
      <c r="DK35" s="1718"/>
      <c r="DL35" s="1718"/>
      <c r="DM35" s="1718"/>
      <c r="DN35" s="1719"/>
      <c r="DO35" s="1267" t="s">
        <v>263</v>
      </c>
      <c r="DP35" s="1268"/>
      <c r="DQ35" s="1626">
        <f>年末調整1!$V$76</f>
        <v>0</v>
      </c>
      <c r="DR35" s="1627"/>
      <c r="DS35" s="1628"/>
      <c r="DT35" s="1756"/>
      <c r="DU35" s="1757"/>
      <c r="DV35" s="1757"/>
      <c r="DW35" s="1757"/>
      <c r="DX35" s="1757"/>
      <c r="DY35" s="1757"/>
      <c r="DZ35" s="1757"/>
      <c r="EA35" s="1758"/>
    </row>
    <row r="36" spans="2:131" ht="33" customHeight="1" x14ac:dyDescent="0.15">
      <c r="B36" s="1895"/>
      <c r="C36" s="1896"/>
      <c r="D36" s="1713"/>
      <c r="E36" s="1632" t="s">
        <v>261</v>
      </c>
      <c r="F36" s="1633"/>
      <c r="G36" s="1633"/>
      <c r="H36" s="1633"/>
      <c r="I36" s="1634"/>
      <c r="J36" s="1738">
        <f>年末調整1!$G$55</f>
        <v>0</v>
      </c>
      <c r="K36" s="1739"/>
      <c r="L36" s="1739"/>
      <c r="M36" s="1739"/>
      <c r="N36" s="1739"/>
      <c r="O36" s="1739"/>
      <c r="P36" s="1739"/>
      <c r="Q36" s="1739"/>
      <c r="R36" s="1739"/>
      <c r="S36" s="1739"/>
      <c r="T36" s="1739"/>
      <c r="U36" s="1739"/>
      <c r="V36" s="1739"/>
      <c r="W36" s="1739"/>
      <c r="X36" s="1740"/>
      <c r="Y36" s="1269"/>
      <c r="Z36" s="1270"/>
      <c r="AA36" s="1629"/>
      <c r="AB36" s="1630"/>
      <c r="AC36" s="1631"/>
      <c r="AD36" s="1895"/>
      <c r="AE36" s="1896"/>
      <c r="AF36" s="1713"/>
      <c r="AG36" s="1632" t="s">
        <v>261</v>
      </c>
      <c r="AH36" s="1633"/>
      <c r="AI36" s="1633"/>
      <c r="AJ36" s="1633"/>
      <c r="AK36" s="1634"/>
      <c r="AL36" s="1738">
        <f>年末調整1!$G$77</f>
        <v>0</v>
      </c>
      <c r="AM36" s="1739"/>
      <c r="AN36" s="1739"/>
      <c r="AO36" s="1739"/>
      <c r="AP36" s="1739"/>
      <c r="AQ36" s="1739"/>
      <c r="AR36" s="1739"/>
      <c r="AS36" s="1739"/>
      <c r="AT36" s="1739"/>
      <c r="AU36" s="1739"/>
      <c r="AV36" s="1739"/>
      <c r="AW36" s="1739"/>
      <c r="AX36" s="1739"/>
      <c r="AY36" s="1739"/>
      <c r="AZ36" s="1740"/>
      <c r="BA36" s="1269"/>
      <c r="BB36" s="1270"/>
      <c r="BC36" s="1629"/>
      <c r="BD36" s="1630"/>
      <c r="BE36" s="1631"/>
      <c r="BF36" s="1903" t="str">
        <f>IF(年末調整1!$X$66=0,"","（1）")</f>
        <v/>
      </c>
      <c r="BG36" s="1392"/>
      <c r="BH36" s="1392"/>
      <c r="BI36" s="5"/>
      <c r="BJ36" s="5"/>
      <c r="BK36" s="5"/>
      <c r="BL36" s="5"/>
      <c r="BM36" s="171"/>
      <c r="BP36" s="1895"/>
      <c r="BQ36" s="1896"/>
      <c r="BR36" s="1713"/>
      <c r="BS36" s="1632" t="s">
        <v>261</v>
      </c>
      <c r="BT36" s="1633"/>
      <c r="BU36" s="1633"/>
      <c r="BV36" s="1633"/>
      <c r="BW36" s="1634"/>
      <c r="BX36" s="1738">
        <f>年末調整1!$G$55</f>
        <v>0</v>
      </c>
      <c r="BY36" s="1739"/>
      <c r="BZ36" s="1739"/>
      <c r="CA36" s="1739"/>
      <c r="CB36" s="1739"/>
      <c r="CC36" s="1739"/>
      <c r="CD36" s="1739"/>
      <c r="CE36" s="1739"/>
      <c r="CF36" s="1739"/>
      <c r="CG36" s="1739"/>
      <c r="CH36" s="1739"/>
      <c r="CI36" s="1739"/>
      <c r="CJ36" s="1739"/>
      <c r="CK36" s="1739"/>
      <c r="CL36" s="1740"/>
      <c r="CM36" s="1269"/>
      <c r="CN36" s="1270"/>
      <c r="CO36" s="1629"/>
      <c r="CP36" s="1630"/>
      <c r="CQ36" s="1631"/>
      <c r="CR36" s="1895"/>
      <c r="CS36" s="1896"/>
      <c r="CT36" s="1713"/>
      <c r="CU36" s="1632" t="s">
        <v>261</v>
      </c>
      <c r="CV36" s="1633"/>
      <c r="CW36" s="1633"/>
      <c r="CX36" s="1633"/>
      <c r="CY36" s="1634"/>
      <c r="CZ36" s="1738">
        <f>年末調整1!$G$77</f>
        <v>0</v>
      </c>
      <c r="DA36" s="1739"/>
      <c r="DB36" s="1739"/>
      <c r="DC36" s="1739"/>
      <c r="DD36" s="1739"/>
      <c r="DE36" s="1739"/>
      <c r="DF36" s="1739"/>
      <c r="DG36" s="1739"/>
      <c r="DH36" s="1739"/>
      <c r="DI36" s="1739"/>
      <c r="DJ36" s="1739"/>
      <c r="DK36" s="1739"/>
      <c r="DL36" s="1739"/>
      <c r="DM36" s="1739"/>
      <c r="DN36" s="1740"/>
      <c r="DO36" s="1269"/>
      <c r="DP36" s="1270"/>
      <c r="DQ36" s="1629"/>
      <c r="DR36" s="1630"/>
      <c r="DS36" s="1631"/>
      <c r="DT36" s="1759"/>
      <c r="DU36" s="1760"/>
      <c r="DV36" s="1760"/>
      <c r="DW36" s="1760"/>
      <c r="DX36" s="1760"/>
      <c r="DY36" s="1760"/>
      <c r="DZ36" s="1760"/>
      <c r="EA36" s="1761"/>
    </row>
    <row r="37" spans="2:131" ht="27.75" customHeight="1" x14ac:dyDescent="0.15">
      <c r="B37" s="1895"/>
      <c r="C37" s="1896"/>
      <c r="D37" s="1713"/>
      <c r="E37" s="1854" t="s">
        <v>241</v>
      </c>
      <c r="F37" s="1855"/>
      <c r="G37" s="1855"/>
      <c r="H37" s="1855"/>
      <c r="I37" s="1856"/>
      <c r="J37" s="1407" t="str">
        <f>DBCS(年末調整1!$X$54)</f>
        <v/>
      </c>
      <c r="K37" s="1408"/>
      <c r="L37" s="1408"/>
      <c r="M37" s="1408"/>
      <c r="N37" s="1408"/>
      <c r="O37" s="1408"/>
      <c r="P37" s="1409"/>
      <c r="Q37" s="1901" t="str">
        <f>DBCS(年末調整1!$AB$54)</f>
        <v/>
      </c>
      <c r="R37" s="1901"/>
      <c r="S37" s="1901"/>
      <c r="T37" s="1901"/>
      <c r="U37" s="1901"/>
      <c r="V37" s="1902"/>
      <c r="W37" s="1906" t="str">
        <f>DBCS(年末調整1!$AF$54)</f>
        <v/>
      </c>
      <c r="X37" s="1901"/>
      <c r="Y37" s="1901"/>
      <c r="Z37" s="1901"/>
      <c r="AA37" s="1901"/>
      <c r="AB37" s="1901"/>
      <c r="AC37" s="1907"/>
      <c r="AD37" s="1895"/>
      <c r="AE37" s="1896"/>
      <c r="AF37" s="1713"/>
      <c r="AG37" s="1854" t="s">
        <v>241</v>
      </c>
      <c r="AH37" s="1855"/>
      <c r="AI37" s="1855"/>
      <c r="AJ37" s="1855"/>
      <c r="AK37" s="1856"/>
      <c r="AL37" s="2070"/>
      <c r="AM37" s="2071"/>
      <c r="AN37" s="2071"/>
      <c r="AO37" s="2071"/>
      <c r="AP37" s="2071"/>
      <c r="AQ37" s="2071"/>
      <c r="AR37" s="2071"/>
      <c r="AS37" s="2071"/>
      <c r="AT37" s="2071"/>
      <c r="AU37" s="2071"/>
      <c r="AV37" s="2071"/>
      <c r="AW37" s="2071"/>
      <c r="AX37" s="2071"/>
      <c r="AY37" s="2071"/>
      <c r="AZ37" s="2071"/>
      <c r="BA37" s="2071"/>
      <c r="BB37" s="2071"/>
      <c r="BC37" s="2071"/>
      <c r="BD37" s="2071"/>
      <c r="BE37" s="2072"/>
      <c r="BF37" s="172"/>
      <c r="BG37" s="1371">
        <f>年末調整1!$X$66</f>
        <v>0</v>
      </c>
      <c r="BH37" s="1371"/>
      <c r="BI37" s="1371">
        <f>年末調整1!$AB$66</f>
        <v>0</v>
      </c>
      <c r="BJ37" s="1371"/>
      <c r="BK37" s="1371">
        <f>年末調整1!$AF$66</f>
        <v>0</v>
      </c>
      <c r="BL37" s="1371"/>
      <c r="BM37" s="171"/>
      <c r="BP37" s="1895"/>
      <c r="BQ37" s="1896"/>
      <c r="BR37" s="1713"/>
      <c r="BS37" s="1735"/>
      <c r="BT37" s="1736"/>
      <c r="BU37" s="1736"/>
      <c r="BV37" s="1736"/>
      <c r="BW37" s="1736"/>
      <c r="BX37" s="1736"/>
      <c r="BY37" s="1736"/>
      <c r="BZ37" s="1736"/>
      <c r="CA37" s="1736"/>
      <c r="CB37" s="1736"/>
      <c r="CC37" s="1736"/>
      <c r="CD37" s="1736"/>
      <c r="CE37" s="1736"/>
      <c r="CF37" s="1736"/>
      <c r="CG37" s="1736"/>
      <c r="CH37" s="1736"/>
      <c r="CI37" s="1736"/>
      <c r="CJ37" s="1736"/>
      <c r="CK37" s="1736"/>
      <c r="CL37" s="1736"/>
      <c r="CM37" s="1736"/>
      <c r="CN37" s="1736"/>
      <c r="CO37" s="1736"/>
      <c r="CP37" s="1736"/>
      <c r="CQ37" s="1737"/>
      <c r="CR37" s="1895"/>
      <c r="CS37" s="1896"/>
      <c r="CT37" s="1713"/>
      <c r="CU37" s="1735"/>
      <c r="CV37" s="1736"/>
      <c r="CW37" s="1736"/>
      <c r="CX37" s="1736"/>
      <c r="CY37" s="1736"/>
      <c r="CZ37" s="1736"/>
      <c r="DA37" s="1736"/>
      <c r="DB37" s="1736"/>
      <c r="DC37" s="1736"/>
      <c r="DD37" s="1736"/>
      <c r="DE37" s="1736"/>
      <c r="DF37" s="1736"/>
      <c r="DG37" s="1736"/>
      <c r="DH37" s="1736"/>
      <c r="DI37" s="1736"/>
      <c r="DJ37" s="1736"/>
      <c r="DK37" s="1736"/>
      <c r="DL37" s="1736"/>
      <c r="DM37" s="1736"/>
      <c r="DN37" s="1736"/>
      <c r="DO37" s="1736"/>
      <c r="DP37" s="1736"/>
      <c r="DQ37" s="1736"/>
      <c r="DR37" s="1736"/>
      <c r="DS37" s="1737"/>
      <c r="DT37" s="1759"/>
      <c r="DU37" s="1760"/>
      <c r="DV37" s="1760"/>
      <c r="DW37" s="1760"/>
      <c r="DX37" s="1760"/>
      <c r="DY37" s="1760"/>
      <c r="DZ37" s="1760"/>
      <c r="EA37" s="1761"/>
    </row>
    <row r="38" spans="2:131" ht="15.75" customHeight="1" x14ac:dyDescent="0.15">
      <c r="B38" s="1895"/>
      <c r="C38" s="1896"/>
      <c r="D38" s="1713">
        <v>2</v>
      </c>
      <c r="E38" s="1714" t="s">
        <v>262</v>
      </c>
      <c r="F38" s="1715"/>
      <c r="G38" s="1715"/>
      <c r="H38" s="1715"/>
      <c r="I38" s="1716"/>
      <c r="J38" s="1717">
        <f>年末調整1!$G$57</f>
        <v>0</v>
      </c>
      <c r="K38" s="1718"/>
      <c r="L38" s="1718"/>
      <c r="M38" s="1718"/>
      <c r="N38" s="1718"/>
      <c r="O38" s="1718"/>
      <c r="P38" s="1718"/>
      <c r="Q38" s="1718"/>
      <c r="R38" s="1718"/>
      <c r="S38" s="1718"/>
      <c r="T38" s="1718"/>
      <c r="U38" s="1718"/>
      <c r="V38" s="1718"/>
      <c r="W38" s="1718"/>
      <c r="X38" s="1719"/>
      <c r="Y38" s="1267" t="s">
        <v>263</v>
      </c>
      <c r="Z38" s="1268"/>
      <c r="AA38" s="1626">
        <f>年末調整1!$V$57</f>
        <v>0</v>
      </c>
      <c r="AB38" s="1627"/>
      <c r="AC38" s="1628"/>
      <c r="AD38" s="1895"/>
      <c r="AE38" s="1896"/>
      <c r="AF38" s="1713">
        <v>2</v>
      </c>
      <c r="AG38" s="1714" t="s">
        <v>262</v>
      </c>
      <c r="AH38" s="1715"/>
      <c r="AI38" s="1715"/>
      <c r="AJ38" s="1715"/>
      <c r="AK38" s="1716"/>
      <c r="AL38" s="1717">
        <f>年末調整1!$H$79</f>
        <v>0</v>
      </c>
      <c r="AM38" s="1718"/>
      <c r="AN38" s="1718"/>
      <c r="AO38" s="1718"/>
      <c r="AP38" s="1718"/>
      <c r="AQ38" s="1718"/>
      <c r="AR38" s="1718"/>
      <c r="AS38" s="1718"/>
      <c r="AT38" s="1718"/>
      <c r="AU38" s="1718"/>
      <c r="AV38" s="1718"/>
      <c r="AW38" s="1718"/>
      <c r="AX38" s="1718"/>
      <c r="AY38" s="1718"/>
      <c r="AZ38" s="1719"/>
      <c r="BA38" s="1267" t="s">
        <v>263</v>
      </c>
      <c r="BB38" s="1268"/>
      <c r="BC38" s="1626">
        <f>年末調整1!$V$79</f>
        <v>0</v>
      </c>
      <c r="BD38" s="1627"/>
      <c r="BE38" s="1628"/>
      <c r="BF38" s="1903" t="str">
        <f>IF(年末調整1!$X$69=0,"","（2）")</f>
        <v/>
      </c>
      <c r="BG38" s="1392"/>
      <c r="BH38" s="1392"/>
      <c r="BI38" s="5"/>
      <c r="BJ38" s="5"/>
      <c r="BK38" s="5"/>
      <c r="BL38" s="5"/>
      <c r="BM38" s="171"/>
      <c r="BP38" s="1895"/>
      <c r="BQ38" s="1896"/>
      <c r="BR38" s="1713">
        <v>2</v>
      </c>
      <c r="BS38" s="1714" t="s">
        <v>262</v>
      </c>
      <c r="BT38" s="1715"/>
      <c r="BU38" s="1715"/>
      <c r="BV38" s="1715"/>
      <c r="BW38" s="1716"/>
      <c r="BX38" s="1717">
        <f>年末調整1!$G$57</f>
        <v>0</v>
      </c>
      <c r="BY38" s="1718"/>
      <c r="BZ38" s="1718"/>
      <c r="CA38" s="1718"/>
      <c r="CB38" s="1718"/>
      <c r="CC38" s="1718"/>
      <c r="CD38" s="1718"/>
      <c r="CE38" s="1718"/>
      <c r="CF38" s="1718"/>
      <c r="CG38" s="1718"/>
      <c r="CH38" s="1718"/>
      <c r="CI38" s="1718"/>
      <c r="CJ38" s="1718"/>
      <c r="CK38" s="1718"/>
      <c r="CL38" s="1719"/>
      <c r="CM38" s="1267" t="s">
        <v>263</v>
      </c>
      <c r="CN38" s="1268"/>
      <c r="CO38" s="1626">
        <f>年末調整1!$V$57</f>
        <v>0</v>
      </c>
      <c r="CP38" s="1627"/>
      <c r="CQ38" s="1628"/>
      <c r="CR38" s="1895"/>
      <c r="CS38" s="1896"/>
      <c r="CT38" s="1713">
        <v>2</v>
      </c>
      <c r="CU38" s="1714" t="s">
        <v>262</v>
      </c>
      <c r="CV38" s="1715"/>
      <c r="CW38" s="1715"/>
      <c r="CX38" s="1715"/>
      <c r="CY38" s="1716"/>
      <c r="CZ38" s="1717">
        <f>年末調整1!$H$79</f>
        <v>0</v>
      </c>
      <c r="DA38" s="1718"/>
      <c r="DB38" s="1718"/>
      <c r="DC38" s="1718"/>
      <c r="DD38" s="1718"/>
      <c r="DE38" s="1718"/>
      <c r="DF38" s="1718"/>
      <c r="DG38" s="1718"/>
      <c r="DH38" s="1718"/>
      <c r="DI38" s="1718"/>
      <c r="DJ38" s="1718"/>
      <c r="DK38" s="1718"/>
      <c r="DL38" s="1718"/>
      <c r="DM38" s="1718"/>
      <c r="DN38" s="1719"/>
      <c r="DO38" s="1267" t="s">
        <v>263</v>
      </c>
      <c r="DP38" s="1268"/>
      <c r="DQ38" s="1626">
        <f>年末調整1!$V$79</f>
        <v>0</v>
      </c>
      <c r="DR38" s="1627"/>
      <c r="DS38" s="1628"/>
      <c r="DT38" s="1759"/>
      <c r="DU38" s="1760"/>
      <c r="DV38" s="1760"/>
      <c r="DW38" s="1760"/>
      <c r="DX38" s="1760"/>
      <c r="DY38" s="1760"/>
      <c r="DZ38" s="1760"/>
      <c r="EA38" s="1761"/>
    </row>
    <row r="39" spans="2:131" ht="33" customHeight="1" x14ac:dyDescent="0.15">
      <c r="B39" s="1895"/>
      <c r="C39" s="1896"/>
      <c r="D39" s="1713"/>
      <c r="E39" s="1632" t="s">
        <v>261</v>
      </c>
      <c r="F39" s="1633"/>
      <c r="G39" s="1633"/>
      <c r="H39" s="1633"/>
      <c r="I39" s="1634"/>
      <c r="J39" s="1738">
        <f>年末調整1!$G$58</f>
        <v>0</v>
      </c>
      <c r="K39" s="1739"/>
      <c r="L39" s="1739"/>
      <c r="M39" s="1739"/>
      <c r="N39" s="1739"/>
      <c r="O39" s="1739"/>
      <c r="P39" s="1739"/>
      <c r="Q39" s="1739"/>
      <c r="R39" s="1739"/>
      <c r="S39" s="1739"/>
      <c r="T39" s="1739"/>
      <c r="U39" s="1739"/>
      <c r="V39" s="1739"/>
      <c r="W39" s="1739"/>
      <c r="X39" s="1740"/>
      <c r="Y39" s="1269"/>
      <c r="Z39" s="1270"/>
      <c r="AA39" s="1629"/>
      <c r="AB39" s="1630"/>
      <c r="AC39" s="1631"/>
      <c r="AD39" s="1895"/>
      <c r="AE39" s="1896"/>
      <c r="AF39" s="1713"/>
      <c r="AG39" s="1632" t="s">
        <v>261</v>
      </c>
      <c r="AH39" s="1633"/>
      <c r="AI39" s="1633"/>
      <c r="AJ39" s="1633"/>
      <c r="AK39" s="1634"/>
      <c r="AL39" s="1738">
        <f>年末調整1!$G$80</f>
        <v>0</v>
      </c>
      <c r="AM39" s="1739"/>
      <c r="AN39" s="1739"/>
      <c r="AO39" s="1739"/>
      <c r="AP39" s="1739"/>
      <c r="AQ39" s="1739"/>
      <c r="AR39" s="1739"/>
      <c r="AS39" s="1739"/>
      <c r="AT39" s="1739"/>
      <c r="AU39" s="1739"/>
      <c r="AV39" s="1739"/>
      <c r="AW39" s="1739"/>
      <c r="AX39" s="1739"/>
      <c r="AY39" s="1739"/>
      <c r="AZ39" s="1740"/>
      <c r="BA39" s="1269"/>
      <c r="BB39" s="1270"/>
      <c r="BC39" s="1629"/>
      <c r="BD39" s="1630"/>
      <c r="BE39" s="1631"/>
      <c r="BG39" s="1371">
        <f>年末調整1!$X$69</f>
        <v>0</v>
      </c>
      <c r="BH39" s="1371"/>
      <c r="BI39" s="1371">
        <f>年末調整1!$AB$69</f>
        <v>0</v>
      </c>
      <c r="BJ39" s="1371"/>
      <c r="BK39" s="1371">
        <f>年末調整1!$AF$69</f>
        <v>0</v>
      </c>
      <c r="BL39" s="1371"/>
      <c r="BM39" s="171"/>
      <c r="BP39" s="1895"/>
      <c r="BQ39" s="1896"/>
      <c r="BR39" s="1713"/>
      <c r="BS39" s="1632" t="s">
        <v>261</v>
      </c>
      <c r="BT39" s="1633"/>
      <c r="BU39" s="1633"/>
      <c r="BV39" s="1633"/>
      <c r="BW39" s="1634"/>
      <c r="BX39" s="1738">
        <f>年末調整1!$G$58</f>
        <v>0</v>
      </c>
      <c r="BY39" s="1739"/>
      <c r="BZ39" s="1739"/>
      <c r="CA39" s="1739"/>
      <c r="CB39" s="1739"/>
      <c r="CC39" s="1739"/>
      <c r="CD39" s="1739"/>
      <c r="CE39" s="1739"/>
      <c r="CF39" s="1739"/>
      <c r="CG39" s="1739"/>
      <c r="CH39" s="1739"/>
      <c r="CI39" s="1739"/>
      <c r="CJ39" s="1739"/>
      <c r="CK39" s="1739"/>
      <c r="CL39" s="1740"/>
      <c r="CM39" s="1269"/>
      <c r="CN39" s="1270"/>
      <c r="CO39" s="1629"/>
      <c r="CP39" s="1630"/>
      <c r="CQ39" s="1631"/>
      <c r="CR39" s="1895"/>
      <c r="CS39" s="1896"/>
      <c r="CT39" s="1713"/>
      <c r="CU39" s="1632" t="s">
        <v>261</v>
      </c>
      <c r="CV39" s="1633"/>
      <c r="CW39" s="1633"/>
      <c r="CX39" s="1633"/>
      <c r="CY39" s="1634"/>
      <c r="CZ39" s="1738">
        <f>年末調整1!$G$80</f>
        <v>0</v>
      </c>
      <c r="DA39" s="1739"/>
      <c r="DB39" s="1739"/>
      <c r="DC39" s="1739"/>
      <c r="DD39" s="1739"/>
      <c r="DE39" s="1739"/>
      <c r="DF39" s="1739"/>
      <c r="DG39" s="1739"/>
      <c r="DH39" s="1739"/>
      <c r="DI39" s="1739"/>
      <c r="DJ39" s="1739"/>
      <c r="DK39" s="1739"/>
      <c r="DL39" s="1739"/>
      <c r="DM39" s="1739"/>
      <c r="DN39" s="1740"/>
      <c r="DO39" s="1269"/>
      <c r="DP39" s="1270"/>
      <c r="DQ39" s="1629"/>
      <c r="DR39" s="1630"/>
      <c r="DS39" s="1631"/>
      <c r="DT39" s="1759"/>
      <c r="DU39" s="1760"/>
      <c r="DV39" s="1760"/>
      <c r="DW39" s="1760"/>
      <c r="DX39" s="1760"/>
      <c r="DY39" s="1760"/>
      <c r="DZ39" s="1760"/>
      <c r="EA39" s="1761"/>
    </row>
    <row r="40" spans="2:131" ht="27.75" customHeight="1" x14ac:dyDescent="0.15">
      <c r="B40" s="1895"/>
      <c r="C40" s="1896"/>
      <c r="D40" s="1713"/>
      <c r="E40" s="1854" t="s">
        <v>241</v>
      </c>
      <c r="F40" s="1855"/>
      <c r="G40" s="1855"/>
      <c r="H40" s="1855"/>
      <c r="I40" s="1856"/>
      <c r="J40" s="1407" t="str">
        <f>DBCS(年末調整1!$X$57)</f>
        <v/>
      </c>
      <c r="K40" s="1408"/>
      <c r="L40" s="1408"/>
      <c r="M40" s="1408"/>
      <c r="N40" s="1408"/>
      <c r="O40" s="1408"/>
      <c r="P40" s="1409"/>
      <c r="Q40" s="1901" t="str">
        <f>DBCS(年末調整1!$AB$57)</f>
        <v/>
      </c>
      <c r="R40" s="1901"/>
      <c r="S40" s="1901"/>
      <c r="T40" s="1901"/>
      <c r="U40" s="1901"/>
      <c r="V40" s="1902"/>
      <c r="W40" s="1906" t="str">
        <f>DBCS(年末調整1!$AF$57)</f>
        <v/>
      </c>
      <c r="X40" s="1901"/>
      <c r="Y40" s="1901"/>
      <c r="Z40" s="1901"/>
      <c r="AA40" s="1901"/>
      <c r="AB40" s="1901"/>
      <c r="AC40" s="1907"/>
      <c r="AD40" s="1895"/>
      <c r="AE40" s="1896"/>
      <c r="AF40" s="1713"/>
      <c r="AG40" s="1854" t="s">
        <v>241</v>
      </c>
      <c r="AH40" s="1855"/>
      <c r="AI40" s="1855"/>
      <c r="AJ40" s="1855"/>
      <c r="AK40" s="1856"/>
      <c r="AL40" s="2070"/>
      <c r="AM40" s="2071"/>
      <c r="AN40" s="2071"/>
      <c r="AO40" s="2071"/>
      <c r="AP40" s="2071"/>
      <c r="AQ40" s="2071"/>
      <c r="AR40" s="2071"/>
      <c r="AS40" s="2071"/>
      <c r="AT40" s="2071"/>
      <c r="AU40" s="2071"/>
      <c r="AV40" s="2071"/>
      <c r="AW40" s="2071"/>
      <c r="AX40" s="2071"/>
      <c r="AY40" s="2071"/>
      <c r="AZ40" s="2071"/>
      <c r="BA40" s="2071"/>
      <c r="BB40" s="2071"/>
      <c r="BC40" s="2071"/>
      <c r="BD40" s="2071"/>
      <c r="BE40" s="2072"/>
      <c r="BF40" s="172"/>
      <c r="BM40" s="171"/>
      <c r="BP40" s="1895"/>
      <c r="BQ40" s="1896"/>
      <c r="BR40" s="1713"/>
      <c r="BS40" s="1735"/>
      <c r="BT40" s="1736"/>
      <c r="BU40" s="1736"/>
      <c r="BV40" s="1736"/>
      <c r="BW40" s="1736"/>
      <c r="BX40" s="1736"/>
      <c r="BY40" s="1736"/>
      <c r="BZ40" s="1736"/>
      <c r="CA40" s="1736"/>
      <c r="CB40" s="1736"/>
      <c r="CC40" s="1736"/>
      <c r="CD40" s="1736"/>
      <c r="CE40" s="1736"/>
      <c r="CF40" s="1736"/>
      <c r="CG40" s="1736"/>
      <c r="CH40" s="1736"/>
      <c r="CI40" s="1736"/>
      <c r="CJ40" s="1736"/>
      <c r="CK40" s="1736"/>
      <c r="CL40" s="1736"/>
      <c r="CM40" s="1736"/>
      <c r="CN40" s="1736"/>
      <c r="CO40" s="1736"/>
      <c r="CP40" s="1736"/>
      <c r="CQ40" s="1737"/>
      <c r="CR40" s="1895"/>
      <c r="CS40" s="1896"/>
      <c r="CT40" s="1713"/>
      <c r="CU40" s="1735"/>
      <c r="CV40" s="1736"/>
      <c r="CW40" s="1736"/>
      <c r="CX40" s="1736"/>
      <c r="CY40" s="1736"/>
      <c r="CZ40" s="1736"/>
      <c r="DA40" s="1736"/>
      <c r="DB40" s="1736"/>
      <c r="DC40" s="1736"/>
      <c r="DD40" s="1736"/>
      <c r="DE40" s="1736"/>
      <c r="DF40" s="1736"/>
      <c r="DG40" s="1736"/>
      <c r="DH40" s="1736"/>
      <c r="DI40" s="1736"/>
      <c r="DJ40" s="1736"/>
      <c r="DK40" s="1736"/>
      <c r="DL40" s="1736"/>
      <c r="DM40" s="1736"/>
      <c r="DN40" s="1736"/>
      <c r="DO40" s="1736"/>
      <c r="DP40" s="1736"/>
      <c r="DQ40" s="1736"/>
      <c r="DR40" s="1736"/>
      <c r="DS40" s="1737"/>
      <c r="DT40" s="1759"/>
      <c r="DU40" s="1760"/>
      <c r="DV40" s="1760"/>
      <c r="DW40" s="1760"/>
      <c r="DX40" s="1760"/>
      <c r="DY40" s="1760"/>
      <c r="DZ40" s="1760"/>
      <c r="EA40" s="1761"/>
    </row>
    <row r="41" spans="2:131" ht="15.75" customHeight="1" x14ac:dyDescent="0.15">
      <c r="B41" s="1895"/>
      <c r="C41" s="1896"/>
      <c r="D41" s="1713">
        <v>3</v>
      </c>
      <c r="E41" s="1714" t="s">
        <v>262</v>
      </c>
      <c r="F41" s="1715"/>
      <c r="G41" s="1715"/>
      <c r="H41" s="1715"/>
      <c r="I41" s="1716"/>
      <c r="J41" s="1717">
        <f>年末調整1!$G$60</f>
        <v>0</v>
      </c>
      <c r="K41" s="1718"/>
      <c r="L41" s="1718"/>
      <c r="M41" s="1718"/>
      <c r="N41" s="1718"/>
      <c r="O41" s="1718"/>
      <c r="P41" s="1718"/>
      <c r="Q41" s="1718"/>
      <c r="R41" s="1718"/>
      <c r="S41" s="1718"/>
      <c r="T41" s="1718"/>
      <c r="U41" s="1718"/>
      <c r="V41" s="1718"/>
      <c r="W41" s="1718"/>
      <c r="X41" s="1719"/>
      <c r="Y41" s="1267" t="s">
        <v>263</v>
      </c>
      <c r="Z41" s="1268"/>
      <c r="AA41" s="1626">
        <f>年末調整1!$V$60</f>
        <v>0</v>
      </c>
      <c r="AB41" s="1627"/>
      <c r="AC41" s="1628"/>
      <c r="AD41" s="1895"/>
      <c r="AE41" s="1896"/>
      <c r="AF41" s="1713">
        <v>3</v>
      </c>
      <c r="AG41" s="1714" t="s">
        <v>262</v>
      </c>
      <c r="AH41" s="1715"/>
      <c r="AI41" s="1715"/>
      <c r="AJ41" s="1715"/>
      <c r="AK41" s="1716"/>
      <c r="AL41" s="1717">
        <f>年末調整1!$H$82</f>
        <v>0</v>
      </c>
      <c r="AM41" s="1718"/>
      <c r="AN41" s="1718"/>
      <c r="AO41" s="1718"/>
      <c r="AP41" s="1718"/>
      <c r="AQ41" s="1718"/>
      <c r="AR41" s="1718"/>
      <c r="AS41" s="1718"/>
      <c r="AT41" s="1718"/>
      <c r="AU41" s="1718"/>
      <c r="AV41" s="1718"/>
      <c r="AW41" s="1718"/>
      <c r="AX41" s="1718"/>
      <c r="AY41" s="1718"/>
      <c r="AZ41" s="1719"/>
      <c r="BA41" s="1267" t="s">
        <v>263</v>
      </c>
      <c r="BB41" s="1268"/>
      <c r="BC41" s="1626">
        <f>年末調整1!$V$82</f>
        <v>0</v>
      </c>
      <c r="BD41" s="1627"/>
      <c r="BE41" s="1628"/>
      <c r="BF41" s="173"/>
      <c r="BG41" s="174"/>
      <c r="BH41" s="174"/>
      <c r="BI41" s="174"/>
      <c r="BJ41" s="174"/>
      <c r="BK41" s="174"/>
      <c r="BL41" s="174"/>
      <c r="BM41" s="175"/>
      <c r="BP41" s="1895"/>
      <c r="BQ41" s="1896"/>
      <c r="BR41" s="1713">
        <v>3</v>
      </c>
      <c r="BS41" s="1714" t="s">
        <v>262</v>
      </c>
      <c r="BT41" s="1715"/>
      <c r="BU41" s="1715"/>
      <c r="BV41" s="1715"/>
      <c r="BW41" s="1716"/>
      <c r="BX41" s="1717">
        <f>年末調整1!$G$60</f>
        <v>0</v>
      </c>
      <c r="BY41" s="1718"/>
      <c r="BZ41" s="1718"/>
      <c r="CA41" s="1718"/>
      <c r="CB41" s="1718"/>
      <c r="CC41" s="1718"/>
      <c r="CD41" s="1718"/>
      <c r="CE41" s="1718"/>
      <c r="CF41" s="1718"/>
      <c r="CG41" s="1718"/>
      <c r="CH41" s="1718"/>
      <c r="CI41" s="1718"/>
      <c r="CJ41" s="1718"/>
      <c r="CK41" s="1718"/>
      <c r="CL41" s="1719"/>
      <c r="CM41" s="1267" t="s">
        <v>263</v>
      </c>
      <c r="CN41" s="1268"/>
      <c r="CO41" s="1626">
        <f>年末調整1!$V$60</f>
        <v>0</v>
      </c>
      <c r="CP41" s="1627"/>
      <c r="CQ41" s="1628"/>
      <c r="CR41" s="1895"/>
      <c r="CS41" s="1896"/>
      <c r="CT41" s="1713">
        <v>3</v>
      </c>
      <c r="CU41" s="1714" t="s">
        <v>262</v>
      </c>
      <c r="CV41" s="1715"/>
      <c r="CW41" s="1715"/>
      <c r="CX41" s="1715"/>
      <c r="CY41" s="1716"/>
      <c r="CZ41" s="1717">
        <f>年末調整1!$H$82</f>
        <v>0</v>
      </c>
      <c r="DA41" s="1718"/>
      <c r="DB41" s="1718"/>
      <c r="DC41" s="1718"/>
      <c r="DD41" s="1718"/>
      <c r="DE41" s="1718"/>
      <c r="DF41" s="1718"/>
      <c r="DG41" s="1718"/>
      <c r="DH41" s="1718"/>
      <c r="DI41" s="1718"/>
      <c r="DJ41" s="1718"/>
      <c r="DK41" s="1718"/>
      <c r="DL41" s="1718"/>
      <c r="DM41" s="1718"/>
      <c r="DN41" s="1719"/>
      <c r="DO41" s="1267" t="s">
        <v>263</v>
      </c>
      <c r="DP41" s="1268"/>
      <c r="DQ41" s="1626">
        <f>年末調整1!$V$82</f>
        <v>0</v>
      </c>
      <c r="DR41" s="1627"/>
      <c r="DS41" s="1628"/>
      <c r="DT41" s="1759"/>
      <c r="DU41" s="1760"/>
      <c r="DV41" s="1760"/>
      <c r="DW41" s="1760"/>
      <c r="DX41" s="1760"/>
      <c r="DY41" s="1760"/>
      <c r="DZ41" s="1760"/>
      <c r="EA41" s="1761"/>
    </row>
    <row r="42" spans="2:131" ht="33" customHeight="1" x14ac:dyDescent="0.15">
      <c r="B42" s="1895"/>
      <c r="C42" s="1896"/>
      <c r="D42" s="1713"/>
      <c r="E42" s="1632" t="s">
        <v>261</v>
      </c>
      <c r="F42" s="1633"/>
      <c r="G42" s="1633"/>
      <c r="H42" s="1633"/>
      <c r="I42" s="1634"/>
      <c r="J42" s="1738">
        <f>年末調整1!$G$61</f>
        <v>0</v>
      </c>
      <c r="K42" s="1739"/>
      <c r="L42" s="1739"/>
      <c r="M42" s="1739"/>
      <c r="N42" s="1739"/>
      <c r="O42" s="1739"/>
      <c r="P42" s="1739"/>
      <c r="Q42" s="1739"/>
      <c r="R42" s="1739"/>
      <c r="S42" s="1739"/>
      <c r="T42" s="1739"/>
      <c r="U42" s="1739"/>
      <c r="V42" s="1739"/>
      <c r="W42" s="1739"/>
      <c r="X42" s="1740"/>
      <c r="Y42" s="1269"/>
      <c r="Z42" s="1270"/>
      <c r="AA42" s="1629"/>
      <c r="AB42" s="1630"/>
      <c r="AC42" s="1631"/>
      <c r="AD42" s="1895"/>
      <c r="AE42" s="1896"/>
      <c r="AF42" s="1713"/>
      <c r="AG42" s="1632" t="s">
        <v>261</v>
      </c>
      <c r="AH42" s="1633"/>
      <c r="AI42" s="1633"/>
      <c r="AJ42" s="1633"/>
      <c r="AK42" s="1634"/>
      <c r="AL42" s="1738">
        <f>年末調整1!$G$83</f>
        <v>0</v>
      </c>
      <c r="AM42" s="1739"/>
      <c r="AN42" s="1739"/>
      <c r="AO42" s="1739"/>
      <c r="AP42" s="1739"/>
      <c r="AQ42" s="1739"/>
      <c r="AR42" s="1739"/>
      <c r="AS42" s="1739"/>
      <c r="AT42" s="1739"/>
      <c r="AU42" s="1739"/>
      <c r="AV42" s="1739"/>
      <c r="AW42" s="1739"/>
      <c r="AX42" s="1739"/>
      <c r="AY42" s="1739"/>
      <c r="AZ42" s="1740"/>
      <c r="BA42" s="1269"/>
      <c r="BB42" s="1270"/>
      <c r="BC42" s="1629"/>
      <c r="BD42" s="1630"/>
      <c r="BE42" s="1631"/>
      <c r="BF42" s="1756"/>
      <c r="BG42" s="1757"/>
      <c r="BH42" s="1757"/>
      <c r="BI42" s="1757"/>
      <c r="BJ42" s="1757"/>
      <c r="BK42" s="1757"/>
      <c r="BL42" s="1757"/>
      <c r="BM42" s="1758"/>
      <c r="BP42" s="1895"/>
      <c r="BQ42" s="1896"/>
      <c r="BR42" s="1713"/>
      <c r="BS42" s="1632" t="s">
        <v>261</v>
      </c>
      <c r="BT42" s="1633"/>
      <c r="BU42" s="1633"/>
      <c r="BV42" s="1633"/>
      <c r="BW42" s="1634"/>
      <c r="BX42" s="1738">
        <f>年末調整1!$G$61</f>
        <v>0</v>
      </c>
      <c r="BY42" s="1739"/>
      <c r="BZ42" s="1739"/>
      <c r="CA42" s="1739"/>
      <c r="CB42" s="1739"/>
      <c r="CC42" s="1739"/>
      <c r="CD42" s="1739"/>
      <c r="CE42" s="1739"/>
      <c r="CF42" s="1739"/>
      <c r="CG42" s="1739"/>
      <c r="CH42" s="1739"/>
      <c r="CI42" s="1739"/>
      <c r="CJ42" s="1739"/>
      <c r="CK42" s="1739"/>
      <c r="CL42" s="1740"/>
      <c r="CM42" s="1269"/>
      <c r="CN42" s="1270"/>
      <c r="CO42" s="1629"/>
      <c r="CP42" s="1630"/>
      <c r="CQ42" s="1631"/>
      <c r="CR42" s="1895"/>
      <c r="CS42" s="1896"/>
      <c r="CT42" s="1713"/>
      <c r="CU42" s="1632" t="s">
        <v>261</v>
      </c>
      <c r="CV42" s="1633"/>
      <c r="CW42" s="1633"/>
      <c r="CX42" s="1633"/>
      <c r="CY42" s="1634"/>
      <c r="CZ42" s="1738">
        <f>年末調整1!$G$83</f>
        <v>0</v>
      </c>
      <c r="DA42" s="1739"/>
      <c r="DB42" s="1739"/>
      <c r="DC42" s="1739"/>
      <c r="DD42" s="1739"/>
      <c r="DE42" s="1739"/>
      <c r="DF42" s="1739"/>
      <c r="DG42" s="1739"/>
      <c r="DH42" s="1739"/>
      <c r="DI42" s="1739"/>
      <c r="DJ42" s="1739"/>
      <c r="DK42" s="1739"/>
      <c r="DL42" s="1739"/>
      <c r="DM42" s="1739"/>
      <c r="DN42" s="1740"/>
      <c r="DO42" s="1269"/>
      <c r="DP42" s="1270"/>
      <c r="DQ42" s="1629"/>
      <c r="DR42" s="1630"/>
      <c r="DS42" s="1631"/>
      <c r="DT42" s="1759"/>
      <c r="DU42" s="1760"/>
      <c r="DV42" s="1760"/>
      <c r="DW42" s="1760"/>
      <c r="DX42" s="1760"/>
      <c r="DY42" s="1760"/>
      <c r="DZ42" s="1760"/>
      <c r="EA42" s="1761"/>
    </row>
    <row r="43" spans="2:131" ht="27.75" customHeight="1" x14ac:dyDescent="0.15">
      <c r="B43" s="1895"/>
      <c r="C43" s="1896"/>
      <c r="D43" s="1713"/>
      <c r="E43" s="1854" t="s">
        <v>241</v>
      </c>
      <c r="F43" s="1855"/>
      <c r="G43" s="1855"/>
      <c r="H43" s="1855"/>
      <c r="I43" s="1856"/>
      <c r="J43" s="1407" t="str">
        <f>DBCS(年末調整1!$X$60)</f>
        <v/>
      </c>
      <c r="K43" s="1408"/>
      <c r="L43" s="1408"/>
      <c r="M43" s="1408"/>
      <c r="N43" s="1408"/>
      <c r="O43" s="1408"/>
      <c r="P43" s="1409"/>
      <c r="Q43" s="1901" t="str">
        <f>DBCS(年末調整1!$AB$60)</f>
        <v/>
      </c>
      <c r="R43" s="1901"/>
      <c r="S43" s="1901"/>
      <c r="T43" s="1901"/>
      <c r="U43" s="1901"/>
      <c r="V43" s="1902"/>
      <c r="W43" s="1906" t="str">
        <f>DBCS(年末調整1!$AF$60)</f>
        <v/>
      </c>
      <c r="X43" s="1901"/>
      <c r="Y43" s="1901"/>
      <c r="Z43" s="1901"/>
      <c r="AA43" s="1901"/>
      <c r="AB43" s="1901"/>
      <c r="AC43" s="1907"/>
      <c r="AD43" s="1895"/>
      <c r="AE43" s="1896"/>
      <c r="AF43" s="1713"/>
      <c r="AG43" s="1854" t="s">
        <v>241</v>
      </c>
      <c r="AH43" s="1855"/>
      <c r="AI43" s="1855"/>
      <c r="AJ43" s="1855"/>
      <c r="AK43" s="1856"/>
      <c r="AL43" s="2070"/>
      <c r="AM43" s="2071"/>
      <c r="AN43" s="2071"/>
      <c r="AO43" s="2071"/>
      <c r="AP43" s="2071"/>
      <c r="AQ43" s="2071"/>
      <c r="AR43" s="2071"/>
      <c r="AS43" s="2071"/>
      <c r="AT43" s="2071"/>
      <c r="AU43" s="2071"/>
      <c r="AV43" s="2071"/>
      <c r="AW43" s="2071"/>
      <c r="AX43" s="2071"/>
      <c r="AY43" s="2071"/>
      <c r="AZ43" s="2071"/>
      <c r="BA43" s="2071"/>
      <c r="BB43" s="2071"/>
      <c r="BC43" s="2071"/>
      <c r="BD43" s="2071"/>
      <c r="BE43" s="2072"/>
      <c r="BF43" s="1759"/>
      <c r="BG43" s="1760"/>
      <c r="BH43" s="1760"/>
      <c r="BI43" s="1760"/>
      <c r="BJ43" s="1760"/>
      <c r="BK43" s="1760"/>
      <c r="BL43" s="1760"/>
      <c r="BM43" s="1761"/>
      <c r="BP43" s="1895"/>
      <c r="BQ43" s="1896"/>
      <c r="BR43" s="1713"/>
      <c r="BS43" s="1735"/>
      <c r="BT43" s="1736"/>
      <c r="BU43" s="1736"/>
      <c r="BV43" s="1736"/>
      <c r="BW43" s="1736"/>
      <c r="BX43" s="1736"/>
      <c r="BY43" s="1736"/>
      <c r="BZ43" s="1736"/>
      <c r="CA43" s="1736"/>
      <c r="CB43" s="1736"/>
      <c r="CC43" s="1736"/>
      <c r="CD43" s="1736"/>
      <c r="CE43" s="1736"/>
      <c r="CF43" s="1736"/>
      <c r="CG43" s="1736"/>
      <c r="CH43" s="1736"/>
      <c r="CI43" s="1736"/>
      <c r="CJ43" s="1736"/>
      <c r="CK43" s="1736"/>
      <c r="CL43" s="1736"/>
      <c r="CM43" s="1736"/>
      <c r="CN43" s="1736"/>
      <c r="CO43" s="1736"/>
      <c r="CP43" s="1736"/>
      <c r="CQ43" s="1737"/>
      <c r="CR43" s="1895"/>
      <c r="CS43" s="1896"/>
      <c r="CT43" s="1713"/>
      <c r="CU43" s="1735"/>
      <c r="CV43" s="1736"/>
      <c r="CW43" s="1736"/>
      <c r="CX43" s="1736"/>
      <c r="CY43" s="1736"/>
      <c r="CZ43" s="1736"/>
      <c r="DA43" s="1736"/>
      <c r="DB43" s="1736"/>
      <c r="DC43" s="1736"/>
      <c r="DD43" s="1736"/>
      <c r="DE43" s="1736"/>
      <c r="DF43" s="1736"/>
      <c r="DG43" s="1736"/>
      <c r="DH43" s="1736"/>
      <c r="DI43" s="1736"/>
      <c r="DJ43" s="1736"/>
      <c r="DK43" s="1736"/>
      <c r="DL43" s="1736"/>
      <c r="DM43" s="1736"/>
      <c r="DN43" s="1736"/>
      <c r="DO43" s="1736"/>
      <c r="DP43" s="1736"/>
      <c r="DQ43" s="1736"/>
      <c r="DR43" s="1736"/>
      <c r="DS43" s="1737"/>
      <c r="DT43" s="1759"/>
      <c r="DU43" s="1760"/>
      <c r="DV43" s="1760"/>
      <c r="DW43" s="1760"/>
      <c r="DX43" s="1760"/>
      <c r="DY43" s="1760"/>
      <c r="DZ43" s="1760"/>
      <c r="EA43" s="1761"/>
    </row>
    <row r="44" spans="2:131" ht="15.75" customHeight="1" x14ac:dyDescent="0.15">
      <c r="B44" s="1895"/>
      <c r="C44" s="1896"/>
      <c r="D44" s="1713">
        <v>4</v>
      </c>
      <c r="E44" s="1714" t="s">
        <v>262</v>
      </c>
      <c r="F44" s="1715"/>
      <c r="G44" s="1715"/>
      <c r="H44" s="1715"/>
      <c r="I44" s="1716"/>
      <c r="J44" s="1717">
        <f>年末調整1!$G$63</f>
        <v>0</v>
      </c>
      <c r="K44" s="1718"/>
      <c r="L44" s="1718"/>
      <c r="M44" s="1718"/>
      <c r="N44" s="1718"/>
      <c r="O44" s="1718"/>
      <c r="P44" s="1718"/>
      <c r="Q44" s="1718"/>
      <c r="R44" s="1718"/>
      <c r="S44" s="1718"/>
      <c r="T44" s="1718"/>
      <c r="U44" s="1718"/>
      <c r="V44" s="1718"/>
      <c r="W44" s="1718"/>
      <c r="X44" s="1719"/>
      <c r="Y44" s="1267" t="s">
        <v>263</v>
      </c>
      <c r="Z44" s="1268"/>
      <c r="AA44" s="1626">
        <f>年末調整1!$V$63</f>
        <v>0</v>
      </c>
      <c r="AB44" s="1627"/>
      <c r="AC44" s="1628"/>
      <c r="AD44" s="1895"/>
      <c r="AE44" s="1896"/>
      <c r="AF44" s="1713">
        <v>4</v>
      </c>
      <c r="AG44" s="1714" t="s">
        <v>262</v>
      </c>
      <c r="AH44" s="1715"/>
      <c r="AI44" s="1715"/>
      <c r="AJ44" s="1715"/>
      <c r="AK44" s="1716"/>
      <c r="AL44" s="1717">
        <f>年末調整1!$H$85</f>
        <v>0</v>
      </c>
      <c r="AM44" s="1718"/>
      <c r="AN44" s="1718"/>
      <c r="AO44" s="1718"/>
      <c r="AP44" s="1718"/>
      <c r="AQ44" s="1718"/>
      <c r="AR44" s="1718"/>
      <c r="AS44" s="1718"/>
      <c r="AT44" s="1718"/>
      <c r="AU44" s="1718"/>
      <c r="AV44" s="1718"/>
      <c r="AW44" s="1718"/>
      <c r="AX44" s="1718"/>
      <c r="AY44" s="1718"/>
      <c r="AZ44" s="1719"/>
      <c r="BA44" s="1267" t="s">
        <v>263</v>
      </c>
      <c r="BB44" s="1268"/>
      <c r="BC44" s="1626">
        <f>年末調整1!$V$85</f>
        <v>0</v>
      </c>
      <c r="BD44" s="1627"/>
      <c r="BE44" s="1628"/>
      <c r="BF44" s="1759"/>
      <c r="BG44" s="1760"/>
      <c r="BH44" s="1760"/>
      <c r="BI44" s="1760"/>
      <c r="BJ44" s="1760"/>
      <c r="BK44" s="1760"/>
      <c r="BL44" s="1760"/>
      <c r="BM44" s="1761"/>
      <c r="BP44" s="1895"/>
      <c r="BQ44" s="1896"/>
      <c r="BR44" s="1713">
        <v>4</v>
      </c>
      <c r="BS44" s="1714" t="s">
        <v>262</v>
      </c>
      <c r="BT44" s="1715"/>
      <c r="BU44" s="1715"/>
      <c r="BV44" s="1715"/>
      <c r="BW44" s="1716"/>
      <c r="BX44" s="1717">
        <f>年末調整1!$G$63</f>
        <v>0</v>
      </c>
      <c r="BY44" s="1718"/>
      <c r="BZ44" s="1718"/>
      <c r="CA44" s="1718"/>
      <c r="CB44" s="1718"/>
      <c r="CC44" s="1718"/>
      <c r="CD44" s="1718"/>
      <c r="CE44" s="1718"/>
      <c r="CF44" s="1718"/>
      <c r="CG44" s="1718"/>
      <c r="CH44" s="1718"/>
      <c r="CI44" s="1718"/>
      <c r="CJ44" s="1718"/>
      <c r="CK44" s="1718"/>
      <c r="CL44" s="1719"/>
      <c r="CM44" s="1267" t="s">
        <v>263</v>
      </c>
      <c r="CN44" s="1268"/>
      <c r="CO44" s="1626">
        <f>年末調整1!$V$63</f>
        <v>0</v>
      </c>
      <c r="CP44" s="1627"/>
      <c r="CQ44" s="1628"/>
      <c r="CR44" s="1895"/>
      <c r="CS44" s="1896"/>
      <c r="CT44" s="1713">
        <v>4</v>
      </c>
      <c r="CU44" s="1714" t="s">
        <v>262</v>
      </c>
      <c r="CV44" s="1715"/>
      <c r="CW44" s="1715"/>
      <c r="CX44" s="1715"/>
      <c r="CY44" s="1716"/>
      <c r="CZ44" s="1717">
        <f>年末調整1!$H$85</f>
        <v>0</v>
      </c>
      <c r="DA44" s="1718"/>
      <c r="DB44" s="1718"/>
      <c r="DC44" s="1718"/>
      <c r="DD44" s="1718"/>
      <c r="DE44" s="1718"/>
      <c r="DF44" s="1718"/>
      <c r="DG44" s="1718"/>
      <c r="DH44" s="1718"/>
      <c r="DI44" s="1718"/>
      <c r="DJ44" s="1718"/>
      <c r="DK44" s="1718"/>
      <c r="DL44" s="1718"/>
      <c r="DM44" s="1718"/>
      <c r="DN44" s="1719"/>
      <c r="DO44" s="1267" t="s">
        <v>263</v>
      </c>
      <c r="DP44" s="1268"/>
      <c r="DQ44" s="1626">
        <f>年末調整1!$V$85</f>
        <v>0</v>
      </c>
      <c r="DR44" s="1627"/>
      <c r="DS44" s="1628"/>
      <c r="DT44" s="1759"/>
      <c r="DU44" s="1760"/>
      <c r="DV44" s="1760"/>
      <c r="DW44" s="1760"/>
      <c r="DX44" s="1760"/>
      <c r="DY44" s="1760"/>
      <c r="DZ44" s="1760"/>
      <c r="EA44" s="1761"/>
    </row>
    <row r="45" spans="2:131" ht="33" customHeight="1" x14ac:dyDescent="0.15">
      <c r="B45" s="1895"/>
      <c r="C45" s="1896"/>
      <c r="D45" s="1713"/>
      <c r="E45" s="1632" t="s">
        <v>261</v>
      </c>
      <c r="F45" s="1633"/>
      <c r="G45" s="1633"/>
      <c r="H45" s="1633"/>
      <c r="I45" s="1634"/>
      <c r="J45" s="1738">
        <f>年末調整1!$G$64</f>
        <v>0</v>
      </c>
      <c r="K45" s="1739"/>
      <c r="L45" s="1739"/>
      <c r="M45" s="1739"/>
      <c r="N45" s="1739"/>
      <c r="O45" s="1739"/>
      <c r="P45" s="1739"/>
      <c r="Q45" s="1739"/>
      <c r="R45" s="1739"/>
      <c r="S45" s="1739"/>
      <c r="T45" s="1739"/>
      <c r="U45" s="1739"/>
      <c r="V45" s="1739"/>
      <c r="W45" s="1739"/>
      <c r="X45" s="1740"/>
      <c r="Y45" s="1269"/>
      <c r="Z45" s="1270"/>
      <c r="AA45" s="1629"/>
      <c r="AB45" s="1630"/>
      <c r="AC45" s="1631"/>
      <c r="AD45" s="1895"/>
      <c r="AE45" s="1896"/>
      <c r="AF45" s="1713"/>
      <c r="AG45" s="1632" t="s">
        <v>261</v>
      </c>
      <c r="AH45" s="1633"/>
      <c r="AI45" s="1633"/>
      <c r="AJ45" s="1633"/>
      <c r="AK45" s="1634"/>
      <c r="AL45" s="1738">
        <f>年末調整1!$G$86</f>
        <v>0</v>
      </c>
      <c r="AM45" s="1739"/>
      <c r="AN45" s="1739"/>
      <c r="AO45" s="1739"/>
      <c r="AP45" s="1739"/>
      <c r="AQ45" s="1739"/>
      <c r="AR45" s="1739"/>
      <c r="AS45" s="1739"/>
      <c r="AT45" s="1739"/>
      <c r="AU45" s="1739"/>
      <c r="AV45" s="1739"/>
      <c r="AW45" s="1739"/>
      <c r="AX45" s="1739"/>
      <c r="AY45" s="1739"/>
      <c r="AZ45" s="1740"/>
      <c r="BA45" s="1269"/>
      <c r="BB45" s="1270"/>
      <c r="BC45" s="1629"/>
      <c r="BD45" s="1630"/>
      <c r="BE45" s="1631"/>
      <c r="BF45" s="1759"/>
      <c r="BG45" s="1760"/>
      <c r="BH45" s="1760"/>
      <c r="BI45" s="1760"/>
      <c r="BJ45" s="1760"/>
      <c r="BK45" s="1760"/>
      <c r="BL45" s="1760"/>
      <c r="BM45" s="1761"/>
      <c r="BP45" s="1895"/>
      <c r="BQ45" s="1896"/>
      <c r="BR45" s="1713"/>
      <c r="BS45" s="1632" t="s">
        <v>261</v>
      </c>
      <c r="BT45" s="1633"/>
      <c r="BU45" s="1633"/>
      <c r="BV45" s="1633"/>
      <c r="BW45" s="1634"/>
      <c r="BX45" s="1738">
        <f>年末調整1!$G$64</f>
        <v>0</v>
      </c>
      <c r="BY45" s="1739"/>
      <c r="BZ45" s="1739"/>
      <c r="CA45" s="1739"/>
      <c r="CB45" s="1739"/>
      <c r="CC45" s="1739"/>
      <c r="CD45" s="1739"/>
      <c r="CE45" s="1739"/>
      <c r="CF45" s="1739"/>
      <c r="CG45" s="1739"/>
      <c r="CH45" s="1739"/>
      <c r="CI45" s="1739"/>
      <c r="CJ45" s="1739"/>
      <c r="CK45" s="1739"/>
      <c r="CL45" s="1740"/>
      <c r="CM45" s="1269"/>
      <c r="CN45" s="1270"/>
      <c r="CO45" s="1629"/>
      <c r="CP45" s="1630"/>
      <c r="CQ45" s="1631"/>
      <c r="CR45" s="1895"/>
      <c r="CS45" s="1896"/>
      <c r="CT45" s="1713"/>
      <c r="CU45" s="1632" t="s">
        <v>261</v>
      </c>
      <c r="CV45" s="1633"/>
      <c r="CW45" s="1633"/>
      <c r="CX45" s="1633"/>
      <c r="CY45" s="1634"/>
      <c r="CZ45" s="1738">
        <f>年末調整1!$G$86</f>
        <v>0</v>
      </c>
      <c r="DA45" s="1739"/>
      <c r="DB45" s="1739"/>
      <c r="DC45" s="1739"/>
      <c r="DD45" s="1739"/>
      <c r="DE45" s="1739"/>
      <c r="DF45" s="1739"/>
      <c r="DG45" s="1739"/>
      <c r="DH45" s="1739"/>
      <c r="DI45" s="1739"/>
      <c r="DJ45" s="1739"/>
      <c r="DK45" s="1739"/>
      <c r="DL45" s="1739"/>
      <c r="DM45" s="1739"/>
      <c r="DN45" s="1740"/>
      <c r="DO45" s="1269"/>
      <c r="DP45" s="1270"/>
      <c r="DQ45" s="1629"/>
      <c r="DR45" s="1630"/>
      <c r="DS45" s="1631"/>
      <c r="DT45" s="1759"/>
      <c r="DU45" s="1760"/>
      <c r="DV45" s="1760"/>
      <c r="DW45" s="1760"/>
      <c r="DX45" s="1760"/>
      <c r="DY45" s="1760"/>
      <c r="DZ45" s="1760"/>
      <c r="EA45" s="1761"/>
    </row>
    <row r="46" spans="2:131" ht="27.75" customHeight="1" x14ac:dyDescent="0.15">
      <c r="B46" s="1897"/>
      <c r="C46" s="1898"/>
      <c r="D46" s="1713"/>
      <c r="E46" s="1854" t="s">
        <v>241</v>
      </c>
      <c r="F46" s="1855"/>
      <c r="G46" s="1855"/>
      <c r="H46" s="1855"/>
      <c r="I46" s="1856"/>
      <c r="J46" s="1407" t="str">
        <f>DBCS(年末調整1!$X$63)</f>
        <v/>
      </c>
      <c r="K46" s="1408"/>
      <c r="L46" s="1408"/>
      <c r="M46" s="1408"/>
      <c r="N46" s="1408"/>
      <c r="O46" s="1408"/>
      <c r="P46" s="1409"/>
      <c r="Q46" s="1901" t="str">
        <f>DBCS(年末調整1!$AB$63)</f>
        <v/>
      </c>
      <c r="R46" s="1901"/>
      <c r="S46" s="1901"/>
      <c r="T46" s="1901"/>
      <c r="U46" s="1901"/>
      <c r="V46" s="1902"/>
      <c r="W46" s="1906" t="str">
        <f>DBCS(年末調整1!$AF$63)</f>
        <v/>
      </c>
      <c r="X46" s="1901"/>
      <c r="Y46" s="1901"/>
      <c r="Z46" s="1901"/>
      <c r="AA46" s="1901"/>
      <c r="AB46" s="1901"/>
      <c r="AC46" s="1907"/>
      <c r="AD46" s="1897"/>
      <c r="AE46" s="1898"/>
      <c r="AF46" s="1713"/>
      <c r="AG46" s="1854" t="s">
        <v>241</v>
      </c>
      <c r="AH46" s="1855"/>
      <c r="AI46" s="1855"/>
      <c r="AJ46" s="1855"/>
      <c r="AK46" s="1856"/>
      <c r="AL46" s="2070"/>
      <c r="AM46" s="2071"/>
      <c r="AN46" s="2071"/>
      <c r="AO46" s="2071"/>
      <c r="AP46" s="2071"/>
      <c r="AQ46" s="2071"/>
      <c r="AR46" s="2071"/>
      <c r="AS46" s="2071"/>
      <c r="AT46" s="2071"/>
      <c r="AU46" s="2071"/>
      <c r="AV46" s="2071"/>
      <c r="AW46" s="2071"/>
      <c r="AX46" s="2071"/>
      <c r="AY46" s="2071"/>
      <c r="AZ46" s="2071"/>
      <c r="BA46" s="2071"/>
      <c r="BB46" s="2071"/>
      <c r="BC46" s="2071"/>
      <c r="BD46" s="2071"/>
      <c r="BE46" s="2072"/>
      <c r="BF46" s="1762"/>
      <c r="BG46" s="1763"/>
      <c r="BH46" s="1763"/>
      <c r="BI46" s="1763"/>
      <c r="BJ46" s="1763"/>
      <c r="BK46" s="1763"/>
      <c r="BL46" s="1763"/>
      <c r="BM46" s="1764"/>
      <c r="BP46" s="1897"/>
      <c r="BQ46" s="1898"/>
      <c r="BR46" s="1713"/>
      <c r="BS46" s="1735"/>
      <c r="BT46" s="1736"/>
      <c r="BU46" s="1736"/>
      <c r="BV46" s="1736"/>
      <c r="BW46" s="1736"/>
      <c r="BX46" s="1736"/>
      <c r="BY46" s="1736"/>
      <c r="BZ46" s="1736"/>
      <c r="CA46" s="1736"/>
      <c r="CB46" s="1736"/>
      <c r="CC46" s="1736"/>
      <c r="CD46" s="1736"/>
      <c r="CE46" s="1736"/>
      <c r="CF46" s="1736"/>
      <c r="CG46" s="1736"/>
      <c r="CH46" s="1736"/>
      <c r="CI46" s="1736"/>
      <c r="CJ46" s="1736"/>
      <c r="CK46" s="1736"/>
      <c r="CL46" s="1736"/>
      <c r="CM46" s="1736"/>
      <c r="CN46" s="1736"/>
      <c r="CO46" s="1736"/>
      <c r="CP46" s="1736"/>
      <c r="CQ46" s="1737"/>
      <c r="CR46" s="1897"/>
      <c r="CS46" s="1898"/>
      <c r="CT46" s="1713"/>
      <c r="CU46" s="1735"/>
      <c r="CV46" s="1736"/>
      <c r="CW46" s="1736"/>
      <c r="CX46" s="1736"/>
      <c r="CY46" s="1736"/>
      <c r="CZ46" s="1736"/>
      <c r="DA46" s="1736"/>
      <c r="DB46" s="1736"/>
      <c r="DC46" s="1736"/>
      <c r="DD46" s="1736"/>
      <c r="DE46" s="1736"/>
      <c r="DF46" s="1736"/>
      <c r="DG46" s="1736"/>
      <c r="DH46" s="1736"/>
      <c r="DI46" s="1736"/>
      <c r="DJ46" s="1736"/>
      <c r="DK46" s="1736"/>
      <c r="DL46" s="1736"/>
      <c r="DM46" s="1736"/>
      <c r="DN46" s="1736"/>
      <c r="DO46" s="1736"/>
      <c r="DP46" s="1736"/>
      <c r="DQ46" s="1736"/>
      <c r="DR46" s="1736"/>
      <c r="DS46" s="1737"/>
      <c r="DT46" s="1762"/>
      <c r="DU46" s="1763"/>
      <c r="DV46" s="1763"/>
      <c r="DW46" s="1763"/>
      <c r="DX46" s="1763"/>
      <c r="DY46" s="1763"/>
      <c r="DZ46" s="1763"/>
      <c r="EA46" s="1764"/>
    </row>
    <row r="47" spans="2:131" ht="15.75" customHeight="1" x14ac:dyDescent="0.15">
      <c r="B47" s="1726" t="s">
        <v>139</v>
      </c>
      <c r="C47" s="1727"/>
      <c r="D47" s="1728"/>
      <c r="E47" s="1726" t="s">
        <v>140</v>
      </c>
      <c r="F47" s="1727"/>
      <c r="G47" s="1726" t="s">
        <v>141</v>
      </c>
      <c r="H47" s="1727"/>
      <c r="I47" s="1726" t="s">
        <v>142</v>
      </c>
      <c r="J47" s="1728"/>
      <c r="K47" s="1726" t="s">
        <v>3</v>
      </c>
      <c r="L47" s="1727"/>
      <c r="M47" s="1728"/>
      <c r="N47" s="1905" t="s">
        <v>143</v>
      </c>
      <c r="O47" s="1905"/>
      <c r="P47" s="1905"/>
      <c r="Q47" s="1905"/>
      <c r="R47" s="1905"/>
      <c r="S47" s="1905"/>
      <c r="T47" s="1899" t="s">
        <v>147</v>
      </c>
      <c r="U47" s="1899"/>
      <c r="V47" s="1899"/>
      <c r="W47" s="1899"/>
      <c r="X47" s="1899"/>
      <c r="Y47" s="1899"/>
      <c r="Z47" s="1726" t="s">
        <v>148</v>
      </c>
      <c r="AA47" s="1728"/>
      <c r="AB47" s="1726" t="s">
        <v>149</v>
      </c>
      <c r="AC47" s="1728"/>
      <c r="AD47" s="1720" t="s">
        <v>101</v>
      </c>
      <c r="AE47" s="1721"/>
      <c r="AF47" s="1721"/>
      <c r="AG47" s="1721"/>
      <c r="AH47" s="1721"/>
      <c r="AI47" s="1721"/>
      <c r="AJ47" s="1721"/>
      <c r="AK47" s="1721"/>
      <c r="AL47" s="1721"/>
      <c r="AM47" s="1721"/>
      <c r="AN47" s="1721"/>
      <c r="AO47" s="1721"/>
      <c r="AP47" s="1721"/>
      <c r="AQ47" s="1721"/>
      <c r="AR47" s="1722"/>
      <c r="AS47" s="1720" t="s">
        <v>138</v>
      </c>
      <c r="AT47" s="1721"/>
      <c r="AU47" s="1721"/>
      <c r="AV47" s="1721"/>
      <c r="AW47" s="1721"/>
      <c r="AX47" s="1721"/>
      <c r="AY47" s="1721"/>
      <c r="AZ47" s="1721"/>
      <c r="BA47" s="1721"/>
      <c r="BB47" s="1721"/>
      <c r="BC47" s="1721"/>
      <c r="BD47" s="1721"/>
      <c r="BE47" s="1721"/>
      <c r="BF47" s="1721"/>
      <c r="BG47" s="1721"/>
      <c r="BH47" s="1721"/>
      <c r="BI47" s="1721"/>
      <c r="BJ47" s="1721"/>
      <c r="BK47" s="1721"/>
      <c r="BL47" s="1721"/>
      <c r="BM47" s="1722"/>
      <c r="BP47" s="1726" t="s">
        <v>139</v>
      </c>
      <c r="BQ47" s="1727"/>
      <c r="BR47" s="1728"/>
      <c r="BS47" s="1726" t="s">
        <v>140</v>
      </c>
      <c r="BT47" s="1727"/>
      <c r="BU47" s="1726" t="s">
        <v>141</v>
      </c>
      <c r="BV47" s="1727"/>
      <c r="BW47" s="1726" t="s">
        <v>142</v>
      </c>
      <c r="BX47" s="1728"/>
      <c r="BY47" s="1726" t="s">
        <v>3</v>
      </c>
      <c r="BZ47" s="1727"/>
      <c r="CA47" s="1728"/>
      <c r="CB47" s="1905" t="s">
        <v>143</v>
      </c>
      <c r="CC47" s="1905"/>
      <c r="CD47" s="1905"/>
      <c r="CE47" s="1905"/>
      <c r="CF47" s="1905"/>
      <c r="CG47" s="1905"/>
      <c r="CH47" s="1899" t="s">
        <v>147</v>
      </c>
      <c r="CI47" s="1899"/>
      <c r="CJ47" s="1899"/>
      <c r="CK47" s="1899"/>
      <c r="CL47" s="1899"/>
      <c r="CM47" s="1899"/>
      <c r="CN47" s="1726" t="s">
        <v>148</v>
      </c>
      <c r="CO47" s="1728"/>
      <c r="CP47" s="1726" t="s">
        <v>149</v>
      </c>
      <c r="CQ47" s="1728"/>
      <c r="CR47" s="1720" t="s">
        <v>101</v>
      </c>
      <c r="CS47" s="1721"/>
      <c r="CT47" s="1721"/>
      <c r="CU47" s="1721"/>
      <c r="CV47" s="1721"/>
      <c r="CW47" s="1721"/>
      <c r="CX47" s="1721"/>
      <c r="CY47" s="1721"/>
      <c r="CZ47" s="1721"/>
      <c r="DA47" s="1721"/>
      <c r="DB47" s="1721"/>
      <c r="DC47" s="1721"/>
      <c r="DD47" s="1721"/>
      <c r="DE47" s="1721"/>
      <c r="DF47" s="1722"/>
      <c r="DG47" s="1720" t="s">
        <v>138</v>
      </c>
      <c r="DH47" s="1721"/>
      <c r="DI47" s="1721"/>
      <c r="DJ47" s="1721"/>
      <c r="DK47" s="1721"/>
      <c r="DL47" s="1721"/>
      <c r="DM47" s="1721"/>
      <c r="DN47" s="1721"/>
      <c r="DO47" s="1721"/>
      <c r="DP47" s="1721"/>
      <c r="DQ47" s="1721"/>
      <c r="DR47" s="1721"/>
      <c r="DS47" s="1721"/>
      <c r="DT47" s="1721"/>
      <c r="DU47" s="1721"/>
      <c r="DV47" s="1721"/>
      <c r="DW47" s="1721"/>
      <c r="DX47" s="1721"/>
      <c r="DY47" s="1721"/>
      <c r="DZ47" s="1721"/>
      <c r="EA47" s="1722"/>
    </row>
    <row r="48" spans="2:131" ht="15.75" customHeight="1" x14ac:dyDescent="0.15">
      <c r="B48" s="1729"/>
      <c r="C48" s="1730"/>
      <c r="D48" s="1731"/>
      <c r="E48" s="1729"/>
      <c r="F48" s="1730"/>
      <c r="G48" s="1729"/>
      <c r="H48" s="1730"/>
      <c r="I48" s="1729"/>
      <c r="J48" s="1731"/>
      <c r="K48" s="1729"/>
      <c r="L48" s="1730"/>
      <c r="M48" s="1731"/>
      <c r="N48" s="1726" t="s">
        <v>144</v>
      </c>
      <c r="O48" s="1727"/>
      <c r="P48" s="1728"/>
      <c r="Q48" s="1726" t="s">
        <v>145</v>
      </c>
      <c r="R48" s="1727"/>
      <c r="S48" s="1728"/>
      <c r="T48" s="1726" t="s">
        <v>146</v>
      </c>
      <c r="U48" s="1727"/>
      <c r="V48" s="1728"/>
      <c r="W48" s="1726" t="s">
        <v>144</v>
      </c>
      <c r="X48" s="1727"/>
      <c r="Y48" s="1728"/>
      <c r="Z48" s="1729"/>
      <c r="AA48" s="1731"/>
      <c r="AB48" s="1729"/>
      <c r="AC48" s="1731"/>
      <c r="AD48" s="1723"/>
      <c r="AE48" s="1724"/>
      <c r="AF48" s="1724"/>
      <c r="AG48" s="1724"/>
      <c r="AH48" s="1724"/>
      <c r="AI48" s="1724"/>
      <c r="AJ48" s="1724"/>
      <c r="AK48" s="1724"/>
      <c r="AL48" s="1724"/>
      <c r="AM48" s="1724"/>
      <c r="AN48" s="1724"/>
      <c r="AO48" s="1724"/>
      <c r="AP48" s="1724"/>
      <c r="AQ48" s="1724"/>
      <c r="AR48" s="1725"/>
      <c r="AS48" s="1723"/>
      <c r="AT48" s="1724"/>
      <c r="AU48" s="1724"/>
      <c r="AV48" s="1724"/>
      <c r="AW48" s="1724"/>
      <c r="AX48" s="1724"/>
      <c r="AY48" s="1724"/>
      <c r="AZ48" s="1724"/>
      <c r="BA48" s="1724"/>
      <c r="BB48" s="1724"/>
      <c r="BC48" s="1724"/>
      <c r="BD48" s="1724"/>
      <c r="BE48" s="1724"/>
      <c r="BF48" s="1724"/>
      <c r="BG48" s="1724"/>
      <c r="BH48" s="1724"/>
      <c r="BI48" s="1724"/>
      <c r="BJ48" s="1724"/>
      <c r="BK48" s="1724"/>
      <c r="BL48" s="1724"/>
      <c r="BM48" s="1725"/>
      <c r="BP48" s="1729"/>
      <c r="BQ48" s="1730"/>
      <c r="BR48" s="1731"/>
      <c r="BS48" s="1729"/>
      <c r="BT48" s="1730"/>
      <c r="BU48" s="1729"/>
      <c r="BV48" s="1730"/>
      <c r="BW48" s="1729"/>
      <c r="BX48" s="1731"/>
      <c r="BY48" s="1729"/>
      <c r="BZ48" s="1730"/>
      <c r="CA48" s="1731"/>
      <c r="CB48" s="1726" t="s">
        <v>144</v>
      </c>
      <c r="CC48" s="1727"/>
      <c r="CD48" s="1728"/>
      <c r="CE48" s="1726" t="s">
        <v>145</v>
      </c>
      <c r="CF48" s="1727"/>
      <c r="CG48" s="1728"/>
      <c r="CH48" s="1726" t="s">
        <v>146</v>
      </c>
      <c r="CI48" s="1727"/>
      <c r="CJ48" s="1728"/>
      <c r="CK48" s="1726" t="s">
        <v>144</v>
      </c>
      <c r="CL48" s="1727"/>
      <c r="CM48" s="1728"/>
      <c r="CN48" s="1729"/>
      <c r="CO48" s="1731"/>
      <c r="CP48" s="1729"/>
      <c r="CQ48" s="1731"/>
      <c r="CR48" s="1723"/>
      <c r="CS48" s="1724"/>
      <c r="CT48" s="1724"/>
      <c r="CU48" s="1724"/>
      <c r="CV48" s="1724"/>
      <c r="CW48" s="1724"/>
      <c r="CX48" s="1724"/>
      <c r="CY48" s="1724"/>
      <c r="CZ48" s="1724"/>
      <c r="DA48" s="1724"/>
      <c r="DB48" s="1724"/>
      <c r="DC48" s="1724"/>
      <c r="DD48" s="1724"/>
      <c r="DE48" s="1724"/>
      <c r="DF48" s="1725"/>
      <c r="DG48" s="1723"/>
      <c r="DH48" s="1724"/>
      <c r="DI48" s="1724"/>
      <c r="DJ48" s="1724"/>
      <c r="DK48" s="1724"/>
      <c r="DL48" s="1724"/>
      <c r="DM48" s="1724"/>
      <c r="DN48" s="1724"/>
      <c r="DO48" s="1724"/>
      <c r="DP48" s="1724"/>
      <c r="DQ48" s="1724"/>
      <c r="DR48" s="1724"/>
      <c r="DS48" s="1724"/>
      <c r="DT48" s="1724"/>
      <c r="DU48" s="1724"/>
      <c r="DV48" s="1724"/>
      <c r="DW48" s="1724"/>
      <c r="DX48" s="1724"/>
      <c r="DY48" s="1724"/>
      <c r="DZ48" s="1724"/>
      <c r="EA48" s="1725"/>
    </row>
    <row r="49" spans="1:131" ht="15.75" customHeight="1" x14ac:dyDescent="0.15">
      <c r="B49" s="1729"/>
      <c r="C49" s="1730"/>
      <c r="D49" s="1731"/>
      <c r="E49" s="1729"/>
      <c r="F49" s="1730"/>
      <c r="G49" s="1729"/>
      <c r="H49" s="1730"/>
      <c r="I49" s="1729"/>
      <c r="J49" s="1731"/>
      <c r="K49" s="1729"/>
      <c r="L49" s="1730"/>
      <c r="M49" s="1731"/>
      <c r="N49" s="1729"/>
      <c r="O49" s="1730"/>
      <c r="P49" s="1731"/>
      <c r="Q49" s="1729"/>
      <c r="R49" s="1730"/>
      <c r="S49" s="1731"/>
      <c r="T49" s="1729"/>
      <c r="U49" s="1730"/>
      <c r="V49" s="1731"/>
      <c r="W49" s="1729"/>
      <c r="X49" s="1730"/>
      <c r="Y49" s="1731"/>
      <c r="Z49" s="1729"/>
      <c r="AA49" s="1731"/>
      <c r="AB49" s="1729"/>
      <c r="AC49" s="1731"/>
      <c r="AD49" s="1720" t="s">
        <v>102</v>
      </c>
      <c r="AE49" s="1721"/>
      <c r="AF49" s="1722"/>
      <c r="AG49" s="1720" t="s">
        <v>103</v>
      </c>
      <c r="AH49" s="1721"/>
      <c r="AI49" s="1722"/>
      <c r="AJ49" s="1720" t="s">
        <v>104</v>
      </c>
      <c r="AK49" s="1721"/>
      <c r="AL49" s="1722"/>
      <c r="AM49" s="1720" t="s">
        <v>2</v>
      </c>
      <c r="AN49" s="1721"/>
      <c r="AO49" s="1722"/>
      <c r="AP49" s="1720" t="s">
        <v>105</v>
      </c>
      <c r="AQ49" s="1721"/>
      <c r="AR49" s="1722"/>
      <c r="AS49" s="1720" t="s">
        <v>106</v>
      </c>
      <c r="AT49" s="1721"/>
      <c r="AU49" s="1722"/>
      <c r="AV49" s="1720" t="s">
        <v>107</v>
      </c>
      <c r="AW49" s="1721"/>
      <c r="AX49" s="1722"/>
      <c r="AY49" s="1720" t="s">
        <v>108</v>
      </c>
      <c r="AZ49" s="1721"/>
      <c r="BA49" s="1722"/>
      <c r="BB49" s="1720" t="s">
        <v>109</v>
      </c>
      <c r="BC49" s="1721"/>
      <c r="BD49" s="1722"/>
      <c r="BE49" s="1720" t="s">
        <v>104</v>
      </c>
      <c r="BF49" s="1721"/>
      <c r="BG49" s="1722"/>
      <c r="BH49" s="1720" t="s">
        <v>2</v>
      </c>
      <c r="BI49" s="1721"/>
      <c r="BJ49" s="1722"/>
      <c r="BK49" s="1720" t="s">
        <v>105</v>
      </c>
      <c r="BL49" s="1721"/>
      <c r="BM49" s="1722"/>
      <c r="BP49" s="1729"/>
      <c r="BQ49" s="1730"/>
      <c r="BR49" s="1731"/>
      <c r="BS49" s="1729"/>
      <c r="BT49" s="1730"/>
      <c r="BU49" s="1729"/>
      <c r="BV49" s="1730"/>
      <c r="BW49" s="1729"/>
      <c r="BX49" s="1731"/>
      <c r="BY49" s="1729"/>
      <c r="BZ49" s="1730"/>
      <c r="CA49" s="1731"/>
      <c r="CB49" s="1729"/>
      <c r="CC49" s="1730"/>
      <c r="CD49" s="1731"/>
      <c r="CE49" s="1729"/>
      <c r="CF49" s="1730"/>
      <c r="CG49" s="1731"/>
      <c r="CH49" s="1729"/>
      <c r="CI49" s="1730"/>
      <c r="CJ49" s="1731"/>
      <c r="CK49" s="1729"/>
      <c r="CL49" s="1730"/>
      <c r="CM49" s="1731"/>
      <c r="CN49" s="1729"/>
      <c r="CO49" s="1731"/>
      <c r="CP49" s="1729"/>
      <c r="CQ49" s="1731"/>
      <c r="CR49" s="1720" t="s">
        <v>102</v>
      </c>
      <c r="CS49" s="1721"/>
      <c r="CT49" s="1722"/>
      <c r="CU49" s="1720" t="s">
        <v>103</v>
      </c>
      <c r="CV49" s="1721"/>
      <c r="CW49" s="1722"/>
      <c r="CX49" s="1720" t="s">
        <v>104</v>
      </c>
      <c r="CY49" s="1721"/>
      <c r="CZ49" s="1722"/>
      <c r="DA49" s="1720" t="s">
        <v>2</v>
      </c>
      <c r="DB49" s="1721"/>
      <c r="DC49" s="1722"/>
      <c r="DD49" s="1720" t="s">
        <v>105</v>
      </c>
      <c r="DE49" s="1721"/>
      <c r="DF49" s="1722"/>
      <c r="DG49" s="1720" t="s">
        <v>106</v>
      </c>
      <c r="DH49" s="1721"/>
      <c r="DI49" s="1722"/>
      <c r="DJ49" s="1720" t="s">
        <v>107</v>
      </c>
      <c r="DK49" s="1721"/>
      <c r="DL49" s="1722"/>
      <c r="DM49" s="1720" t="s">
        <v>108</v>
      </c>
      <c r="DN49" s="1721"/>
      <c r="DO49" s="1722"/>
      <c r="DP49" s="1720" t="s">
        <v>109</v>
      </c>
      <c r="DQ49" s="1721"/>
      <c r="DR49" s="1722"/>
      <c r="DS49" s="1720" t="s">
        <v>104</v>
      </c>
      <c r="DT49" s="1721"/>
      <c r="DU49" s="1722"/>
      <c r="DV49" s="1720" t="s">
        <v>2</v>
      </c>
      <c r="DW49" s="1721"/>
      <c r="DX49" s="1722"/>
      <c r="DY49" s="1720" t="s">
        <v>105</v>
      </c>
      <c r="DZ49" s="1721"/>
      <c r="EA49" s="1722"/>
    </row>
    <row r="50" spans="1:131" ht="15.75" customHeight="1" x14ac:dyDescent="0.15">
      <c r="B50" s="1732"/>
      <c r="C50" s="1733"/>
      <c r="D50" s="1734"/>
      <c r="E50" s="1732"/>
      <c r="F50" s="1733"/>
      <c r="G50" s="1732"/>
      <c r="H50" s="1733"/>
      <c r="I50" s="1732"/>
      <c r="J50" s="1734"/>
      <c r="K50" s="1732"/>
      <c r="L50" s="1733"/>
      <c r="M50" s="1734"/>
      <c r="N50" s="1732"/>
      <c r="O50" s="1733"/>
      <c r="P50" s="1734"/>
      <c r="Q50" s="1732"/>
      <c r="R50" s="1733"/>
      <c r="S50" s="1734"/>
      <c r="T50" s="1732"/>
      <c r="U50" s="1733"/>
      <c r="V50" s="1734"/>
      <c r="W50" s="1732"/>
      <c r="X50" s="1733"/>
      <c r="Y50" s="1734"/>
      <c r="Z50" s="1732"/>
      <c r="AA50" s="1734"/>
      <c r="AB50" s="1732"/>
      <c r="AC50" s="1734"/>
      <c r="AD50" s="1723"/>
      <c r="AE50" s="1724"/>
      <c r="AF50" s="1725"/>
      <c r="AG50" s="1723"/>
      <c r="AH50" s="1724"/>
      <c r="AI50" s="1725"/>
      <c r="AJ50" s="1723"/>
      <c r="AK50" s="1724"/>
      <c r="AL50" s="1725"/>
      <c r="AM50" s="1723"/>
      <c r="AN50" s="1724"/>
      <c r="AO50" s="1725"/>
      <c r="AP50" s="1723"/>
      <c r="AQ50" s="1724"/>
      <c r="AR50" s="1725"/>
      <c r="AS50" s="1723"/>
      <c r="AT50" s="1724"/>
      <c r="AU50" s="1725"/>
      <c r="AV50" s="1723"/>
      <c r="AW50" s="1724"/>
      <c r="AX50" s="1725"/>
      <c r="AY50" s="1723"/>
      <c r="AZ50" s="1724"/>
      <c r="BA50" s="1725"/>
      <c r="BB50" s="1723"/>
      <c r="BC50" s="1724"/>
      <c r="BD50" s="1725"/>
      <c r="BE50" s="1723"/>
      <c r="BF50" s="1724"/>
      <c r="BG50" s="1725"/>
      <c r="BH50" s="1723"/>
      <c r="BI50" s="1724"/>
      <c r="BJ50" s="1725"/>
      <c r="BK50" s="1723"/>
      <c r="BL50" s="1724"/>
      <c r="BM50" s="1725"/>
      <c r="BP50" s="1732"/>
      <c r="BQ50" s="1733"/>
      <c r="BR50" s="1734"/>
      <c r="BS50" s="1732"/>
      <c r="BT50" s="1733"/>
      <c r="BU50" s="1732"/>
      <c r="BV50" s="1733"/>
      <c r="BW50" s="1732"/>
      <c r="BX50" s="1734"/>
      <c r="BY50" s="1732"/>
      <c r="BZ50" s="1733"/>
      <c r="CA50" s="1734"/>
      <c r="CB50" s="1732"/>
      <c r="CC50" s="1733"/>
      <c r="CD50" s="1734"/>
      <c r="CE50" s="1732"/>
      <c r="CF50" s="1733"/>
      <c r="CG50" s="1734"/>
      <c r="CH50" s="1732"/>
      <c r="CI50" s="1733"/>
      <c r="CJ50" s="1734"/>
      <c r="CK50" s="1732"/>
      <c r="CL50" s="1733"/>
      <c r="CM50" s="1734"/>
      <c r="CN50" s="1732"/>
      <c r="CO50" s="1734"/>
      <c r="CP50" s="1732"/>
      <c r="CQ50" s="1734"/>
      <c r="CR50" s="1723"/>
      <c r="CS50" s="1724"/>
      <c r="CT50" s="1725"/>
      <c r="CU50" s="1723"/>
      <c r="CV50" s="1724"/>
      <c r="CW50" s="1725"/>
      <c r="CX50" s="1723"/>
      <c r="CY50" s="1724"/>
      <c r="CZ50" s="1725"/>
      <c r="DA50" s="1723"/>
      <c r="DB50" s="1724"/>
      <c r="DC50" s="1725"/>
      <c r="DD50" s="1723"/>
      <c r="DE50" s="1724"/>
      <c r="DF50" s="1725"/>
      <c r="DG50" s="1723"/>
      <c r="DH50" s="1724"/>
      <c r="DI50" s="1725"/>
      <c r="DJ50" s="1723"/>
      <c r="DK50" s="1724"/>
      <c r="DL50" s="1725"/>
      <c r="DM50" s="1723"/>
      <c r="DN50" s="1724"/>
      <c r="DO50" s="1725"/>
      <c r="DP50" s="1723"/>
      <c r="DQ50" s="1724"/>
      <c r="DR50" s="1725"/>
      <c r="DS50" s="1723"/>
      <c r="DT50" s="1724"/>
      <c r="DU50" s="1725"/>
      <c r="DV50" s="1723"/>
      <c r="DW50" s="1724"/>
      <c r="DX50" s="1725"/>
      <c r="DY50" s="1723"/>
      <c r="DZ50" s="1724"/>
      <c r="EA50" s="1725"/>
    </row>
    <row r="51" spans="1:131" ht="18.75" customHeight="1" x14ac:dyDescent="0.15">
      <c r="A51" s="1872" t="s">
        <v>137</v>
      </c>
      <c r="B51" s="1271" t="str">
        <f>年末調整1!$C$10</f>
        <v>　</v>
      </c>
      <c r="C51" s="1271"/>
      <c r="D51" s="1271"/>
      <c r="E51" s="1271">
        <f>年末調整1!$E$10</f>
        <v>0</v>
      </c>
      <c r="F51" s="1271"/>
      <c r="G51" s="1271">
        <f>年末調整1!$G$10</f>
        <v>0</v>
      </c>
      <c r="H51" s="1271"/>
      <c r="I51" s="1271">
        <f>年末調整1!$I$10</f>
        <v>0</v>
      </c>
      <c r="J51" s="1271"/>
      <c r="K51" s="1271">
        <f>年末調整1!$K$10</f>
        <v>0</v>
      </c>
      <c r="L51" s="1271"/>
      <c r="M51" s="1271"/>
      <c r="N51" s="1271">
        <f>年末調整1!$M$10</f>
        <v>0</v>
      </c>
      <c r="O51" s="1271"/>
      <c r="P51" s="1271"/>
      <c r="Q51" s="1271">
        <f>年末調整1!$O$10</f>
        <v>0</v>
      </c>
      <c r="R51" s="1271"/>
      <c r="S51" s="1271"/>
      <c r="T51" s="1271">
        <f>年末調整1!$Q$10</f>
        <v>0</v>
      </c>
      <c r="U51" s="1271"/>
      <c r="V51" s="1271"/>
      <c r="W51" s="1271">
        <f>年末調整1!$S$10</f>
        <v>0</v>
      </c>
      <c r="X51" s="1271"/>
      <c r="Y51" s="1271"/>
      <c r="Z51" s="1271">
        <f>年末調整1!$U$10</f>
        <v>0</v>
      </c>
      <c r="AA51" s="1271"/>
      <c r="AB51" s="1271">
        <f>年末調整1!$W$10</f>
        <v>0</v>
      </c>
      <c r="AC51" s="1271"/>
      <c r="AD51" s="1877" t="str">
        <f>従業員情報!$H$30</f>
        <v>　</v>
      </c>
      <c r="AE51" s="1878"/>
      <c r="AF51" s="1904"/>
      <c r="AG51" s="1877"/>
      <c r="AH51" s="1878"/>
      <c r="AI51" s="1904"/>
      <c r="AJ51" s="1596">
        <f>従業員情報!$K$30</f>
        <v>0</v>
      </c>
      <c r="AK51" s="1597"/>
      <c r="AL51" s="1598"/>
      <c r="AM51" s="1596">
        <f>従業員情報!$N$30</f>
        <v>0</v>
      </c>
      <c r="AN51" s="1597"/>
      <c r="AO51" s="1598"/>
      <c r="AP51" s="1596">
        <f>従業員情報!$Q$30</f>
        <v>0</v>
      </c>
      <c r="AQ51" s="1597"/>
      <c r="AR51" s="1598"/>
      <c r="AS51" s="1174">
        <f>従業員情報!$H$22</f>
        <v>0</v>
      </c>
      <c r="AT51" s="1175"/>
      <c r="AU51" s="1176"/>
      <c r="AV51" s="1174">
        <f>従業員情報!$I$22</f>
        <v>0</v>
      </c>
      <c r="AW51" s="1175"/>
      <c r="AX51" s="1176"/>
      <c r="AY51" s="1174">
        <f>従業員情報!$J$22</f>
        <v>0</v>
      </c>
      <c r="AZ51" s="1175"/>
      <c r="BA51" s="1176"/>
      <c r="BB51" s="1174">
        <f>従業員情報!$K$22</f>
        <v>0</v>
      </c>
      <c r="BC51" s="1175"/>
      <c r="BD51" s="1176"/>
      <c r="BE51" s="1682">
        <f>従業員情報!$L$22</f>
        <v>0</v>
      </c>
      <c r="BF51" s="1683"/>
      <c r="BG51" s="1684"/>
      <c r="BH51" s="1682">
        <f>従業員情報!$N$22</f>
        <v>0</v>
      </c>
      <c r="BI51" s="1683"/>
      <c r="BJ51" s="1684"/>
      <c r="BK51" s="1682">
        <f>従業員情報!$P$22</f>
        <v>0</v>
      </c>
      <c r="BL51" s="1683"/>
      <c r="BM51" s="1684"/>
      <c r="BO51" s="1872" t="s">
        <v>186</v>
      </c>
      <c r="BP51" s="1271" t="str">
        <f>年末調整1!$C$10</f>
        <v>　</v>
      </c>
      <c r="BQ51" s="1271"/>
      <c r="BR51" s="1271"/>
      <c r="BS51" s="1271">
        <f>年末調整1!$E$10</f>
        <v>0</v>
      </c>
      <c r="BT51" s="1271"/>
      <c r="BU51" s="1271">
        <f>年末調整1!$G$10</f>
        <v>0</v>
      </c>
      <c r="BV51" s="1271"/>
      <c r="BW51" s="1271">
        <f>年末調整1!$I$10</f>
        <v>0</v>
      </c>
      <c r="BX51" s="1271"/>
      <c r="BY51" s="1271">
        <f>年末調整1!$K$10</f>
        <v>0</v>
      </c>
      <c r="BZ51" s="1271"/>
      <c r="CA51" s="1271"/>
      <c r="CB51" s="1271">
        <f>年末調整1!$M$10</f>
        <v>0</v>
      </c>
      <c r="CC51" s="1271"/>
      <c r="CD51" s="1271"/>
      <c r="CE51" s="1271">
        <f>年末調整1!$O$10</f>
        <v>0</v>
      </c>
      <c r="CF51" s="1271"/>
      <c r="CG51" s="1271"/>
      <c r="CH51" s="1271">
        <f>年末調整1!$Q$10</f>
        <v>0</v>
      </c>
      <c r="CI51" s="1271"/>
      <c r="CJ51" s="1271"/>
      <c r="CK51" s="1271">
        <f>年末調整1!$S$10</f>
        <v>0</v>
      </c>
      <c r="CL51" s="1271"/>
      <c r="CM51" s="1271"/>
      <c r="CN51" s="1271">
        <f>年末調整1!$U$10</f>
        <v>0</v>
      </c>
      <c r="CO51" s="1271"/>
      <c r="CP51" s="1271">
        <f>年末調整1!$W$10</f>
        <v>0</v>
      </c>
      <c r="CQ51" s="1271"/>
      <c r="CR51" s="1877" t="str">
        <f>従業員情報!$H$30</f>
        <v>　</v>
      </c>
      <c r="CS51" s="1878"/>
      <c r="CT51" s="1904"/>
      <c r="CU51" s="1877"/>
      <c r="CV51" s="1878"/>
      <c r="CW51" s="1904"/>
      <c r="CX51" s="1596">
        <f>従業員情報!$K$30</f>
        <v>0</v>
      </c>
      <c r="CY51" s="1597"/>
      <c r="CZ51" s="1598"/>
      <c r="DA51" s="1596">
        <f>従業員情報!$N$30</f>
        <v>0</v>
      </c>
      <c r="DB51" s="1597"/>
      <c r="DC51" s="1598"/>
      <c r="DD51" s="1596">
        <f>従業員情報!$Q$30</f>
        <v>0</v>
      </c>
      <c r="DE51" s="1597"/>
      <c r="DF51" s="1598"/>
      <c r="DG51" s="1174">
        <f>従業員情報!$H$22</f>
        <v>0</v>
      </c>
      <c r="DH51" s="1175"/>
      <c r="DI51" s="1176"/>
      <c r="DJ51" s="1174">
        <f>従業員情報!$I$22</f>
        <v>0</v>
      </c>
      <c r="DK51" s="1175"/>
      <c r="DL51" s="1176"/>
      <c r="DM51" s="1174">
        <f>従業員情報!$J$22</f>
        <v>0</v>
      </c>
      <c r="DN51" s="1175"/>
      <c r="DO51" s="1176"/>
      <c r="DP51" s="1174">
        <f>従業員情報!$K$22</f>
        <v>0</v>
      </c>
      <c r="DQ51" s="1175"/>
      <c r="DR51" s="1176"/>
      <c r="DS51" s="1682">
        <f>従業員情報!$L$22</f>
        <v>0</v>
      </c>
      <c r="DT51" s="1683"/>
      <c r="DU51" s="1684"/>
      <c r="DV51" s="1682">
        <f>従業員情報!$N$22</f>
        <v>0</v>
      </c>
      <c r="DW51" s="1683"/>
      <c r="DX51" s="1684"/>
      <c r="DY51" s="1682">
        <f>従業員情報!$P$22</f>
        <v>0</v>
      </c>
      <c r="DZ51" s="1683"/>
      <c r="EA51" s="1684"/>
    </row>
    <row r="52" spans="1:131" ht="18.75" customHeight="1" x14ac:dyDescent="0.15">
      <c r="A52" s="1872"/>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881"/>
      <c r="AE52" s="1882"/>
      <c r="AF52" s="1900"/>
      <c r="AG52" s="1881">
        <f>従業員情報!$H$33</f>
        <v>0</v>
      </c>
      <c r="AH52" s="1882"/>
      <c r="AI52" s="1900"/>
      <c r="AJ52" s="1746">
        <f>従業員情報!$K$33</f>
        <v>0</v>
      </c>
      <c r="AK52" s="1747"/>
      <c r="AL52" s="1748"/>
      <c r="AM52" s="1746">
        <f>従業員情報!$N$33</f>
        <v>0</v>
      </c>
      <c r="AN52" s="1747"/>
      <c r="AO52" s="1748"/>
      <c r="AP52" s="1746">
        <f>従業員情報!$Q$33</f>
        <v>0</v>
      </c>
      <c r="AQ52" s="1747"/>
      <c r="AR52" s="1748"/>
      <c r="AS52" s="1177"/>
      <c r="AT52" s="1178"/>
      <c r="AU52" s="1179"/>
      <c r="AV52" s="1177"/>
      <c r="AW52" s="1178"/>
      <c r="AX52" s="1179"/>
      <c r="AY52" s="1177"/>
      <c r="AZ52" s="1178"/>
      <c r="BA52" s="1179"/>
      <c r="BB52" s="1177"/>
      <c r="BC52" s="1178"/>
      <c r="BD52" s="1179"/>
      <c r="BE52" s="1685"/>
      <c r="BF52" s="1686"/>
      <c r="BG52" s="1687"/>
      <c r="BH52" s="1685"/>
      <c r="BI52" s="1686"/>
      <c r="BJ52" s="1687"/>
      <c r="BK52" s="1685"/>
      <c r="BL52" s="1686"/>
      <c r="BM52" s="1687"/>
      <c r="BO52" s="1872"/>
      <c r="BP52" s="1271"/>
      <c r="BQ52" s="1271"/>
      <c r="BR52" s="1271"/>
      <c r="BS52" s="1271"/>
      <c r="BT52" s="1271"/>
      <c r="BU52" s="1271"/>
      <c r="BV52" s="1271"/>
      <c r="BW52" s="1271"/>
      <c r="BX52" s="1271"/>
      <c r="BY52" s="1271"/>
      <c r="BZ52" s="1271"/>
      <c r="CA52" s="1271"/>
      <c r="CB52" s="1271"/>
      <c r="CC52" s="1271"/>
      <c r="CD52" s="1271"/>
      <c r="CE52" s="1271"/>
      <c r="CF52" s="1271"/>
      <c r="CG52" s="1271"/>
      <c r="CH52" s="1271"/>
      <c r="CI52" s="1271"/>
      <c r="CJ52" s="1271"/>
      <c r="CK52" s="1271"/>
      <c r="CL52" s="1271"/>
      <c r="CM52" s="1271"/>
      <c r="CN52" s="1271"/>
      <c r="CO52" s="1271"/>
      <c r="CP52" s="1271"/>
      <c r="CQ52" s="1271"/>
      <c r="CR52" s="1881"/>
      <c r="CS52" s="1882"/>
      <c r="CT52" s="1900"/>
      <c r="CU52" s="1881">
        <f>従業員情報!$H$33</f>
        <v>0</v>
      </c>
      <c r="CV52" s="1882"/>
      <c r="CW52" s="1900"/>
      <c r="CX52" s="1746">
        <f>従業員情報!$K$33</f>
        <v>0</v>
      </c>
      <c r="CY52" s="1747"/>
      <c r="CZ52" s="1748"/>
      <c r="DA52" s="1746">
        <f>従業員情報!$N$33</f>
        <v>0</v>
      </c>
      <c r="DB52" s="1747"/>
      <c r="DC52" s="1748"/>
      <c r="DD52" s="1746">
        <f>従業員情報!$Q$33</f>
        <v>0</v>
      </c>
      <c r="DE52" s="1747"/>
      <c r="DF52" s="1748"/>
      <c r="DG52" s="1177"/>
      <c r="DH52" s="1178"/>
      <c r="DI52" s="1179"/>
      <c r="DJ52" s="1177"/>
      <c r="DK52" s="1178"/>
      <c r="DL52" s="1179"/>
      <c r="DM52" s="1177"/>
      <c r="DN52" s="1178"/>
      <c r="DO52" s="1179"/>
      <c r="DP52" s="1177"/>
      <c r="DQ52" s="1178"/>
      <c r="DR52" s="1179"/>
      <c r="DS52" s="1685"/>
      <c r="DT52" s="1686"/>
      <c r="DU52" s="1687"/>
      <c r="DV52" s="1685"/>
      <c r="DW52" s="1686"/>
      <c r="DX52" s="1687"/>
      <c r="DY52" s="1685"/>
      <c r="DZ52" s="1686"/>
      <c r="EA52" s="1687"/>
    </row>
    <row r="53" spans="1:131" ht="34.5" customHeight="1" x14ac:dyDescent="0.15">
      <c r="A53" s="1872"/>
      <c r="B53" s="1877" t="s">
        <v>272</v>
      </c>
      <c r="C53" s="1878"/>
      <c r="D53" s="1874" t="s">
        <v>273</v>
      </c>
      <c r="E53" s="1875"/>
      <c r="F53" s="1875"/>
      <c r="G53" s="1875"/>
      <c r="H53" s="1875"/>
      <c r="I53" s="1875"/>
      <c r="J53" s="1876"/>
      <c r="K53" s="1883" t="str">
        <f>DBCS(事業者情報!$I$12)</f>
        <v/>
      </c>
      <c r="L53" s="1884"/>
      <c r="M53" s="1885" t="str">
        <f>DBCS(事業者情報!$J$12)</f>
        <v/>
      </c>
      <c r="N53" s="1886"/>
      <c r="O53" s="1886"/>
      <c r="P53" s="1886"/>
      <c r="Q53" s="1886"/>
      <c r="R53" s="1886"/>
      <c r="S53" s="1886"/>
      <c r="T53" s="1886"/>
      <c r="U53" s="1886" t="str">
        <f>DBCS(事業者情報!$M$12)</f>
        <v/>
      </c>
      <c r="V53" s="1886"/>
      <c r="W53" s="1886"/>
      <c r="X53" s="1886"/>
      <c r="Y53" s="1886"/>
      <c r="Z53" s="1886"/>
      <c r="AA53" s="1886"/>
      <c r="AB53" s="1886"/>
      <c r="AC53" s="1886" t="str">
        <f>DBCS(事業者情報!$P$12)</f>
        <v/>
      </c>
      <c r="AD53" s="1886"/>
      <c r="AE53" s="1886"/>
      <c r="AF53" s="1886"/>
      <c r="AG53" s="1886"/>
      <c r="AH53" s="1886"/>
      <c r="AI53" s="1886"/>
      <c r="AJ53" s="1887"/>
      <c r="AK53" s="217" t="s">
        <v>276</v>
      </c>
      <c r="AL53" s="218"/>
      <c r="AM53" s="218"/>
      <c r="AN53" s="218"/>
      <c r="AO53" s="218"/>
      <c r="AP53" s="218"/>
      <c r="AQ53" s="218"/>
      <c r="AR53" s="218"/>
      <c r="AS53" s="219"/>
      <c r="AT53" s="219"/>
      <c r="AU53" s="219"/>
      <c r="AV53" s="219"/>
      <c r="AW53" s="219"/>
      <c r="AX53" s="219"/>
      <c r="AY53" s="219"/>
      <c r="AZ53" s="219"/>
      <c r="BA53" s="219"/>
      <c r="BB53" s="219"/>
      <c r="BC53" s="219"/>
      <c r="BD53" s="219"/>
      <c r="BE53" s="218"/>
      <c r="BF53" s="218"/>
      <c r="BG53" s="218"/>
      <c r="BH53" s="218"/>
      <c r="BI53" s="218"/>
      <c r="BJ53" s="218"/>
      <c r="BK53" s="218"/>
      <c r="BL53" s="218"/>
      <c r="BM53" s="220"/>
      <c r="BO53" s="1872"/>
      <c r="BP53" s="1877" t="s">
        <v>272</v>
      </c>
      <c r="BQ53" s="1878"/>
      <c r="BR53" s="2203"/>
      <c r="BS53" s="2204"/>
      <c r="BT53" s="2204"/>
      <c r="BU53" s="2204"/>
      <c r="BV53" s="2204"/>
      <c r="BW53" s="2204"/>
      <c r="BX53" s="2204"/>
      <c r="BY53" s="2204"/>
      <c r="BZ53" s="2204"/>
      <c r="CA53" s="2204"/>
      <c r="CB53" s="2204"/>
      <c r="CC53" s="2204"/>
      <c r="CD53" s="2204"/>
      <c r="CE53" s="2204"/>
      <c r="CF53" s="2204"/>
      <c r="CG53" s="2204"/>
      <c r="CH53" s="2204"/>
      <c r="CI53" s="2204"/>
      <c r="CJ53" s="2204"/>
      <c r="CK53" s="2204"/>
      <c r="CL53" s="2204"/>
      <c r="CM53" s="2204"/>
      <c r="CN53" s="2204"/>
      <c r="CO53" s="2204"/>
      <c r="CP53" s="2204"/>
      <c r="CQ53" s="2204"/>
      <c r="CR53" s="2204"/>
      <c r="CS53" s="2204"/>
      <c r="CT53" s="2204"/>
      <c r="CU53" s="2204"/>
      <c r="CV53" s="2204"/>
      <c r="CW53" s="2204"/>
      <c r="CX53" s="2204"/>
      <c r="CY53" s="2204"/>
      <c r="CZ53" s="2204"/>
      <c r="DA53" s="2204"/>
      <c r="DB53" s="2204"/>
      <c r="DC53" s="2204"/>
      <c r="DD53" s="2204"/>
      <c r="DE53" s="2204"/>
      <c r="DF53" s="2204"/>
      <c r="DG53" s="2204"/>
      <c r="DH53" s="2204"/>
      <c r="DI53" s="2204"/>
      <c r="DJ53" s="2204"/>
      <c r="DK53" s="2204"/>
      <c r="DL53" s="2204"/>
      <c r="DM53" s="2204"/>
      <c r="DN53" s="2204"/>
      <c r="DO53" s="2204"/>
      <c r="DP53" s="2204"/>
      <c r="DQ53" s="2204"/>
      <c r="DR53" s="2204"/>
      <c r="DS53" s="2204"/>
      <c r="DT53" s="2204"/>
      <c r="DU53" s="2204"/>
      <c r="DV53" s="2204"/>
      <c r="DW53" s="2204"/>
      <c r="DX53" s="2204"/>
      <c r="DY53" s="2204"/>
      <c r="DZ53" s="2204"/>
      <c r="EA53" s="2205"/>
    </row>
    <row r="54" spans="1:131" ht="47.25" customHeight="1" x14ac:dyDescent="0.15">
      <c r="A54" s="1872"/>
      <c r="B54" s="1879"/>
      <c r="C54" s="1880"/>
      <c r="D54" s="1874" t="s">
        <v>274</v>
      </c>
      <c r="E54" s="1875"/>
      <c r="F54" s="1875"/>
      <c r="G54" s="1875"/>
      <c r="H54" s="1875"/>
      <c r="I54" s="1875"/>
      <c r="J54" s="1876"/>
      <c r="K54" s="1888">
        <f>事業者情報!$I$9</f>
        <v>0</v>
      </c>
      <c r="L54" s="1889"/>
      <c r="M54" s="1889"/>
      <c r="N54" s="1889"/>
      <c r="O54" s="1889"/>
      <c r="P54" s="1889"/>
      <c r="Q54" s="1889"/>
      <c r="R54" s="1889"/>
      <c r="S54" s="1889"/>
      <c r="T54" s="1889"/>
      <c r="U54" s="1889"/>
      <c r="V54" s="1889"/>
      <c r="W54" s="1889"/>
      <c r="X54" s="1889"/>
      <c r="Y54" s="1889"/>
      <c r="Z54" s="1889"/>
      <c r="AA54" s="1889"/>
      <c r="AB54" s="1889"/>
      <c r="AC54" s="1889"/>
      <c r="AD54" s="1889"/>
      <c r="AE54" s="1889"/>
      <c r="AF54" s="1889"/>
      <c r="AG54" s="1889"/>
      <c r="AH54" s="1889"/>
      <c r="AI54" s="1889"/>
      <c r="AJ54" s="1889"/>
      <c r="AK54" s="1889"/>
      <c r="AL54" s="1889"/>
      <c r="AM54" s="1889"/>
      <c r="AN54" s="1889"/>
      <c r="AO54" s="1889"/>
      <c r="AP54" s="1889"/>
      <c r="AQ54" s="1889"/>
      <c r="AR54" s="1889"/>
      <c r="AS54" s="1889"/>
      <c r="AT54" s="1889"/>
      <c r="AU54" s="1889"/>
      <c r="AV54" s="1889"/>
      <c r="AW54" s="1889"/>
      <c r="AX54" s="1889"/>
      <c r="AY54" s="1889"/>
      <c r="AZ54" s="1889"/>
      <c r="BA54" s="1889"/>
      <c r="BB54" s="1889"/>
      <c r="BC54" s="1889"/>
      <c r="BD54" s="1889"/>
      <c r="BE54" s="1889"/>
      <c r="BF54" s="1889"/>
      <c r="BG54" s="1889"/>
      <c r="BH54" s="1889"/>
      <c r="BI54" s="1889"/>
      <c r="BJ54" s="1889"/>
      <c r="BK54" s="1889"/>
      <c r="BL54" s="1889"/>
      <c r="BM54" s="1890"/>
      <c r="BN54" s="189"/>
      <c r="BO54" s="1872"/>
      <c r="BP54" s="1879"/>
      <c r="BQ54" s="1880"/>
      <c r="BR54" s="1874" t="s">
        <v>274</v>
      </c>
      <c r="BS54" s="1875"/>
      <c r="BT54" s="1875"/>
      <c r="BU54" s="1875"/>
      <c r="BV54" s="1875"/>
      <c r="BW54" s="1875"/>
      <c r="BX54" s="1876"/>
      <c r="BY54" s="1888">
        <f>事業者情報!$I$9</f>
        <v>0</v>
      </c>
      <c r="BZ54" s="1889"/>
      <c r="CA54" s="1889"/>
      <c r="CB54" s="1889"/>
      <c r="CC54" s="1889"/>
      <c r="CD54" s="1889"/>
      <c r="CE54" s="1889"/>
      <c r="CF54" s="1889"/>
      <c r="CG54" s="1889"/>
      <c r="CH54" s="1889"/>
      <c r="CI54" s="1889"/>
      <c r="CJ54" s="1889"/>
      <c r="CK54" s="1889"/>
      <c r="CL54" s="1889"/>
      <c r="CM54" s="1889"/>
      <c r="CN54" s="1889"/>
      <c r="CO54" s="1889"/>
      <c r="CP54" s="1889"/>
      <c r="CQ54" s="1889"/>
      <c r="CR54" s="1889"/>
      <c r="CS54" s="1889"/>
      <c r="CT54" s="1889"/>
      <c r="CU54" s="1889"/>
      <c r="CV54" s="1889"/>
      <c r="CW54" s="1889"/>
      <c r="CX54" s="1889"/>
      <c r="CY54" s="1889"/>
      <c r="CZ54" s="1889"/>
      <c r="DA54" s="1889"/>
      <c r="DB54" s="1889"/>
      <c r="DC54" s="1889"/>
      <c r="DD54" s="1889"/>
      <c r="DE54" s="1889"/>
      <c r="DF54" s="1889"/>
      <c r="DG54" s="1889"/>
      <c r="DH54" s="1889"/>
      <c r="DI54" s="1889"/>
      <c r="DJ54" s="1889"/>
      <c r="DK54" s="1889"/>
      <c r="DL54" s="1889"/>
      <c r="DM54" s="1889"/>
      <c r="DN54" s="1889"/>
      <c r="DO54" s="1889"/>
      <c r="DP54" s="1889"/>
      <c r="DQ54" s="1889"/>
      <c r="DR54" s="1889"/>
      <c r="DS54" s="1889"/>
      <c r="DT54" s="1889"/>
      <c r="DU54" s="1889"/>
      <c r="DV54" s="1889"/>
      <c r="DW54" s="1889"/>
      <c r="DX54" s="1889"/>
      <c r="DY54" s="1889"/>
      <c r="DZ54" s="1889"/>
      <c r="EA54" s="1890"/>
    </row>
    <row r="55" spans="1:131" ht="33.75" customHeight="1" x14ac:dyDescent="0.2">
      <c r="A55" s="1872"/>
      <c r="B55" s="1881"/>
      <c r="C55" s="1882"/>
      <c r="D55" s="1874" t="s">
        <v>275</v>
      </c>
      <c r="E55" s="1875"/>
      <c r="F55" s="1875"/>
      <c r="G55" s="1875"/>
      <c r="H55" s="1875"/>
      <c r="I55" s="1875"/>
      <c r="J55" s="1876"/>
      <c r="K55" s="1891">
        <f>事業者情報!$I$10</f>
        <v>0</v>
      </c>
      <c r="L55" s="1892"/>
      <c r="M55" s="1892"/>
      <c r="N55" s="1892"/>
      <c r="O55" s="1892"/>
      <c r="P55" s="1892"/>
      <c r="Q55" s="1892"/>
      <c r="R55" s="1892"/>
      <c r="S55" s="1892"/>
      <c r="T55" s="1892"/>
      <c r="U55" s="1892"/>
      <c r="V55" s="1892"/>
      <c r="W55" s="1892"/>
      <c r="X55" s="1892"/>
      <c r="Y55" s="1892"/>
      <c r="Z55" s="1892"/>
      <c r="AA55" s="1892"/>
      <c r="AB55" s="1892"/>
      <c r="AC55" s="1892"/>
      <c r="AD55" s="1892"/>
      <c r="AE55" s="1892"/>
      <c r="AF55" s="1892"/>
      <c r="AG55" s="1892"/>
      <c r="AH55" s="1892"/>
      <c r="AI55" s="1892"/>
      <c r="AJ55" s="1892"/>
      <c r="AK55" s="1892"/>
      <c r="AL55" s="1892"/>
      <c r="AM55" s="1892"/>
      <c r="AN55" s="1892"/>
      <c r="AO55" s="1892"/>
      <c r="AP55" s="1892"/>
      <c r="AQ55" s="1892"/>
      <c r="AR55" s="1892"/>
      <c r="AS55" s="1892"/>
      <c r="AT55" s="1892"/>
      <c r="AU55" s="1892"/>
      <c r="AV55" s="1873" t="s">
        <v>129</v>
      </c>
      <c r="AW55" s="1873"/>
      <c r="AX55" s="1873"/>
      <c r="AY55" s="221"/>
      <c r="AZ55" s="222">
        <f>事業者情報!$I$11</f>
        <v>0</v>
      </c>
      <c r="BA55" s="221"/>
      <c r="BB55" s="221"/>
      <c r="BC55" s="221"/>
      <c r="BD55" s="221"/>
      <c r="BE55" s="221"/>
      <c r="BF55" s="221"/>
      <c r="BG55" s="221"/>
      <c r="BH55" s="221"/>
      <c r="BI55" s="221"/>
      <c r="BJ55" s="221"/>
      <c r="BK55" s="221"/>
      <c r="BL55" s="221"/>
      <c r="BM55" s="223"/>
      <c r="BN55" s="189"/>
      <c r="BO55" s="1872"/>
      <c r="BP55" s="1881"/>
      <c r="BQ55" s="1882"/>
      <c r="BR55" s="1874" t="s">
        <v>275</v>
      </c>
      <c r="BS55" s="1875"/>
      <c r="BT55" s="1875"/>
      <c r="BU55" s="1875"/>
      <c r="BV55" s="1875"/>
      <c r="BW55" s="1875"/>
      <c r="BX55" s="1876"/>
      <c r="BY55" s="1891">
        <f>事業者情報!$I$10</f>
        <v>0</v>
      </c>
      <c r="BZ55" s="1892"/>
      <c r="CA55" s="1892"/>
      <c r="CB55" s="1892"/>
      <c r="CC55" s="1892"/>
      <c r="CD55" s="1892"/>
      <c r="CE55" s="1892"/>
      <c r="CF55" s="1892"/>
      <c r="CG55" s="1892"/>
      <c r="CH55" s="1892"/>
      <c r="CI55" s="1892"/>
      <c r="CJ55" s="1892"/>
      <c r="CK55" s="1892"/>
      <c r="CL55" s="1892"/>
      <c r="CM55" s="1892"/>
      <c r="CN55" s="1892"/>
      <c r="CO55" s="1892"/>
      <c r="CP55" s="1892"/>
      <c r="CQ55" s="1892"/>
      <c r="CR55" s="1892"/>
      <c r="CS55" s="1892"/>
      <c r="CT55" s="1892"/>
      <c r="CU55" s="1892"/>
      <c r="CV55" s="1892"/>
      <c r="CW55" s="1892"/>
      <c r="CX55" s="1892"/>
      <c r="CY55" s="1892"/>
      <c r="CZ55" s="1892"/>
      <c r="DA55" s="1892"/>
      <c r="DB55" s="1892"/>
      <c r="DC55" s="1892"/>
      <c r="DD55" s="1892"/>
      <c r="DE55" s="1892"/>
      <c r="DF55" s="1892"/>
      <c r="DG55" s="1892"/>
      <c r="DH55" s="1892"/>
      <c r="DI55" s="1892"/>
      <c r="DJ55" s="1873" t="s">
        <v>129</v>
      </c>
      <c r="DK55" s="1873"/>
      <c r="DL55" s="1873"/>
      <c r="DM55" s="221"/>
      <c r="DN55" s="222">
        <f>事業者情報!$I$11</f>
        <v>0</v>
      </c>
      <c r="DO55" s="221"/>
      <c r="DP55" s="221"/>
      <c r="DQ55" s="221"/>
      <c r="DR55" s="221"/>
      <c r="DS55" s="221"/>
      <c r="DT55" s="221"/>
      <c r="DU55" s="221"/>
      <c r="DV55" s="221"/>
      <c r="DW55" s="221"/>
      <c r="DX55" s="221"/>
      <c r="DY55" s="221"/>
      <c r="DZ55" s="221"/>
      <c r="EA55" s="223"/>
    </row>
    <row r="56" spans="1:131" ht="6.75" customHeight="1" x14ac:dyDescent="0.2">
      <c r="A56" s="224"/>
      <c r="B56" s="225"/>
      <c r="C56" s="225"/>
      <c r="D56" s="226"/>
      <c r="E56" s="226"/>
      <c r="F56" s="226"/>
      <c r="G56" s="226"/>
      <c r="H56" s="226"/>
      <c r="I56" s="226"/>
      <c r="J56" s="226"/>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8"/>
      <c r="AO56" s="228"/>
      <c r="AP56" s="229"/>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189"/>
      <c r="BO56" s="224"/>
      <c r="BP56" s="231"/>
      <c r="BQ56" s="231"/>
      <c r="BR56" s="232"/>
      <c r="BS56" s="232"/>
      <c r="BT56" s="232"/>
      <c r="BU56" s="232"/>
      <c r="BV56" s="232"/>
      <c r="BW56" s="232"/>
      <c r="BX56" s="232"/>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4"/>
      <c r="DC56" s="234"/>
      <c r="DD56" s="229"/>
      <c r="DE56" s="230"/>
      <c r="DF56" s="230"/>
      <c r="DG56" s="230"/>
      <c r="DH56" s="230"/>
      <c r="DI56" s="230"/>
      <c r="DJ56" s="230"/>
      <c r="DK56" s="230"/>
      <c r="DL56" s="230"/>
      <c r="DM56" s="230"/>
      <c r="DN56" s="230"/>
      <c r="DO56" s="230"/>
      <c r="DP56" s="230"/>
      <c r="DQ56" s="230"/>
      <c r="DR56" s="230"/>
      <c r="DS56" s="230"/>
      <c r="DT56" s="230"/>
      <c r="DU56" s="230"/>
      <c r="DV56" s="230"/>
      <c r="DW56" s="230"/>
      <c r="DX56" s="230"/>
      <c r="DY56" s="235"/>
      <c r="DZ56" s="235"/>
      <c r="EA56" s="235"/>
    </row>
    <row r="57" spans="1:131" ht="21" customHeight="1" x14ac:dyDescent="0.15">
      <c r="A57" s="236"/>
      <c r="B57" s="2012" t="s">
        <v>151</v>
      </c>
      <c r="C57" s="2012"/>
      <c r="D57" s="2012"/>
      <c r="E57" s="2012"/>
      <c r="F57" s="2012"/>
      <c r="G57" s="2012"/>
      <c r="H57" s="2012"/>
      <c r="I57" s="2012"/>
      <c r="J57" s="1147"/>
      <c r="K57" s="1148"/>
      <c r="L57" s="237"/>
      <c r="M57" s="237"/>
      <c r="N57" s="237"/>
      <c r="O57" s="237"/>
      <c r="P57" s="237"/>
      <c r="Q57" s="237"/>
      <c r="R57" s="237"/>
      <c r="S57" s="237"/>
      <c r="T57" s="237"/>
      <c r="U57" s="237"/>
      <c r="V57" s="237"/>
      <c r="W57" s="237"/>
      <c r="X57" s="237"/>
      <c r="Y57" s="238"/>
      <c r="Z57" s="1147"/>
      <c r="AA57" s="1148"/>
      <c r="AB57" s="237"/>
      <c r="AC57" s="237"/>
      <c r="AD57" s="237"/>
      <c r="AE57" s="237"/>
      <c r="AF57" s="237"/>
      <c r="AG57" s="237"/>
      <c r="AH57" s="237"/>
      <c r="AI57" s="237"/>
      <c r="AJ57" s="237"/>
      <c r="AK57" s="237"/>
      <c r="AL57" s="237"/>
      <c r="AM57" s="237"/>
      <c r="AN57" s="237"/>
      <c r="AO57" s="238"/>
      <c r="AP57" s="189"/>
      <c r="AQ57" s="189"/>
      <c r="AR57" s="189"/>
      <c r="AS57" s="189"/>
      <c r="AT57" s="189"/>
      <c r="AU57" s="189"/>
      <c r="AV57" s="189"/>
      <c r="AW57" s="189"/>
      <c r="AX57" s="189"/>
      <c r="AY57" s="189"/>
      <c r="AZ57" s="189"/>
      <c r="BA57" s="189"/>
      <c r="BB57" s="189"/>
      <c r="BC57" s="189"/>
      <c r="BD57" s="189"/>
      <c r="BE57" s="189"/>
      <c r="BF57" s="239"/>
      <c r="BG57" s="239"/>
      <c r="BI57" s="240"/>
      <c r="BJ57" s="241"/>
      <c r="BK57" s="1989">
        <v>375</v>
      </c>
      <c r="BL57" s="1989"/>
      <c r="BM57" s="1989"/>
      <c r="BN57" s="189"/>
      <c r="BO57" s="236"/>
      <c r="BP57" s="1743"/>
      <c r="BQ57" s="1743"/>
      <c r="BR57" s="1743"/>
      <c r="BS57" s="1743"/>
      <c r="BT57" s="1743"/>
      <c r="BU57" s="1743"/>
      <c r="BV57" s="1743"/>
      <c r="BW57" s="1743"/>
      <c r="BX57" s="1744"/>
      <c r="BY57" s="1744"/>
      <c r="BZ57" s="189"/>
      <c r="CA57" s="189"/>
      <c r="CB57" s="189"/>
      <c r="CC57" s="189"/>
      <c r="CD57" s="189"/>
      <c r="CE57" s="189"/>
      <c r="CF57" s="189"/>
      <c r="CG57" s="189"/>
      <c r="CH57" s="189"/>
      <c r="CI57" s="189"/>
      <c r="CJ57" s="189"/>
      <c r="CK57" s="189"/>
      <c r="CL57" s="189"/>
      <c r="CM57" s="189"/>
      <c r="CN57" s="1744"/>
      <c r="CO57" s="1744"/>
      <c r="CP57" s="189"/>
      <c r="CQ57" s="189"/>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239"/>
      <c r="DU57" s="239"/>
      <c r="DW57" s="240"/>
      <c r="DX57" s="241"/>
      <c r="DY57" s="1641"/>
      <c r="DZ57" s="1641"/>
      <c r="EA57" s="1641"/>
    </row>
    <row r="58" spans="1:131" ht="15" customHeight="1" x14ac:dyDescent="0.15">
      <c r="A58" s="236"/>
      <c r="B58" s="242"/>
      <c r="C58" s="242"/>
      <c r="D58" s="242"/>
      <c r="E58" s="242"/>
      <c r="F58" s="242"/>
      <c r="G58" s="242"/>
      <c r="H58" s="242"/>
      <c r="I58" s="242"/>
      <c r="J58" s="241"/>
      <c r="K58" s="241"/>
      <c r="L58" s="189"/>
      <c r="M58" s="189"/>
      <c r="N58" s="189"/>
      <c r="O58" s="189"/>
      <c r="P58" s="189"/>
      <c r="Q58" s="189"/>
      <c r="R58" s="189"/>
      <c r="S58" s="189"/>
      <c r="T58" s="189"/>
      <c r="U58" s="189"/>
      <c r="V58" s="189"/>
      <c r="W58" s="189"/>
      <c r="X58" s="189"/>
      <c r="Y58" s="189"/>
      <c r="Z58" s="241"/>
      <c r="AA58" s="241"/>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239"/>
      <c r="BG58" s="239"/>
      <c r="BI58" s="240"/>
      <c r="BJ58" s="241"/>
      <c r="BK58" s="239"/>
      <c r="BL58" s="189"/>
      <c r="BM58" s="189"/>
      <c r="BN58" s="189"/>
      <c r="BO58" s="236"/>
      <c r="BP58" s="242"/>
      <c r="BQ58" s="242"/>
      <c r="BR58" s="242"/>
      <c r="BS58" s="242"/>
      <c r="BT58" s="242"/>
      <c r="BU58" s="242"/>
      <c r="BV58" s="242"/>
      <c r="BW58" s="242"/>
      <c r="BX58" s="241"/>
      <c r="BY58" s="241"/>
      <c r="BZ58" s="189"/>
      <c r="CA58" s="189"/>
      <c r="CB58" s="189"/>
      <c r="CC58" s="189"/>
      <c r="CD58" s="189"/>
      <c r="CE58" s="189"/>
      <c r="CF58" s="189"/>
      <c r="CG58" s="189"/>
      <c r="CH58" s="189"/>
      <c r="CI58" s="189"/>
      <c r="CJ58" s="189"/>
      <c r="CK58" s="189"/>
      <c r="CL58" s="189"/>
      <c r="CM58" s="189"/>
      <c r="CN58" s="241"/>
      <c r="CO58" s="241"/>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239"/>
      <c r="DU58" s="239"/>
      <c r="DW58" s="240"/>
      <c r="DX58" s="241"/>
      <c r="DY58" s="239"/>
      <c r="DZ58" s="189"/>
      <c r="EA58" s="189"/>
    </row>
    <row r="59" spans="1:131" ht="7.5" customHeight="1" x14ac:dyDescent="0.15">
      <c r="A59" s="236"/>
      <c r="B59" s="242"/>
      <c r="C59" s="242"/>
      <c r="D59" s="242"/>
      <c r="E59" s="242"/>
      <c r="F59" s="242"/>
      <c r="G59" s="242"/>
      <c r="H59" s="242"/>
      <c r="I59" s="242"/>
      <c r="J59" s="241"/>
      <c r="K59" s="241"/>
      <c r="L59" s="189"/>
      <c r="M59" s="189"/>
      <c r="N59" s="189"/>
      <c r="O59" s="189"/>
      <c r="P59" s="189"/>
      <c r="Q59" s="189"/>
      <c r="R59" s="189"/>
      <c r="S59" s="189"/>
      <c r="T59" s="189"/>
      <c r="U59" s="189"/>
      <c r="V59" s="189"/>
      <c r="W59" s="189"/>
      <c r="X59" s="189"/>
      <c r="Y59" s="189"/>
      <c r="Z59" s="241"/>
      <c r="AA59" s="241"/>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239"/>
      <c r="BG59" s="239"/>
      <c r="BI59" s="240"/>
      <c r="BJ59" s="241"/>
      <c r="BK59" s="239"/>
      <c r="BL59" s="189"/>
      <c r="BM59" s="189"/>
      <c r="BN59" s="189"/>
      <c r="BO59" s="236"/>
      <c r="BP59" s="242"/>
      <c r="BQ59" s="242"/>
      <c r="BR59" s="242"/>
      <c r="BS59" s="242"/>
      <c r="BT59" s="242"/>
      <c r="BU59" s="242"/>
      <c r="BV59" s="242"/>
      <c r="BW59" s="242"/>
      <c r="BX59" s="241"/>
      <c r="BY59" s="241"/>
      <c r="BZ59" s="189"/>
      <c r="CA59" s="189"/>
      <c r="CB59" s="189"/>
      <c r="CC59" s="189"/>
      <c r="CD59" s="189"/>
      <c r="CE59" s="189"/>
      <c r="CF59" s="189"/>
      <c r="CG59" s="189"/>
      <c r="CH59" s="189"/>
      <c r="CI59" s="189"/>
      <c r="CJ59" s="189"/>
      <c r="CK59" s="189"/>
      <c r="CL59" s="189"/>
      <c r="CM59" s="189"/>
      <c r="CN59" s="241"/>
      <c r="CO59" s="241"/>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239"/>
      <c r="DU59" s="239"/>
      <c r="DW59" s="240"/>
      <c r="DX59" s="241"/>
      <c r="DY59" s="239"/>
      <c r="DZ59" s="189"/>
      <c r="EA59" s="189"/>
    </row>
    <row r="60" spans="1:131" ht="19.5" customHeight="1" x14ac:dyDescent="0.15">
      <c r="A60" s="464"/>
      <c r="B60" s="465"/>
      <c r="C60" s="465"/>
      <c r="D60" s="465"/>
      <c r="E60" s="465"/>
      <c r="F60" s="465"/>
      <c r="G60" s="465"/>
      <c r="H60" s="465"/>
      <c r="I60" s="465"/>
      <c r="J60" s="465"/>
      <c r="K60" s="465"/>
      <c r="L60" s="466"/>
      <c r="M60" s="466"/>
      <c r="N60" s="466"/>
      <c r="O60" s="466"/>
      <c r="P60" s="466"/>
      <c r="Q60" s="466"/>
      <c r="R60" s="466"/>
      <c r="S60" s="466"/>
      <c r="T60" s="466"/>
      <c r="U60" s="466"/>
      <c r="V60" s="466"/>
      <c r="W60" s="466"/>
      <c r="X60" s="466"/>
      <c r="Y60" s="466"/>
      <c r="Z60" s="465"/>
      <c r="AA60" s="465"/>
      <c r="AB60" s="466"/>
      <c r="AC60" s="466"/>
      <c r="AD60" s="466"/>
      <c r="AE60" s="466"/>
      <c r="AF60" s="466"/>
      <c r="AG60" s="466"/>
      <c r="AH60" s="466"/>
      <c r="AI60" s="466"/>
      <c r="AJ60" s="466"/>
      <c r="AK60" s="466"/>
      <c r="AL60" s="466"/>
      <c r="AM60" s="466"/>
      <c r="AN60" s="466"/>
      <c r="AO60" s="466"/>
      <c r="AP60" s="466"/>
      <c r="AQ60" s="466"/>
      <c r="AR60" s="466"/>
      <c r="AS60" s="466"/>
      <c r="AT60" s="466"/>
      <c r="AU60" s="466"/>
      <c r="AV60" s="466"/>
      <c r="AW60" s="466"/>
      <c r="AX60" s="466"/>
      <c r="AY60" s="466"/>
      <c r="AZ60" s="466"/>
      <c r="BA60" s="466"/>
      <c r="BB60" s="466"/>
      <c r="BC60" s="466"/>
      <c r="BD60" s="466"/>
      <c r="BE60" s="466"/>
      <c r="BF60" s="467"/>
      <c r="BG60" s="467"/>
      <c r="BH60" s="468"/>
      <c r="BI60" s="469"/>
      <c r="BJ60" s="465"/>
      <c r="BK60" s="467"/>
      <c r="BL60" s="466"/>
      <c r="BM60" s="463">
        <f>IF(Sheet1!$B$1="yes",,"ＳＡＭＰＬＥ")</f>
        <v>0</v>
      </c>
      <c r="BN60" s="466"/>
      <c r="BO60" s="464"/>
      <c r="BP60" s="465"/>
      <c r="BQ60" s="465"/>
      <c r="BR60" s="465"/>
      <c r="BS60" s="465"/>
      <c r="BT60" s="465"/>
      <c r="BU60" s="465"/>
      <c r="BV60" s="465"/>
      <c r="BW60" s="465"/>
      <c r="BX60" s="465"/>
      <c r="BY60" s="465"/>
      <c r="BZ60" s="466"/>
      <c r="CA60" s="466"/>
      <c r="CB60" s="466"/>
      <c r="CC60" s="466"/>
      <c r="CD60" s="466"/>
      <c r="CE60" s="466"/>
      <c r="CF60" s="466"/>
      <c r="CG60" s="466"/>
      <c r="CH60" s="466"/>
      <c r="CI60" s="466"/>
      <c r="CJ60" s="466"/>
      <c r="CK60" s="466"/>
      <c r="CL60" s="466"/>
      <c r="CM60" s="466"/>
      <c r="CN60" s="465"/>
      <c r="CO60" s="465"/>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7"/>
      <c r="DU60" s="467"/>
      <c r="DV60" s="468"/>
      <c r="DW60" s="469"/>
      <c r="DX60" s="465"/>
      <c r="DY60" s="467"/>
      <c r="DZ60" s="466"/>
      <c r="EA60" s="463">
        <f>IF(Sheet1!$B$1="yes",,"ＳＡＭＰＬＥ")</f>
        <v>0</v>
      </c>
    </row>
    <row r="61" spans="1:131" ht="20.25" customHeight="1" x14ac:dyDescent="0.15">
      <c r="A61" s="2206" t="s">
        <v>166</v>
      </c>
      <c r="B61" s="2207" t="s">
        <v>332</v>
      </c>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8"/>
      <c r="AL61" s="2209" t="s">
        <v>191</v>
      </c>
      <c r="AM61" s="2210"/>
      <c r="AN61" s="2210"/>
      <c r="AO61" s="2210"/>
      <c r="AP61" s="2210"/>
      <c r="AQ61" s="2210"/>
      <c r="AR61" s="2210"/>
      <c r="AS61" s="2211"/>
      <c r="AT61" s="327" t="s">
        <v>192</v>
      </c>
      <c r="AU61" s="328"/>
      <c r="AV61" s="328"/>
      <c r="AW61" s="328"/>
      <c r="AX61" s="328"/>
      <c r="AY61" s="328"/>
      <c r="AZ61" s="328"/>
      <c r="BA61" s="328"/>
      <c r="BB61" s="328"/>
      <c r="BC61" s="328"/>
      <c r="BD61" s="329"/>
      <c r="BE61" s="2212" t="s">
        <v>332</v>
      </c>
      <c r="BF61" s="2213"/>
      <c r="BG61" s="2213"/>
      <c r="BH61" s="2213"/>
      <c r="BI61" s="2213"/>
      <c r="BJ61" s="2213"/>
      <c r="BK61" s="2213"/>
      <c r="BL61" s="2213"/>
      <c r="BM61" s="2214"/>
      <c r="BN61" s="319"/>
      <c r="BO61" s="2206" t="s">
        <v>166</v>
      </c>
      <c r="BP61" s="2207" t="s">
        <v>332</v>
      </c>
      <c r="BQ61" s="2207"/>
      <c r="BR61" s="2207"/>
      <c r="BS61" s="2207"/>
      <c r="BT61" s="2207"/>
      <c r="BU61" s="2207"/>
      <c r="BV61" s="2207"/>
      <c r="BW61" s="2207"/>
      <c r="BX61" s="2207"/>
      <c r="BY61" s="2207"/>
      <c r="BZ61" s="2207"/>
      <c r="CA61" s="2207"/>
      <c r="CB61" s="2207"/>
      <c r="CC61" s="2207"/>
      <c r="CD61" s="2207"/>
      <c r="CE61" s="2207"/>
      <c r="CF61" s="2207"/>
      <c r="CG61" s="2207"/>
      <c r="CH61" s="2207"/>
      <c r="CI61" s="2207"/>
      <c r="CJ61" s="2207"/>
      <c r="CK61" s="2207"/>
      <c r="CL61" s="2207"/>
      <c r="CM61" s="2207"/>
      <c r="CN61" s="2207"/>
      <c r="CO61" s="2207"/>
      <c r="CP61" s="2207"/>
      <c r="CQ61" s="2207"/>
      <c r="CR61" s="2207"/>
      <c r="CS61" s="2207"/>
      <c r="CT61" s="2207"/>
      <c r="CU61" s="2207"/>
      <c r="CV61" s="2207"/>
      <c r="CW61" s="2207"/>
      <c r="CX61" s="2207"/>
      <c r="CY61" s="2208"/>
      <c r="CZ61" s="2209" t="s">
        <v>191</v>
      </c>
      <c r="DA61" s="2210"/>
      <c r="DB61" s="2210"/>
      <c r="DC61" s="2210"/>
      <c r="DD61" s="2210"/>
      <c r="DE61" s="2210"/>
      <c r="DF61" s="2210"/>
      <c r="DG61" s="2211"/>
      <c r="DH61" s="327" t="s">
        <v>192</v>
      </c>
      <c r="DI61" s="328"/>
      <c r="DJ61" s="328"/>
      <c r="DK61" s="328"/>
      <c r="DL61" s="328"/>
      <c r="DM61" s="328"/>
      <c r="DN61" s="328"/>
      <c r="DO61" s="328"/>
      <c r="DP61" s="328"/>
      <c r="DQ61" s="328"/>
      <c r="DR61" s="329"/>
      <c r="DS61" s="2212" t="s">
        <v>332</v>
      </c>
      <c r="DT61" s="2213"/>
      <c r="DU61" s="2213"/>
      <c r="DV61" s="2213"/>
      <c r="DW61" s="2213"/>
      <c r="DX61" s="2213"/>
      <c r="DY61" s="2213"/>
      <c r="DZ61" s="2213"/>
      <c r="EA61" s="2214"/>
    </row>
    <row r="62" spans="1:131" ht="39.75" customHeight="1" x14ac:dyDescent="0.15">
      <c r="A62" s="2206"/>
      <c r="B62" s="2217"/>
      <c r="C62" s="2217"/>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2215"/>
      <c r="Z62" s="2215"/>
      <c r="AA62" s="2215"/>
      <c r="AB62" s="2215"/>
      <c r="AC62" s="2215"/>
      <c r="AD62" s="2215"/>
      <c r="AE62" s="2215"/>
      <c r="AF62" s="2215"/>
      <c r="AG62" s="2215"/>
      <c r="AH62" s="2215"/>
      <c r="AI62" s="2215"/>
      <c r="AJ62" s="2215"/>
      <c r="AK62" s="2216"/>
      <c r="AL62" s="2226"/>
      <c r="AM62" s="2227"/>
      <c r="AN62" s="2227"/>
      <c r="AO62" s="2227"/>
      <c r="AP62" s="2227"/>
      <c r="AQ62" s="2227"/>
      <c r="AR62" s="2227"/>
      <c r="AS62" s="2228"/>
      <c r="AT62" s="330"/>
      <c r="AU62" s="331"/>
      <c r="AV62" s="331"/>
      <c r="AW62" s="331"/>
      <c r="AX62" s="331"/>
      <c r="AY62" s="331"/>
      <c r="AZ62" s="331"/>
      <c r="BA62" s="331"/>
      <c r="BB62" s="331"/>
      <c r="BC62" s="331"/>
      <c r="BD62" s="332"/>
      <c r="BE62" s="330"/>
      <c r="BF62" s="331"/>
      <c r="BG62" s="331"/>
      <c r="BH62" s="331"/>
      <c r="BI62" s="331"/>
      <c r="BJ62" s="331"/>
      <c r="BK62" s="331"/>
      <c r="BL62" s="331"/>
      <c r="BM62" s="332"/>
      <c r="BN62" s="320"/>
      <c r="BO62" s="2206"/>
      <c r="BP62" s="2217"/>
      <c r="BQ62" s="2217"/>
      <c r="BR62" s="2215"/>
      <c r="BS62" s="2215"/>
      <c r="BT62" s="2215"/>
      <c r="BU62" s="2215"/>
      <c r="BV62" s="2215"/>
      <c r="BW62" s="2215"/>
      <c r="BX62" s="2215"/>
      <c r="BY62" s="2215"/>
      <c r="BZ62" s="2215"/>
      <c r="CA62" s="2215"/>
      <c r="CB62" s="2215"/>
      <c r="CC62" s="2215"/>
      <c r="CD62" s="2215"/>
      <c r="CE62" s="2215"/>
      <c r="CF62" s="2215"/>
      <c r="CG62" s="2215"/>
      <c r="CH62" s="2215"/>
      <c r="CI62" s="2215"/>
      <c r="CJ62" s="2215"/>
      <c r="CK62" s="2215"/>
      <c r="CL62" s="2215"/>
      <c r="CM62" s="2215"/>
      <c r="CN62" s="2215"/>
      <c r="CO62" s="2215"/>
      <c r="CP62" s="2215"/>
      <c r="CQ62" s="2215"/>
      <c r="CR62" s="2215"/>
      <c r="CS62" s="2215"/>
      <c r="CT62" s="2215"/>
      <c r="CU62" s="2215"/>
      <c r="CV62" s="2215"/>
      <c r="CW62" s="2215"/>
      <c r="CX62" s="2215"/>
      <c r="CY62" s="2216"/>
      <c r="CZ62" s="2226"/>
      <c r="DA62" s="2227"/>
      <c r="DB62" s="2227"/>
      <c r="DC62" s="2227"/>
      <c r="DD62" s="2227"/>
      <c r="DE62" s="2227"/>
      <c r="DF62" s="2227"/>
      <c r="DG62" s="2228"/>
      <c r="DH62" s="330"/>
      <c r="DI62" s="331"/>
      <c r="DJ62" s="331"/>
      <c r="DK62" s="331"/>
      <c r="DL62" s="331"/>
      <c r="DM62" s="331"/>
      <c r="DN62" s="331"/>
      <c r="DO62" s="331"/>
      <c r="DP62" s="331"/>
      <c r="DQ62" s="331"/>
      <c r="DR62" s="332"/>
      <c r="DS62" s="330"/>
      <c r="DT62" s="331"/>
      <c r="DU62" s="331"/>
      <c r="DV62" s="331"/>
      <c r="DW62" s="331"/>
      <c r="DX62" s="331"/>
      <c r="DY62" s="331"/>
      <c r="DZ62" s="331"/>
      <c r="EA62" s="332"/>
    </row>
    <row r="63" spans="1:131" ht="24" customHeight="1" x14ac:dyDescent="0.15">
      <c r="A63" s="321"/>
      <c r="B63" s="2229" t="s">
        <v>295</v>
      </c>
      <c r="C63" s="2230"/>
      <c r="D63" s="2230"/>
      <c r="E63" s="2231"/>
      <c r="F63" s="2238" t="s">
        <v>93</v>
      </c>
      <c r="G63" s="2239"/>
      <c r="H63" s="2244">
        <f>従業員情報!$H$17</f>
        <v>0</v>
      </c>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6"/>
      <c r="AM63" s="2253" t="s">
        <v>94</v>
      </c>
      <c r="AN63" s="2254"/>
      <c r="AO63" s="2219" t="s">
        <v>125</v>
      </c>
      <c r="AP63" s="2220"/>
      <c r="AQ63" s="2220"/>
      <c r="AR63" s="2220"/>
      <c r="AS63" s="2220"/>
      <c r="AT63" s="2220"/>
      <c r="AU63" s="2220"/>
      <c r="AV63" s="2259">
        <f>従業員情報!$H$14</f>
        <v>0</v>
      </c>
      <c r="AW63" s="2259"/>
      <c r="AX63" s="2259"/>
      <c r="AY63" s="2259"/>
      <c r="AZ63" s="2259"/>
      <c r="BA63" s="2259"/>
      <c r="BB63" s="2259"/>
      <c r="BC63" s="2259"/>
      <c r="BD63" s="2259"/>
      <c r="BE63" s="2259"/>
      <c r="BF63" s="2259"/>
      <c r="BG63" s="2259"/>
      <c r="BH63" s="2259"/>
      <c r="BI63" s="2259"/>
      <c r="BJ63" s="2259"/>
      <c r="BK63" s="2259"/>
      <c r="BL63" s="2259"/>
      <c r="BM63" s="2260"/>
      <c r="BN63" s="319"/>
      <c r="BO63" s="321"/>
      <c r="BP63" s="2229" t="s">
        <v>295</v>
      </c>
      <c r="BQ63" s="2230"/>
      <c r="BR63" s="2230"/>
      <c r="BS63" s="2231"/>
      <c r="BT63" s="2238" t="s">
        <v>93</v>
      </c>
      <c r="BU63" s="2239"/>
      <c r="BV63" s="2244">
        <f>従業員情報!$H$17</f>
        <v>0</v>
      </c>
      <c r="BW63" s="2245"/>
      <c r="BX63" s="2245"/>
      <c r="BY63" s="2245"/>
      <c r="BZ63" s="2245"/>
      <c r="CA63" s="2245"/>
      <c r="CB63" s="2245"/>
      <c r="CC63" s="2245"/>
      <c r="CD63" s="2245"/>
      <c r="CE63" s="2245"/>
      <c r="CF63" s="2245"/>
      <c r="CG63" s="2245"/>
      <c r="CH63" s="2245"/>
      <c r="CI63" s="2245"/>
      <c r="CJ63" s="2245"/>
      <c r="CK63" s="2245"/>
      <c r="CL63" s="2245"/>
      <c r="CM63" s="2245"/>
      <c r="CN63" s="2245"/>
      <c r="CO63" s="2245"/>
      <c r="CP63" s="2245"/>
      <c r="CQ63" s="2245"/>
      <c r="CR63" s="2245"/>
      <c r="CS63" s="2245"/>
      <c r="CT63" s="2245"/>
      <c r="CU63" s="2245"/>
      <c r="CV63" s="2245"/>
      <c r="CW63" s="2245"/>
      <c r="CX63" s="2245"/>
      <c r="CY63" s="2245"/>
      <c r="CZ63" s="2246"/>
      <c r="DA63" s="2253" t="s">
        <v>94</v>
      </c>
      <c r="DB63" s="2254"/>
      <c r="DC63" s="2219" t="s">
        <v>125</v>
      </c>
      <c r="DD63" s="2220"/>
      <c r="DE63" s="2220"/>
      <c r="DF63" s="2220"/>
      <c r="DG63" s="2220"/>
      <c r="DH63" s="2220"/>
      <c r="DI63" s="2220"/>
      <c r="DJ63" s="2259">
        <f>従業員情報!$H$14</f>
        <v>0</v>
      </c>
      <c r="DK63" s="2259"/>
      <c r="DL63" s="2259"/>
      <c r="DM63" s="2259"/>
      <c r="DN63" s="2259"/>
      <c r="DO63" s="2259"/>
      <c r="DP63" s="2259"/>
      <c r="DQ63" s="2259"/>
      <c r="DR63" s="2259"/>
      <c r="DS63" s="2259"/>
      <c r="DT63" s="2259"/>
      <c r="DU63" s="2259"/>
      <c r="DV63" s="2259"/>
      <c r="DW63" s="2259"/>
      <c r="DX63" s="2259"/>
      <c r="DY63" s="2259"/>
      <c r="DZ63" s="2259"/>
      <c r="EA63" s="2260"/>
    </row>
    <row r="64" spans="1:131" ht="35.25" customHeight="1" x14ac:dyDescent="0.15">
      <c r="A64" s="2218" t="s">
        <v>404</v>
      </c>
      <c r="B64" s="2232"/>
      <c r="C64" s="2233"/>
      <c r="D64" s="2233"/>
      <c r="E64" s="2234"/>
      <c r="F64" s="2240"/>
      <c r="G64" s="2241"/>
      <c r="H64" s="2247"/>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9"/>
      <c r="AM64" s="2255"/>
      <c r="AN64" s="2256"/>
      <c r="AO64" s="2219" t="s">
        <v>240</v>
      </c>
      <c r="AP64" s="2220"/>
      <c r="AQ64" s="2220"/>
      <c r="AR64" s="2220"/>
      <c r="AS64" s="2220"/>
      <c r="AT64" s="2220"/>
      <c r="AU64" s="2221"/>
      <c r="AV64" s="2222" t="str">
        <f>DBCS(従業員情報!$H$19)</f>
        <v/>
      </c>
      <c r="AW64" s="2223"/>
      <c r="AX64" s="2223"/>
      <c r="AY64" s="2223"/>
      <c r="AZ64" s="2223"/>
      <c r="BA64" s="2223"/>
      <c r="BB64" s="2224" t="str">
        <f>DBCS(従業員情報!$K$19)</f>
        <v/>
      </c>
      <c r="BC64" s="2224"/>
      <c r="BD64" s="2224"/>
      <c r="BE64" s="2224"/>
      <c r="BF64" s="2224"/>
      <c r="BG64" s="2224"/>
      <c r="BH64" s="2224" t="str">
        <f>DBCS(従業員情報!$N$19)</f>
        <v/>
      </c>
      <c r="BI64" s="2224"/>
      <c r="BJ64" s="2224"/>
      <c r="BK64" s="2224"/>
      <c r="BL64" s="2224"/>
      <c r="BM64" s="2225"/>
      <c r="BN64" s="319"/>
      <c r="BO64" s="2218" t="s">
        <v>404</v>
      </c>
      <c r="BP64" s="2232"/>
      <c r="BQ64" s="2233"/>
      <c r="BR64" s="2233"/>
      <c r="BS64" s="2234"/>
      <c r="BT64" s="2240"/>
      <c r="BU64" s="2241"/>
      <c r="BV64" s="2247"/>
      <c r="BW64" s="2248"/>
      <c r="BX64" s="2248"/>
      <c r="BY64" s="2248"/>
      <c r="BZ64" s="2248"/>
      <c r="CA64" s="2248"/>
      <c r="CB64" s="2248"/>
      <c r="CC64" s="2248"/>
      <c r="CD64" s="2248"/>
      <c r="CE64" s="2248"/>
      <c r="CF64" s="2248"/>
      <c r="CG64" s="2248"/>
      <c r="CH64" s="2248"/>
      <c r="CI64" s="2248"/>
      <c r="CJ64" s="2248"/>
      <c r="CK64" s="2248"/>
      <c r="CL64" s="2248"/>
      <c r="CM64" s="2248"/>
      <c r="CN64" s="2248"/>
      <c r="CO64" s="2248"/>
      <c r="CP64" s="2248"/>
      <c r="CQ64" s="2248"/>
      <c r="CR64" s="2248"/>
      <c r="CS64" s="2248"/>
      <c r="CT64" s="2248"/>
      <c r="CU64" s="2248"/>
      <c r="CV64" s="2248"/>
      <c r="CW64" s="2248"/>
      <c r="CX64" s="2248"/>
      <c r="CY64" s="2248"/>
      <c r="CZ64" s="2249"/>
      <c r="DA64" s="2255"/>
      <c r="DB64" s="2256"/>
      <c r="DC64" s="2219" t="s">
        <v>240</v>
      </c>
      <c r="DD64" s="2220"/>
      <c r="DE64" s="2220"/>
      <c r="DF64" s="2220"/>
      <c r="DG64" s="2220"/>
      <c r="DH64" s="2220"/>
      <c r="DI64" s="2221"/>
      <c r="DJ64" s="2222" t="str">
        <f>DBCS(従業員情報!$H$19)</f>
        <v/>
      </c>
      <c r="DK64" s="2223"/>
      <c r="DL64" s="2223"/>
      <c r="DM64" s="2223"/>
      <c r="DN64" s="2223"/>
      <c r="DO64" s="2223"/>
      <c r="DP64" s="2224" t="str">
        <f>DBCS(従業員情報!$K$19)</f>
        <v/>
      </c>
      <c r="DQ64" s="2224"/>
      <c r="DR64" s="2224"/>
      <c r="DS64" s="2224"/>
      <c r="DT64" s="2224"/>
      <c r="DU64" s="2224"/>
      <c r="DV64" s="2224" t="str">
        <f>DBCS(従業員情報!$N$19)</f>
        <v/>
      </c>
      <c r="DW64" s="2224"/>
      <c r="DX64" s="2224"/>
      <c r="DY64" s="2224"/>
      <c r="DZ64" s="2224"/>
      <c r="EA64" s="2225"/>
    </row>
    <row r="65" spans="1:131" ht="29.25" customHeight="1" x14ac:dyDescent="0.15">
      <c r="A65" s="2218"/>
      <c r="B65" s="2232"/>
      <c r="C65" s="2233"/>
      <c r="D65" s="2233"/>
      <c r="E65" s="2234"/>
      <c r="F65" s="2240"/>
      <c r="G65" s="2241"/>
      <c r="H65" s="2247"/>
      <c r="I65" s="2248"/>
      <c r="J65" s="2248"/>
      <c r="K65" s="2248"/>
      <c r="L65" s="2248"/>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9"/>
      <c r="AM65" s="2255"/>
      <c r="AN65" s="2256"/>
      <c r="AO65" s="2219" t="s">
        <v>299</v>
      </c>
      <c r="AP65" s="2220"/>
      <c r="AQ65" s="2220"/>
      <c r="AR65" s="2220"/>
      <c r="AS65" s="2220"/>
      <c r="AT65" s="2220"/>
      <c r="AU65" s="2220"/>
      <c r="AV65" s="2271">
        <f>従業員情報!$H$13</f>
        <v>0</v>
      </c>
      <c r="AW65" s="2271"/>
      <c r="AX65" s="2271"/>
      <c r="AY65" s="2271"/>
      <c r="AZ65" s="2271"/>
      <c r="BA65" s="2271"/>
      <c r="BB65" s="2271"/>
      <c r="BC65" s="2271"/>
      <c r="BD65" s="2271"/>
      <c r="BE65" s="2271"/>
      <c r="BF65" s="2271"/>
      <c r="BG65" s="2271"/>
      <c r="BH65" s="2271"/>
      <c r="BI65" s="2271"/>
      <c r="BJ65" s="2271"/>
      <c r="BK65" s="2271"/>
      <c r="BL65" s="2271"/>
      <c r="BM65" s="2272"/>
      <c r="BN65" s="319"/>
      <c r="BO65" s="2218"/>
      <c r="BP65" s="2232"/>
      <c r="BQ65" s="2233"/>
      <c r="BR65" s="2233"/>
      <c r="BS65" s="2234"/>
      <c r="BT65" s="2240"/>
      <c r="BU65" s="2241"/>
      <c r="BV65" s="2247"/>
      <c r="BW65" s="2248"/>
      <c r="BX65" s="2248"/>
      <c r="BY65" s="2248"/>
      <c r="BZ65" s="2248"/>
      <c r="CA65" s="2248"/>
      <c r="CB65" s="2248"/>
      <c r="CC65" s="2248"/>
      <c r="CD65" s="2248"/>
      <c r="CE65" s="2248"/>
      <c r="CF65" s="2248"/>
      <c r="CG65" s="2248"/>
      <c r="CH65" s="2248"/>
      <c r="CI65" s="2248"/>
      <c r="CJ65" s="2248"/>
      <c r="CK65" s="2248"/>
      <c r="CL65" s="2248"/>
      <c r="CM65" s="2248"/>
      <c r="CN65" s="2248"/>
      <c r="CO65" s="2248"/>
      <c r="CP65" s="2248"/>
      <c r="CQ65" s="2248"/>
      <c r="CR65" s="2248"/>
      <c r="CS65" s="2248"/>
      <c r="CT65" s="2248"/>
      <c r="CU65" s="2248"/>
      <c r="CV65" s="2248"/>
      <c r="CW65" s="2248"/>
      <c r="CX65" s="2248"/>
      <c r="CY65" s="2248"/>
      <c r="CZ65" s="2249"/>
      <c r="DA65" s="2255"/>
      <c r="DB65" s="2256"/>
      <c r="DC65" s="2219" t="s">
        <v>299</v>
      </c>
      <c r="DD65" s="2220"/>
      <c r="DE65" s="2220"/>
      <c r="DF65" s="2220"/>
      <c r="DG65" s="2220"/>
      <c r="DH65" s="2220"/>
      <c r="DI65" s="2220"/>
      <c r="DJ65" s="2271">
        <f>従業員情報!$H$13</f>
        <v>0</v>
      </c>
      <c r="DK65" s="2271"/>
      <c r="DL65" s="2271"/>
      <c r="DM65" s="2271"/>
      <c r="DN65" s="2271"/>
      <c r="DO65" s="2271"/>
      <c r="DP65" s="2271"/>
      <c r="DQ65" s="2271"/>
      <c r="DR65" s="2271"/>
      <c r="DS65" s="2271"/>
      <c r="DT65" s="2271"/>
      <c r="DU65" s="2271"/>
      <c r="DV65" s="2271"/>
      <c r="DW65" s="2271"/>
      <c r="DX65" s="2271"/>
      <c r="DY65" s="2271"/>
      <c r="DZ65" s="2271"/>
      <c r="EA65" s="2272"/>
    </row>
    <row r="66" spans="1:131" ht="16.5" customHeight="1" x14ac:dyDescent="0.15">
      <c r="A66" s="2218"/>
      <c r="B66" s="2232"/>
      <c r="C66" s="2233"/>
      <c r="D66" s="2233"/>
      <c r="E66" s="2234"/>
      <c r="F66" s="2240"/>
      <c r="G66" s="2241"/>
      <c r="H66" s="2247"/>
      <c r="I66" s="2248"/>
      <c r="J66" s="2248"/>
      <c r="K66" s="2248"/>
      <c r="L66" s="224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9"/>
      <c r="AM66" s="2255"/>
      <c r="AN66" s="2256"/>
      <c r="AO66" s="2261" t="s">
        <v>261</v>
      </c>
      <c r="AP66" s="2262"/>
      <c r="AQ66" s="455" t="s">
        <v>402</v>
      </c>
      <c r="AR66" s="456"/>
      <c r="AS66" s="456"/>
      <c r="AT66" s="456"/>
      <c r="AU66" s="2265">
        <f>従業員情報!$H$11</f>
        <v>0</v>
      </c>
      <c r="AV66" s="2265"/>
      <c r="AW66" s="2265"/>
      <c r="AX66" s="2265"/>
      <c r="AY66" s="2265"/>
      <c r="AZ66" s="2265"/>
      <c r="BA66" s="2265"/>
      <c r="BB66" s="2265"/>
      <c r="BC66" s="2265"/>
      <c r="BD66" s="2266">
        <f>従業員情報!$L$11</f>
        <v>0</v>
      </c>
      <c r="BE66" s="2266"/>
      <c r="BF66" s="2266"/>
      <c r="BG66" s="2266"/>
      <c r="BH66" s="2266"/>
      <c r="BI66" s="2266"/>
      <c r="BJ66" s="2266"/>
      <c r="BK66" s="2266"/>
      <c r="BL66" s="2266"/>
      <c r="BM66" s="2267"/>
      <c r="BN66" s="319"/>
      <c r="BO66" s="2218"/>
      <c r="BP66" s="2232"/>
      <c r="BQ66" s="2233"/>
      <c r="BR66" s="2233"/>
      <c r="BS66" s="2234"/>
      <c r="BT66" s="2240"/>
      <c r="BU66" s="2241"/>
      <c r="BV66" s="2247"/>
      <c r="BW66" s="2248"/>
      <c r="BX66" s="2248"/>
      <c r="BY66" s="2248"/>
      <c r="BZ66" s="2248"/>
      <c r="CA66" s="2248"/>
      <c r="CB66" s="2248"/>
      <c r="CC66" s="2248"/>
      <c r="CD66" s="2248"/>
      <c r="CE66" s="2248"/>
      <c r="CF66" s="2248"/>
      <c r="CG66" s="2248"/>
      <c r="CH66" s="2248"/>
      <c r="CI66" s="2248"/>
      <c r="CJ66" s="2248"/>
      <c r="CK66" s="2248"/>
      <c r="CL66" s="2248"/>
      <c r="CM66" s="2248"/>
      <c r="CN66" s="2248"/>
      <c r="CO66" s="2248"/>
      <c r="CP66" s="2248"/>
      <c r="CQ66" s="2248"/>
      <c r="CR66" s="2248"/>
      <c r="CS66" s="2248"/>
      <c r="CT66" s="2248"/>
      <c r="CU66" s="2248"/>
      <c r="CV66" s="2248"/>
      <c r="CW66" s="2248"/>
      <c r="CX66" s="2248"/>
      <c r="CY66" s="2248"/>
      <c r="CZ66" s="2249"/>
      <c r="DA66" s="2255"/>
      <c r="DB66" s="2256"/>
      <c r="DC66" s="2261" t="s">
        <v>261</v>
      </c>
      <c r="DD66" s="2262"/>
      <c r="DE66" s="455" t="s">
        <v>401</v>
      </c>
      <c r="DF66" s="456"/>
      <c r="DG66" s="456"/>
      <c r="DH66" s="456"/>
      <c r="DI66" s="2265">
        <f>従業員情報!$H$11</f>
        <v>0</v>
      </c>
      <c r="DJ66" s="2265"/>
      <c r="DK66" s="2265"/>
      <c r="DL66" s="2265"/>
      <c r="DM66" s="2265"/>
      <c r="DN66" s="2265"/>
      <c r="DO66" s="2265"/>
      <c r="DP66" s="2265"/>
      <c r="DQ66" s="2265"/>
      <c r="DR66" s="2266">
        <f>従業員情報!$L$11</f>
        <v>0</v>
      </c>
      <c r="DS66" s="2266"/>
      <c r="DT66" s="2266"/>
      <c r="DU66" s="2266"/>
      <c r="DV66" s="2266"/>
      <c r="DW66" s="2266"/>
      <c r="DX66" s="2266"/>
      <c r="DY66" s="2266"/>
      <c r="DZ66" s="2266"/>
      <c r="EA66" s="2267"/>
    </row>
    <row r="67" spans="1:131" ht="29.25" customHeight="1" x14ac:dyDescent="0.15">
      <c r="A67" s="2218"/>
      <c r="B67" s="2235"/>
      <c r="C67" s="2236"/>
      <c r="D67" s="2236"/>
      <c r="E67" s="2237"/>
      <c r="F67" s="2242"/>
      <c r="G67" s="2243"/>
      <c r="H67" s="2250"/>
      <c r="I67" s="2251"/>
      <c r="J67" s="2251"/>
      <c r="K67" s="2251"/>
      <c r="L67" s="2251"/>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2"/>
      <c r="AM67" s="2257"/>
      <c r="AN67" s="2258"/>
      <c r="AO67" s="2263"/>
      <c r="AP67" s="2264"/>
      <c r="AQ67" s="333"/>
      <c r="AR67" s="334"/>
      <c r="AS67" s="334"/>
      <c r="AT67" s="2268">
        <f>従業員情報!$H$12</f>
        <v>0</v>
      </c>
      <c r="AU67" s="2268"/>
      <c r="AV67" s="2268"/>
      <c r="AW67" s="2268"/>
      <c r="AX67" s="2268"/>
      <c r="AY67" s="2268"/>
      <c r="AZ67" s="2268"/>
      <c r="BA67" s="2268"/>
      <c r="BB67" s="2268"/>
      <c r="BC67" s="2268"/>
      <c r="BD67" s="2269">
        <f>従業員情報!$L$12</f>
        <v>0</v>
      </c>
      <c r="BE67" s="2269"/>
      <c r="BF67" s="2269"/>
      <c r="BG67" s="2269"/>
      <c r="BH67" s="2269"/>
      <c r="BI67" s="2269"/>
      <c r="BJ67" s="2269"/>
      <c r="BK67" s="2269"/>
      <c r="BL67" s="2269"/>
      <c r="BM67" s="2270"/>
      <c r="BN67" s="319"/>
      <c r="BO67" s="2218"/>
      <c r="BP67" s="2235"/>
      <c r="BQ67" s="2236"/>
      <c r="BR67" s="2236"/>
      <c r="BS67" s="2237"/>
      <c r="BT67" s="2242"/>
      <c r="BU67" s="2243"/>
      <c r="BV67" s="2250"/>
      <c r="BW67" s="2251"/>
      <c r="BX67" s="2251"/>
      <c r="BY67" s="2251"/>
      <c r="BZ67" s="2251"/>
      <c r="CA67" s="2251"/>
      <c r="CB67" s="2251"/>
      <c r="CC67" s="2251"/>
      <c r="CD67" s="2251"/>
      <c r="CE67" s="2251"/>
      <c r="CF67" s="2251"/>
      <c r="CG67" s="2251"/>
      <c r="CH67" s="2251"/>
      <c r="CI67" s="2251"/>
      <c r="CJ67" s="2251"/>
      <c r="CK67" s="2251"/>
      <c r="CL67" s="2251"/>
      <c r="CM67" s="2251"/>
      <c r="CN67" s="2251"/>
      <c r="CO67" s="2251"/>
      <c r="CP67" s="2251"/>
      <c r="CQ67" s="2251"/>
      <c r="CR67" s="2251"/>
      <c r="CS67" s="2251"/>
      <c r="CT67" s="2251"/>
      <c r="CU67" s="2251"/>
      <c r="CV67" s="2251"/>
      <c r="CW67" s="2251"/>
      <c r="CX67" s="2251"/>
      <c r="CY67" s="2251"/>
      <c r="CZ67" s="2252"/>
      <c r="DA67" s="2257"/>
      <c r="DB67" s="2258"/>
      <c r="DC67" s="2263"/>
      <c r="DD67" s="2264"/>
      <c r="DE67" s="333"/>
      <c r="DF67" s="334"/>
      <c r="DG67" s="334"/>
      <c r="DH67" s="2268">
        <f>従業員情報!$H$12</f>
        <v>0</v>
      </c>
      <c r="DI67" s="2268"/>
      <c r="DJ67" s="2268"/>
      <c r="DK67" s="2268"/>
      <c r="DL67" s="2268"/>
      <c r="DM67" s="2268"/>
      <c r="DN67" s="2268"/>
      <c r="DO67" s="2268"/>
      <c r="DP67" s="2268"/>
      <c r="DQ67" s="2268"/>
      <c r="DR67" s="2269">
        <f>従業員情報!$L$12</f>
        <v>0</v>
      </c>
      <c r="DS67" s="2269"/>
      <c r="DT67" s="2269"/>
      <c r="DU67" s="2269"/>
      <c r="DV67" s="2269"/>
      <c r="DW67" s="2269"/>
      <c r="DX67" s="2269"/>
      <c r="DY67" s="2269"/>
      <c r="DZ67" s="2269"/>
      <c r="EA67" s="2270"/>
    </row>
    <row r="68" spans="1:131" ht="24" customHeight="1" x14ac:dyDescent="0.15">
      <c r="A68" s="2218"/>
      <c r="B68" s="2296" t="s">
        <v>360</v>
      </c>
      <c r="C68" s="2296"/>
      <c r="D68" s="2296"/>
      <c r="E68" s="2296"/>
      <c r="F68" s="2296"/>
      <c r="G68" s="2296"/>
      <c r="H68" s="2296"/>
      <c r="I68" s="2296"/>
      <c r="J68" s="2296"/>
      <c r="K68" s="2296"/>
      <c r="L68" s="2296"/>
      <c r="M68" s="2296"/>
      <c r="N68" s="2296" t="s">
        <v>361</v>
      </c>
      <c r="O68" s="2296"/>
      <c r="P68" s="2296"/>
      <c r="Q68" s="2296"/>
      <c r="R68" s="2296"/>
      <c r="S68" s="2296"/>
      <c r="T68" s="2296"/>
      <c r="U68" s="2296"/>
      <c r="V68" s="2296"/>
      <c r="W68" s="2296"/>
      <c r="X68" s="2296"/>
      <c r="Y68" s="2296"/>
      <c r="Z68" s="2296"/>
      <c r="AA68" s="2296" t="s">
        <v>362</v>
      </c>
      <c r="AB68" s="2296"/>
      <c r="AC68" s="2296"/>
      <c r="AD68" s="2296"/>
      <c r="AE68" s="2296"/>
      <c r="AF68" s="2296"/>
      <c r="AG68" s="2296"/>
      <c r="AH68" s="2296"/>
      <c r="AI68" s="2296"/>
      <c r="AJ68" s="2296"/>
      <c r="AK68" s="2296"/>
      <c r="AL68" s="2296"/>
      <c r="AM68" s="2296"/>
      <c r="AN68" s="2296" t="s">
        <v>95</v>
      </c>
      <c r="AO68" s="2296"/>
      <c r="AP68" s="2296"/>
      <c r="AQ68" s="2296"/>
      <c r="AR68" s="2296"/>
      <c r="AS68" s="2296"/>
      <c r="AT68" s="2296"/>
      <c r="AU68" s="2296"/>
      <c r="AV68" s="2296"/>
      <c r="AW68" s="2296"/>
      <c r="AX68" s="2296"/>
      <c r="AY68" s="2296"/>
      <c r="AZ68" s="2296"/>
      <c r="BA68" s="2296" t="s">
        <v>363</v>
      </c>
      <c r="BB68" s="2296"/>
      <c r="BC68" s="2296"/>
      <c r="BD68" s="2296"/>
      <c r="BE68" s="2296"/>
      <c r="BF68" s="2296"/>
      <c r="BG68" s="2296"/>
      <c r="BH68" s="2296"/>
      <c r="BI68" s="2296"/>
      <c r="BJ68" s="2296"/>
      <c r="BK68" s="2296"/>
      <c r="BL68" s="2296"/>
      <c r="BM68" s="2296"/>
      <c r="BN68" s="322"/>
      <c r="BO68" s="2218"/>
      <c r="BP68" s="2296" t="s">
        <v>360</v>
      </c>
      <c r="BQ68" s="2296"/>
      <c r="BR68" s="2296"/>
      <c r="BS68" s="2296"/>
      <c r="BT68" s="2296"/>
      <c r="BU68" s="2296"/>
      <c r="BV68" s="2296"/>
      <c r="BW68" s="2296"/>
      <c r="BX68" s="2296"/>
      <c r="BY68" s="2296"/>
      <c r="BZ68" s="2296"/>
      <c r="CA68" s="2296"/>
      <c r="CB68" s="2296" t="s">
        <v>361</v>
      </c>
      <c r="CC68" s="2296"/>
      <c r="CD68" s="2296"/>
      <c r="CE68" s="2296"/>
      <c r="CF68" s="2296"/>
      <c r="CG68" s="2296"/>
      <c r="CH68" s="2296"/>
      <c r="CI68" s="2296"/>
      <c r="CJ68" s="2296"/>
      <c r="CK68" s="2296"/>
      <c r="CL68" s="2296"/>
      <c r="CM68" s="2296"/>
      <c r="CN68" s="2296"/>
      <c r="CO68" s="2296" t="s">
        <v>362</v>
      </c>
      <c r="CP68" s="2296"/>
      <c r="CQ68" s="2296"/>
      <c r="CR68" s="2296"/>
      <c r="CS68" s="2296"/>
      <c r="CT68" s="2296"/>
      <c r="CU68" s="2296"/>
      <c r="CV68" s="2296"/>
      <c r="CW68" s="2296"/>
      <c r="CX68" s="2296"/>
      <c r="CY68" s="2296"/>
      <c r="CZ68" s="2296"/>
      <c r="DA68" s="2296"/>
      <c r="DB68" s="2296" t="s">
        <v>95</v>
      </c>
      <c r="DC68" s="2296"/>
      <c r="DD68" s="2296"/>
      <c r="DE68" s="2296"/>
      <c r="DF68" s="2296"/>
      <c r="DG68" s="2296"/>
      <c r="DH68" s="2296"/>
      <c r="DI68" s="2296"/>
      <c r="DJ68" s="2296"/>
      <c r="DK68" s="2296"/>
      <c r="DL68" s="2296"/>
      <c r="DM68" s="2296"/>
      <c r="DN68" s="2296"/>
      <c r="DO68" s="2296" t="s">
        <v>363</v>
      </c>
      <c r="DP68" s="2296"/>
      <c r="DQ68" s="2296"/>
      <c r="DR68" s="2296"/>
      <c r="DS68" s="2296"/>
      <c r="DT68" s="2296"/>
      <c r="DU68" s="2296"/>
      <c r="DV68" s="2296"/>
      <c r="DW68" s="2296"/>
      <c r="DX68" s="2296"/>
      <c r="DY68" s="2296"/>
      <c r="DZ68" s="2296"/>
      <c r="EA68" s="2296"/>
    </row>
    <row r="69" spans="1:131" ht="19.5" customHeight="1" x14ac:dyDescent="0.15">
      <c r="A69" s="2218"/>
      <c r="B69" s="2297" t="str">
        <f>IF(Sheet1!$B$1="yes",従業員情報!$H$24,"ＳＡＭＰＬＥ")</f>
        <v>給　料</v>
      </c>
      <c r="C69" s="2298"/>
      <c r="D69" s="2298"/>
      <c r="E69" s="2298"/>
      <c r="F69" s="2298"/>
      <c r="G69" s="2298"/>
      <c r="H69" s="2298"/>
      <c r="I69" s="2298"/>
      <c r="J69" s="2298"/>
      <c r="K69" s="2298"/>
      <c r="L69" s="2298"/>
      <c r="M69" s="2299"/>
      <c r="N69" s="482" t="s">
        <v>96</v>
      </c>
      <c r="O69" s="483"/>
      <c r="P69" s="483"/>
      <c r="Q69" s="483"/>
      <c r="R69" s="483"/>
      <c r="S69" s="483"/>
      <c r="T69" s="483"/>
      <c r="U69" s="483"/>
      <c r="V69" s="483"/>
      <c r="W69" s="483"/>
      <c r="X69" s="483"/>
      <c r="Y69" s="483"/>
      <c r="Z69" s="484" t="s">
        <v>1</v>
      </c>
      <c r="AA69" s="485"/>
      <c r="AB69" s="483"/>
      <c r="AC69" s="483"/>
      <c r="AD69" s="483"/>
      <c r="AE69" s="483"/>
      <c r="AF69" s="483"/>
      <c r="AG69" s="483"/>
      <c r="AH69" s="483"/>
      <c r="AI69" s="483"/>
      <c r="AJ69" s="483"/>
      <c r="AK69" s="483"/>
      <c r="AL69" s="483"/>
      <c r="AM69" s="484" t="s">
        <v>1</v>
      </c>
      <c r="AN69" s="486"/>
      <c r="AO69" s="487"/>
      <c r="AP69" s="487"/>
      <c r="AQ69" s="487"/>
      <c r="AR69" s="487"/>
      <c r="AS69" s="487"/>
      <c r="AT69" s="487"/>
      <c r="AU69" s="487"/>
      <c r="AV69" s="487"/>
      <c r="AW69" s="487"/>
      <c r="AX69" s="487"/>
      <c r="AY69" s="487"/>
      <c r="AZ69" s="484" t="s">
        <v>1</v>
      </c>
      <c r="BA69" s="482" t="s">
        <v>96</v>
      </c>
      <c r="BB69" s="487"/>
      <c r="BC69" s="487"/>
      <c r="BD69" s="487"/>
      <c r="BE69" s="487"/>
      <c r="BF69" s="487"/>
      <c r="BG69" s="487"/>
      <c r="BH69" s="487"/>
      <c r="BI69" s="487"/>
      <c r="BJ69" s="487"/>
      <c r="BK69" s="487"/>
      <c r="BL69" s="487"/>
      <c r="BM69" s="484" t="s">
        <v>1</v>
      </c>
      <c r="BN69" s="323"/>
      <c r="BO69" s="2218"/>
      <c r="BP69" s="2297" t="str">
        <f>IF(Sheet1!$B$1="yes",従業員情報!$H$24,"ＳＡＭＰＬＥ")</f>
        <v>給　料</v>
      </c>
      <c r="BQ69" s="2298"/>
      <c r="BR69" s="2298"/>
      <c r="BS69" s="2298"/>
      <c r="BT69" s="2298"/>
      <c r="BU69" s="2298"/>
      <c r="BV69" s="2298"/>
      <c r="BW69" s="2298"/>
      <c r="BX69" s="2298"/>
      <c r="BY69" s="2298"/>
      <c r="BZ69" s="2298"/>
      <c r="CA69" s="2299"/>
      <c r="CB69" s="482" t="s">
        <v>96</v>
      </c>
      <c r="CC69" s="483"/>
      <c r="CD69" s="483"/>
      <c r="CE69" s="483"/>
      <c r="CF69" s="483"/>
      <c r="CG69" s="483"/>
      <c r="CH69" s="483"/>
      <c r="CI69" s="483"/>
      <c r="CJ69" s="483"/>
      <c r="CK69" s="483"/>
      <c r="CL69" s="483"/>
      <c r="CM69" s="483"/>
      <c r="CN69" s="484" t="s">
        <v>1</v>
      </c>
      <c r="CO69" s="485"/>
      <c r="CP69" s="483"/>
      <c r="CQ69" s="483"/>
      <c r="CR69" s="483"/>
      <c r="CS69" s="483"/>
      <c r="CT69" s="483"/>
      <c r="CU69" s="483"/>
      <c r="CV69" s="483"/>
      <c r="CW69" s="483"/>
      <c r="CX69" s="483"/>
      <c r="CY69" s="483"/>
      <c r="CZ69" s="483"/>
      <c r="DA69" s="484" t="s">
        <v>1</v>
      </c>
      <c r="DB69" s="486"/>
      <c r="DC69" s="487"/>
      <c r="DD69" s="487"/>
      <c r="DE69" s="487"/>
      <c r="DF69" s="487"/>
      <c r="DG69" s="487"/>
      <c r="DH69" s="487"/>
      <c r="DI69" s="487"/>
      <c r="DJ69" s="487"/>
      <c r="DK69" s="487"/>
      <c r="DL69" s="487"/>
      <c r="DM69" s="487"/>
      <c r="DN69" s="484" t="s">
        <v>1</v>
      </c>
      <c r="DO69" s="482" t="s">
        <v>96</v>
      </c>
      <c r="DP69" s="487"/>
      <c r="DQ69" s="487"/>
      <c r="DR69" s="487"/>
      <c r="DS69" s="487"/>
      <c r="DT69" s="487"/>
      <c r="DU69" s="487"/>
      <c r="DV69" s="487"/>
      <c r="DW69" s="487"/>
      <c r="DX69" s="487"/>
      <c r="DY69" s="487"/>
      <c r="DZ69" s="487"/>
      <c r="EA69" s="484" t="s">
        <v>1</v>
      </c>
    </row>
    <row r="70" spans="1:131" ht="28.5" customHeight="1" x14ac:dyDescent="0.15">
      <c r="A70" s="2218"/>
      <c r="B70" s="2300"/>
      <c r="C70" s="2301"/>
      <c r="D70" s="2301"/>
      <c r="E70" s="2301"/>
      <c r="F70" s="2301"/>
      <c r="G70" s="2301"/>
      <c r="H70" s="2301"/>
      <c r="I70" s="2301"/>
      <c r="J70" s="2301"/>
      <c r="K70" s="2301"/>
      <c r="L70" s="2301"/>
      <c r="M70" s="2302"/>
      <c r="N70" s="2288">
        <f>IF(Sheet1!$B$1="yes",年末調整2!$N$7,"ＳＡＭＰＬＥ")</f>
        <v>0</v>
      </c>
      <c r="O70" s="2289"/>
      <c r="P70" s="2289"/>
      <c r="Q70" s="2289"/>
      <c r="R70" s="2289"/>
      <c r="S70" s="2289"/>
      <c r="T70" s="2289"/>
      <c r="U70" s="2289"/>
      <c r="V70" s="2289"/>
      <c r="W70" s="2289"/>
      <c r="X70" s="2290"/>
      <c r="Y70" s="2290"/>
      <c r="Z70" s="2291"/>
      <c r="AA70" s="2292" t="str">
        <f>IF(従業員情報!$E$5="要",年末調整2!$N$8,"")</f>
        <v/>
      </c>
      <c r="AB70" s="2293"/>
      <c r="AC70" s="2293"/>
      <c r="AD70" s="2293"/>
      <c r="AE70" s="2293"/>
      <c r="AF70" s="2293"/>
      <c r="AG70" s="2293"/>
      <c r="AH70" s="2293"/>
      <c r="AI70" s="2293"/>
      <c r="AJ70" s="2293"/>
      <c r="AK70" s="2293"/>
      <c r="AL70" s="2293"/>
      <c r="AM70" s="2294"/>
      <c r="AN70" s="2295" t="str">
        <f>IF(従業員情報!$E$5="要",年末調整2!$N$17,"")</f>
        <v/>
      </c>
      <c r="AO70" s="2290"/>
      <c r="AP70" s="2290"/>
      <c r="AQ70" s="2290"/>
      <c r="AR70" s="2290"/>
      <c r="AS70" s="2290"/>
      <c r="AT70" s="2290"/>
      <c r="AU70" s="2290"/>
      <c r="AV70" s="2290"/>
      <c r="AW70" s="2290"/>
      <c r="AX70" s="2290"/>
      <c r="AY70" s="2290"/>
      <c r="AZ70" s="2291"/>
      <c r="BA70" s="2295" t="str">
        <f>IF(IF(従業員情報!$E$5="否",年末調整2!$U$7,年末調整2!$U$24)=0,"0",IF(従業員情報!$E$5="否",年末調整2!$U$7,年末調整2!$U$24))</f>
        <v>0</v>
      </c>
      <c r="BB70" s="2290"/>
      <c r="BC70" s="2290"/>
      <c r="BD70" s="2290"/>
      <c r="BE70" s="2290"/>
      <c r="BF70" s="2290"/>
      <c r="BG70" s="2290"/>
      <c r="BH70" s="2290"/>
      <c r="BI70" s="2290"/>
      <c r="BJ70" s="2290"/>
      <c r="BK70" s="2290"/>
      <c r="BL70" s="2290"/>
      <c r="BM70" s="2291"/>
      <c r="BN70" s="324"/>
      <c r="BO70" s="2218"/>
      <c r="BP70" s="2300"/>
      <c r="BQ70" s="2301"/>
      <c r="BR70" s="2301"/>
      <c r="BS70" s="2301"/>
      <c r="BT70" s="2301"/>
      <c r="BU70" s="2301"/>
      <c r="BV70" s="2301"/>
      <c r="BW70" s="2301"/>
      <c r="BX70" s="2301"/>
      <c r="BY70" s="2301"/>
      <c r="BZ70" s="2301"/>
      <c r="CA70" s="2302"/>
      <c r="CB70" s="2288">
        <f>IF(Sheet1!$B$1="yes",年末調整2!$N$7,"ＳＡＭＰＬＥ")</f>
        <v>0</v>
      </c>
      <c r="CC70" s="2289"/>
      <c r="CD70" s="2289"/>
      <c r="CE70" s="2289"/>
      <c r="CF70" s="2289"/>
      <c r="CG70" s="2289"/>
      <c r="CH70" s="2289"/>
      <c r="CI70" s="2289"/>
      <c r="CJ70" s="2289"/>
      <c r="CK70" s="2289"/>
      <c r="CL70" s="2290"/>
      <c r="CM70" s="2290"/>
      <c r="CN70" s="2291"/>
      <c r="CO70" s="2292" t="str">
        <f>IF(従業員情報!$E$5="要",年末調整2!$N$8,"")</f>
        <v/>
      </c>
      <c r="CP70" s="2293"/>
      <c r="CQ70" s="2293"/>
      <c r="CR70" s="2293"/>
      <c r="CS70" s="2293"/>
      <c r="CT70" s="2293"/>
      <c r="CU70" s="2293"/>
      <c r="CV70" s="2293"/>
      <c r="CW70" s="2293"/>
      <c r="CX70" s="2293"/>
      <c r="CY70" s="2293"/>
      <c r="CZ70" s="2293"/>
      <c r="DA70" s="2294"/>
      <c r="DB70" s="2295" t="str">
        <f>IF(従業員情報!$E$5="要",年末調整2!$N$17,"")</f>
        <v/>
      </c>
      <c r="DC70" s="2290"/>
      <c r="DD70" s="2290"/>
      <c r="DE70" s="2290"/>
      <c r="DF70" s="2290"/>
      <c r="DG70" s="2290"/>
      <c r="DH70" s="2290"/>
      <c r="DI70" s="2290"/>
      <c r="DJ70" s="2290"/>
      <c r="DK70" s="2290"/>
      <c r="DL70" s="2290"/>
      <c r="DM70" s="2290"/>
      <c r="DN70" s="2291"/>
      <c r="DO70" s="2295" t="str">
        <f>IF(IF(従業員情報!$E$5="否",年末調整2!$U$7,年末調整2!$U$24)=0,"0",IF(従業員情報!$E$5="否",年末調整2!$U$7,年末調整2!$U$24))</f>
        <v>0</v>
      </c>
      <c r="DP70" s="2290"/>
      <c r="DQ70" s="2290"/>
      <c r="DR70" s="2290"/>
      <c r="DS70" s="2290"/>
      <c r="DT70" s="2290"/>
      <c r="DU70" s="2290"/>
      <c r="DV70" s="2290"/>
      <c r="DW70" s="2290"/>
      <c r="DX70" s="2290"/>
      <c r="DY70" s="2290"/>
      <c r="DZ70" s="2290"/>
      <c r="EA70" s="2291"/>
    </row>
    <row r="71" spans="1:131" ht="19.5" customHeight="1" x14ac:dyDescent="0.15">
      <c r="A71" s="2218"/>
      <c r="B71" s="1951" t="s">
        <v>464</v>
      </c>
      <c r="C71" s="1952"/>
      <c r="D71" s="1952"/>
      <c r="E71" s="1952"/>
      <c r="F71" s="1952"/>
      <c r="G71" s="1952"/>
      <c r="H71" s="1952"/>
      <c r="I71" s="1952"/>
      <c r="J71" s="1952"/>
      <c r="K71" s="1952"/>
      <c r="L71" s="1952"/>
      <c r="M71" s="1953"/>
      <c r="N71" s="2273" t="s">
        <v>466</v>
      </c>
      <c r="O71" s="2274"/>
      <c r="P71" s="2274"/>
      <c r="Q71" s="2274"/>
      <c r="R71" s="2274"/>
      <c r="S71" s="2274"/>
      <c r="T71" s="2274"/>
      <c r="U71" s="2274"/>
      <c r="V71" s="2274"/>
      <c r="W71" s="2274"/>
      <c r="X71" s="2275" t="s">
        <v>130</v>
      </c>
      <c r="Y71" s="2276"/>
      <c r="Z71" s="2276"/>
      <c r="AA71" s="2276"/>
      <c r="AB71" s="2276"/>
      <c r="AC71" s="2276"/>
      <c r="AD71" s="2276"/>
      <c r="AE71" s="2276"/>
      <c r="AF71" s="2276"/>
      <c r="AG71" s="2276"/>
      <c r="AH71" s="2276"/>
      <c r="AI71" s="2276"/>
      <c r="AJ71" s="2276"/>
      <c r="AK71" s="2276"/>
      <c r="AL71" s="2276"/>
      <c r="AM71" s="2276"/>
      <c r="AN71" s="2276"/>
      <c r="AO71" s="2276"/>
      <c r="AP71" s="2276"/>
      <c r="AQ71" s="2276"/>
      <c r="AR71" s="2276"/>
      <c r="AS71" s="2276"/>
      <c r="AT71" s="2277" t="s">
        <v>247</v>
      </c>
      <c r="AU71" s="2277"/>
      <c r="AV71" s="2277"/>
      <c r="AW71" s="2277"/>
      <c r="AX71" s="2278" t="s">
        <v>301</v>
      </c>
      <c r="AY71" s="2278"/>
      <c r="AZ71" s="2278"/>
      <c r="BA71" s="2278"/>
      <c r="BB71" s="2278"/>
      <c r="BC71" s="2278"/>
      <c r="BD71" s="2278"/>
      <c r="BE71" s="2278"/>
      <c r="BF71" s="2278"/>
      <c r="BG71" s="2278"/>
      <c r="BH71" s="2278"/>
      <c r="BI71" s="2278"/>
      <c r="BJ71" s="2279" t="s">
        <v>246</v>
      </c>
      <c r="BK71" s="2280"/>
      <c r="BL71" s="2280"/>
      <c r="BM71" s="2281"/>
      <c r="BN71" s="320"/>
      <c r="BO71" s="2218"/>
      <c r="BP71" s="1951" t="s">
        <v>464</v>
      </c>
      <c r="BQ71" s="1952"/>
      <c r="BR71" s="1952"/>
      <c r="BS71" s="1952"/>
      <c r="BT71" s="1952"/>
      <c r="BU71" s="1952"/>
      <c r="BV71" s="1952"/>
      <c r="BW71" s="1952"/>
      <c r="BX71" s="1952"/>
      <c r="BY71" s="1952"/>
      <c r="BZ71" s="1952"/>
      <c r="CA71" s="1953"/>
      <c r="CB71" s="2273" t="s">
        <v>466</v>
      </c>
      <c r="CC71" s="2274"/>
      <c r="CD71" s="2274"/>
      <c r="CE71" s="2274"/>
      <c r="CF71" s="2274"/>
      <c r="CG71" s="2274"/>
      <c r="CH71" s="2274"/>
      <c r="CI71" s="2274"/>
      <c r="CJ71" s="2274"/>
      <c r="CK71" s="2274"/>
      <c r="CL71" s="2275" t="s">
        <v>130</v>
      </c>
      <c r="CM71" s="2276"/>
      <c r="CN71" s="2276"/>
      <c r="CO71" s="2276"/>
      <c r="CP71" s="2276"/>
      <c r="CQ71" s="2276"/>
      <c r="CR71" s="2276"/>
      <c r="CS71" s="2276"/>
      <c r="CT71" s="2276"/>
      <c r="CU71" s="2276"/>
      <c r="CV71" s="2276"/>
      <c r="CW71" s="2276"/>
      <c r="CX71" s="2276"/>
      <c r="CY71" s="2276"/>
      <c r="CZ71" s="2276"/>
      <c r="DA71" s="2276"/>
      <c r="DB71" s="2276"/>
      <c r="DC71" s="2276"/>
      <c r="DD71" s="2276"/>
      <c r="DE71" s="2276"/>
      <c r="DF71" s="2276"/>
      <c r="DG71" s="2276"/>
      <c r="DH71" s="2277" t="s">
        <v>247</v>
      </c>
      <c r="DI71" s="2277"/>
      <c r="DJ71" s="2277"/>
      <c r="DK71" s="2277"/>
      <c r="DL71" s="2278" t="s">
        <v>301</v>
      </c>
      <c r="DM71" s="2278"/>
      <c r="DN71" s="2278"/>
      <c r="DO71" s="2278"/>
      <c r="DP71" s="2278"/>
      <c r="DQ71" s="2278"/>
      <c r="DR71" s="2278"/>
      <c r="DS71" s="2278"/>
      <c r="DT71" s="2278"/>
      <c r="DU71" s="2278"/>
      <c r="DV71" s="2278"/>
      <c r="DW71" s="2278"/>
      <c r="DX71" s="2279" t="s">
        <v>246</v>
      </c>
      <c r="DY71" s="2280"/>
      <c r="DZ71" s="2280"/>
      <c r="EA71" s="2281"/>
    </row>
    <row r="72" spans="1:131" ht="13.5" customHeight="1" x14ac:dyDescent="0.15">
      <c r="A72" s="2218"/>
      <c r="B72" s="2322" t="s">
        <v>465</v>
      </c>
      <c r="C72" s="2323"/>
      <c r="D72" s="2323"/>
      <c r="E72" s="2323"/>
      <c r="F72" s="2323"/>
      <c r="G72" s="2323"/>
      <c r="H72" s="2323"/>
      <c r="I72" s="2323"/>
      <c r="J72" s="330"/>
      <c r="K72" s="2321" t="s">
        <v>16</v>
      </c>
      <c r="L72" s="2321"/>
      <c r="M72" s="2324"/>
      <c r="N72" s="2274"/>
      <c r="O72" s="2274"/>
      <c r="P72" s="2274"/>
      <c r="Q72" s="2274"/>
      <c r="R72" s="2274"/>
      <c r="S72" s="2274"/>
      <c r="T72" s="2274"/>
      <c r="U72" s="2274"/>
      <c r="V72" s="2274"/>
      <c r="W72" s="2274"/>
      <c r="X72" s="2327" t="s">
        <v>468</v>
      </c>
      <c r="Y72" s="2325"/>
      <c r="Z72" s="2325"/>
      <c r="AA72" s="2325"/>
      <c r="AB72" s="2325"/>
      <c r="AC72" s="2325"/>
      <c r="AD72" s="2325"/>
      <c r="AE72" s="2325"/>
      <c r="AF72" s="2325"/>
      <c r="AG72" s="2325"/>
      <c r="AH72" s="2325"/>
      <c r="AI72" s="2325"/>
      <c r="AJ72" s="2325"/>
      <c r="AK72" s="2325"/>
      <c r="AL72" s="2325"/>
      <c r="AM72" s="2325"/>
      <c r="AN72" s="2325"/>
      <c r="AO72" s="2325"/>
      <c r="AP72" s="2325"/>
      <c r="AQ72" s="2325"/>
      <c r="AR72" s="2325"/>
      <c r="AS72" s="2325"/>
      <c r="AT72" s="2277"/>
      <c r="AU72" s="2277"/>
      <c r="AV72" s="2277"/>
      <c r="AW72" s="2277"/>
      <c r="AX72" s="2278"/>
      <c r="AY72" s="2278"/>
      <c r="AZ72" s="2278"/>
      <c r="BA72" s="2278"/>
      <c r="BB72" s="2278"/>
      <c r="BC72" s="2278"/>
      <c r="BD72" s="2278"/>
      <c r="BE72" s="2278"/>
      <c r="BF72" s="2278"/>
      <c r="BG72" s="2278"/>
      <c r="BH72" s="2278"/>
      <c r="BI72" s="2278"/>
      <c r="BJ72" s="2282"/>
      <c r="BK72" s="2283"/>
      <c r="BL72" s="2283"/>
      <c r="BM72" s="2284"/>
      <c r="BN72" s="320"/>
      <c r="BO72" s="2218"/>
      <c r="BP72" s="2322" t="s">
        <v>465</v>
      </c>
      <c r="BQ72" s="2323"/>
      <c r="BR72" s="2323"/>
      <c r="BS72" s="2323"/>
      <c r="BT72" s="2323"/>
      <c r="BU72" s="2323"/>
      <c r="BV72" s="2323"/>
      <c r="BW72" s="2323"/>
      <c r="BX72" s="330"/>
      <c r="BY72" s="2321" t="s">
        <v>16</v>
      </c>
      <c r="BZ72" s="2321"/>
      <c r="CA72" s="2324"/>
      <c r="CB72" s="2274"/>
      <c r="CC72" s="2274"/>
      <c r="CD72" s="2274"/>
      <c r="CE72" s="2274"/>
      <c r="CF72" s="2274"/>
      <c r="CG72" s="2274"/>
      <c r="CH72" s="2274"/>
      <c r="CI72" s="2274"/>
      <c r="CJ72" s="2274"/>
      <c r="CK72" s="2274"/>
      <c r="CL72" s="2327" t="s">
        <v>468</v>
      </c>
      <c r="CM72" s="2325"/>
      <c r="CN72" s="2325"/>
      <c r="CO72" s="2325"/>
      <c r="CP72" s="2325"/>
      <c r="CQ72" s="2325"/>
      <c r="CR72" s="2325"/>
      <c r="CS72" s="2325"/>
      <c r="CT72" s="2325"/>
      <c r="CU72" s="2325"/>
      <c r="CV72" s="2325"/>
      <c r="CW72" s="2325"/>
      <c r="CX72" s="2325"/>
      <c r="CY72" s="2325"/>
      <c r="CZ72" s="2325"/>
      <c r="DA72" s="2325"/>
      <c r="DB72" s="2325"/>
      <c r="DC72" s="2325"/>
      <c r="DD72" s="2325"/>
      <c r="DE72" s="2325"/>
      <c r="DF72" s="2325"/>
      <c r="DG72" s="2325"/>
      <c r="DH72" s="2277"/>
      <c r="DI72" s="2277"/>
      <c r="DJ72" s="2277"/>
      <c r="DK72" s="2277"/>
      <c r="DL72" s="2278"/>
      <c r="DM72" s="2278"/>
      <c r="DN72" s="2278"/>
      <c r="DO72" s="2278"/>
      <c r="DP72" s="2278"/>
      <c r="DQ72" s="2278"/>
      <c r="DR72" s="2278"/>
      <c r="DS72" s="2278"/>
      <c r="DT72" s="2278"/>
      <c r="DU72" s="2278"/>
      <c r="DV72" s="2278"/>
      <c r="DW72" s="2278"/>
      <c r="DX72" s="2282"/>
      <c r="DY72" s="2283"/>
      <c r="DZ72" s="2283"/>
      <c r="EA72" s="2284"/>
    </row>
    <row r="73" spans="1:131" ht="21" customHeight="1" x14ac:dyDescent="0.15">
      <c r="A73" s="2218"/>
      <c r="B73" s="2322"/>
      <c r="C73" s="2323"/>
      <c r="D73" s="2323"/>
      <c r="E73" s="2323"/>
      <c r="F73" s="2323"/>
      <c r="G73" s="2323"/>
      <c r="H73" s="2323"/>
      <c r="I73" s="2323"/>
      <c r="J73" s="346"/>
      <c r="K73" s="2325"/>
      <c r="L73" s="2325"/>
      <c r="M73" s="2326"/>
      <c r="N73" s="2274"/>
      <c r="O73" s="2274"/>
      <c r="P73" s="2274"/>
      <c r="Q73" s="2274"/>
      <c r="R73" s="2274"/>
      <c r="S73" s="2274"/>
      <c r="T73" s="2274"/>
      <c r="U73" s="2274"/>
      <c r="V73" s="2274"/>
      <c r="W73" s="2274"/>
      <c r="X73" s="2307" t="s">
        <v>364</v>
      </c>
      <c r="Y73" s="2308"/>
      <c r="Z73" s="2308"/>
      <c r="AA73" s="2308"/>
      <c r="AB73" s="2308"/>
      <c r="AC73" s="2309"/>
      <c r="AD73" s="2307" t="s">
        <v>365</v>
      </c>
      <c r="AE73" s="2318"/>
      <c r="AF73" s="2318"/>
      <c r="AG73" s="2318"/>
      <c r="AH73" s="2318"/>
      <c r="AI73" s="2318"/>
      <c r="AJ73" s="2318"/>
      <c r="AK73" s="2318"/>
      <c r="AL73" s="2318"/>
      <c r="AM73" s="2319"/>
      <c r="AN73" s="2320" t="s">
        <v>366</v>
      </c>
      <c r="AO73" s="2321"/>
      <c r="AP73" s="2321"/>
      <c r="AQ73" s="2321"/>
      <c r="AR73" s="2321"/>
      <c r="AS73" s="2321"/>
      <c r="AT73" s="2277"/>
      <c r="AU73" s="2277"/>
      <c r="AV73" s="2277"/>
      <c r="AW73" s="2277"/>
      <c r="AX73" s="2278" t="s">
        <v>248</v>
      </c>
      <c r="AY73" s="2278"/>
      <c r="AZ73" s="2278"/>
      <c r="BA73" s="2278"/>
      <c r="BB73" s="2278"/>
      <c r="BC73" s="2278"/>
      <c r="BD73" s="2278"/>
      <c r="BE73" s="2278"/>
      <c r="BF73" s="2278" t="s">
        <v>145</v>
      </c>
      <c r="BG73" s="2278"/>
      <c r="BH73" s="2278"/>
      <c r="BI73" s="2278"/>
      <c r="BJ73" s="2285"/>
      <c r="BK73" s="2286"/>
      <c r="BL73" s="2286"/>
      <c r="BM73" s="2287"/>
      <c r="BN73" s="320"/>
      <c r="BO73" s="2218"/>
      <c r="BP73" s="2322"/>
      <c r="BQ73" s="2323"/>
      <c r="BR73" s="2323"/>
      <c r="BS73" s="2323"/>
      <c r="BT73" s="2323"/>
      <c r="BU73" s="2323"/>
      <c r="BV73" s="2323"/>
      <c r="BW73" s="2323"/>
      <c r="BX73" s="346"/>
      <c r="BY73" s="2325"/>
      <c r="BZ73" s="2325"/>
      <c r="CA73" s="2326"/>
      <c r="CB73" s="2274"/>
      <c r="CC73" s="2274"/>
      <c r="CD73" s="2274"/>
      <c r="CE73" s="2274"/>
      <c r="CF73" s="2274"/>
      <c r="CG73" s="2274"/>
      <c r="CH73" s="2274"/>
      <c r="CI73" s="2274"/>
      <c r="CJ73" s="2274"/>
      <c r="CK73" s="2274"/>
      <c r="CL73" s="2307" t="s">
        <v>364</v>
      </c>
      <c r="CM73" s="2308"/>
      <c r="CN73" s="2308"/>
      <c r="CO73" s="2308"/>
      <c r="CP73" s="2308"/>
      <c r="CQ73" s="2309"/>
      <c r="CR73" s="2307" t="s">
        <v>365</v>
      </c>
      <c r="CS73" s="2318"/>
      <c r="CT73" s="2318"/>
      <c r="CU73" s="2318"/>
      <c r="CV73" s="2318"/>
      <c r="CW73" s="2318"/>
      <c r="CX73" s="2318"/>
      <c r="CY73" s="2318"/>
      <c r="CZ73" s="2318"/>
      <c r="DA73" s="2319"/>
      <c r="DB73" s="2320" t="s">
        <v>366</v>
      </c>
      <c r="DC73" s="2321"/>
      <c r="DD73" s="2321"/>
      <c r="DE73" s="2321"/>
      <c r="DF73" s="2321"/>
      <c r="DG73" s="2321"/>
      <c r="DH73" s="2277"/>
      <c r="DI73" s="2277"/>
      <c r="DJ73" s="2277"/>
      <c r="DK73" s="2277"/>
      <c r="DL73" s="2278" t="s">
        <v>248</v>
      </c>
      <c r="DM73" s="2278"/>
      <c r="DN73" s="2278"/>
      <c r="DO73" s="2278"/>
      <c r="DP73" s="2278"/>
      <c r="DQ73" s="2278"/>
      <c r="DR73" s="2278"/>
      <c r="DS73" s="2278"/>
      <c r="DT73" s="2278" t="s">
        <v>145</v>
      </c>
      <c r="DU73" s="2278"/>
      <c r="DV73" s="2278"/>
      <c r="DW73" s="2278"/>
      <c r="DX73" s="2285"/>
      <c r="DY73" s="2286"/>
      <c r="DZ73" s="2286"/>
      <c r="EA73" s="2287"/>
    </row>
    <row r="74" spans="1:131" ht="16.5" customHeight="1" x14ac:dyDescent="0.15">
      <c r="A74" s="2218"/>
      <c r="B74" s="2306" t="s">
        <v>367</v>
      </c>
      <c r="C74" s="2306"/>
      <c r="D74" s="2306"/>
      <c r="E74" s="2306"/>
      <c r="F74" s="2307" t="s">
        <v>99</v>
      </c>
      <c r="G74" s="2308"/>
      <c r="H74" s="2308"/>
      <c r="I74" s="2309"/>
      <c r="J74" s="2216"/>
      <c r="K74" s="2310"/>
      <c r="L74" s="2310"/>
      <c r="M74" s="2310"/>
      <c r="N74" s="330"/>
      <c r="O74" s="331"/>
      <c r="P74" s="331"/>
      <c r="Q74" s="331"/>
      <c r="R74" s="331"/>
      <c r="S74" s="331"/>
      <c r="T74" s="331"/>
      <c r="U74" s="331"/>
      <c r="V74" s="331"/>
      <c r="W74" s="348" t="s">
        <v>126</v>
      </c>
      <c r="X74" s="2311" t="s">
        <v>17</v>
      </c>
      <c r="Y74" s="2312"/>
      <c r="Z74" s="2312"/>
      <c r="AA74" s="2313"/>
      <c r="AB74" s="2314" t="s">
        <v>100</v>
      </c>
      <c r="AC74" s="2315"/>
      <c r="AD74" s="2316" t="s">
        <v>127</v>
      </c>
      <c r="AE74" s="2317"/>
      <c r="AF74" s="2317"/>
      <c r="AG74" s="2317"/>
      <c r="AH74" s="2317" t="s">
        <v>128</v>
      </c>
      <c r="AI74" s="2317"/>
      <c r="AJ74" s="2317"/>
      <c r="AK74" s="2341"/>
      <c r="AL74" s="2314" t="s">
        <v>100</v>
      </c>
      <c r="AM74" s="2343"/>
      <c r="AN74" s="2339" t="s">
        <v>196</v>
      </c>
      <c r="AO74" s="2340"/>
      <c r="AP74" s="2340"/>
      <c r="AQ74" s="2342"/>
      <c r="AR74" s="2337" t="s">
        <v>197</v>
      </c>
      <c r="AS74" s="2338"/>
      <c r="AT74" s="2339" t="s">
        <v>150</v>
      </c>
      <c r="AU74" s="2340"/>
      <c r="AV74" s="2340"/>
      <c r="AW74" s="2340"/>
      <c r="AX74" s="2316" t="s">
        <v>127</v>
      </c>
      <c r="AY74" s="2317"/>
      <c r="AZ74" s="2317"/>
      <c r="BA74" s="2317"/>
      <c r="BB74" s="2317" t="s">
        <v>150</v>
      </c>
      <c r="BC74" s="2317"/>
      <c r="BD74" s="2317"/>
      <c r="BE74" s="2341"/>
      <c r="BF74" s="2339" t="s">
        <v>150</v>
      </c>
      <c r="BG74" s="2340"/>
      <c r="BH74" s="2340"/>
      <c r="BI74" s="2342"/>
      <c r="BJ74" s="2339" t="s">
        <v>150</v>
      </c>
      <c r="BK74" s="2340"/>
      <c r="BL74" s="2340"/>
      <c r="BM74" s="2342"/>
      <c r="BN74" s="320"/>
      <c r="BO74" s="2218"/>
      <c r="BP74" s="2306" t="s">
        <v>367</v>
      </c>
      <c r="BQ74" s="2306"/>
      <c r="BR74" s="2306"/>
      <c r="BS74" s="2306"/>
      <c r="BT74" s="2307" t="s">
        <v>99</v>
      </c>
      <c r="BU74" s="2308"/>
      <c r="BV74" s="2308"/>
      <c r="BW74" s="2309"/>
      <c r="BX74" s="2216"/>
      <c r="BY74" s="2310"/>
      <c r="BZ74" s="2310"/>
      <c r="CA74" s="2310"/>
      <c r="CB74" s="330"/>
      <c r="CC74" s="331"/>
      <c r="CD74" s="331"/>
      <c r="CE74" s="331"/>
      <c r="CF74" s="331"/>
      <c r="CG74" s="331"/>
      <c r="CH74" s="331"/>
      <c r="CI74" s="331"/>
      <c r="CJ74" s="331"/>
      <c r="CK74" s="348" t="s">
        <v>126</v>
      </c>
      <c r="CL74" s="2311" t="s">
        <v>17</v>
      </c>
      <c r="CM74" s="2312"/>
      <c r="CN74" s="2312"/>
      <c r="CO74" s="2313"/>
      <c r="CP74" s="2314" t="s">
        <v>100</v>
      </c>
      <c r="CQ74" s="2315"/>
      <c r="CR74" s="2316" t="s">
        <v>127</v>
      </c>
      <c r="CS74" s="2317"/>
      <c r="CT74" s="2317"/>
      <c r="CU74" s="2317"/>
      <c r="CV74" s="2317" t="s">
        <v>128</v>
      </c>
      <c r="CW74" s="2317"/>
      <c r="CX74" s="2317"/>
      <c r="CY74" s="2341"/>
      <c r="CZ74" s="2314" t="s">
        <v>100</v>
      </c>
      <c r="DA74" s="2343"/>
      <c r="DB74" s="2339" t="s">
        <v>196</v>
      </c>
      <c r="DC74" s="2340"/>
      <c r="DD74" s="2340"/>
      <c r="DE74" s="2342"/>
      <c r="DF74" s="2337" t="s">
        <v>197</v>
      </c>
      <c r="DG74" s="2338"/>
      <c r="DH74" s="2339" t="s">
        <v>150</v>
      </c>
      <c r="DI74" s="2340"/>
      <c r="DJ74" s="2340"/>
      <c r="DK74" s="2340"/>
      <c r="DL74" s="2316" t="s">
        <v>127</v>
      </c>
      <c r="DM74" s="2317"/>
      <c r="DN74" s="2317"/>
      <c r="DO74" s="2317"/>
      <c r="DP74" s="2317" t="s">
        <v>150</v>
      </c>
      <c r="DQ74" s="2317"/>
      <c r="DR74" s="2317"/>
      <c r="DS74" s="2341"/>
      <c r="DT74" s="2339" t="s">
        <v>150</v>
      </c>
      <c r="DU74" s="2340"/>
      <c r="DV74" s="2340"/>
      <c r="DW74" s="2342"/>
      <c r="DX74" s="2339" t="s">
        <v>150</v>
      </c>
      <c r="DY74" s="2340"/>
      <c r="DZ74" s="2340"/>
      <c r="EA74" s="2342"/>
    </row>
    <row r="75" spans="1:131" ht="7.5" customHeight="1" x14ac:dyDescent="0.15">
      <c r="A75" s="2218"/>
      <c r="B75" s="2328" t="str">
        <f>IF(AND(従業員情報!$E$5="要",OR(年末調整1!$C$42="一般の控除対象配偶者",年末調整1!$C$42="老人控除対象配偶者")),"○","")</f>
        <v/>
      </c>
      <c r="C75" s="2328"/>
      <c r="D75" s="2328"/>
      <c r="E75" s="2328"/>
      <c r="F75" s="2216"/>
      <c r="G75" s="2310"/>
      <c r="H75" s="2310"/>
      <c r="I75" s="2330"/>
      <c r="J75" s="2303" t="str">
        <f>IF(AND(従業員情報!$E$5="要",年末調整1!$C$42="老人控除対象配偶者"),"○","")</f>
        <v/>
      </c>
      <c r="K75" s="2304"/>
      <c r="L75" s="2304"/>
      <c r="M75" s="2304"/>
      <c r="N75" s="2334">
        <f>年末調整1!$L$43+年末調整1!$V$43</f>
        <v>0</v>
      </c>
      <c r="O75" s="2335"/>
      <c r="P75" s="2335"/>
      <c r="Q75" s="2335"/>
      <c r="R75" s="2335"/>
      <c r="S75" s="2335"/>
      <c r="T75" s="2335"/>
      <c r="U75" s="2335"/>
      <c r="V75" s="2335"/>
      <c r="W75" s="2336"/>
      <c r="X75" s="2303">
        <f>年末調整1!$BC$55</f>
        <v>0</v>
      </c>
      <c r="Y75" s="2304"/>
      <c r="Z75" s="2304"/>
      <c r="AA75" s="2305"/>
      <c r="AB75" s="2303"/>
      <c r="AC75" s="2305"/>
      <c r="AD75" s="2344">
        <f>年末調整1!$BE$55</f>
        <v>0</v>
      </c>
      <c r="AE75" s="2345"/>
      <c r="AF75" s="2345"/>
      <c r="AG75" s="2345"/>
      <c r="AH75" s="2345">
        <f>年末調整1!$BG$55+年末調整1!$BE$55</f>
        <v>0</v>
      </c>
      <c r="AI75" s="2345"/>
      <c r="AJ75" s="2345"/>
      <c r="AK75" s="2346"/>
      <c r="AL75" s="349"/>
      <c r="AM75" s="347"/>
      <c r="AN75" s="2347">
        <f>年末調整1!$BI$55</f>
        <v>0</v>
      </c>
      <c r="AO75" s="2347"/>
      <c r="AP75" s="2347"/>
      <c r="AQ75" s="2347"/>
      <c r="AR75" s="350"/>
      <c r="AS75" s="351"/>
      <c r="AT75" s="2303">
        <f>年末調整1!$BC$72</f>
        <v>0</v>
      </c>
      <c r="AU75" s="2348"/>
      <c r="AV75" s="2348"/>
      <c r="AW75" s="2348"/>
      <c r="AX75" s="2344">
        <f>年末調整1!$C$98</f>
        <v>0</v>
      </c>
      <c r="AY75" s="2345"/>
      <c r="AZ75" s="2345"/>
      <c r="BA75" s="2345"/>
      <c r="BB75" s="2345">
        <f>年末調整1!$G$98+年末調整1!$C$98</f>
        <v>0</v>
      </c>
      <c r="BC75" s="2345"/>
      <c r="BD75" s="2345"/>
      <c r="BE75" s="2346"/>
      <c r="BF75" s="2303">
        <f>年末調整1!$K$98</f>
        <v>0</v>
      </c>
      <c r="BG75" s="2304"/>
      <c r="BH75" s="2304"/>
      <c r="BI75" s="2305"/>
      <c r="BJ75" s="2303">
        <f>IF(年末調整1!$C$42="適用なし",0,IF(年末調整1!$P$36="○",1,0))+COUNTIF(年末調整1!$V$54:$W$87,"○")</f>
        <v>0</v>
      </c>
      <c r="BK75" s="2304"/>
      <c r="BL75" s="2304"/>
      <c r="BM75" s="2305"/>
      <c r="BN75" s="320"/>
      <c r="BO75" s="2218"/>
      <c r="BP75" s="2328" t="str">
        <f>IF(AND(従業員情報!$E$5="要",OR(年末調整1!$C$42="一般の控除対象配偶者",年末調整1!$C$42="老人控除対象配偶者")),"○","")</f>
        <v/>
      </c>
      <c r="BQ75" s="2328"/>
      <c r="BR75" s="2328"/>
      <c r="BS75" s="2328"/>
      <c r="BT75" s="2216"/>
      <c r="BU75" s="2310"/>
      <c r="BV75" s="2310"/>
      <c r="BW75" s="2330"/>
      <c r="BX75" s="2303" t="str">
        <f>IF(AND(従業員情報!$E$5="要",年末調整1!$C$42="老人控除対象配偶者"),"○","")</f>
        <v/>
      </c>
      <c r="BY75" s="2304"/>
      <c r="BZ75" s="2304"/>
      <c r="CA75" s="2304"/>
      <c r="CB75" s="2334">
        <f>年末調整1!$L$43+年末調整1!$V$43</f>
        <v>0</v>
      </c>
      <c r="CC75" s="2335"/>
      <c r="CD75" s="2335"/>
      <c r="CE75" s="2335"/>
      <c r="CF75" s="2335"/>
      <c r="CG75" s="2335"/>
      <c r="CH75" s="2335"/>
      <c r="CI75" s="2335"/>
      <c r="CJ75" s="2335"/>
      <c r="CK75" s="2336"/>
      <c r="CL75" s="2303">
        <f>年末調整1!$BC$55</f>
        <v>0</v>
      </c>
      <c r="CM75" s="2304"/>
      <c r="CN75" s="2304"/>
      <c r="CO75" s="2305"/>
      <c r="CP75" s="2303"/>
      <c r="CQ75" s="2305"/>
      <c r="CR75" s="2344">
        <f>年末調整1!$BE$55</f>
        <v>0</v>
      </c>
      <c r="CS75" s="2345"/>
      <c r="CT75" s="2345"/>
      <c r="CU75" s="2345"/>
      <c r="CV75" s="2345">
        <f>年末調整1!$BG$55+年末調整1!$BE$55</f>
        <v>0</v>
      </c>
      <c r="CW75" s="2345"/>
      <c r="CX75" s="2345"/>
      <c r="CY75" s="2346"/>
      <c r="CZ75" s="349"/>
      <c r="DA75" s="347"/>
      <c r="DB75" s="2347">
        <f>年末調整1!$BI$55</f>
        <v>0</v>
      </c>
      <c r="DC75" s="2347"/>
      <c r="DD75" s="2347"/>
      <c r="DE75" s="2347"/>
      <c r="DF75" s="350"/>
      <c r="DG75" s="351"/>
      <c r="DH75" s="2303">
        <f>年末調整1!$BC$72</f>
        <v>0</v>
      </c>
      <c r="DI75" s="2348"/>
      <c r="DJ75" s="2348"/>
      <c r="DK75" s="2348"/>
      <c r="DL75" s="2344">
        <f>年末調整1!$C$98</f>
        <v>0</v>
      </c>
      <c r="DM75" s="2345"/>
      <c r="DN75" s="2345"/>
      <c r="DO75" s="2345"/>
      <c r="DP75" s="2345">
        <f>年末調整1!$G$98+年末調整1!$C$98</f>
        <v>0</v>
      </c>
      <c r="DQ75" s="2345"/>
      <c r="DR75" s="2345"/>
      <c r="DS75" s="2346"/>
      <c r="DT75" s="2303">
        <f>年末調整1!$K$98</f>
        <v>0</v>
      </c>
      <c r="DU75" s="2304"/>
      <c r="DV75" s="2304"/>
      <c r="DW75" s="2305"/>
      <c r="DX75" s="2303">
        <f>IF(年末調整1!$C$42="適用なし",0,IF(年末調整1!$P$36="○",1,0))+COUNTIF(年末調整1!$V$54:$W$87,"○")</f>
        <v>0</v>
      </c>
      <c r="DY75" s="2304"/>
      <c r="DZ75" s="2304"/>
      <c r="EA75" s="2305"/>
    </row>
    <row r="76" spans="1:131" ht="13.5" customHeight="1" x14ac:dyDescent="0.15">
      <c r="A76" s="2218"/>
      <c r="B76" s="2328"/>
      <c r="C76" s="2328"/>
      <c r="D76" s="2328"/>
      <c r="E76" s="2328"/>
      <c r="F76" s="2331"/>
      <c r="G76" s="2332"/>
      <c r="H76" s="2332"/>
      <c r="I76" s="2333"/>
      <c r="J76" s="2303"/>
      <c r="K76" s="2304"/>
      <c r="L76" s="2304"/>
      <c r="M76" s="2304"/>
      <c r="N76" s="2334"/>
      <c r="O76" s="2335"/>
      <c r="P76" s="2335"/>
      <c r="Q76" s="2335"/>
      <c r="R76" s="2335"/>
      <c r="S76" s="2335"/>
      <c r="T76" s="2335"/>
      <c r="U76" s="2335"/>
      <c r="V76" s="2335"/>
      <c r="W76" s="2336"/>
      <c r="X76" s="2303"/>
      <c r="Y76" s="2304"/>
      <c r="Z76" s="2304"/>
      <c r="AA76" s="2305"/>
      <c r="AB76" s="2303"/>
      <c r="AC76" s="2305"/>
      <c r="AD76" s="2344"/>
      <c r="AE76" s="2345"/>
      <c r="AF76" s="2345"/>
      <c r="AG76" s="2345"/>
      <c r="AH76" s="2345"/>
      <c r="AI76" s="2345"/>
      <c r="AJ76" s="2345"/>
      <c r="AK76" s="2346"/>
      <c r="AL76" s="349"/>
      <c r="AM76" s="347"/>
      <c r="AN76" s="2328"/>
      <c r="AO76" s="2328"/>
      <c r="AP76" s="2328"/>
      <c r="AQ76" s="2328"/>
      <c r="AR76" s="350"/>
      <c r="AS76" s="351"/>
      <c r="AT76" s="2349"/>
      <c r="AU76" s="2348"/>
      <c r="AV76" s="2348"/>
      <c r="AW76" s="2348"/>
      <c r="AX76" s="2344"/>
      <c r="AY76" s="2345"/>
      <c r="AZ76" s="2345"/>
      <c r="BA76" s="2345"/>
      <c r="BB76" s="2345"/>
      <c r="BC76" s="2345"/>
      <c r="BD76" s="2345"/>
      <c r="BE76" s="2346"/>
      <c r="BF76" s="2303"/>
      <c r="BG76" s="2304"/>
      <c r="BH76" s="2304"/>
      <c r="BI76" s="2305"/>
      <c r="BJ76" s="2303"/>
      <c r="BK76" s="2304"/>
      <c r="BL76" s="2304"/>
      <c r="BM76" s="2305"/>
      <c r="BN76" s="320"/>
      <c r="BO76" s="2218"/>
      <c r="BP76" s="2328"/>
      <c r="BQ76" s="2328"/>
      <c r="BR76" s="2328"/>
      <c r="BS76" s="2328"/>
      <c r="BT76" s="2331"/>
      <c r="BU76" s="2332"/>
      <c r="BV76" s="2332"/>
      <c r="BW76" s="2333"/>
      <c r="BX76" s="2303"/>
      <c r="BY76" s="2304"/>
      <c r="BZ76" s="2304"/>
      <c r="CA76" s="2304"/>
      <c r="CB76" s="2334"/>
      <c r="CC76" s="2335"/>
      <c r="CD76" s="2335"/>
      <c r="CE76" s="2335"/>
      <c r="CF76" s="2335"/>
      <c r="CG76" s="2335"/>
      <c r="CH76" s="2335"/>
      <c r="CI76" s="2335"/>
      <c r="CJ76" s="2335"/>
      <c r="CK76" s="2336"/>
      <c r="CL76" s="2303"/>
      <c r="CM76" s="2304"/>
      <c r="CN76" s="2304"/>
      <c r="CO76" s="2305"/>
      <c r="CP76" s="2303"/>
      <c r="CQ76" s="2305"/>
      <c r="CR76" s="2344"/>
      <c r="CS76" s="2345"/>
      <c r="CT76" s="2345"/>
      <c r="CU76" s="2345"/>
      <c r="CV76" s="2345"/>
      <c r="CW76" s="2345"/>
      <c r="CX76" s="2345"/>
      <c r="CY76" s="2346"/>
      <c r="CZ76" s="349"/>
      <c r="DA76" s="347"/>
      <c r="DB76" s="2328"/>
      <c r="DC76" s="2328"/>
      <c r="DD76" s="2328"/>
      <c r="DE76" s="2328"/>
      <c r="DF76" s="350"/>
      <c r="DG76" s="351"/>
      <c r="DH76" s="2349"/>
      <c r="DI76" s="2348"/>
      <c r="DJ76" s="2348"/>
      <c r="DK76" s="2348"/>
      <c r="DL76" s="2344"/>
      <c r="DM76" s="2345"/>
      <c r="DN76" s="2345"/>
      <c r="DO76" s="2345"/>
      <c r="DP76" s="2345"/>
      <c r="DQ76" s="2345"/>
      <c r="DR76" s="2345"/>
      <c r="DS76" s="2346"/>
      <c r="DT76" s="2303"/>
      <c r="DU76" s="2304"/>
      <c r="DV76" s="2304"/>
      <c r="DW76" s="2305"/>
      <c r="DX76" s="2303"/>
      <c r="DY76" s="2304"/>
      <c r="DZ76" s="2304"/>
      <c r="EA76" s="2305"/>
    </row>
    <row r="77" spans="1:131" ht="20.25" customHeight="1" x14ac:dyDescent="0.15">
      <c r="A77" s="2218"/>
      <c r="B77" s="2329"/>
      <c r="C77" s="2329"/>
      <c r="D77" s="2329"/>
      <c r="E77" s="2329"/>
      <c r="F77" s="2331"/>
      <c r="G77" s="2332"/>
      <c r="H77" s="2332"/>
      <c r="I77" s="2333"/>
      <c r="J77" s="2303"/>
      <c r="K77" s="2304"/>
      <c r="L77" s="2304"/>
      <c r="M77" s="2304"/>
      <c r="N77" s="2334"/>
      <c r="O77" s="2335"/>
      <c r="P77" s="2335"/>
      <c r="Q77" s="2335"/>
      <c r="R77" s="2335"/>
      <c r="S77" s="2335"/>
      <c r="T77" s="2335"/>
      <c r="U77" s="2335"/>
      <c r="V77" s="2335"/>
      <c r="W77" s="2336"/>
      <c r="X77" s="2303"/>
      <c r="Y77" s="2304"/>
      <c r="Z77" s="2304"/>
      <c r="AA77" s="2305"/>
      <c r="AB77" s="2303"/>
      <c r="AC77" s="2305"/>
      <c r="AD77" s="2344"/>
      <c r="AE77" s="2345"/>
      <c r="AF77" s="2345"/>
      <c r="AG77" s="2345"/>
      <c r="AH77" s="2345"/>
      <c r="AI77" s="2345"/>
      <c r="AJ77" s="2345"/>
      <c r="AK77" s="2346"/>
      <c r="AL77" s="349"/>
      <c r="AM77" s="347"/>
      <c r="AN77" s="2329"/>
      <c r="AO77" s="2329"/>
      <c r="AP77" s="2329"/>
      <c r="AQ77" s="2329"/>
      <c r="AR77" s="350"/>
      <c r="AS77" s="351"/>
      <c r="AT77" s="2349"/>
      <c r="AU77" s="2348"/>
      <c r="AV77" s="2348"/>
      <c r="AW77" s="2348"/>
      <c r="AX77" s="2344"/>
      <c r="AY77" s="2345"/>
      <c r="AZ77" s="2345"/>
      <c r="BA77" s="2345"/>
      <c r="BB77" s="2345"/>
      <c r="BC77" s="2345"/>
      <c r="BD77" s="2345"/>
      <c r="BE77" s="2346"/>
      <c r="BF77" s="2303"/>
      <c r="BG77" s="2304"/>
      <c r="BH77" s="2304"/>
      <c r="BI77" s="2305"/>
      <c r="BJ77" s="2303"/>
      <c r="BK77" s="2304"/>
      <c r="BL77" s="2304"/>
      <c r="BM77" s="2305"/>
      <c r="BN77" s="320"/>
      <c r="BO77" s="2218"/>
      <c r="BP77" s="2329"/>
      <c r="BQ77" s="2329"/>
      <c r="BR77" s="2329"/>
      <c r="BS77" s="2329"/>
      <c r="BT77" s="2331"/>
      <c r="BU77" s="2332"/>
      <c r="BV77" s="2332"/>
      <c r="BW77" s="2333"/>
      <c r="BX77" s="2303"/>
      <c r="BY77" s="2304"/>
      <c r="BZ77" s="2304"/>
      <c r="CA77" s="2304"/>
      <c r="CB77" s="2334"/>
      <c r="CC77" s="2335"/>
      <c r="CD77" s="2335"/>
      <c r="CE77" s="2335"/>
      <c r="CF77" s="2335"/>
      <c r="CG77" s="2335"/>
      <c r="CH77" s="2335"/>
      <c r="CI77" s="2335"/>
      <c r="CJ77" s="2335"/>
      <c r="CK77" s="2336"/>
      <c r="CL77" s="2303"/>
      <c r="CM77" s="2304"/>
      <c r="CN77" s="2304"/>
      <c r="CO77" s="2305"/>
      <c r="CP77" s="2303"/>
      <c r="CQ77" s="2305"/>
      <c r="CR77" s="2344"/>
      <c r="CS77" s="2345"/>
      <c r="CT77" s="2345"/>
      <c r="CU77" s="2345"/>
      <c r="CV77" s="2345"/>
      <c r="CW77" s="2345"/>
      <c r="CX77" s="2345"/>
      <c r="CY77" s="2346"/>
      <c r="CZ77" s="349"/>
      <c r="DA77" s="347"/>
      <c r="DB77" s="2329"/>
      <c r="DC77" s="2329"/>
      <c r="DD77" s="2329"/>
      <c r="DE77" s="2329"/>
      <c r="DF77" s="350"/>
      <c r="DG77" s="351"/>
      <c r="DH77" s="2349"/>
      <c r="DI77" s="2348"/>
      <c r="DJ77" s="2348"/>
      <c r="DK77" s="2348"/>
      <c r="DL77" s="2344"/>
      <c r="DM77" s="2345"/>
      <c r="DN77" s="2345"/>
      <c r="DO77" s="2345"/>
      <c r="DP77" s="2345"/>
      <c r="DQ77" s="2345"/>
      <c r="DR77" s="2345"/>
      <c r="DS77" s="2346"/>
      <c r="DT77" s="2303"/>
      <c r="DU77" s="2304"/>
      <c r="DV77" s="2304"/>
      <c r="DW77" s="2305"/>
      <c r="DX77" s="2303"/>
      <c r="DY77" s="2304"/>
      <c r="DZ77" s="2304"/>
      <c r="EA77" s="2305"/>
    </row>
    <row r="78" spans="1:131" ht="21" customHeight="1" x14ac:dyDescent="0.15">
      <c r="A78" s="2218"/>
      <c r="B78" s="2366" t="s">
        <v>242</v>
      </c>
      <c r="C78" s="2369"/>
      <c r="D78" s="2369"/>
      <c r="E78" s="2369"/>
      <c r="F78" s="2369"/>
      <c r="G78" s="2369"/>
      <c r="H78" s="2369"/>
      <c r="I78" s="2369"/>
      <c r="J78" s="2369"/>
      <c r="K78" s="2369"/>
      <c r="L78" s="2369"/>
      <c r="M78" s="2369"/>
      <c r="N78" s="2369"/>
      <c r="O78" s="2369"/>
      <c r="P78" s="2369"/>
      <c r="Q78" s="2370"/>
      <c r="R78" s="2366" t="s">
        <v>243</v>
      </c>
      <c r="S78" s="2369"/>
      <c r="T78" s="2369"/>
      <c r="U78" s="2369"/>
      <c r="V78" s="2369"/>
      <c r="W78" s="2369"/>
      <c r="X78" s="2369"/>
      <c r="Y78" s="2369"/>
      <c r="Z78" s="2369"/>
      <c r="AA78" s="2369"/>
      <c r="AB78" s="2369"/>
      <c r="AC78" s="2369"/>
      <c r="AD78" s="2369"/>
      <c r="AE78" s="2369"/>
      <c r="AF78" s="2369"/>
      <c r="AG78" s="2370"/>
      <c r="AH78" s="2366" t="s">
        <v>244</v>
      </c>
      <c r="AI78" s="2367"/>
      <c r="AJ78" s="2367"/>
      <c r="AK78" s="2367"/>
      <c r="AL78" s="2367"/>
      <c r="AM78" s="2367"/>
      <c r="AN78" s="2367"/>
      <c r="AO78" s="2367"/>
      <c r="AP78" s="2367"/>
      <c r="AQ78" s="2367"/>
      <c r="AR78" s="2367"/>
      <c r="AS78" s="2367"/>
      <c r="AT78" s="2367"/>
      <c r="AU78" s="2367"/>
      <c r="AV78" s="2367"/>
      <c r="AW78" s="2368"/>
      <c r="AX78" s="2366" t="s">
        <v>245</v>
      </c>
      <c r="AY78" s="2369"/>
      <c r="AZ78" s="2369"/>
      <c r="BA78" s="2369"/>
      <c r="BB78" s="2369"/>
      <c r="BC78" s="2369"/>
      <c r="BD78" s="2369"/>
      <c r="BE78" s="2369"/>
      <c r="BF78" s="2369"/>
      <c r="BG78" s="2369"/>
      <c r="BH78" s="2369"/>
      <c r="BI78" s="2369"/>
      <c r="BJ78" s="2369"/>
      <c r="BK78" s="2369"/>
      <c r="BL78" s="2369"/>
      <c r="BM78" s="2370"/>
      <c r="BN78" s="320"/>
      <c r="BO78" s="2218"/>
      <c r="BP78" s="2366" t="s">
        <v>242</v>
      </c>
      <c r="BQ78" s="2369"/>
      <c r="BR78" s="2369"/>
      <c r="BS78" s="2369"/>
      <c r="BT78" s="2369"/>
      <c r="BU78" s="2369"/>
      <c r="BV78" s="2369"/>
      <c r="BW78" s="2369"/>
      <c r="BX78" s="2369"/>
      <c r="BY78" s="2369"/>
      <c r="BZ78" s="2369"/>
      <c r="CA78" s="2369"/>
      <c r="CB78" s="2369"/>
      <c r="CC78" s="2369"/>
      <c r="CD78" s="2369"/>
      <c r="CE78" s="2370"/>
      <c r="CF78" s="2366" t="s">
        <v>243</v>
      </c>
      <c r="CG78" s="2369"/>
      <c r="CH78" s="2369"/>
      <c r="CI78" s="2369"/>
      <c r="CJ78" s="2369"/>
      <c r="CK78" s="2369"/>
      <c r="CL78" s="2369"/>
      <c r="CM78" s="2369"/>
      <c r="CN78" s="2369"/>
      <c r="CO78" s="2369"/>
      <c r="CP78" s="2369"/>
      <c r="CQ78" s="2369"/>
      <c r="CR78" s="2369"/>
      <c r="CS78" s="2369"/>
      <c r="CT78" s="2369"/>
      <c r="CU78" s="2370"/>
      <c r="CV78" s="2366" t="s">
        <v>244</v>
      </c>
      <c r="CW78" s="2367"/>
      <c r="CX78" s="2367"/>
      <c r="CY78" s="2367"/>
      <c r="CZ78" s="2367"/>
      <c r="DA78" s="2367"/>
      <c r="DB78" s="2367"/>
      <c r="DC78" s="2367"/>
      <c r="DD78" s="2367"/>
      <c r="DE78" s="2367"/>
      <c r="DF78" s="2367"/>
      <c r="DG78" s="2367"/>
      <c r="DH78" s="2367"/>
      <c r="DI78" s="2367"/>
      <c r="DJ78" s="2367"/>
      <c r="DK78" s="2368"/>
      <c r="DL78" s="2366" t="s">
        <v>245</v>
      </c>
      <c r="DM78" s="2369"/>
      <c r="DN78" s="2369"/>
      <c r="DO78" s="2369"/>
      <c r="DP78" s="2369"/>
      <c r="DQ78" s="2369"/>
      <c r="DR78" s="2369"/>
      <c r="DS78" s="2369"/>
      <c r="DT78" s="2369"/>
      <c r="DU78" s="2369"/>
      <c r="DV78" s="2369"/>
      <c r="DW78" s="2369"/>
      <c r="DX78" s="2369"/>
      <c r="DY78" s="2369"/>
      <c r="DZ78" s="2369"/>
      <c r="EA78" s="2370"/>
    </row>
    <row r="79" spans="1:131" ht="21" customHeight="1" x14ac:dyDescent="0.15">
      <c r="A79" s="2218"/>
      <c r="B79" s="352" t="s">
        <v>127</v>
      </c>
      <c r="C79" s="353"/>
      <c r="D79" s="353"/>
      <c r="E79" s="353"/>
      <c r="F79" s="2371">
        <f>年末調整1!$AL$105+年末調整1!$AL$108</f>
        <v>0</v>
      </c>
      <c r="G79" s="2371"/>
      <c r="H79" s="2371"/>
      <c r="I79" s="2371"/>
      <c r="J79" s="2371"/>
      <c r="K79" s="2371"/>
      <c r="L79" s="2371"/>
      <c r="M79" s="2371"/>
      <c r="N79" s="2371"/>
      <c r="O79" s="2371"/>
      <c r="P79" s="353"/>
      <c r="Q79" s="354" t="s">
        <v>126</v>
      </c>
      <c r="R79" s="355"/>
      <c r="S79" s="353"/>
      <c r="T79" s="353"/>
      <c r="U79" s="353"/>
      <c r="V79" s="353"/>
      <c r="W79" s="353"/>
      <c r="X79" s="353"/>
      <c r="Y79" s="353"/>
      <c r="Z79" s="353"/>
      <c r="AA79" s="353"/>
      <c r="AB79" s="353"/>
      <c r="AC79" s="353"/>
      <c r="AD79" s="353"/>
      <c r="AE79" s="353"/>
      <c r="AF79" s="353"/>
      <c r="AG79" s="354" t="s">
        <v>126</v>
      </c>
      <c r="AH79" s="355"/>
      <c r="AI79" s="353"/>
      <c r="AJ79" s="353"/>
      <c r="AK79" s="353"/>
      <c r="AL79" s="353"/>
      <c r="AM79" s="353"/>
      <c r="AN79" s="353"/>
      <c r="AO79" s="353"/>
      <c r="AP79" s="353"/>
      <c r="AQ79" s="353"/>
      <c r="AR79" s="353"/>
      <c r="AS79" s="353"/>
      <c r="AT79" s="353"/>
      <c r="AU79" s="353"/>
      <c r="AV79" s="353"/>
      <c r="AW79" s="354" t="s">
        <v>126</v>
      </c>
      <c r="AX79" s="355"/>
      <c r="AY79" s="353"/>
      <c r="AZ79" s="353"/>
      <c r="BA79" s="353"/>
      <c r="BB79" s="353"/>
      <c r="BC79" s="353"/>
      <c r="BD79" s="353"/>
      <c r="BE79" s="353"/>
      <c r="BF79" s="353"/>
      <c r="BG79" s="353"/>
      <c r="BH79" s="353"/>
      <c r="BI79" s="353"/>
      <c r="BJ79" s="353"/>
      <c r="BK79" s="353"/>
      <c r="BL79" s="353"/>
      <c r="BM79" s="354" t="s">
        <v>126</v>
      </c>
      <c r="BN79" s="320"/>
      <c r="BO79" s="2218"/>
      <c r="BP79" s="352" t="s">
        <v>127</v>
      </c>
      <c r="BQ79" s="353"/>
      <c r="BR79" s="353"/>
      <c r="BS79" s="353"/>
      <c r="BT79" s="2371">
        <f>年末調整1!$AL$105+年末調整1!$AL$108</f>
        <v>0</v>
      </c>
      <c r="BU79" s="2371"/>
      <c r="BV79" s="2371"/>
      <c r="BW79" s="2371"/>
      <c r="BX79" s="2371"/>
      <c r="BY79" s="2371"/>
      <c r="BZ79" s="2371"/>
      <c r="CA79" s="2371"/>
      <c r="CB79" s="2371"/>
      <c r="CC79" s="2371"/>
      <c r="CD79" s="353"/>
      <c r="CE79" s="354" t="s">
        <v>126</v>
      </c>
      <c r="CF79" s="355"/>
      <c r="CG79" s="353"/>
      <c r="CH79" s="353"/>
      <c r="CI79" s="353"/>
      <c r="CJ79" s="353"/>
      <c r="CK79" s="353"/>
      <c r="CL79" s="353"/>
      <c r="CM79" s="353"/>
      <c r="CN79" s="353"/>
      <c r="CO79" s="353"/>
      <c r="CP79" s="353"/>
      <c r="CQ79" s="353"/>
      <c r="CR79" s="353"/>
      <c r="CS79" s="353"/>
      <c r="CT79" s="353"/>
      <c r="CU79" s="354" t="s">
        <v>126</v>
      </c>
      <c r="CV79" s="355"/>
      <c r="CW79" s="353"/>
      <c r="CX79" s="353"/>
      <c r="CY79" s="353"/>
      <c r="CZ79" s="353"/>
      <c r="DA79" s="353"/>
      <c r="DB79" s="353"/>
      <c r="DC79" s="353"/>
      <c r="DD79" s="353"/>
      <c r="DE79" s="353"/>
      <c r="DF79" s="353"/>
      <c r="DG79" s="353"/>
      <c r="DH79" s="353"/>
      <c r="DI79" s="353"/>
      <c r="DJ79" s="353"/>
      <c r="DK79" s="354" t="s">
        <v>126</v>
      </c>
      <c r="DL79" s="355"/>
      <c r="DM79" s="353"/>
      <c r="DN79" s="353"/>
      <c r="DO79" s="353"/>
      <c r="DP79" s="353"/>
      <c r="DQ79" s="353"/>
      <c r="DR79" s="353"/>
      <c r="DS79" s="353"/>
      <c r="DT79" s="353"/>
      <c r="DU79" s="353"/>
      <c r="DV79" s="353"/>
      <c r="DW79" s="353"/>
      <c r="DX79" s="353"/>
      <c r="DY79" s="353"/>
      <c r="DZ79" s="353"/>
      <c r="EA79" s="354" t="s">
        <v>126</v>
      </c>
    </row>
    <row r="80" spans="1:131" ht="21" customHeight="1" x14ac:dyDescent="0.15">
      <c r="A80" s="2218"/>
      <c r="B80" s="2358">
        <f>年末調整2!$N$9+年末調整2!$N$10+年末調整2!$N$11</f>
        <v>0</v>
      </c>
      <c r="C80" s="2359"/>
      <c r="D80" s="2359"/>
      <c r="E80" s="2359"/>
      <c r="F80" s="2359"/>
      <c r="G80" s="2359"/>
      <c r="H80" s="2359"/>
      <c r="I80" s="2359"/>
      <c r="J80" s="2359"/>
      <c r="K80" s="2359"/>
      <c r="L80" s="2359"/>
      <c r="M80" s="2359"/>
      <c r="N80" s="2359"/>
      <c r="O80" s="2359"/>
      <c r="P80" s="2359"/>
      <c r="Q80" s="2360"/>
      <c r="R80" s="2358">
        <f>年末調整2!$N$12</f>
        <v>0</v>
      </c>
      <c r="S80" s="2359"/>
      <c r="T80" s="2359"/>
      <c r="U80" s="2359"/>
      <c r="V80" s="2359"/>
      <c r="W80" s="2359"/>
      <c r="X80" s="2359"/>
      <c r="Y80" s="2359"/>
      <c r="Z80" s="2359"/>
      <c r="AA80" s="2359"/>
      <c r="AB80" s="2359"/>
      <c r="AC80" s="2359"/>
      <c r="AD80" s="2359"/>
      <c r="AE80" s="2359"/>
      <c r="AF80" s="2359"/>
      <c r="AG80" s="2360"/>
      <c r="AH80" s="2358">
        <f>年末調整2!$N$13</f>
        <v>0</v>
      </c>
      <c r="AI80" s="2359"/>
      <c r="AJ80" s="2359"/>
      <c r="AK80" s="2359"/>
      <c r="AL80" s="2359"/>
      <c r="AM80" s="2359"/>
      <c r="AN80" s="2359"/>
      <c r="AO80" s="2359"/>
      <c r="AP80" s="2359"/>
      <c r="AQ80" s="2359"/>
      <c r="AR80" s="2359"/>
      <c r="AS80" s="2359"/>
      <c r="AT80" s="2359"/>
      <c r="AU80" s="2359"/>
      <c r="AV80" s="2359"/>
      <c r="AW80" s="2360"/>
      <c r="AX80" s="2358">
        <f>MIN(年末調整2!$U$19,年末調整2!$U$21)</f>
        <v>0</v>
      </c>
      <c r="AY80" s="2359"/>
      <c r="AZ80" s="2359"/>
      <c r="BA80" s="2359"/>
      <c r="BB80" s="2359"/>
      <c r="BC80" s="2359"/>
      <c r="BD80" s="2359"/>
      <c r="BE80" s="2359"/>
      <c r="BF80" s="2359"/>
      <c r="BG80" s="2359"/>
      <c r="BH80" s="2359"/>
      <c r="BI80" s="2359"/>
      <c r="BJ80" s="2359"/>
      <c r="BK80" s="2359"/>
      <c r="BL80" s="2359"/>
      <c r="BM80" s="2360"/>
      <c r="BN80" s="320"/>
      <c r="BO80" s="2218"/>
      <c r="BP80" s="2358">
        <f>年末調整2!$N$9+年末調整2!$N$10+年末調整2!$N$11</f>
        <v>0</v>
      </c>
      <c r="BQ80" s="2359"/>
      <c r="BR80" s="2359"/>
      <c r="BS80" s="2359"/>
      <c r="BT80" s="2359"/>
      <c r="BU80" s="2359"/>
      <c r="BV80" s="2359"/>
      <c r="BW80" s="2359"/>
      <c r="BX80" s="2359"/>
      <c r="BY80" s="2359"/>
      <c r="BZ80" s="2359"/>
      <c r="CA80" s="2359"/>
      <c r="CB80" s="2359"/>
      <c r="CC80" s="2359"/>
      <c r="CD80" s="2359"/>
      <c r="CE80" s="2360"/>
      <c r="CF80" s="2358">
        <f>年末調整2!$N$12</f>
        <v>0</v>
      </c>
      <c r="CG80" s="2359"/>
      <c r="CH80" s="2359"/>
      <c r="CI80" s="2359"/>
      <c r="CJ80" s="2359"/>
      <c r="CK80" s="2359"/>
      <c r="CL80" s="2359"/>
      <c r="CM80" s="2359"/>
      <c r="CN80" s="2359"/>
      <c r="CO80" s="2359"/>
      <c r="CP80" s="2359"/>
      <c r="CQ80" s="2359"/>
      <c r="CR80" s="2359"/>
      <c r="CS80" s="2359"/>
      <c r="CT80" s="2359"/>
      <c r="CU80" s="2360"/>
      <c r="CV80" s="2358">
        <f>年末調整2!$N$13</f>
        <v>0</v>
      </c>
      <c r="CW80" s="2359"/>
      <c r="CX80" s="2359"/>
      <c r="CY80" s="2359"/>
      <c r="CZ80" s="2359"/>
      <c r="DA80" s="2359"/>
      <c r="DB80" s="2359"/>
      <c r="DC80" s="2359"/>
      <c r="DD80" s="2359"/>
      <c r="DE80" s="2359"/>
      <c r="DF80" s="2359"/>
      <c r="DG80" s="2359"/>
      <c r="DH80" s="2359"/>
      <c r="DI80" s="2359"/>
      <c r="DJ80" s="2359"/>
      <c r="DK80" s="2360"/>
      <c r="DL80" s="2358">
        <f>MIN(年末調整2!$U$19,年末調整2!$U$21)</f>
        <v>0</v>
      </c>
      <c r="DM80" s="2359"/>
      <c r="DN80" s="2359"/>
      <c r="DO80" s="2359"/>
      <c r="DP80" s="2359"/>
      <c r="DQ80" s="2359"/>
      <c r="DR80" s="2359"/>
      <c r="DS80" s="2359"/>
      <c r="DT80" s="2359"/>
      <c r="DU80" s="2359"/>
      <c r="DV80" s="2359"/>
      <c r="DW80" s="2359"/>
      <c r="DX80" s="2359"/>
      <c r="DY80" s="2359"/>
      <c r="DZ80" s="2359"/>
      <c r="EA80" s="2360"/>
    </row>
    <row r="81" spans="1:131" ht="9.75" customHeight="1" x14ac:dyDescent="0.15">
      <c r="A81" s="2218"/>
      <c r="B81" s="2361"/>
      <c r="C81" s="2362"/>
      <c r="D81" s="2362"/>
      <c r="E81" s="2362"/>
      <c r="F81" s="2362"/>
      <c r="G81" s="2362"/>
      <c r="H81" s="2362"/>
      <c r="I81" s="2362"/>
      <c r="J81" s="2362"/>
      <c r="K81" s="2362"/>
      <c r="L81" s="2362"/>
      <c r="M81" s="2362"/>
      <c r="N81" s="2362"/>
      <c r="O81" s="2362"/>
      <c r="P81" s="2362"/>
      <c r="Q81" s="2363"/>
      <c r="R81" s="2361"/>
      <c r="S81" s="2362"/>
      <c r="T81" s="2362"/>
      <c r="U81" s="2362"/>
      <c r="V81" s="2362"/>
      <c r="W81" s="2362"/>
      <c r="X81" s="2362"/>
      <c r="Y81" s="2362"/>
      <c r="Z81" s="2362"/>
      <c r="AA81" s="2362"/>
      <c r="AB81" s="2362"/>
      <c r="AC81" s="2362"/>
      <c r="AD81" s="2362"/>
      <c r="AE81" s="2362"/>
      <c r="AF81" s="2362"/>
      <c r="AG81" s="2363"/>
      <c r="AH81" s="2361"/>
      <c r="AI81" s="2362"/>
      <c r="AJ81" s="2362"/>
      <c r="AK81" s="2362"/>
      <c r="AL81" s="2362"/>
      <c r="AM81" s="2362"/>
      <c r="AN81" s="2362"/>
      <c r="AO81" s="2362"/>
      <c r="AP81" s="2362"/>
      <c r="AQ81" s="2362"/>
      <c r="AR81" s="2362"/>
      <c r="AS81" s="2362"/>
      <c r="AT81" s="2362"/>
      <c r="AU81" s="2362"/>
      <c r="AV81" s="2362"/>
      <c r="AW81" s="2363"/>
      <c r="AX81" s="2361"/>
      <c r="AY81" s="2362"/>
      <c r="AZ81" s="2362"/>
      <c r="BA81" s="2362"/>
      <c r="BB81" s="2362"/>
      <c r="BC81" s="2362"/>
      <c r="BD81" s="2362"/>
      <c r="BE81" s="2362"/>
      <c r="BF81" s="2362"/>
      <c r="BG81" s="2362"/>
      <c r="BH81" s="2362"/>
      <c r="BI81" s="2362"/>
      <c r="BJ81" s="2362"/>
      <c r="BK81" s="2362"/>
      <c r="BL81" s="2362"/>
      <c r="BM81" s="2363"/>
      <c r="BN81" s="320"/>
      <c r="BO81" s="2218"/>
      <c r="BP81" s="2361"/>
      <c r="BQ81" s="2362"/>
      <c r="BR81" s="2362"/>
      <c r="BS81" s="2362"/>
      <c r="BT81" s="2362"/>
      <c r="BU81" s="2362"/>
      <c r="BV81" s="2362"/>
      <c r="BW81" s="2362"/>
      <c r="BX81" s="2362"/>
      <c r="BY81" s="2362"/>
      <c r="BZ81" s="2362"/>
      <c r="CA81" s="2362"/>
      <c r="CB81" s="2362"/>
      <c r="CC81" s="2362"/>
      <c r="CD81" s="2362"/>
      <c r="CE81" s="2363"/>
      <c r="CF81" s="2361"/>
      <c r="CG81" s="2362"/>
      <c r="CH81" s="2362"/>
      <c r="CI81" s="2362"/>
      <c r="CJ81" s="2362"/>
      <c r="CK81" s="2362"/>
      <c r="CL81" s="2362"/>
      <c r="CM81" s="2362"/>
      <c r="CN81" s="2362"/>
      <c r="CO81" s="2362"/>
      <c r="CP81" s="2362"/>
      <c r="CQ81" s="2362"/>
      <c r="CR81" s="2362"/>
      <c r="CS81" s="2362"/>
      <c r="CT81" s="2362"/>
      <c r="CU81" s="2363"/>
      <c r="CV81" s="2361"/>
      <c r="CW81" s="2362"/>
      <c r="CX81" s="2362"/>
      <c r="CY81" s="2362"/>
      <c r="CZ81" s="2362"/>
      <c r="DA81" s="2362"/>
      <c r="DB81" s="2362"/>
      <c r="DC81" s="2362"/>
      <c r="DD81" s="2362"/>
      <c r="DE81" s="2362"/>
      <c r="DF81" s="2362"/>
      <c r="DG81" s="2362"/>
      <c r="DH81" s="2362"/>
      <c r="DI81" s="2362"/>
      <c r="DJ81" s="2362"/>
      <c r="DK81" s="2363"/>
      <c r="DL81" s="2361"/>
      <c r="DM81" s="2362"/>
      <c r="DN81" s="2362"/>
      <c r="DO81" s="2362"/>
      <c r="DP81" s="2362"/>
      <c r="DQ81" s="2362"/>
      <c r="DR81" s="2362"/>
      <c r="DS81" s="2362"/>
      <c r="DT81" s="2362"/>
      <c r="DU81" s="2362"/>
      <c r="DV81" s="2362"/>
      <c r="DW81" s="2362"/>
      <c r="DX81" s="2362"/>
      <c r="DY81" s="2362"/>
      <c r="DZ81" s="2362"/>
      <c r="EA81" s="2363"/>
    </row>
    <row r="82" spans="1:131" ht="17.25" customHeight="1" x14ac:dyDescent="0.15">
      <c r="A82" s="2218"/>
      <c r="B82" s="2364" t="s">
        <v>249</v>
      </c>
      <c r="C82" s="2365"/>
      <c r="D82" s="2365"/>
      <c r="E82" s="2365"/>
      <c r="F82" s="356"/>
      <c r="G82" s="1570" t="str">
        <f>IF(従業員情報!$E$5="要","","年末調整未済")</f>
        <v>年末調整未済</v>
      </c>
      <c r="H82" s="1570"/>
      <c r="I82" s="1570"/>
      <c r="J82" s="1570"/>
      <c r="K82" s="1570"/>
      <c r="L82" s="1570"/>
      <c r="M82" s="1570"/>
      <c r="N82" s="1570"/>
      <c r="O82" s="1570"/>
      <c r="P82" s="1570"/>
      <c r="Q82" s="1570"/>
      <c r="R82" s="2350" t="str">
        <f>年末調整1!$D$153</f>
        <v/>
      </c>
      <c r="S82" s="2350"/>
      <c r="T82" s="2351" t="str">
        <f>年末調整1!$E$153</f>
        <v/>
      </c>
      <c r="U82" s="2351"/>
      <c r="V82" s="2351"/>
      <c r="W82" s="2351"/>
      <c r="X82" s="2351"/>
      <c r="Y82" s="2351"/>
      <c r="Z82" s="2351"/>
      <c r="AA82" s="2351"/>
      <c r="AB82" s="2350" t="str">
        <f>年末調整1!$J$153</f>
        <v/>
      </c>
      <c r="AC82" s="2350"/>
      <c r="AD82" s="2351" t="str">
        <f>年末調整1!$K$153</f>
        <v/>
      </c>
      <c r="AE82" s="2351"/>
      <c r="AF82" s="2351"/>
      <c r="AG82" s="2351"/>
      <c r="AH82" s="2351"/>
      <c r="AI82" s="2351"/>
      <c r="AJ82" s="2351"/>
      <c r="AK82" s="2351"/>
      <c r="AL82" s="356"/>
      <c r="AM82" s="356"/>
      <c r="AN82" s="356"/>
      <c r="AO82" s="356"/>
      <c r="AP82" s="356"/>
      <c r="AQ82" s="356"/>
      <c r="AR82" s="356"/>
      <c r="AS82" s="1986"/>
      <c r="AT82" s="1986"/>
      <c r="AU82" s="1986"/>
      <c r="AV82" s="1986"/>
      <c r="AW82" s="1986"/>
      <c r="AX82" s="1986"/>
      <c r="AY82" s="1986"/>
      <c r="AZ82" s="1986"/>
      <c r="BA82" s="1986"/>
      <c r="BB82" s="2164"/>
      <c r="BC82" s="2164"/>
      <c r="BD82" s="2164"/>
      <c r="BE82" s="2164"/>
      <c r="BF82" s="2164"/>
      <c r="BG82" s="1171"/>
      <c r="BH82" s="1171"/>
      <c r="BI82" s="1171"/>
      <c r="BJ82" s="1171"/>
      <c r="BK82" s="1171"/>
      <c r="BL82" s="356"/>
      <c r="BM82" s="357"/>
      <c r="BN82" s="320"/>
      <c r="BO82" s="2218"/>
      <c r="BP82" s="2364" t="s">
        <v>249</v>
      </c>
      <c r="BQ82" s="2365"/>
      <c r="BR82" s="2365"/>
      <c r="BS82" s="2365"/>
      <c r="BT82" s="356"/>
      <c r="BU82" s="1570" t="str">
        <f>IF(従業員情報!$E$5="要","","年末調整未済")</f>
        <v>年末調整未済</v>
      </c>
      <c r="BV82" s="1570"/>
      <c r="BW82" s="1570"/>
      <c r="BX82" s="1570"/>
      <c r="BY82" s="1570"/>
      <c r="BZ82" s="1570"/>
      <c r="CA82" s="1570"/>
      <c r="CB82" s="1570"/>
      <c r="CC82" s="1570"/>
      <c r="CD82" s="1570"/>
      <c r="CE82" s="1570"/>
      <c r="CF82" s="2350" t="str">
        <f>年末調整1!$D$153</f>
        <v/>
      </c>
      <c r="CG82" s="2350"/>
      <c r="CH82" s="2351" t="str">
        <f>年末調整1!$E$153</f>
        <v/>
      </c>
      <c r="CI82" s="2351"/>
      <c r="CJ82" s="2351"/>
      <c r="CK82" s="2351"/>
      <c r="CL82" s="2351"/>
      <c r="CM82" s="2351"/>
      <c r="CN82" s="2351"/>
      <c r="CO82" s="2351"/>
      <c r="CP82" s="2350" t="str">
        <f>年末調整1!$J$153</f>
        <v/>
      </c>
      <c r="CQ82" s="2350"/>
      <c r="CR82" s="2351" t="str">
        <f>年末調整1!$K$153</f>
        <v/>
      </c>
      <c r="CS82" s="2351"/>
      <c r="CT82" s="2351"/>
      <c r="CU82" s="2351"/>
      <c r="CV82" s="2351"/>
      <c r="CW82" s="2351"/>
      <c r="CX82" s="2351"/>
      <c r="CY82" s="2351"/>
      <c r="CZ82" s="356"/>
      <c r="DA82" s="356"/>
      <c r="DB82" s="356"/>
      <c r="DC82" s="356"/>
      <c r="DD82" s="356"/>
      <c r="DE82" s="356"/>
      <c r="DF82" s="356"/>
      <c r="DG82" s="1986"/>
      <c r="DH82" s="1986"/>
      <c r="DI82" s="1986"/>
      <c r="DJ82" s="1986"/>
      <c r="DK82" s="1986"/>
      <c r="DL82" s="1986"/>
      <c r="DM82" s="1986"/>
      <c r="DN82" s="1986"/>
      <c r="DO82" s="1986"/>
      <c r="DP82" s="2164"/>
      <c r="DQ82" s="2164"/>
      <c r="DR82" s="2164"/>
      <c r="DS82" s="2164"/>
      <c r="DT82" s="2164"/>
      <c r="DU82" s="1171"/>
      <c r="DV82" s="1171"/>
      <c r="DW82" s="1171"/>
      <c r="DX82" s="1171"/>
      <c r="DY82" s="1171"/>
      <c r="DZ82" s="356"/>
      <c r="EA82" s="357"/>
    </row>
    <row r="83" spans="1:131" ht="17.25" customHeight="1" x14ac:dyDescent="0.15">
      <c r="A83" s="2218"/>
      <c r="B83" s="2303"/>
      <c r="C83" s="2304"/>
      <c r="D83" s="2304"/>
      <c r="E83" s="2304"/>
      <c r="F83" s="2354">
        <f>年末調整1!$C$154</f>
        <v>0</v>
      </c>
      <c r="G83" s="2354"/>
      <c r="H83" s="2354"/>
      <c r="I83" s="2354"/>
      <c r="J83" s="2354"/>
      <c r="K83" s="2354"/>
      <c r="L83" s="2354"/>
      <c r="M83" s="2354"/>
      <c r="N83" s="2354"/>
      <c r="O83" s="2354"/>
      <c r="P83" s="2354"/>
      <c r="Q83" s="2354"/>
      <c r="R83" s="2354"/>
      <c r="S83" s="2354"/>
      <c r="T83" s="2354"/>
      <c r="U83" s="2354"/>
      <c r="V83" s="2354"/>
      <c r="W83" s="2354"/>
      <c r="X83" s="2354"/>
      <c r="Y83" s="2354"/>
      <c r="Z83" s="2354"/>
      <c r="AA83" s="2354"/>
      <c r="AB83" s="2354"/>
      <c r="AC83" s="2354"/>
      <c r="AD83" s="2354"/>
      <c r="AE83" s="2354"/>
      <c r="AF83" s="2354"/>
      <c r="AG83" s="2354"/>
      <c r="AH83" s="2354"/>
      <c r="AI83" s="2354"/>
      <c r="AJ83" s="2354"/>
      <c r="AK83" s="2354"/>
      <c r="AL83" s="2354"/>
      <c r="AM83" s="2354"/>
      <c r="AN83" s="2354"/>
      <c r="AO83" s="2354"/>
      <c r="AP83" s="2354"/>
      <c r="AQ83" s="2354"/>
      <c r="AR83" s="2354"/>
      <c r="AS83" s="2354"/>
      <c r="AT83" s="2354"/>
      <c r="AU83" s="2354"/>
      <c r="AV83" s="2354"/>
      <c r="AW83" s="2354"/>
      <c r="AX83" s="2354"/>
      <c r="AY83" s="2354"/>
      <c r="AZ83" s="2354"/>
      <c r="BA83" s="2354"/>
      <c r="BB83" s="2354"/>
      <c r="BC83" s="2354"/>
      <c r="BD83" s="2354"/>
      <c r="BE83" s="2354"/>
      <c r="BF83" s="2354"/>
      <c r="BG83" s="2354"/>
      <c r="BH83" s="2354"/>
      <c r="BI83" s="2354"/>
      <c r="BJ83" s="2354"/>
      <c r="BK83" s="2354"/>
      <c r="BL83" s="2354"/>
      <c r="BM83" s="2355"/>
      <c r="BN83" s="320"/>
      <c r="BO83" s="2218"/>
      <c r="BP83" s="2303"/>
      <c r="BQ83" s="2304"/>
      <c r="BR83" s="2304"/>
      <c r="BS83" s="2304"/>
      <c r="BT83" s="2354">
        <f>年末調整1!$C$154</f>
        <v>0</v>
      </c>
      <c r="BU83" s="2354"/>
      <c r="BV83" s="2354"/>
      <c r="BW83" s="2354"/>
      <c r="BX83" s="2354"/>
      <c r="BY83" s="2354"/>
      <c r="BZ83" s="2354"/>
      <c r="CA83" s="2354"/>
      <c r="CB83" s="2354"/>
      <c r="CC83" s="2354"/>
      <c r="CD83" s="2354"/>
      <c r="CE83" s="2354"/>
      <c r="CF83" s="2354"/>
      <c r="CG83" s="2354"/>
      <c r="CH83" s="2354"/>
      <c r="CI83" s="2354"/>
      <c r="CJ83" s="2354"/>
      <c r="CK83" s="2354"/>
      <c r="CL83" s="2354"/>
      <c r="CM83" s="2354"/>
      <c r="CN83" s="2354"/>
      <c r="CO83" s="2354"/>
      <c r="CP83" s="2354"/>
      <c r="CQ83" s="2354"/>
      <c r="CR83" s="2354"/>
      <c r="CS83" s="2354"/>
      <c r="CT83" s="2354"/>
      <c r="CU83" s="2354"/>
      <c r="CV83" s="2354"/>
      <c r="CW83" s="2354"/>
      <c r="CX83" s="2354"/>
      <c r="CY83" s="2354"/>
      <c r="CZ83" s="2354"/>
      <c r="DA83" s="2354"/>
      <c r="DB83" s="2354"/>
      <c r="DC83" s="2354"/>
      <c r="DD83" s="2354"/>
      <c r="DE83" s="2354"/>
      <c r="DF83" s="2354"/>
      <c r="DG83" s="2354"/>
      <c r="DH83" s="2354"/>
      <c r="DI83" s="2354"/>
      <c r="DJ83" s="2354"/>
      <c r="DK83" s="2354"/>
      <c r="DL83" s="2354"/>
      <c r="DM83" s="2354"/>
      <c r="DN83" s="2354"/>
      <c r="DO83" s="2354"/>
      <c r="DP83" s="2354"/>
      <c r="DQ83" s="2354"/>
      <c r="DR83" s="2354"/>
      <c r="DS83" s="2354"/>
      <c r="DT83" s="2354"/>
      <c r="DU83" s="2354"/>
      <c r="DV83" s="2354"/>
      <c r="DW83" s="2354"/>
      <c r="DX83" s="2354"/>
      <c r="DY83" s="2354"/>
      <c r="DZ83" s="2354"/>
      <c r="EA83" s="2355"/>
    </row>
    <row r="84" spans="1:131" ht="17.25" customHeight="1" x14ac:dyDescent="0.15">
      <c r="A84" s="320"/>
      <c r="B84" s="2303"/>
      <c r="C84" s="2304"/>
      <c r="D84" s="2304"/>
      <c r="E84" s="230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5"/>
      <c r="BN84" s="320"/>
      <c r="BO84" s="320"/>
      <c r="BP84" s="2303"/>
      <c r="BQ84" s="2304"/>
      <c r="BR84" s="2304"/>
      <c r="BS84" s="2304"/>
      <c r="BT84" s="2354"/>
      <c r="BU84" s="2354"/>
      <c r="BV84" s="2354"/>
      <c r="BW84" s="2354"/>
      <c r="BX84" s="2354"/>
      <c r="BY84" s="2354"/>
      <c r="BZ84" s="2354"/>
      <c r="CA84" s="2354"/>
      <c r="CB84" s="2354"/>
      <c r="CC84" s="2354"/>
      <c r="CD84" s="2354"/>
      <c r="CE84" s="2354"/>
      <c r="CF84" s="2354"/>
      <c r="CG84" s="2354"/>
      <c r="CH84" s="2354"/>
      <c r="CI84" s="2354"/>
      <c r="CJ84" s="2354"/>
      <c r="CK84" s="2354"/>
      <c r="CL84" s="2354"/>
      <c r="CM84" s="2354"/>
      <c r="CN84" s="2354"/>
      <c r="CO84" s="2354"/>
      <c r="CP84" s="2354"/>
      <c r="CQ84" s="2354"/>
      <c r="CR84" s="2354"/>
      <c r="CS84" s="2354"/>
      <c r="CT84" s="2354"/>
      <c r="CU84" s="2354"/>
      <c r="CV84" s="2354"/>
      <c r="CW84" s="2354"/>
      <c r="CX84" s="2354"/>
      <c r="CY84" s="2354"/>
      <c r="CZ84" s="2354"/>
      <c r="DA84" s="2354"/>
      <c r="DB84" s="2354"/>
      <c r="DC84" s="2354"/>
      <c r="DD84" s="2354"/>
      <c r="DE84" s="2354"/>
      <c r="DF84" s="2354"/>
      <c r="DG84" s="2354"/>
      <c r="DH84" s="2354"/>
      <c r="DI84" s="2354"/>
      <c r="DJ84" s="2354"/>
      <c r="DK84" s="2354"/>
      <c r="DL84" s="2354"/>
      <c r="DM84" s="2354"/>
      <c r="DN84" s="2354"/>
      <c r="DO84" s="2354"/>
      <c r="DP84" s="2354"/>
      <c r="DQ84" s="2354"/>
      <c r="DR84" s="2354"/>
      <c r="DS84" s="2354"/>
      <c r="DT84" s="2354"/>
      <c r="DU84" s="2354"/>
      <c r="DV84" s="2354"/>
      <c r="DW84" s="2354"/>
      <c r="DX84" s="2354"/>
      <c r="DY84" s="2354"/>
      <c r="DZ84" s="2354"/>
      <c r="EA84" s="2355"/>
    </row>
    <row r="85" spans="1:131" ht="17.25" customHeight="1" x14ac:dyDescent="0.15">
      <c r="A85" s="320"/>
      <c r="B85" s="2303"/>
      <c r="C85" s="2304"/>
      <c r="D85" s="2304"/>
      <c r="E85" s="2304"/>
      <c r="F85" s="2354"/>
      <c r="G85" s="2354"/>
      <c r="H85" s="2354"/>
      <c r="I85" s="2354"/>
      <c r="J85" s="2354"/>
      <c r="K85" s="2354"/>
      <c r="L85" s="2354"/>
      <c r="M85" s="2354"/>
      <c r="N85" s="2354"/>
      <c r="O85" s="2354"/>
      <c r="P85" s="2354"/>
      <c r="Q85" s="2354"/>
      <c r="R85" s="2354"/>
      <c r="S85" s="2354"/>
      <c r="T85" s="2354"/>
      <c r="U85" s="2354"/>
      <c r="V85" s="2354"/>
      <c r="W85" s="2354"/>
      <c r="X85" s="2354"/>
      <c r="Y85" s="2354"/>
      <c r="Z85" s="2354"/>
      <c r="AA85" s="2354"/>
      <c r="AB85" s="2354"/>
      <c r="AC85" s="2354"/>
      <c r="AD85" s="2354"/>
      <c r="AE85" s="2354"/>
      <c r="AF85" s="2354"/>
      <c r="AG85" s="2354"/>
      <c r="AH85" s="2354"/>
      <c r="AI85" s="2354"/>
      <c r="AJ85" s="2354"/>
      <c r="AK85" s="2354"/>
      <c r="AL85" s="2354"/>
      <c r="AM85" s="2354"/>
      <c r="AN85" s="2354"/>
      <c r="AO85" s="2354"/>
      <c r="AP85" s="2354"/>
      <c r="AQ85" s="2354"/>
      <c r="AR85" s="2354"/>
      <c r="AS85" s="2354"/>
      <c r="AT85" s="2354"/>
      <c r="AU85" s="2354"/>
      <c r="AV85" s="2354"/>
      <c r="AW85" s="2354"/>
      <c r="AX85" s="2354"/>
      <c r="AY85" s="2354"/>
      <c r="AZ85" s="2354"/>
      <c r="BA85" s="2354"/>
      <c r="BB85" s="2354"/>
      <c r="BC85" s="2354"/>
      <c r="BD85" s="2354"/>
      <c r="BE85" s="2354"/>
      <c r="BF85" s="2354"/>
      <c r="BG85" s="2354"/>
      <c r="BH85" s="2354"/>
      <c r="BI85" s="2354"/>
      <c r="BJ85" s="2354"/>
      <c r="BK85" s="2354"/>
      <c r="BL85" s="2354"/>
      <c r="BM85" s="2355"/>
      <c r="BN85" s="320"/>
      <c r="BO85" s="320"/>
      <c r="BP85" s="2303"/>
      <c r="BQ85" s="2304"/>
      <c r="BR85" s="2304"/>
      <c r="BS85" s="2304"/>
      <c r="BT85" s="2354"/>
      <c r="BU85" s="2354"/>
      <c r="BV85" s="2354"/>
      <c r="BW85" s="2354"/>
      <c r="BX85" s="2354"/>
      <c r="BY85" s="2354"/>
      <c r="BZ85" s="2354"/>
      <c r="CA85" s="2354"/>
      <c r="CB85" s="2354"/>
      <c r="CC85" s="2354"/>
      <c r="CD85" s="2354"/>
      <c r="CE85" s="2354"/>
      <c r="CF85" s="2354"/>
      <c r="CG85" s="2354"/>
      <c r="CH85" s="2354"/>
      <c r="CI85" s="2354"/>
      <c r="CJ85" s="2354"/>
      <c r="CK85" s="2354"/>
      <c r="CL85" s="2354"/>
      <c r="CM85" s="2354"/>
      <c r="CN85" s="2354"/>
      <c r="CO85" s="2354"/>
      <c r="CP85" s="2354"/>
      <c r="CQ85" s="2354"/>
      <c r="CR85" s="2354"/>
      <c r="CS85" s="2354"/>
      <c r="CT85" s="2354"/>
      <c r="CU85" s="2354"/>
      <c r="CV85" s="2354"/>
      <c r="CW85" s="2354"/>
      <c r="CX85" s="2354"/>
      <c r="CY85" s="2354"/>
      <c r="CZ85" s="2354"/>
      <c r="DA85" s="2354"/>
      <c r="DB85" s="2354"/>
      <c r="DC85" s="2354"/>
      <c r="DD85" s="2354"/>
      <c r="DE85" s="2354"/>
      <c r="DF85" s="2354"/>
      <c r="DG85" s="2354"/>
      <c r="DH85" s="2354"/>
      <c r="DI85" s="2354"/>
      <c r="DJ85" s="2354"/>
      <c r="DK85" s="2354"/>
      <c r="DL85" s="2354"/>
      <c r="DM85" s="2354"/>
      <c r="DN85" s="2354"/>
      <c r="DO85" s="2354"/>
      <c r="DP85" s="2354"/>
      <c r="DQ85" s="2354"/>
      <c r="DR85" s="2354"/>
      <c r="DS85" s="2354"/>
      <c r="DT85" s="2354"/>
      <c r="DU85" s="2354"/>
      <c r="DV85" s="2354"/>
      <c r="DW85" s="2354"/>
      <c r="DX85" s="2354"/>
      <c r="DY85" s="2354"/>
      <c r="DZ85" s="2354"/>
      <c r="EA85" s="2355"/>
    </row>
    <row r="86" spans="1:131" ht="32.25" customHeight="1" x14ac:dyDescent="0.15">
      <c r="A86" s="320"/>
      <c r="B86" s="2352"/>
      <c r="C86" s="2353"/>
      <c r="D86" s="2353"/>
      <c r="E86" s="2353"/>
      <c r="F86" s="2356"/>
      <c r="G86" s="2356"/>
      <c r="H86" s="2356"/>
      <c r="I86" s="2356"/>
      <c r="J86" s="2356"/>
      <c r="K86" s="2356"/>
      <c r="L86" s="2356"/>
      <c r="M86" s="2356"/>
      <c r="N86" s="2356"/>
      <c r="O86" s="2356"/>
      <c r="P86" s="2356"/>
      <c r="Q86" s="2356"/>
      <c r="R86" s="2356"/>
      <c r="S86" s="2356"/>
      <c r="T86" s="2356"/>
      <c r="U86" s="2356"/>
      <c r="V86" s="2356"/>
      <c r="W86" s="2356"/>
      <c r="X86" s="2356"/>
      <c r="Y86" s="2356"/>
      <c r="Z86" s="2356"/>
      <c r="AA86" s="2356"/>
      <c r="AB86" s="2356"/>
      <c r="AC86" s="2356"/>
      <c r="AD86" s="2356"/>
      <c r="AE86" s="2356"/>
      <c r="AF86" s="2356"/>
      <c r="AG86" s="2356"/>
      <c r="AH86" s="2356"/>
      <c r="AI86" s="2356"/>
      <c r="AJ86" s="2356"/>
      <c r="AK86" s="2356"/>
      <c r="AL86" s="2356"/>
      <c r="AM86" s="2356"/>
      <c r="AN86" s="2356"/>
      <c r="AO86" s="2356"/>
      <c r="AP86" s="2356"/>
      <c r="AQ86" s="2356"/>
      <c r="AR86" s="2356"/>
      <c r="AS86" s="2356"/>
      <c r="AT86" s="2356"/>
      <c r="AU86" s="2356"/>
      <c r="AV86" s="2356"/>
      <c r="AW86" s="2356"/>
      <c r="AX86" s="2356"/>
      <c r="AY86" s="2356"/>
      <c r="AZ86" s="2356"/>
      <c r="BA86" s="2356"/>
      <c r="BB86" s="2356"/>
      <c r="BC86" s="2356"/>
      <c r="BD86" s="2356"/>
      <c r="BE86" s="2356"/>
      <c r="BF86" s="2356"/>
      <c r="BG86" s="2356"/>
      <c r="BH86" s="2356"/>
      <c r="BI86" s="2356"/>
      <c r="BJ86" s="2356"/>
      <c r="BK86" s="2356"/>
      <c r="BL86" s="2356"/>
      <c r="BM86" s="2357"/>
      <c r="BN86" s="320"/>
      <c r="BO86" s="320"/>
      <c r="BP86" s="2352"/>
      <c r="BQ86" s="2353"/>
      <c r="BR86" s="2353"/>
      <c r="BS86" s="2353"/>
      <c r="BT86" s="2356"/>
      <c r="BU86" s="2356"/>
      <c r="BV86" s="2356"/>
      <c r="BW86" s="2356"/>
      <c r="BX86" s="2356"/>
      <c r="BY86" s="2356"/>
      <c r="BZ86" s="2356"/>
      <c r="CA86" s="2356"/>
      <c r="CB86" s="2356"/>
      <c r="CC86" s="2356"/>
      <c r="CD86" s="2356"/>
      <c r="CE86" s="2356"/>
      <c r="CF86" s="2356"/>
      <c r="CG86" s="2356"/>
      <c r="CH86" s="2356"/>
      <c r="CI86" s="2356"/>
      <c r="CJ86" s="2356"/>
      <c r="CK86" s="2356"/>
      <c r="CL86" s="2356"/>
      <c r="CM86" s="2356"/>
      <c r="CN86" s="2356"/>
      <c r="CO86" s="2356"/>
      <c r="CP86" s="2356"/>
      <c r="CQ86" s="2356"/>
      <c r="CR86" s="2356"/>
      <c r="CS86" s="2356"/>
      <c r="CT86" s="2356"/>
      <c r="CU86" s="2356"/>
      <c r="CV86" s="2356"/>
      <c r="CW86" s="2356"/>
      <c r="CX86" s="2356"/>
      <c r="CY86" s="2356"/>
      <c r="CZ86" s="2356"/>
      <c r="DA86" s="2356"/>
      <c r="DB86" s="2356"/>
      <c r="DC86" s="2356"/>
      <c r="DD86" s="2356"/>
      <c r="DE86" s="2356"/>
      <c r="DF86" s="2356"/>
      <c r="DG86" s="2356"/>
      <c r="DH86" s="2356"/>
      <c r="DI86" s="2356"/>
      <c r="DJ86" s="2356"/>
      <c r="DK86" s="2356"/>
      <c r="DL86" s="2356"/>
      <c r="DM86" s="2356"/>
      <c r="DN86" s="2356"/>
      <c r="DO86" s="2356"/>
      <c r="DP86" s="2356"/>
      <c r="DQ86" s="2356"/>
      <c r="DR86" s="2356"/>
      <c r="DS86" s="2356"/>
      <c r="DT86" s="2356"/>
      <c r="DU86" s="2356"/>
      <c r="DV86" s="2356"/>
      <c r="DW86" s="2356"/>
      <c r="DX86" s="2356"/>
      <c r="DY86" s="2356"/>
      <c r="DZ86" s="2356"/>
      <c r="EA86" s="2357"/>
    </row>
    <row r="87" spans="1:131" ht="15" customHeight="1" x14ac:dyDescent="0.15">
      <c r="A87" s="320"/>
      <c r="B87" s="1842" t="s">
        <v>473</v>
      </c>
      <c r="C87" s="1843"/>
      <c r="D87" s="1843"/>
      <c r="E87" s="1844"/>
      <c r="F87" s="1842" t="s">
        <v>134</v>
      </c>
      <c r="G87" s="1843"/>
      <c r="H87" s="1843"/>
      <c r="I87" s="1843"/>
      <c r="J87" s="1844"/>
      <c r="K87" s="358"/>
      <c r="L87" s="359"/>
      <c r="M87" s="359"/>
      <c r="N87" s="359"/>
      <c r="O87" s="359"/>
      <c r="P87" s="359"/>
      <c r="Q87" s="360" t="s">
        <v>1</v>
      </c>
      <c r="R87" s="1842" t="s">
        <v>135</v>
      </c>
      <c r="S87" s="1843"/>
      <c r="T87" s="1843"/>
      <c r="U87" s="1843"/>
      <c r="V87" s="1844"/>
      <c r="W87" s="358"/>
      <c r="X87" s="359"/>
      <c r="Y87" s="359"/>
      <c r="Z87" s="359"/>
      <c r="AA87" s="359"/>
      <c r="AB87" s="359"/>
      <c r="AC87" s="360" t="s">
        <v>1</v>
      </c>
      <c r="AD87" s="1842" t="s">
        <v>250</v>
      </c>
      <c r="AE87" s="1843"/>
      <c r="AF87" s="1843"/>
      <c r="AG87" s="1843"/>
      <c r="AH87" s="1844"/>
      <c r="AI87" s="358"/>
      <c r="AJ87" s="359"/>
      <c r="AK87" s="359"/>
      <c r="AL87" s="359"/>
      <c r="AM87" s="359"/>
      <c r="AN87" s="359"/>
      <c r="AO87" s="360" t="s">
        <v>1</v>
      </c>
      <c r="AP87" s="1842" t="s">
        <v>302</v>
      </c>
      <c r="AQ87" s="1843"/>
      <c r="AR87" s="1843"/>
      <c r="AS87" s="1843"/>
      <c r="AT87" s="1844"/>
      <c r="AU87" s="358"/>
      <c r="AV87" s="359"/>
      <c r="AW87" s="359"/>
      <c r="AX87" s="359"/>
      <c r="AY87" s="359"/>
      <c r="AZ87" s="359"/>
      <c r="BA87" s="360" t="s">
        <v>1</v>
      </c>
      <c r="BB87" s="1842" t="s">
        <v>303</v>
      </c>
      <c r="BC87" s="1843"/>
      <c r="BD87" s="1843"/>
      <c r="BE87" s="1843"/>
      <c r="BF87" s="1844"/>
      <c r="BG87" s="358"/>
      <c r="BH87" s="359"/>
      <c r="BI87" s="359"/>
      <c r="BJ87" s="359"/>
      <c r="BK87" s="359"/>
      <c r="BL87" s="359"/>
      <c r="BM87" s="360" t="s">
        <v>1</v>
      </c>
      <c r="BN87" s="320"/>
      <c r="BO87" s="320"/>
      <c r="BP87" s="1842" t="s">
        <v>473</v>
      </c>
      <c r="BQ87" s="1843"/>
      <c r="BR87" s="1843"/>
      <c r="BS87" s="1844"/>
      <c r="BT87" s="1842" t="s">
        <v>134</v>
      </c>
      <c r="BU87" s="1843"/>
      <c r="BV87" s="1843"/>
      <c r="BW87" s="1843"/>
      <c r="BX87" s="1844"/>
      <c r="BY87" s="358"/>
      <c r="BZ87" s="359"/>
      <c r="CA87" s="359"/>
      <c r="CB87" s="359"/>
      <c r="CC87" s="359"/>
      <c r="CD87" s="359"/>
      <c r="CE87" s="360" t="s">
        <v>1</v>
      </c>
      <c r="CF87" s="1842" t="s">
        <v>135</v>
      </c>
      <c r="CG87" s="1843"/>
      <c r="CH87" s="1843"/>
      <c r="CI87" s="1843"/>
      <c r="CJ87" s="1844"/>
      <c r="CK87" s="358"/>
      <c r="CL87" s="359"/>
      <c r="CM87" s="359"/>
      <c r="CN87" s="359"/>
      <c r="CO87" s="359"/>
      <c r="CP87" s="359"/>
      <c r="CQ87" s="360" t="s">
        <v>1</v>
      </c>
      <c r="CR87" s="1842" t="s">
        <v>250</v>
      </c>
      <c r="CS87" s="1843"/>
      <c r="CT87" s="1843"/>
      <c r="CU87" s="1843"/>
      <c r="CV87" s="1844"/>
      <c r="CW87" s="358"/>
      <c r="CX87" s="359"/>
      <c r="CY87" s="359"/>
      <c r="CZ87" s="359"/>
      <c r="DA87" s="359"/>
      <c r="DB87" s="359"/>
      <c r="DC87" s="360" t="s">
        <v>1</v>
      </c>
      <c r="DD87" s="1842" t="s">
        <v>302</v>
      </c>
      <c r="DE87" s="1843"/>
      <c r="DF87" s="1843"/>
      <c r="DG87" s="1843"/>
      <c r="DH87" s="1844"/>
      <c r="DI87" s="358"/>
      <c r="DJ87" s="359"/>
      <c r="DK87" s="359"/>
      <c r="DL87" s="359"/>
      <c r="DM87" s="359"/>
      <c r="DN87" s="359"/>
      <c r="DO87" s="360" t="s">
        <v>1</v>
      </c>
      <c r="DP87" s="1842" t="s">
        <v>303</v>
      </c>
      <c r="DQ87" s="1843"/>
      <c r="DR87" s="1843"/>
      <c r="DS87" s="1843"/>
      <c r="DT87" s="1844"/>
      <c r="DU87" s="358"/>
      <c r="DV87" s="359"/>
      <c r="DW87" s="359"/>
      <c r="DX87" s="359"/>
      <c r="DY87" s="359"/>
      <c r="DZ87" s="359"/>
      <c r="EA87" s="360" t="s">
        <v>1</v>
      </c>
    </row>
    <row r="88" spans="1:131" ht="29.25" customHeight="1" x14ac:dyDescent="0.15">
      <c r="A88" s="320"/>
      <c r="B88" s="1845"/>
      <c r="C88" s="1846"/>
      <c r="D88" s="1846"/>
      <c r="E88" s="1847"/>
      <c r="F88" s="1845"/>
      <c r="G88" s="1846"/>
      <c r="H88" s="1846"/>
      <c r="I88" s="1846"/>
      <c r="J88" s="1847"/>
      <c r="K88" s="2378">
        <f>年末調整1!$N$121</f>
        <v>0</v>
      </c>
      <c r="L88" s="2379"/>
      <c r="M88" s="2379"/>
      <c r="N88" s="2379"/>
      <c r="O88" s="2379"/>
      <c r="P88" s="2379"/>
      <c r="Q88" s="2380"/>
      <c r="R88" s="1845"/>
      <c r="S88" s="1846"/>
      <c r="T88" s="1846"/>
      <c r="U88" s="1846"/>
      <c r="V88" s="1847"/>
      <c r="W88" s="2378">
        <f>年末調整1!$N$123</f>
        <v>0</v>
      </c>
      <c r="X88" s="2379"/>
      <c r="Y88" s="2379"/>
      <c r="Z88" s="2379"/>
      <c r="AA88" s="2379"/>
      <c r="AB88" s="2379"/>
      <c r="AC88" s="2380"/>
      <c r="AD88" s="1845"/>
      <c r="AE88" s="1846"/>
      <c r="AF88" s="1846"/>
      <c r="AG88" s="1846"/>
      <c r="AH88" s="1847"/>
      <c r="AI88" s="2378">
        <f>年末調整1!$N$125</f>
        <v>0</v>
      </c>
      <c r="AJ88" s="2379"/>
      <c r="AK88" s="2379"/>
      <c r="AL88" s="2379"/>
      <c r="AM88" s="2379"/>
      <c r="AN88" s="2379"/>
      <c r="AO88" s="2380"/>
      <c r="AP88" s="1845"/>
      <c r="AQ88" s="1846"/>
      <c r="AR88" s="1846"/>
      <c r="AS88" s="1846"/>
      <c r="AT88" s="1847"/>
      <c r="AU88" s="2378">
        <f>年末調整1!$N$127</f>
        <v>0</v>
      </c>
      <c r="AV88" s="2379"/>
      <c r="AW88" s="2379"/>
      <c r="AX88" s="2379"/>
      <c r="AY88" s="2379"/>
      <c r="AZ88" s="2379"/>
      <c r="BA88" s="2380"/>
      <c r="BB88" s="1845"/>
      <c r="BC88" s="1846"/>
      <c r="BD88" s="1846"/>
      <c r="BE88" s="1846"/>
      <c r="BF88" s="1847"/>
      <c r="BG88" s="2378">
        <f>年末調整1!$N$129</f>
        <v>0</v>
      </c>
      <c r="BH88" s="2379"/>
      <c r="BI88" s="2379"/>
      <c r="BJ88" s="2379"/>
      <c r="BK88" s="2379"/>
      <c r="BL88" s="2379"/>
      <c r="BM88" s="2380"/>
      <c r="BN88" s="320"/>
      <c r="BO88" s="320"/>
      <c r="BP88" s="1845"/>
      <c r="BQ88" s="1846"/>
      <c r="BR88" s="1846"/>
      <c r="BS88" s="1847"/>
      <c r="BT88" s="1845"/>
      <c r="BU88" s="1846"/>
      <c r="BV88" s="1846"/>
      <c r="BW88" s="1846"/>
      <c r="BX88" s="1847"/>
      <c r="BY88" s="2378">
        <f>年末調整1!$N$121</f>
        <v>0</v>
      </c>
      <c r="BZ88" s="2379"/>
      <c r="CA88" s="2379"/>
      <c r="CB88" s="2379"/>
      <c r="CC88" s="2379"/>
      <c r="CD88" s="2379"/>
      <c r="CE88" s="2380"/>
      <c r="CF88" s="1845"/>
      <c r="CG88" s="1846"/>
      <c r="CH88" s="1846"/>
      <c r="CI88" s="1846"/>
      <c r="CJ88" s="1847"/>
      <c r="CK88" s="2378">
        <f>年末調整1!$N$123</f>
        <v>0</v>
      </c>
      <c r="CL88" s="2379"/>
      <c r="CM88" s="2379"/>
      <c r="CN88" s="2379"/>
      <c r="CO88" s="2379"/>
      <c r="CP88" s="2379"/>
      <c r="CQ88" s="2380"/>
      <c r="CR88" s="1845"/>
      <c r="CS88" s="1846"/>
      <c r="CT88" s="1846"/>
      <c r="CU88" s="1846"/>
      <c r="CV88" s="1847"/>
      <c r="CW88" s="2378">
        <f>年末調整1!$N$125</f>
        <v>0</v>
      </c>
      <c r="CX88" s="2379"/>
      <c r="CY88" s="2379"/>
      <c r="CZ88" s="2379"/>
      <c r="DA88" s="2379"/>
      <c r="DB88" s="2379"/>
      <c r="DC88" s="2380"/>
      <c r="DD88" s="1845"/>
      <c r="DE88" s="1846"/>
      <c r="DF88" s="1846"/>
      <c r="DG88" s="1846"/>
      <c r="DH88" s="1847"/>
      <c r="DI88" s="2378">
        <f>年末調整1!$N$127</f>
        <v>0</v>
      </c>
      <c r="DJ88" s="2379"/>
      <c r="DK88" s="2379"/>
      <c r="DL88" s="2379"/>
      <c r="DM88" s="2379"/>
      <c r="DN88" s="2379"/>
      <c r="DO88" s="2380"/>
      <c r="DP88" s="1845"/>
      <c r="DQ88" s="1846"/>
      <c r="DR88" s="1846"/>
      <c r="DS88" s="1846"/>
      <c r="DT88" s="1847"/>
      <c r="DU88" s="2378">
        <f>年末調整1!$N$129</f>
        <v>0</v>
      </c>
      <c r="DV88" s="2379"/>
      <c r="DW88" s="2379"/>
      <c r="DX88" s="2379"/>
      <c r="DY88" s="2379"/>
      <c r="DZ88" s="2379"/>
      <c r="EA88" s="2380"/>
    </row>
    <row r="89" spans="1:131" ht="11.25" customHeight="1" x14ac:dyDescent="0.15">
      <c r="A89" s="320"/>
      <c r="B89" s="1842" t="s">
        <v>251</v>
      </c>
      <c r="C89" s="1843"/>
      <c r="D89" s="1843"/>
      <c r="E89" s="1844"/>
      <c r="F89" s="2372" t="s">
        <v>253</v>
      </c>
      <c r="G89" s="2373"/>
      <c r="H89" s="2373"/>
      <c r="I89" s="2373"/>
      <c r="J89" s="2384"/>
      <c r="K89" s="2419">
        <f>年末調整1!$N$139</f>
        <v>0</v>
      </c>
      <c r="L89" s="2420"/>
      <c r="M89" s="2420"/>
      <c r="N89" s="2420"/>
      <c r="O89" s="2420"/>
      <c r="P89" s="2420"/>
      <c r="Q89" s="2421"/>
      <c r="R89" s="2372" t="s">
        <v>254</v>
      </c>
      <c r="S89" s="2373"/>
      <c r="T89" s="2373"/>
      <c r="U89" s="2373"/>
      <c r="V89" s="2373"/>
      <c r="W89" s="2376" t="s">
        <v>122</v>
      </c>
      <c r="X89" s="2377"/>
      <c r="Y89" s="2377"/>
      <c r="Z89" s="2377"/>
      <c r="AA89" s="2377"/>
      <c r="AB89" s="2377" t="s">
        <v>256</v>
      </c>
      <c r="AC89" s="2377"/>
      <c r="AD89" s="2377"/>
      <c r="AE89" s="2377"/>
      <c r="AF89" s="2388" t="s">
        <v>124</v>
      </c>
      <c r="AG89" s="2388"/>
      <c r="AH89" s="2388"/>
      <c r="AI89" s="2389"/>
      <c r="AJ89" s="2390" t="s">
        <v>257</v>
      </c>
      <c r="AK89" s="2391"/>
      <c r="AL89" s="2391"/>
      <c r="AM89" s="2391"/>
      <c r="AN89" s="2391"/>
      <c r="AO89" s="2392"/>
      <c r="AP89" s="2408" t="str">
        <f>年末調整1!$N$142</f>
        <v>　</v>
      </c>
      <c r="AQ89" s="2409"/>
      <c r="AR89" s="2409"/>
      <c r="AS89" s="2409"/>
      <c r="AT89" s="2409"/>
      <c r="AU89" s="2410"/>
      <c r="AV89" s="2390" t="s">
        <v>259</v>
      </c>
      <c r="AW89" s="2391"/>
      <c r="AX89" s="2391"/>
      <c r="AY89" s="2391"/>
      <c r="AZ89" s="2391"/>
      <c r="BA89" s="2392"/>
      <c r="BB89" s="2402" t="s">
        <v>126</v>
      </c>
      <c r="BC89" s="2403"/>
      <c r="BD89" s="2403"/>
      <c r="BE89" s="2403"/>
      <c r="BF89" s="2403"/>
      <c r="BG89" s="2403"/>
      <c r="BH89" s="2403"/>
      <c r="BI89" s="2403"/>
      <c r="BJ89" s="2403"/>
      <c r="BK89" s="2403"/>
      <c r="BL89" s="2403"/>
      <c r="BM89" s="2404"/>
      <c r="BN89" s="320"/>
      <c r="BO89" s="320"/>
      <c r="BP89" s="1842" t="s">
        <v>251</v>
      </c>
      <c r="BQ89" s="1843"/>
      <c r="BR89" s="1843"/>
      <c r="BS89" s="1844"/>
      <c r="BT89" s="2372" t="s">
        <v>253</v>
      </c>
      <c r="BU89" s="2373"/>
      <c r="BV89" s="2373"/>
      <c r="BW89" s="2373"/>
      <c r="BX89" s="2384"/>
      <c r="BY89" s="2419">
        <f>年末調整1!$N$139</f>
        <v>0</v>
      </c>
      <c r="BZ89" s="2420"/>
      <c r="CA89" s="2420"/>
      <c r="CB89" s="2420"/>
      <c r="CC89" s="2420"/>
      <c r="CD89" s="2420"/>
      <c r="CE89" s="2421"/>
      <c r="CF89" s="2372" t="s">
        <v>254</v>
      </c>
      <c r="CG89" s="2373"/>
      <c r="CH89" s="2373"/>
      <c r="CI89" s="2373"/>
      <c r="CJ89" s="2373"/>
      <c r="CK89" s="2376" t="s">
        <v>122</v>
      </c>
      <c r="CL89" s="2377"/>
      <c r="CM89" s="2377"/>
      <c r="CN89" s="2377"/>
      <c r="CO89" s="2377"/>
      <c r="CP89" s="2377" t="s">
        <v>256</v>
      </c>
      <c r="CQ89" s="2377"/>
      <c r="CR89" s="2377"/>
      <c r="CS89" s="2377"/>
      <c r="CT89" s="2388" t="s">
        <v>124</v>
      </c>
      <c r="CU89" s="2388"/>
      <c r="CV89" s="2388"/>
      <c r="CW89" s="2389"/>
      <c r="CX89" s="2390" t="s">
        <v>257</v>
      </c>
      <c r="CY89" s="2391"/>
      <c r="CZ89" s="2391"/>
      <c r="DA89" s="2391"/>
      <c r="DB89" s="2391"/>
      <c r="DC89" s="2392"/>
      <c r="DD89" s="2408" t="str">
        <f>年末調整1!$N$142</f>
        <v>　</v>
      </c>
      <c r="DE89" s="2409"/>
      <c r="DF89" s="2409"/>
      <c r="DG89" s="2409"/>
      <c r="DH89" s="2409"/>
      <c r="DI89" s="2410"/>
      <c r="DJ89" s="2390" t="s">
        <v>259</v>
      </c>
      <c r="DK89" s="2391"/>
      <c r="DL89" s="2391"/>
      <c r="DM89" s="2391"/>
      <c r="DN89" s="2391"/>
      <c r="DO89" s="2392"/>
      <c r="DP89" s="2402" t="s">
        <v>126</v>
      </c>
      <c r="DQ89" s="2403"/>
      <c r="DR89" s="2403"/>
      <c r="DS89" s="2403"/>
      <c r="DT89" s="2403"/>
      <c r="DU89" s="2403"/>
      <c r="DV89" s="2403"/>
      <c r="DW89" s="2403"/>
      <c r="DX89" s="2403"/>
      <c r="DY89" s="2403"/>
      <c r="DZ89" s="2403"/>
      <c r="EA89" s="2404"/>
    </row>
    <row r="90" spans="1:131" ht="22.5" customHeight="1" x14ac:dyDescent="0.15">
      <c r="A90" s="320"/>
      <c r="B90" s="1845"/>
      <c r="C90" s="1846"/>
      <c r="D90" s="1846"/>
      <c r="E90" s="1847"/>
      <c r="F90" s="2374"/>
      <c r="G90" s="2375"/>
      <c r="H90" s="2375"/>
      <c r="I90" s="2375"/>
      <c r="J90" s="2418"/>
      <c r="K90" s="2422"/>
      <c r="L90" s="2423"/>
      <c r="M90" s="2423"/>
      <c r="N90" s="2423"/>
      <c r="O90" s="2423"/>
      <c r="P90" s="2423"/>
      <c r="Q90" s="2424"/>
      <c r="R90" s="2374"/>
      <c r="S90" s="2375"/>
      <c r="T90" s="2375"/>
      <c r="U90" s="2375"/>
      <c r="V90" s="2375"/>
      <c r="W90" s="2414">
        <f>年末調整1!$N$146</f>
        <v>0</v>
      </c>
      <c r="X90" s="2415"/>
      <c r="Y90" s="2415"/>
      <c r="Z90" s="2415"/>
      <c r="AA90" s="2415"/>
      <c r="AB90" s="2415">
        <f>年末調整1!$Q$146</f>
        <v>0</v>
      </c>
      <c r="AC90" s="2415"/>
      <c r="AD90" s="2415"/>
      <c r="AE90" s="2415"/>
      <c r="AF90" s="2416">
        <f>年末調整1!$S$146</f>
        <v>0</v>
      </c>
      <c r="AG90" s="2416"/>
      <c r="AH90" s="2416"/>
      <c r="AI90" s="2417"/>
      <c r="AJ90" s="2405"/>
      <c r="AK90" s="2406"/>
      <c r="AL90" s="2406"/>
      <c r="AM90" s="2406"/>
      <c r="AN90" s="2406"/>
      <c r="AO90" s="2407"/>
      <c r="AP90" s="2411"/>
      <c r="AQ90" s="2412"/>
      <c r="AR90" s="2412"/>
      <c r="AS90" s="2412"/>
      <c r="AT90" s="2412"/>
      <c r="AU90" s="2413"/>
      <c r="AV90" s="2405"/>
      <c r="AW90" s="2406"/>
      <c r="AX90" s="2406"/>
      <c r="AY90" s="2406"/>
      <c r="AZ90" s="2406"/>
      <c r="BA90" s="2407"/>
      <c r="BB90" s="2381">
        <f>年末調整1!$AL$139</f>
        <v>0</v>
      </c>
      <c r="BC90" s="2382"/>
      <c r="BD90" s="2382"/>
      <c r="BE90" s="2382"/>
      <c r="BF90" s="2382"/>
      <c r="BG90" s="2382"/>
      <c r="BH90" s="2382"/>
      <c r="BI90" s="2382"/>
      <c r="BJ90" s="2382"/>
      <c r="BK90" s="2382"/>
      <c r="BL90" s="2382"/>
      <c r="BM90" s="2383"/>
      <c r="BN90" s="320"/>
      <c r="BO90" s="320"/>
      <c r="BP90" s="1845"/>
      <c r="BQ90" s="1846"/>
      <c r="BR90" s="1846"/>
      <c r="BS90" s="1847"/>
      <c r="BT90" s="2374"/>
      <c r="BU90" s="2375"/>
      <c r="BV90" s="2375"/>
      <c r="BW90" s="2375"/>
      <c r="BX90" s="2418"/>
      <c r="BY90" s="2422"/>
      <c r="BZ90" s="2423"/>
      <c r="CA90" s="2423"/>
      <c r="CB90" s="2423"/>
      <c r="CC90" s="2423"/>
      <c r="CD90" s="2423"/>
      <c r="CE90" s="2424"/>
      <c r="CF90" s="2374"/>
      <c r="CG90" s="2375"/>
      <c r="CH90" s="2375"/>
      <c r="CI90" s="2375"/>
      <c r="CJ90" s="2375"/>
      <c r="CK90" s="2414">
        <f>年末調整1!$N$146</f>
        <v>0</v>
      </c>
      <c r="CL90" s="2415"/>
      <c r="CM90" s="2415"/>
      <c r="CN90" s="2415"/>
      <c r="CO90" s="2415"/>
      <c r="CP90" s="2415">
        <f>年末調整1!$Q$146</f>
        <v>0</v>
      </c>
      <c r="CQ90" s="2415"/>
      <c r="CR90" s="2415"/>
      <c r="CS90" s="2415"/>
      <c r="CT90" s="2416">
        <f>年末調整1!$S$146</f>
        <v>0</v>
      </c>
      <c r="CU90" s="2416"/>
      <c r="CV90" s="2416"/>
      <c r="CW90" s="2417"/>
      <c r="CX90" s="2405"/>
      <c r="CY90" s="2406"/>
      <c r="CZ90" s="2406"/>
      <c r="DA90" s="2406"/>
      <c r="DB90" s="2406"/>
      <c r="DC90" s="2407"/>
      <c r="DD90" s="2411"/>
      <c r="DE90" s="2412"/>
      <c r="DF90" s="2412"/>
      <c r="DG90" s="2412"/>
      <c r="DH90" s="2412"/>
      <c r="DI90" s="2413"/>
      <c r="DJ90" s="2405"/>
      <c r="DK90" s="2406"/>
      <c r="DL90" s="2406"/>
      <c r="DM90" s="2406"/>
      <c r="DN90" s="2406"/>
      <c r="DO90" s="2407"/>
      <c r="DP90" s="2381">
        <f>年末調整1!$AL$139</f>
        <v>0</v>
      </c>
      <c r="DQ90" s="2382"/>
      <c r="DR90" s="2382"/>
      <c r="DS90" s="2382"/>
      <c r="DT90" s="2382"/>
      <c r="DU90" s="2382"/>
      <c r="DV90" s="2382"/>
      <c r="DW90" s="2382"/>
      <c r="DX90" s="2382"/>
      <c r="DY90" s="2382"/>
      <c r="DZ90" s="2382"/>
      <c r="EA90" s="2383"/>
    </row>
    <row r="91" spans="1:131" ht="11.25" customHeight="1" x14ac:dyDescent="0.15">
      <c r="A91" s="320"/>
      <c r="B91" s="1845"/>
      <c r="C91" s="1846"/>
      <c r="D91" s="1846"/>
      <c r="E91" s="1847"/>
      <c r="F91" s="2372" t="s">
        <v>252</v>
      </c>
      <c r="G91" s="2373"/>
      <c r="H91" s="2373"/>
      <c r="I91" s="2373"/>
      <c r="J91" s="2384"/>
      <c r="K91" s="358"/>
      <c r="L91" s="359"/>
      <c r="M91" s="359"/>
      <c r="N91" s="359"/>
      <c r="O91" s="359"/>
      <c r="P91" s="359"/>
      <c r="Q91" s="360" t="s">
        <v>1</v>
      </c>
      <c r="R91" s="2372" t="s">
        <v>255</v>
      </c>
      <c r="S91" s="2373"/>
      <c r="T91" s="2373"/>
      <c r="U91" s="2373"/>
      <c r="V91" s="2373"/>
      <c r="W91" s="2376" t="s">
        <v>122</v>
      </c>
      <c r="X91" s="2377"/>
      <c r="Y91" s="2377"/>
      <c r="Z91" s="2377"/>
      <c r="AA91" s="2377"/>
      <c r="AB91" s="2377" t="s">
        <v>256</v>
      </c>
      <c r="AC91" s="2377"/>
      <c r="AD91" s="2377"/>
      <c r="AE91" s="2377"/>
      <c r="AF91" s="2388" t="s">
        <v>124</v>
      </c>
      <c r="AG91" s="2388"/>
      <c r="AH91" s="2388"/>
      <c r="AI91" s="2389"/>
      <c r="AJ91" s="2390" t="s">
        <v>258</v>
      </c>
      <c r="AK91" s="2391"/>
      <c r="AL91" s="2391"/>
      <c r="AM91" s="2391"/>
      <c r="AN91" s="2391"/>
      <c r="AO91" s="2392"/>
      <c r="AP91" s="2396"/>
      <c r="AQ91" s="2397"/>
      <c r="AR91" s="2397"/>
      <c r="AS91" s="2397"/>
      <c r="AT91" s="2397"/>
      <c r="AU91" s="2398"/>
      <c r="AV91" s="2390" t="s">
        <v>260</v>
      </c>
      <c r="AW91" s="2391"/>
      <c r="AX91" s="2391"/>
      <c r="AY91" s="2391"/>
      <c r="AZ91" s="2391"/>
      <c r="BA91" s="2392"/>
      <c r="BB91" s="2402" t="s">
        <v>126</v>
      </c>
      <c r="BC91" s="2403"/>
      <c r="BD91" s="2403"/>
      <c r="BE91" s="2403"/>
      <c r="BF91" s="2403"/>
      <c r="BG91" s="2403"/>
      <c r="BH91" s="2403"/>
      <c r="BI91" s="2403"/>
      <c r="BJ91" s="2403"/>
      <c r="BK91" s="2403"/>
      <c r="BL91" s="2403"/>
      <c r="BM91" s="2404"/>
      <c r="BN91" s="320"/>
      <c r="BO91" s="320"/>
      <c r="BP91" s="1845"/>
      <c r="BQ91" s="1846"/>
      <c r="BR91" s="1846"/>
      <c r="BS91" s="1847"/>
      <c r="BT91" s="2372" t="s">
        <v>252</v>
      </c>
      <c r="BU91" s="2373"/>
      <c r="BV91" s="2373"/>
      <c r="BW91" s="2373"/>
      <c r="BX91" s="2384"/>
      <c r="BY91" s="358"/>
      <c r="BZ91" s="359"/>
      <c r="CA91" s="359"/>
      <c r="CB91" s="359"/>
      <c r="CC91" s="359"/>
      <c r="CD91" s="359"/>
      <c r="CE91" s="360" t="s">
        <v>1</v>
      </c>
      <c r="CF91" s="2372" t="s">
        <v>255</v>
      </c>
      <c r="CG91" s="2373"/>
      <c r="CH91" s="2373"/>
      <c r="CI91" s="2373"/>
      <c r="CJ91" s="2373"/>
      <c r="CK91" s="2376" t="s">
        <v>122</v>
      </c>
      <c r="CL91" s="2377"/>
      <c r="CM91" s="2377"/>
      <c r="CN91" s="2377"/>
      <c r="CO91" s="2377"/>
      <c r="CP91" s="2377" t="s">
        <v>256</v>
      </c>
      <c r="CQ91" s="2377"/>
      <c r="CR91" s="2377"/>
      <c r="CS91" s="2377"/>
      <c r="CT91" s="2388" t="s">
        <v>124</v>
      </c>
      <c r="CU91" s="2388"/>
      <c r="CV91" s="2388"/>
      <c r="CW91" s="2389"/>
      <c r="CX91" s="2390" t="s">
        <v>258</v>
      </c>
      <c r="CY91" s="2391"/>
      <c r="CZ91" s="2391"/>
      <c r="DA91" s="2391"/>
      <c r="DB91" s="2391"/>
      <c r="DC91" s="2392"/>
      <c r="DD91" s="2396"/>
      <c r="DE91" s="2397"/>
      <c r="DF91" s="2397"/>
      <c r="DG91" s="2397"/>
      <c r="DH91" s="2397"/>
      <c r="DI91" s="2398"/>
      <c r="DJ91" s="2390" t="s">
        <v>260</v>
      </c>
      <c r="DK91" s="2391"/>
      <c r="DL91" s="2391"/>
      <c r="DM91" s="2391"/>
      <c r="DN91" s="2391"/>
      <c r="DO91" s="2392"/>
      <c r="DP91" s="2402" t="s">
        <v>126</v>
      </c>
      <c r="DQ91" s="2403"/>
      <c r="DR91" s="2403"/>
      <c r="DS91" s="2403"/>
      <c r="DT91" s="2403"/>
      <c r="DU91" s="2403"/>
      <c r="DV91" s="2403"/>
      <c r="DW91" s="2403"/>
      <c r="DX91" s="2403"/>
      <c r="DY91" s="2403"/>
      <c r="DZ91" s="2403"/>
      <c r="EA91" s="2404"/>
    </row>
    <row r="92" spans="1:131" ht="22.5" customHeight="1" x14ac:dyDescent="0.15">
      <c r="A92" s="320"/>
      <c r="B92" s="1845"/>
      <c r="C92" s="1846"/>
      <c r="D92" s="1846"/>
      <c r="E92" s="1847"/>
      <c r="F92" s="2385"/>
      <c r="G92" s="2386"/>
      <c r="H92" s="2386"/>
      <c r="I92" s="2386"/>
      <c r="J92" s="2387"/>
      <c r="K92" s="2444">
        <f>年末調整1!$AL$142</f>
        <v>0</v>
      </c>
      <c r="L92" s="2445"/>
      <c r="M92" s="2445"/>
      <c r="N92" s="2445"/>
      <c r="O92" s="2445"/>
      <c r="P92" s="2445"/>
      <c r="Q92" s="2446"/>
      <c r="R92" s="2385"/>
      <c r="S92" s="2386"/>
      <c r="T92" s="2386"/>
      <c r="U92" s="2386"/>
      <c r="V92" s="2386"/>
      <c r="W92" s="2447"/>
      <c r="X92" s="2448"/>
      <c r="Y92" s="2448"/>
      <c r="Z92" s="2448"/>
      <c r="AA92" s="2448"/>
      <c r="AB92" s="2448"/>
      <c r="AC92" s="2448"/>
      <c r="AD92" s="2448"/>
      <c r="AE92" s="2448"/>
      <c r="AF92" s="2449"/>
      <c r="AG92" s="2449"/>
      <c r="AH92" s="2449"/>
      <c r="AI92" s="2450"/>
      <c r="AJ92" s="2393"/>
      <c r="AK92" s="2394"/>
      <c r="AL92" s="2394"/>
      <c r="AM92" s="2394"/>
      <c r="AN92" s="2394"/>
      <c r="AO92" s="2395"/>
      <c r="AP92" s="2399"/>
      <c r="AQ92" s="2400"/>
      <c r="AR92" s="2400"/>
      <c r="AS92" s="2400"/>
      <c r="AT92" s="2400"/>
      <c r="AU92" s="2401"/>
      <c r="AV92" s="2393"/>
      <c r="AW92" s="2394"/>
      <c r="AX92" s="2394"/>
      <c r="AY92" s="2394"/>
      <c r="AZ92" s="2394"/>
      <c r="BA92" s="2395"/>
      <c r="BB92" s="2425"/>
      <c r="BC92" s="2426"/>
      <c r="BD92" s="2426"/>
      <c r="BE92" s="2426"/>
      <c r="BF92" s="2426"/>
      <c r="BG92" s="2426"/>
      <c r="BH92" s="2426"/>
      <c r="BI92" s="2426"/>
      <c r="BJ92" s="2426"/>
      <c r="BK92" s="2426"/>
      <c r="BL92" s="2426"/>
      <c r="BM92" s="2427"/>
      <c r="BN92" s="320"/>
      <c r="BO92" s="320"/>
      <c r="BP92" s="1845"/>
      <c r="BQ92" s="1846"/>
      <c r="BR92" s="1846"/>
      <c r="BS92" s="1847"/>
      <c r="BT92" s="2385"/>
      <c r="BU92" s="2386"/>
      <c r="BV92" s="2386"/>
      <c r="BW92" s="2386"/>
      <c r="BX92" s="2387"/>
      <c r="BY92" s="2444">
        <f>年末調整1!$AL$142</f>
        <v>0</v>
      </c>
      <c r="BZ92" s="2445"/>
      <c r="CA92" s="2445"/>
      <c r="CB92" s="2445"/>
      <c r="CC92" s="2445"/>
      <c r="CD92" s="2445"/>
      <c r="CE92" s="2446"/>
      <c r="CF92" s="2385"/>
      <c r="CG92" s="2386"/>
      <c r="CH92" s="2386"/>
      <c r="CI92" s="2386"/>
      <c r="CJ92" s="2386"/>
      <c r="CK92" s="2447"/>
      <c r="CL92" s="2448"/>
      <c r="CM92" s="2448"/>
      <c r="CN92" s="2448"/>
      <c r="CO92" s="2448"/>
      <c r="CP92" s="2448"/>
      <c r="CQ92" s="2448"/>
      <c r="CR92" s="2448"/>
      <c r="CS92" s="2448"/>
      <c r="CT92" s="2449"/>
      <c r="CU92" s="2449"/>
      <c r="CV92" s="2449"/>
      <c r="CW92" s="2450"/>
      <c r="CX92" s="2393"/>
      <c r="CY92" s="2394"/>
      <c r="CZ92" s="2394"/>
      <c r="DA92" s="2394"/>
      <c r="DB92" s="2394"/>
      <c r="DC92" s="2395"/>
      <c r="DD92" s="2399"/>
      <c r="DE92" s="2400"/>
      <c r="DF92" s="2400"/>
      <c r="DG92" s="2400"/>
      <c r="DH92" s="2400"/>
      <c r="DI92" s="2401"/>
      <c r="DJ92" s="2393"/>
      <c r="DK92" s="2394"/>
      <c r="DL92" s="2394"/>
      <c r="DM92" s="2394"/>
      <c r="DN92" s="2394"/>
      <c r="DO92" s="2395"/>
      <c r="DP92" s="2425"/>
      <c r="DQ92" s="2426"/>
      <c r="DR92" s="2426"/>
      <c r="DS92" s="2426"/>
      <c r="DT92" s="2426"/>
      <c r="DU92" s="2426"/>
      <c r="DV92" s="2426"/>
      <c r="DW92" s="2426"/>
      <c r="DX92" s="2426"/>
      <c r="DY92" s="2426"/>
      <c r="DZ92" s="2426"/>
      <c r="EA92" s="2427"/>
    </row>
    <row r="93" spans="1:131" ht="15.75" customHeight="1" x14ac:dyDescent="0.15">
      <c r="A93" s="320"/>
      <c r="B93" s="1789" t="s">
        <v>470</v>
      </c>
      <c r="C93" s="1790"/>
      <c r="D93" s="1790"/>
      <c r="E93" s="1842" t="s">
        <v>368</v>
      </c>
      <c r="F93" s="1843"/>
      <c r="G93" s="1843"/>
      <c r="H93" s="1843"/>
      <c r="I93" s="1844"/>
      <c r="J93" s="2428" t="str">
        <f>IF(年末調整1!$C$42="適用なし","",年末調整1!$G$36)</f>
        <v/>
      </c>
      <c r="K93" s="2429"/>
      <c r="L93" s="2429"/>
      <c r="M93" s="2429"/>
      <c r="N93" s="2429"/>
      <c r="O93" s="2429"/>
      <c r="P93" s="2429"/>
      <c r="Q93" s="2429"/>
      <c r="R93" s="2429"/>
      <c r="S93" s="2429"/>
      <c r="T93" s="2429"/>
      <c r="U93" s="2429"/>
      <c r="V93" s="2429"/>
      <c r="W93" s="2429"/>
      <c r="X93" s="2430"/>
      <c r="Y93" s="2431" t="s">
        <v>455</v>
      </c>
      <c r="Z93" s="2432"/>
      <c r="AA93" s="2419" t="str">
        <f>IF(年末調整1!$C$42="適用なし","",年末調整1!$P$36)</f>
        <v/>
      </c>
      <c r="AB93" s="2420"/>
      <c r="AC93" s="2421"/>
      <c r="AD93" s="2435" t="s">
        <v>265</v>
      </c>
      <c r="AE93" s="2436"/>
      <c r="AF93" s="2436"/>
      <c r="AG93" s="2436"/>
      <c r="AH93" s="2436"/>
      <c r="AI93" s="2437"/>
      <c r="AJ93" s="2441" t="s">
        <v>126</v>
      </c>
      <c r="AK93" s="2442"/>
      <c r="AL93" s="2442"/>
      <c r="AM93" s="2442"/>
      <c r="AN93" s="2442"/>
      <c r="AO93" s="2443"/>
      <c r="AP93" s="2435" t="s">
        <v>267</v>
      </c>
      <c r="AQ93" s="2436"/>
      <c r="AR93" s="2436"/>
      <c r="AS93" s="2436"/>
      <c r="AT93" s="2436"/>
      <c r="AU93" s="2437"/>
      <c r="AV93" s="2441" t="s">
        <v>126</v>
      </c>
      <c r="AW93" s="2442"/>
      <c r="AX93" s="2442"/>
      <c r="AY93" s="2442"/>
      <c r="AZ93" s="2442"/>
      <c r="BA93" s="2443"/>
      <c r="BB93" s="2435" t="s">
        <v>268</v>
      </c>
      <c r="BC93" s="2436"/>
      <c r="BD93" s="2436"/>
      <c r="BE93" s="2436"/>
      <c r="BF93" s="2436"/>
      <c r="BG93" s="2437"/>
      <c r="BH93" s="2441" t="s">
        <v>126</v>
      </c>
      <c r="BI93" s="2442"/>
      <c r="BJ93" s="2442"/>
      <c r="BK93" s="2442"/>
      <c r="BL93" s="2442"/>
      <c r="BM93" s="2443"/>
      <c r="BN93" s="320"/>
      <c r="BO93" s="320"/>
      <c r="BP93" s="1789" t="s">
        <v>470</v>
      </c>
      <c r="BQ93" s="1790"/>
      <c r="BR93" s="1790"/>
      <c r="BS93" s="1842" t="s">
        <v>368</v>
      </c>
      <c r="BT93" s="1843"/>
      <c r="BU93" s="1843"/>
      <c r="BV93" s="1843"/>
      <c r="BW93" s="1844"/>
      <c r="BX93" s="2428" t="str">
        <f>IF(年末調整1!$C$42="適用なし","",年末調整1!$G$36)</f>
        <v/>
      </c>
      <c r="BY93" s="2429"/>
      <c r="BZ93" s="2429"/>
      <c r="CA93" s="2429"/>
      <c r="CB93" s="2429"/>
      <c r="CC93" s="2429"/>
      <c r="CD93" s="2429"/>
      <c r="CE93" s="2429"/>
      <c r="CF93" s="2429"/>
      <c r="CG93" s="2429"/>
      <c r="CH93" s="2429"/>
      <c r="CI93" s="2429"/>
      <c r="CJ93" s="2429"/>
      <c r="CK93" s="2429"/>
      <c r="CL93" s="2430"/>
      <c r="CM93" s="2431" t="s">
        <v>455</v>
      </c>
      <c r="CN93" s="2432"/>
      <c r="CO93" s="2419" t="str">
        <f>IF(年末調整1!$C$42="適用なし","",年末調整1!$P$36)</f>
        <v/>
      </c>
      <c r="CP93" s="2420"/>
      <c r="CQ93" s="2421"/>
      <c r="CR93" s="2435" t="s">
        <v>265</v>
      </c>
      <c r="CS93" s="2436"/>
      <c r="CT93" s="2436"/>
      <c r="CU93" s="2436"/>
      <c r="CV93" s="2436"/>
      <c r="CW93" s="2437"/>
      <c r="CX93" s="2441" t="s">
        <v>126</v>
      </c>
      <c r="CY93" s="2442"/>
      <c r="CZ93" s="2442"/>
      <c r="DA93" s="2442"/>
      <c r="DB93" s="2442"/>
      <c r="DC93" s="2443"/>
      <c r="DD93" s="2435" t="s">
        <v>267</v>
      </c>
      <c r="DE93" s="2436"/>
      <c r="DF93" s="2436"/>
      <c r="DG93" s="2436"/>
      <c r="DH93" s="2436"/>
      <c r="DI93" s="2437"/>
      <c r="DJ93" s="2441" t="s">
        <v>126</v>
      </c>
      <c r="DK93" s="2442"/>
      <c r="DL93" s="2442"/>
      <c r="DM93" s="2442"/>
      <c r="DN93" s="2442"/>
      <c r="DO93" s="2443"/>
      <c r="DP93" s="2435" t="s">
        <v>268</v>
      </c>
      <c r="DQ93" s="2436"/>
      <c r="DR93" s="2436"/>
      <c r="DS93" s="2436"/>
      <c r="DT93" s="2436"/>
      <c r="DU93" s="2437"/>
      <c r="DV93" s="2441" t="s">
        <v>126</v>
      </c>
      <c r="DW93" s="2442"/>
      <c r="DX93" s="2442"/>
      <c r="DY93" s="2442"/>
      <c r="DZ93" s="2442"/>
      <c r="EA93" s="2443"/>
    </row>
    <row r="94" spans="1:131" ht="33" customHeight="1" x14ac:dyDescent="0.15">
      <c r="A94" s="320"/>
      <c r="B94" s="1791"/>
      <c r="C94" s="1792"/>
      <c r="D94" s="1792"/>
      <c r="E94" s="2461" t="s">
        <v>261</v>
      </c>
      <c r="F94" s="2462"/>
      <c r="G94" s="2462"/>
      <c r="H94" s="2462"/>
      <c r="I94" s="2463"/>
      <c r="J94" s="2464" t="str">
        <f>IF(年末調整1!$C$42="適用なし","",年末調整1!$G$37)</f>
        <v/>
      </c>
      <c r="K94" s="2465"/>
      <c r="L94" s="2465"/>
      <c r="M94" s="2465"/>
      <c r="N94" s="2465"/>
      <c r="O94" s="2465"/>
      <c r="P94" s="2465"/>
      <c r="Q94" s="2465"/>
      <c r="R94" s="2465"/>
      <c r="S94" s="2465"/>
      <c r="T94" s="2465"/>
      <c r="U94" s="2465"/>
      <c r="V94" s="2465"/>
      <c r="W94" s="2465"/>
      <c r="X94" s="2466"/>
      <c r="Y94" s="2433"/>
      <c r="Z94" s="2434"/>
      <c r="AA94" s="2422"/>
      <c r="AB94" s="2423"/>
      <c r="AC94" s="2424"/>
      <c r="AD94" s="2438"/>
      <c r="AE94" s="2439"/>
      <c r="AF94" s="2439"/>
      <c r="AG94" s="2439"/>
      <c r="AH94" s="2439"/>
      <c r="AI94" s="2440"/>
      <c r="AJ94" s="2467" t="str">
        <f>IF(年末調整1!$O$29="","",IF(年末調整1!$C$42="適用なし","",年末調整1!$O$29))</f>
        <v/>
      </c>
      <c r="AK94" s="2468"/>
      <c r="AL94" s="2468"/>
      <c r="AM94" s="2468"/>
      <c r="AN94" s="2468"/>
      <c r="AO94" s="2469"/>
      <c r="AP94" s="2438"/>
      <c r="AQ94" s="2439"/>
      <c r="AR94" s="2439"/>
      <c r="AS94" s="2439"/>
      <c r="AT94" s="2439"/>
      <c r="AU94" s="2440"/>
      <c r="AV94" s="2451">
        <f>年末調整1!$N$108</f>
        <v>0</v>
      </c>
      <c r="AW94" s="2452"/>
      <c r="AX94" s="2452"/>
      <c r="AY94" s="2452"/>
      <c r="AZ94" s="2452"/>
      <c r="BA94" s="2453"/>
      <c r="BB94" s="2438"/>
      <c r="BC94" s="2439"/>
      <c r="BD94" s="2439"/>
      <c r="BE94" s="2439"/>
      <c r="BF94" s="2439"/>
      <c r="BG94" s="2440"/>
      <c r="BH94" s="2451">
        <f>年末調整1!$AL$123</f>
        <v>0</v>
      </c>
      <c r="BI94" s="2452"/>
      <c r="BJ94" s="2452"/>
      <c r="BK94" s="2452"/>
      <c r="BL94" s="2452"/>
      <c r="BM94" s="2453"/>
      <c r="BN94" s="320"/>
      <c r="BO94" s="320"/>
      <c r="BP94" s="1791"/>
      <c r="BQ94" s="1792"/>
      <c r="BR94" s="1792"/>
      <c r="BS94" s="2461" t="s">
        <v>261</v>
      </c>
      <c r="BT94" s="2462"/>
      <c r="BU94" s="2462"/>
      <c r="BV94" s="2462"/>
      <c r="BW94" s="2463"/>
      <c r="BX94" s="2464" t="str">
        <f>IF(年末調整1!$C$42="適用なし","",年末調整1!$G$37)</f>
        <v/>
      </c>
      <c r="BY94" s="2465"/>
      <c r="BZ94" s="2465"/>
      <c r="CA94" s="2465"/>
      <c r="CB94" s="2465"/>
      <c r="CC94" s="2465"/>
      <c r="CD94" s="2465"/>
      <c r="CE94" s="2465"/>
      <c r="CF94" s="2465"/>
      <c r="CG94" s="2465"/>
      <c r="CH94" s="2465"/>
      <c r="CI94" s="2465"/>
      <c r="CJ94" s="2465"/>
      <c r="CK94" s="2465"/>
      <c r="CL94" s="2466"/>
      <c r="CM94" s="2433"/>
      <c r="CN94" s="2434"/>
      <c r="CO94" s="2422"/>
      <c r="CP94" s="2423"/>
      <c r="CQ94" s="2424"/>
      <c r="CR94" s="2438"/>
      <c r="CS94" s="2439"/>
      <c r="CT94" s="2439"/>
      <c r="CU94" s="2439"/>
      <c r="CV94" s="2439"/>
      <c r="CW94" s="2440"/>
      <c r="CX94" s="2467" t="str">
        <f>IF(年末調整1!$O$29="","",IF(年末調整1!$C$42="適用なし","",年末調整1!$O$29))</f>
        <v/>
      </c>
      <c r="CY94" s="2468"/>
      <c r="CZ94" s="2468"/>
      <c r="DA94" s="2468"/>
      <c r="DB94" s="2468"/>
      <c r="DC94" s="2469"/>
      <c r="DD94" s="2438"/>
      <c r="DE94" s="2439"/>
      <c r="DF94" s="2439"/>
      <c r="DG94" s="2439"/>
      <c r="DH94" s="2439"/>
      <c r="DI94" s="2440"/>
      <c r="DJ94" s="2451">
        <f>年末調整1!$N$108</f>
        <v>0</v>
      </c>
      <c r="DK94" s="2452"/>
      <c r="DL94" s="2452"/>
      <c r="DM94" s="2452"/>
      <c r="DN94" s="2452"/>
      <c r="DO94" s="2453"/>
      <c r="DP94" s="2438"/>
      <c r="DQ94" s="2439"/>
      <c r="DR94" s="2439"/>
      <c r="DS94" s="2439"/>
      <c r="DT94" s="2439"/>
      <c r="DU94" s="2440"/>
      <c r="DV94" s="2451">
        <f>年末調整1!$AL$123</f>
        <v>0</v>
      </c>
      <c r="DW94" s="2452"/>
      <c r="DX94" s="2452"/>
      <c r="DY94" s="2452"/>
      <c r="DZ94" s="2452"/>
      <c r="EA94" s="2453"/>
    </row>
    <row r="95" spans="1:131" ht="27.75" customHeight="1" x14ac:dyDescent="0.15">
      <c r="A95" s="320"/>
      <c r="B95" s="1793"/>
      <c r="C95" s="1794"/>
      <c r="D95" s="1794"/>
      <c r="E95" s="2454" t="s">
        <v>241</v>
      </c>
      <c r="F95" s="2455"/>
      <c r="G95" s="2455"/>
      <c r="H95" s="2455"/>
      <c r="I95" s="2456"/>
      <c r="J95" s="2457" t="str">
        <f>IF(年末調整1!$C$42="適用なし","",DBCS(年末調整1!$R$36))</f>
        <v/>
      </c>
      <c r="K95" s="2458"/>
      <c r="L95" s="2458"/>
      <c r="M95" s="2458"/>
      <c r="N95" s="2458"/>
      <c r="O95" s="2458"/>
      <c r="P95" s="2458"/>
      <c r="Q95" s="2459" t="str">
        <f>IF(年末調整1!$C$42="適用なし","",DBCS(年末調整1!$V$36))</f>
        <v/>
      </c>
      <c r="R95" s="2459"/>
      <c r="S95" s="2459"/>
      <c r="T95" s="2459"/>
      <c r="U95" s="2459"/>
      <c r="V95" s="2459"/>
      <c r="W95" s="2459" t="str">
        <f>IF(年末調整1!$C$42="適用なし","",DBCS(年末調整1!$Z$36))</f>
        <v/>
      </c>
      <c r="X95" s="2459"/>
      <c r="Y95" s="2459"/>
      <c r="Z95" s="2459"/>
      <c r="AA95" s="2459"/>
      <c r="AB95" s="2459"/>
      <c r="AC95" s="2460"/>
      <c r="AD95" s="2438"/>
      <c r="AE95" s="2439"/>
      <c r="AF95" s="2439"/>
      <c r="AG95" s="2439"/>
      <c r="AH95" s="2439"/>
      <c r="AI95" s="2440"/>
      <c r="AJ95" s="2467"/>
      <c r="AK95" s="2468"/>
      <c r="AL95" s="2468"/>
      <c r="AM95" s="2468"/>
      <c r="AN95" s="2468"/>
      <c r="AO95" s="2469"/>
      <c r="AP95" s="2438"/>
      <c r="AQ95" s="2439"/>
      <c r="AR95" s="2439"/>
      <c r="AS95" s="2439"/>
      <c r="AT95" s="2439"/>
      <c r="AU95" s="2440"/>
      <c r="AV95" s="2451"/>
      <c r="AW95" s="2452"/>
      <c r="AX95" s="2452"/>
      <c r="AY95" s="2452"/>
      <c r="AZ95" s="2452"/>
      <c r="BA95" s="2453"/>
      <c r="BB95" s="2438"/>
      <c r="BC95" s="2439"/>
      <c r="BD95" s="2439"/>
      <c r="BE95" s="2439"/>
      <c r="BF95" s="2439"/>
      <c r="BG95" s="2440"/>
      <c r="BH95" s="2451"/>
      <c r="BI95" s="2452"/>
      <c r="BJ95" s="2452"/>
      <c r="BK95" s="2452"/>
      <c r="BL95" s="2452"/>
      <c r="BM95" s="2453"/>
      <c r="BN95" s="320"/>
      <c r="BO95" s="320"/>
      <c r="BP95" s="1793"/>
      <c r="BQ95" s="1794"/>
      <c r="BR95" s="1794"/>
      <c r="BS95" s="2454" t="s">
        <v>241</v>
      </c>
      <c r="BT95" s="2455"/>
      <c r="BU95" s="2455"/>
      <c r="BV95" s="2455"/>
      <c r="BW95" s="2456"/>
      <c r="BX95" s="2457" t="str">
        <f>IF(年末調整1!$C$42="適用なし","",DBCS(年末調整1!$R$36))</f>
        <v/>
      </c>
      <c r="BY95" s="2458"/>
      <c r="BZ95" s="2458"/>
      <c r="CA95" s="2458"/>
      <c r="CB95" s="2458"/>
      <c r="CC95" s="2458"/>
      <c r="CD95" s="2458"/>
      <c r="CE95" s="2459" t="str">
        <f>IF(年末調整1!$C$42="適用なし","",DBCS(年末調整1!$V$36))</f>
        <v/>
      </c>
      <c r="CF95" s="2459"/>
      <c r="CG95" s="2459"/>
      <c r="CH95" s="2459"/>
      <c r="CI95" s="2459"/>
      <c r="CJ95" s="2459"/>
      <c r="CK95" s="2459" t="str">
        <f>IF(年末調整1!$C$42="適用なし","",DBCS(年末調整1!$Z$36))</f>
        <v/>
      </c>
      <c r="CL95" s="2459"/>
      <c r="CM95" s="2459"/>
      <c r="CN95" s="2459"/>
      <c r="CO95" s="2459"/>
      <c r="CP95" s="2459"/>
      <c r="CQ95" s="2460"/>
      <c r="CR95" s="2438"/>
      <c r="CS95" s="2439"/>
      <c r="CT95" s="2439"/>
      <c r="CU95" s="2439"/>
      <c r="CV95" s="2439"/>
      <c r="CW95" s="2440"/>
      <c r="CX95" s="2467"/>
      <c r="CY95" s="2468"/>
      <c r="CZ95" s="2468"/>
      <c r="DA95" s="2468"/>
      <c r="DB95" s="2468"/>
      <c r="DC95" s="2469"/>
      <c r="DD95" s="2438"/>
      <c r="DE95" s="2439"/>
      <c r="DF95" s="2439"/>
      <c r="DG95" s="2439"/>
      <c r="DH95" s="2439"/>
      <c r="DI95" s="2440"/>
      <c r="DJ95" s="2451"/>
      <c r="DK95" s="2452"/>
      <c r="DL95" s="2452"/>
      <c r="DM95" s="2452"/>
      <c r="DN95" s="2452"/>
      <c r="DO95" s="2453"/>
      <c r="DP95" s="2438"/>
      <c r="DQ95" s="2439"/>
      <c r="DR95" s="2439"/>
      <c r="DS95" s="2439"/>
      <c r="DT95" s="2439"/>
      <c r="DU95" s="2440"/>
      <c r="DV95" s="2451"/>
      <c r="DW95" s="2452"/>
      <c r="DX95" s="2452"/>
      <c r="DY95" s="2452"/>
      <c r="DZ95" s="2452"/>
      <c r="EA95" s="2453"/>
    </row>
    <row r="96" spans="1:131" ht="15.75" customHeight="1" x14ac:dyDescent="0.15">
      <c r="A96" s="320"/>
      <c r="B96" s="2501" t="s">
        <v>269</v>
      </c>
      <c r="C96" s="2502"/>
      <c r="D96" s="2470">
        <v>1</v>
      </c>
      <c r="E96" s="1842" t="s">
        <v>368</v>
      </c>
      <c r="F96" s="1843"/>
      <c r="G96" s="1843"/>
      <c r="H96" s="1843"/>
      <c r="I96" s="1843"/>
      <c r="J96" s="2428">
        <f>年末調整1!$G$54</f>
        <v>0</v>
      </c>
      <c r="K96" s="2429"/>
      <c r="L96" s="2429"/>
      <c r="M96" s="2429"/>
      <c r="N96" s="2429"/>
      <c r="O96" s="2429"/>
      <c r="P96" s="2429"/>
      <c r="Q96" s="2429"/>
      <c r="R96" s="2429"/>
      <c r="S96" s="2429"/>
      <c r="T96" s="2429"/>
      <c r="U96" s="2429"/>
      <c r="V96" s="2429"/>
      <c r="W96" s="2429"/>
      <c r="X96" s="2430"/>
      <c r="Y96" s="2431" t="s">
        <v>263</v>
      </c>
      <c r="Z96" s="2432"/>
      <c r="AA96" s="2419">
        <f>年末調整1!$V$54</f>
        <v>0</v>
      </c>
      <c r="AB96" s="2420"/>
      <c r="AC96" s="2420"/>
      <c r="AD96" s="2478" t="s">
        <v>270</v>
      </c>
      <c r="AE96" s="2479"/>
      <c r="AF96" s="2482">
        <v>1</v>
      </c>
      <c r="AG96" s="1842" t="s">
        <v>368</v>
      </c>
      <c r="AH96" s="1843"/>
      <c r="AI96" s="1843"/>
      <c r="AJ96" s="1843"/>
      <c r="AK96" s="1843"/>
      <c r="AL96" s="2483">
        <f>年末調整1!$H$76</f>
        <v>0</v>
      </c>
      <c r="AM96" s="2484"/>
      <c r="AN96" s="2484"/>
      <c r="AO96" s="2484"/>
      <c r="AP96" s="2484"/>
      <c r="AQ96" s="2484"/>
      <c r="AR96" s="2484"/>
      <c r="AS96" s="2484"/>
      <c r="AT96" s="2484"/>
      <c r="AU96" s="2484"/>
      <c r="AV96" s="2484"/>
      <c r="AW96" s="2484"/>
      <c r="AX96" s="2484"/>
      <c r="AY96" s="2484"/>
      <c r="AZ96" s="2485"/>
      <c r="BA96" s="2431" t="s">
        <v>263</v>
      </c>
      <c r="BB96" s="2432"/>
      <c r="BC96" s="2419">
        <f>年末調整1!$V$76</f>
        <v>0</v>
      </c>
      <c r="BD96" s="2420"/>
      <c r="BE96" s="2420"/>
      <c r="BF96" s="2494" t="s">
        <v>296</v>
      </c>
      <c r="BG96" s="2495"/>
      <c r="BH96" s="2495"/>
      <c r="BI96" s="2495"/>
      <c r="BJ96" s="2495"/>
      <c r="BK96" s="2495"/>
      <c r="BL96" s="2495"/>
      <c r="BM96" s="2496"/>
      <c r="BN96" s="320"/>
      <c r="BO96" s="320"/>
      <c r="BP96" s="2501" t="s">
        <v>269</v>
      </c>
      <c r="BQ96" s="2502"/>
      <c r="BR96" s="2470">
        <v>1</v>
      </c>
      <c r="BS96" s="1842" t="s">
        <v>368</v>
      </c>
      <c r="BT96" s="1843"/>
      <c r="BU96" s="1843"/>
      <c r="BV96" s="1843"/>
      <c r="BW96" s="1843"/>
      <c r="BX96" s="2428">
        <f>年末調整1!$G$54</f>
        <v>0</v>
      </c>
      <c r="BY96" s="2429"/>
      <c r="BZ96" s="2429"/>
      <c r="CA96" s="2429"/>
      <c r="CB96" s="2429"/>
      <c r="CC96" s="2429"/>
      <c r="CD96" s="2429"/>
      <c r="CE96" s="2429"/>
      <c r="CF96" s="2429"/>
      <c r="CG96" s="2429"/>
      <c r="CH96" s="2429"/>
      <c r="CI96" s="2429"/>
      <c r="CJ96" s="2429"/>
      <c r="CK96" s="2429"/>
      <c r="CL96" s="2430"/>
      <c r="CM96" s="2431" t="s">
        <v>263</v>
      </c>
      <c r="CN96" s="2432"/>
      <c r="CO96" s="2419">
        <f>年末調整1!$V$54</f>
        <v>0</v>
      </c>
      <c r="CP96" s="2420"/>
      <c r="CQ96" s="2420"/>
      <c r="CR96" s="2478" t="s">
        <v>270</v>
      </c>
      <c r="CS96" s="2479"/>
      <c r="CT96" s="2482">
        <v>1</v>
      </c>
      <c r="CU96" s="1842" t="s">
        <v>368</v>
      </c>
      <c r="CV96" s="1843"/>
      <c r="CW96" s="1843"/>
      <c r="CX96" s="1843"/>
      <c r="CY96" s="1843"/>
      <c r="CZ96" s="2483">
        <f>年末調整1!$H$76</f>
        <v>0</v>
      </c>
      <c r="DA96" s="2484"/>
      <c r="DB96" s="2484"/>
      <c r="DC96" s="2484"/>
      <c r="DD96" s="2484"/>
      <c r="DE96" s="2484"/>
      <c r="DF96" s="2484"/>
      <c r="DG96" s="2484"/>
      <c r="DH96" s="2484"/>
      <c r="DI96" s="2484"/>
      <c r="DJ96" s="2484"/>
      <c r="DK96" s="2484"/>
      <c r="DL96" s="2484"/>
      <c r="DM96" s="2484"/>
      <c r="DN96" s="2485"/>
      <c r="DO96" s="2431" t="s">
        <v>263</v>
      </c>
      <c r="DP96" s="2432"/>
      <c r="DQ96" s="2419">
        <f>年末調整1!$V$76</f>
        <v>0</v>
      </c>
      <c r="DR96" s="2420"/>
      <c r="DS96" s="2420"/>
      <c r="DT96" s="2494" t="s">
        <v>296</v>
      </c>
      <c r="DU96" s="2495"/>
      <c r="DV96" s="2495"/>
      <c r="DW96" s="2495"/>
      <c r="DX96" s="2495"/>
      <c r="DY96" s="2495"/>
      <c r="DZ96" s="2495"/>
      <c r="EA96" s="2496"/>
    </row>
    <row r="97" spans="1:131" ht="33" customHeight="1" x14ac:dyDescent="0.15">
      <c r="A97" s="320"/>
      <c r="B97" s="2503"/>
      <c r="C97" s="2504"/>
      <c r="D97" s="2471"/>
      <c r="E97" s="2461" t="s">
        <v>261</v>
      </c>
      <c r="F97" s="2462"/>
      <c r="G97" s="2462"/>
      <c r="H97" s="2462"/>
      <c r="I97" s="2462"/>
      <c r="J97" s="2464">
        <f>年末調整1!$G$55</f>
        <v>0</v>
      </c>
      <c r="K97" s="2465"/>
      <c r="L97" s="2465"/>
      <c r="M97" s="2465"/>
      <c r="N97" s="2465"/>
      <c r="O97" s="2465"/>
      <c r="P97" s="2465"/>
      <c r="Q97" s="2465"/>
      <c r="R97" s="2465"/>
      <c r="S97" s="2465"/>
      <c r="T97" s="2465"/>
      <c r="U97" s="2465"/>
      <c r="V97" s="2465"/>
      <c r="W97" s="2465"/>
      <c r="X97" s="2466"/>
      <c r="Y97" s="2433"/>
      <c r="Z97" s="2434"/>
      <c r="AA97" s="2422"/>
      <c r="AB97" s="2423"/>
      <c r="AC97" s="2423"/>
      <c r="AD97" s="2480"/>
      <c r="AE97" s="2481"/>
      <c r="AF97" s="2482"/>
      <c r="AG97" s="2461" t="s">
        <v>261</v>
      </c>
      <c r="AH97" s="2462"/>
      <c r="AI97" s="2462"/>
      <c r="AJ97" s="2462"/>
      <c r="AK97" s="2462"/>
      <c r="AL97" s="2488">
        <f>年末調整1!$G$77</f>
        <v>0</v>
      </c>
      <c r="AM97" s="2489"/>
      <c r="AN97" s="2489"/>
      <c r="AO97" s="2489"/>
      <c r="AP97" s="2489"/>
      <c r="AQ97" s="2489"/>
      <c r="AR97" s="2489"/>
      <c r="AS97" s="2489"/>
      <c r="AT97" s="2489"/>
      <c r="AU97" s="2489"/>
      <c r="AV97" s="2489"/>
      <c r="AW97" s="2489"/>
      <c r="AX97" s="2489"/>
      <c r="AY97" s="2489"/>
      <c r="AZ97" s="2490"/>
      <c r="BA97" s="2433"/>
      <c r="BB97" s="2434"/>
      <c r="BC97" s="2422"/>
      <c r="BD97" s="2423"/>
      <c r="BE97" s="2423"/>
      <c r="BF97" s="2497"/>
      <c r="BG97" s="2498"/>
      <c r="BH97" s="2498"/>
      <c r="BI97" s="2498"/>
      <c r="BJ97" s="2498"/>
      <c r="BK97" s="2498"/>
      <c r="BL97" s="2498"/>
      <c r="BM97" s="2499"/>
      <c r="BN97" s="320"/>
      <c r="BO97" s="320"/>
      <c r="BP97" s="2503"/>
      <c r="BQ97" s="2504"/>
      <c r="BR97" s="2471"/>
      <c r="BS97" s="2461" t="s">
        <v>261</v>
      </c>
      <c r="BT97" s="2462"/>
      <c r="BU97" s="2462"/>
      <c r="BV97" s="2462"/>
      <c r="BW97" s="2462"/>
      <c r="BX97" s="2464">
        <f>年末調整1!$G$55</f>
        <v>0</v>
      </c>
      <c r="BY97" s="2465"/>
      <c r="BZ97" s="2465"/>
      <c r="CA97" s="2465"/>
      <c r="CB97" s="2465"/>
      <c r="CC97" s="2465"/>
      <c r="CD97" s="2465"/>
      <c r="CE97" s="2465"/>
      <c r="CF97" s="2465"/>
      <c r="CG97" s="2465"/>
      <c r="CH97" s="2465"/>
      <c r="CI97" s="2465"/>
      <c r="CJ97" s="2465"/>
      <c r="CK97" s="2465"/>
      <c r="CL97" s="2466"/>
      <c r="CM97" s="2433"/>
      <c r="CN97" s="2434"/>
      <c r="CO97" s="2422"/>
      <c r="CP97" s="2423"/>
      <c r="CQ97" s="2423"/>
      <c r="CR97" s="2480"/>
      <c r="CS97" s="2481"/>
      <c r="CT97" s="2482"/>
      <c r="CU97" s="2461" t="s">
        <v>261</v>
      </c>
      <c r="CV97" s="2462"/>
      <c r="CW97" s="2462"/>
      <c r="CX97" s="2462"/>
      <c r="CY97" s="2462"/>
      <c r="CZ97" s="2488">
        <f>年末調整1!$G$77</f>
        <v>0</v>
      </c>
      <c r="DA97" s="2489"/>
      <c r="DB97" s="2489"/>
      <c r="DC97" s="2489"/>
      <c r="DD97" s="2489"/>
      <c r="DE97" s="2489"/>
      <c r="DF97" s="2489"/>
      <c r="DG97" s="2489"/>
      <c r="DH97" s="2489"/>
      <c r="DI97" s="2489"/>
      <c r="DJ97" s="2489"/>
      <c r="DK97" s="2489"/>
      <c r="DL97" s="2489"/>
      <c r="DM97" s="2489"/>
      <c r="DN97" s="2490"/>
      <c r="DO97" s="2433"/>
      <c r="DP97" s="2434"/>
      <c r="DQ97" s="2422"/>
      <c r="DR97" s="2423"/>
      <c r="DS97" s="2423"/>
      <c r="DT97" s="2497"/>
      <c r="DU97" s="2498"/>
      <c r="DV97" s="2498"/>
      <c r="DW97" s="2498"/>
      <c r="DX97" s="2498"/>
      <c r="DY97" s="2498"/>
      <c r="DZ97" s="2498"/>
      <c r="EA97" s="2499"/>
    </row>
    <row r="98" spans="1:131" ht="27.75" customHeight="1" x14ac:dyDescent="0.15">
      <c r="A98" s="320"/>
      <c r="B98" s="2503"/>
      <c r="C98" s="2504"/>
      <c r="D98" s="2472"/>
      <c r="E98" s="2475" t="s">
        <v>241</v>
      </c>
      <c r="F98" s="2476"/>
      <c r="G98" s="2476"/>
      <c r="H98" s="2476"/>
      <c r="I98" s="2477"/>
      <c r="J98" s="2457" t="str">
        <f>DBCS(年末調整1!$X$54)</f>
        <v/>
      </c>
      <c r="K98" s="2458"/>
      <c r="L98" s="2458"/>
      <c r="M98" s="2458"/>
      <c r="N98" s="2458"/>
      <c r="O98" s="2458"/>
      <c r="P98" s="2458"/>
      <c r="Q98" s="2459" t="str">
        <f>DBCS(年末調整1!$AB$54)</f>
        <v/>
      </c>
      <c r="R98" s="2459"/>
      <c r="S98" s="2459"/>
      <c r="T98" s="2459"/>
      <c r="U98" s="2459"/>
      <c r="V98" s="2459"/>
      <c r="W98" s="2459" t="str">
        <f>DBCS(年末調整1!$AF$54)</f>
        <v/>
      </c>
      <c r="X98" s="2459"/>
      <c r="Y98" s="2459"/>
      <c r="Z98" s="2459"/>
      <c r="AA98" s="2459"/>
      <c r="AB98" s="2459"/>
      <c r="AC98" s="2500"/>
      <c r="AD98" s="2480"/>
      <c r="AE98" s="2481"/>
      <c r="AF98" s="2482"/>
      <c r="AG98" s="2475" t="s">
        <v>241</v>
      </c>
      <c r="AH98" s="2476"/>
      <c r="AI98" s="2476"/>
      <c r="AJ98" s="2476"/>
      <c r="AK98" s="2477"/>
      <c r="AL98" s="2486" t="str">
        <f>DBCS(年末調整1!$X$76)</f>
        <v/>
      </c>
      <c r="AM98" s="2487"/>
      <c r="AN98" s="2487"/>
      <c r="AO98" s="2487"/>
      <c r="AP98" s="2487"/>
      <c r="AQ98" s="2487"/>
      <c r="AR98" s="2487"/>
      <c r="AS98" s="2224" t="str">
        <f>DBCS(年末調整1!$AB$76)</f>
        <v/>
      </c>
      <c r="AT98" s="2224"/>
      <c r="AU98" s="2224"/>
      <c r="AV98" s="2224"/>
      <c r="AW98" s="2224"/>
      <c r="AX98" s="2224"/>
      <c r="AY98" s="2224" t="str">
        <f>DBCS(年末調整1!$AF$76)</f>
        <v/>
      </c>
      <c r="AZ98" s="2224"/>
      <c r="BA98" s="2224"/>
      <c r="BB98" s="2224"/>
      <c r="BC98" s="2224"/>
      <c r="BD98" s="2224"/>
      <c r="BE98" s="2225"/>
      <c r="BF98" s="2473" t="str">
        <f>IF(年末調整1!$X$66=0,"","（1）")</f>
        <v/>
      </c>
      <c r="BG98" s="2474"/>
      <c r="BH98" s="2474"/>
      <c r="BI98" s="361"/>
      <c r="BJ98" s="361"/>
      <c r="BK98" s="361"/>
      <c r="BL98" s="361"/>
      <c r="BM98" s="362"/>
      <c r="BN98" s="320"/>
      <c r="BO98" s="320"/>
      <c r="BP98" s="2503"/>
      <c r="BQ98" s="2504"/>
      <c r="BR98" s="2472"/>
      <c r="BS98" s="2475" t="s">
        <v>241</v>
      </c>
      <c r="BT98" s="2476"/>
      <c r="BU98" s="2476"/>
      <c r="BV98" s="2476"/>
      <c r="BW98" s="2477"/>
      <c r="BX98" s="2457" t="str">
        <f>DBCS(年末調整1!$X$54)</f>
        <v/>
      </c>
      <c r="BY98" s="2458"/>
      <c r="BZ98" s="2458"/>
      <c r="CA98" s="2458"/>
      <c r="CB98" s="2458"/>
      <c r="CC98" s="2458"/>
      <c r="CD98" s="2458"/>
      <c r="CE98" s="2459" t="str">
        <f>DBCS(年末調整1!$AB$54)</f>
        <v/>
      </c>
      <c r="CF98" s="2459"/>
      <c r="CG98" s="2459"/>
      <c r="CH98" s="2459"/>
      <c r="CI98" s="2459"/>
      <c r="CJ98" s="2459"/>
      <c r="CK98" s="2459" t="str">
        <f>DBCS(年末調整1!$AF$54)</f>
        <v/>
      </c>
      <c r="CL98" s="2459"/>
      <c r="CM98" s="2459"/>
      <c r="CN98" s="2459"/>
      <c r="CO98" s="2459"/>
      <c r="CP98" s="2459"/>
      <c r="CQ98" s="2500"/>
      <c r="CR98" s="2480"/>
      <c r="CS98" s="2481"/>
      <c r="CT98" s="2482"/>
      <c r="CU98" s="2475" t="s">
        <v>241</v>
      </c>
      <c r="CV98" s="2476"/>
      <c r="CW98" s="2476"/>
      <c r="CX98" s="2476"/>
      <c r="CY98" s="2477"/>
      <c r="CZ98" s="2486" t="str">
        <f>DBCS(年末調整1!$X$76)</f>
        <v/>
      </c>
      <c r="DA98" s="2487"/>
      <c r="DB98" s="2487"/>
      <c r="DC98" s="2487"/>
      <c r="DD98" s="2487"/>
      <c r="DE98" s="2487"/>
      <c r="DF98" s="2487"/>
      <c r="DG98" s="2224" t="str">
        <f>DBCS(年末調整1!$AB$76)</f>
        <v/>
      </c>
      <c r="DH98" s="2224"/>
      <c r="DI98" s="2224"/>
      <c r="DJ98" s="2224"/>
      <c r="DK98" s="2224"/>
      <c r="DL98" s="2224"/>
      <c r="DM98" s="2224" t="str">
        <f>DBCS(年末調整1!$AF$76)</f>
        <v/>
      </c>
      <c r="DN98" s="2224"/>
      <c r="DO98" s="2224"/>
      <c r="DP98" s="2224"/>
      <c r="DQ98" s="2224"/>
      <c r="DR98" s="2224"/>
      <c r="DS98" s="2225"/>
      <c r="DT98" s="2473" t="str">
        <f>IF(年末調整1!$X$66=0,"","（1）")</f>
        <v/>
      </c>
      <c r="DU98" s="2474"/>
      <c r="DV98" s="2474"/>
      <c r="DW98" s="361"/>
      <c r="DX98" s="361"/>
      <c r="DY98" s="361"/>
      <c r="DZ98" s="361"/>
      <c r="EA98" s="362"/>
    </row>
    <row r="99" spans="1:131" ht="15.75" customHeight="1" x14ac:dyDescent="0.15">
      <c r="A99" s="320"/>
      <c r="B99" s="2503"/>
      <c r="C99" s="2504"/>
      <c r="D99" s="2470">
        <v>2</v>
      </c>
      <c r="E99" s="1842" t="s">
        <v>368</v>
      </c>
      <c r="F99" s="1843"/>
      <c r="G99" s="1843"/>
      <c r="H99" s="1843"/>
      <c r="I99" s="1843"/>
      <c r="J99" s="2428">
        <f>年末調整1!$G$57</f>
        <v>0</v>
      </c>
      <c r="K99" s="2429"/>
      <c r="L99" s="2429"/>
      <c r="M99" s="2429"/>
      <c r="N99" s="2429"/>
      <c r="O99" s="2429"/>
      <c r="P99" s="2429"/>
      <c r="Q99" s="2429"/>
      <c r="R99" s="2429"/>
      <c r="S99" s="2429"/>
      <c r="T99" s="2429"/>
      <c r="U99" s="2429"/>
      <c r="V99" s="2429"/>
      <c r="W99" s="2429"/>
      <c r="X99" s="2430"/>
      <c r="Y99" s="2431" t="s">
        <v>263</v>
      </c>
      <c r="Z99" s="2432"/>
      <c r="AA99" s="2419">
        <f>年末調整1!$V$57</f>
        <v>0</v>
      </c>
      <c r="AB99" s="2420"/>
      <c r="AC99" s="2420"/>
      <c r="AD99" s="2480"/>
      <c r="AE99" s="2481"/>
      <c r="AF99" s="2482">
        <v>2</v>
      </c>
      <c r="AG99" s="1842" t="s">
        <v>368</v>
      </c>
      <c r="AH99" s="1843"/>
      <c r="AI99" s="1843"/>
      <c r="AJ99" s="1843"/>
      <c r="AK99" s="1843"/>
      <c r="AL99" s="2491">
        <f>年末調整1!$H$79</f>
        <v>0</v>
      </c>
      <c r="AM99" s="2492"/>
      <c r="AN99" s="2492"/>
      <c r="AO99" s="2492"/>
      <c r="AP99" s="2492"/>
      <c r="AQ99" s="2492"/>
      <c r="AR99" s="2492"/>
      <c r="AS99" s="2492"/>
      <c r="AT99" s="2492"/>
      <c r="AU99" s="2492"/>
      <c r="AV99" s="2492"/>
      <c r="AW99" s="2492"/>
      <c r="AX99" s="2492"/>
      <c r="AY99" s="2492"/>
      <c r="AZ99" s="2493"/>
      <c r="BA99" s="2510" t="s">
        <v>263</v>
      </c>
      <c r="BB99" s="2511"/>
      <c r="BC99" s="2378">
        <f>年末調整1!$V$79</f>
        <v>0</v>
      </c>
      <c r="BD99" s="2379"/>
      <c r="BE99" s="2379"/>
      <c r="BF99" s="363"/>
      <c r="BG99" s="2507">
        <f>年末調整1!$X$66</f>
        <v>0</v>
      </c>
      <c r="BH99" s="2507"/>
      <c r="BI99" s="2507">
        <f>年末調整1!$AB$66</f>
        <v>0</v>
      </c>
      <c r="BJ99" s="2507"/>
      <c r="BK99" s="2507">
        <f>年末調整1!$AF$66</f>
        <v>0</v>
      </c>
      <c r="BL99" s="2507"/>
      <c r="BM99" s="364"/>
      <c r="BN99" s="320"/>
      <c r="BO99" s="320"/>
      <c r="BP99" s="2503"/>
      <c r="BQ99" s="2504"/>
      <c r="BR99" s="2470">
        <v>2</v>
      </c>
      <c r="BS99" s="1842" t="s">
        <v>368</v>
      </c>
      <c r="BT99" s="1843"/>
      <c r="BU99" s="1843"/>
      <c r="BV99" s="1843"/>
      <c r="BW99" s="1843"/>
      <c r="BX99" s="2428">
        <f>年末調整1!$G$57</f>
        <v>0</v>
      </c>
      <c r="BY99" s="2429"/>
      <c r="BZ99" s="2429"/>
      <c r="CA99" s="2429"/>
      <c r="CB99" s="2429"/>
      <c r="CC99" s="2429"/>
      <c r="CD99" s="2429"/>
      <c r="CE99" s="2429"/>
      <c r="CF99" s="2429"/>
      <c r="CG99" s="2429"/>
      <c r="CH99" s="2429"/>
      <c r="CI99" s="2429"/>
      <c r="CJ99" s="2429"/>
      <c r="CK99" s="2429"/>
      <c r="CL99" s="2430"/>
      <c r="CM99" s="2431" t="s">
        <v>263</v>
      </c>
      <c r="CN99" s="2432"/>
      <c r="CO99" s="2419">
        <f>年末調整1!$V$57</f>
        <v>0</v>
      </c>
      <c r="CP99" s="2420"/>
      <c r="CQ99" s="2420"/>
      <c r="CR99" s="2480"/>
      <c r="CS99" s="2481"/>
      <c r="CT99" s="2482">
        <v>2</v>
      </c>
      <c r="CU99" s="1842" t="s">
        <v>368</v>
      </c>
      <c r="CV99" s="1843"/>
      <c r="CW99" s="1843"/>
      <c r="CX99" s="1843"/>
      <c r="CY99" s="1843"/>
      <c r="CZ99" s="2491">
        <f>年末調整1!$H$79</f>
        <v>0</v>
      </c>
      <c r="DA99" s="2492"/>
      <c r="DB99" s="2492"/>
      <c r="DC99" s="2492"/>
      <c r="DD99" s="2492"/>
      <c r="DE99" s="2492"/>
      <c r="DF99" s="2492"/>
      <c r="DG99" s="2492"/>
      <c r="DH99" s="2492"/>
      <c r="DI99" s="2492"/>
      <c r="DJ99" s="2492"/>
      <c r="DK99" s="2492"/>
      <c r="DL99" s="2492"/>
      <c r="DM99" s="2492"/>
      <c r="DN99" s="2493"/>
      <c r="DO99" s="2510" t="s">
        <v>263</v>
      </c>
      <c r="DP99" s="2511"/>
      <c r="DQ99" s="2378">
        <f>年末調整1!$V$79</f>
        <v>0</v>
      </c>
      <c r="DR99" s="2379"/>
      <c r="DS99" s="2379"/>
      <c r="DT99" s="363"/>
      <c r="DU99" s="2507">
        <f>年末調整1!$X$66</f>
        <v>0</v>
      </c>
      <c r="DV99" s="2507"/>
      <c r="DW99" s="2507">
        <f>年末調整1!$AB$66</f>
        <v>0</v>
      </c>
      <c r="DX99" s="2507"/>
      <c r="DY99" s="2507">
        <f>年末調整1!$AF$66</f>
        <v>0</v>
      </c>
      <c r="DZ99" s="2507"/>
      <c r="EA99" s="364"/>
    </row>
    <row r="100" spans="1:131" ht="33" customHeight="1" x14ac:dyDescent="0.15">
      <c r="A100" s="320"/>
      <c r="B100" s="2503"/>
      <c r="C100" s="2504"/>
      <c r="D100" s="2471"/>
      <c r="E100" s="2461" t="s">
        <v>261</v>
      </c>
      <c r="F100" s="2462"/>
      <c r="G100" s="2462"/>
      <c r="H100" s="2462"/>
      <c r="I100" s="2462"/>
      <c r="J100" s="2464">
        <f>年末調整1!$G$58</f>
        <v>0</v>
      </c>
      <c r="K100" s="2465"/>
      <c r="L100" s="2465"/>
      <c r="M100" s="2465"/>
      <c r="N100" s="2465"/>
      <c r="O100" s="2465"/>
      <c r="P100" s="2465"/>
      <c r="Q100" s="2465"/>
      <c r="R100" s="2465"/>
      <c r="S100" s="2465"/>
      <c r="T100" s="2465"/>
      <c r="U100" s="2465"/>
      <c r="V100" s="2465"/>
      <c r="W100" s="2465"/>
      <c r="X100" s="2466"/>
      <c r="Y100" s="2433"/>
      <c r="Z100" s="2434"/>
      <c r="AA100" s="2422"/>
      <c r="AB100" s="2423"/>
      <c r="AC100" s="2423"/>
      <c r="AD100" s="2480"/>
      <c r="AE100" s="2481"/>
      <c r="AF100" s="2482"/>
      <c r="AG100" s="2461" t="s">
        <v>261</v>
      </c>
      <c r="AH100" s="2462"/>
      <c r="AI100" s="2462"/>
      <c r="AJ100" s="2462"/>
      <c r="AK100" s="2462"/>
      <c r="AL100" s="2488">
        <f>年末調整1!$G$80</f>
        <v>0</v>
      </c>
      <c r="AM100" s="2489"/>
      <c r="AN100" s="2489"/>
      <c r="AO100" s="2489"/>
      <c r="AP100" s="2489"/>
      <c r="AQ100" s="2489"/>
      <c r="AR100" s="2489"/>
      <c r="AS100" s="2489"/>
      <c r="AT100" s="2489"/>
      <c r="AU100" s="2489"/>
      <c r="AV100" s="2489"/>
      <c r="AW100" s="2489"/>
      <c r="AX100" s="2489"/>
      <c r="AY100" s="2489"/>
      <c r="AZ100" s="2490"/>
      <c r="BA100" s="2433"/>
      <c r="BB100" s="2434"/>
      <c r="BC100" s="2422"/>
      <c r="BD100" s="2423"/>
      <c r="BE100" s="2423"/>
      <c r="BF100" s="2508" t="str">
        <f>IF(年末調整1!$X$69=0,"","（2）")</f>
        <v/>
      </c>
      <c r="BG100" s="2509"/>
      <c r="BH100" s="2509"/>
      <c r="BI100" s="325"/>
      <c r="BJ100" s="325"/>
      <c r="BK100" s="325"/>
      <c r="BL100" s="325"/>
      <c r="BM100" s="364"/>
      <c r="BN100" s="320"/>
      <c r="BO100" s="320"/>
      <c r="BP100" s="2503"/>
      <c r="BQ100" s="2504"/>
      <c r="BR100" s="2471"/>
      <c r="BS100" s="2461" t="s">
        <v>261</v>
      </c>
      <c r="BT100" s="2462"/>
      <c r="BU100" s="2462"/>
      <c r="BV100" s="2462"/>
      <c r="BW100" s="2462"/>
      <c r="BX100" s="2464">
        <f>年末調整1!$G$58</f>
        <v>0</v>
      </c>
      <c r="BY100" s="2465"/>
      <c r="BZ100" s="2465"/>
      <c r="CA100" s="2465"/>
      <c r="CB100" s="2465"/>
      <c r="CC100" s="2465"/>
      <c r="CD100" s="2465"/>
      <c r="CE100" s="2465"/>
      <c r="CF100" s="2465"/>
      <c r="CG100" s="2465"/>
      <c r="CH100" s="2465"/>
      <c r="CI100" s="2465"/>
      <c r="CJ100" s="2465"/>
      <c r="CK100" s="2465"/>
      <c r="CL100" s="2466"/>
      <c r="CM100" s="2433"/>
      <c r="CN100" s="2434"/>
      <c r="CO100" s="2422"/>
      <c r="CP100" s="2423"/>
      <c r="CQ100" s="2423"/>
      <c r="CR100" s="2480"/>
      <c r="CS100" s="2481"/>
      <c r="CT100" s="2482"/>
      <c r="CU100" s="2461" t="s">
        <v>261</v>
      </c>
      <c r="CV100" s="2462"/>
      <c r="CW100" s="2462"/>
      <c r="CX100" s="2462"/>
      <c r="CY100" s="2462"/>
      <c r="CZ100" s="2488">
        <f>年末調整1!$G$80</f>
        <v>0</v>
      </c>
      <c r="DA100" s="2489"/>
      <c r="DB100" s="2489"/>
      <c r="DC100" s="2489"/>
      <c r="DD100" s="2489"/>
      <c r="DE100" s="2489"/>
      <c r="DF100" s="2489"/>
      <c r="DG100" s="2489"/>
      <c r="DH100" s="2489"/>
      <c r="DI100" s="2489"/>
      <c r="DJ100" s="2489"/>
      <c r="DK100" s="2489"/>
      <c r="DL100" s="2489"/>
      <c r="DM100" s="2489"/>
      <c r="DN100" s="2490"/>
      <c r="DO100" s="2433"/>
      <c r="DP100" s="2434"/>
      <c r="DQ100" s="2422"/>
      <c r="DR100" s="2423"/>
      <c r="DS100" s="2423"/>
      <c r="DT100" s="2508" t="str">
        <f>IF(年末調整1!$X$69=0,"","（2）")</f>
        <v/>
      </c>
      <c r="DU100" s="2509"/>
      <c r="DV100" s="2509"/>
      <c r="DW100" s="325"/>
      <c r="DX100" s="325"/>
      <c r="DY100" s="325"/>
      <c r="DZ100" s="325"/>
      <c r="EA100" s="364"/>
    </row>
    <row r="101" spans="1:131" ht="27.75" customHeight="1" x14ac:dyDescent="0.15">
      <c r="A101" s="320"/>
      <c r="B101" s="2503"/>
      <c r="C101" s="2504"/>
      <c r="D101" s="2472"/>
      <c r="E101" s="2475" t="s">
        <v>241</v>
      </c>
      <c r="F101" s="2476"/>
      <c r="G101" s="2476"/>
      <c r="H101" s="2476"/>
      <c r="I101" s="2477"/>
      <c r="J101" s="2457" t="str">
        <f>DBCS(年末調整1!$X$57)</f>
        <v/>
      </c>
      <c r="K101" s="2458"/>
      <c r="L101" s="2458"/>
      <c r="M101" s="2458"/>
      <c r="N101" s="2458"/>
      <c r="O101" s="2458"/>
      <c r="P101" s="2458"/>
      <c r="Q101" s="2459" t="str">
        <f>DBCS(年末調整1!$AB$57)</f>
        <v/>
      </c>
      <c r="R101" s="2459"/>
      <c r="S101" s="2459"/>
      <c r="T101" s="2459"/>
      <c r="U101" s="2459"/>
      <c r="V101" s="2459"/>
      <c r="W101" s="2459" t="str">
        <f>DBCS(年末調整1!$AF$57)</f>
        <v/>
      </c>
      <c r="X101" s="2459"/>
      <c r="Y101" s="2459"/>
      <c r="Z101" s="2459"/>
      <c r="AA101" s="2459"/>
      <c r="AB101" s="2459"/>
      <c r="AC101" s="2500"/>
      <c r="AD101" s="2480"/>
      <c r="AE101" s="2481"/>
      <c r="AF101" s="2482"/>
      <c r="AG101" s="2475" t="s">
        <v>241</v>
      </c>
      <c r="AH101" s="2476"/>
      <c r="AI101" s="2476"/>
      <c r="AJ101" s="2476"/>
      <c r="AK101" s="2477"/>
      <c r="AL101" s="2486" t="str">
        <f>DBCS(年末調整1!$X$79)</f>
        <v/>
      </c>
      <c r="AM101" s="2487"/>
      <c r="AN101" s="2487"/>
      <c r="AO101" s="2487"/>
      <c r="AP101" s="2487"/>
      <c r="AQ101" s="2487"/>
      <c r="AR101" s="2487"/>
      <c r="AS101" s="2224" t="str">
        <f>DBCS(年末調整1!$AB$79)</f>
        <v/>
      </c>
      <c r="AT101" s="2224"/>
      <c r="AU101" s="2224"/>
      <c r="AV101" s="2224"/>
      <c r="AW101" s="2224"/>
      <c r="AX101" s="2224"/>
      <c r="AY101" s="2224" t="str">
        <f>DBCS(年末調整1!$AF$79)</f>
        <v/>
      </c>
      <c r="AZ101" s="2224"/>
      <c r="BA101" s="2224"/>
      <c r="BB101" s="2224"/>
      <c r="BC101" s="2224"/>
      <c r="BD101" s="2224"/>
      <c r="BE101" s="2225"/>
      <c r="BF101" s="350"/>
      <c r="BG101" s="2507">
        <f>年末調整1!$X$69</f>
        <v>0</v>
      </c>
      <c r="BH101" s="2507"/>
      <c r="BI101" s="2507">
        <f>年末調整1!$AB$69</f>
        <v>0</v>
      </c>
      <c r="BJ101" s="2507"/>
      <c r="BK101" s="2507">
        <f>年末調整1!$AF$69</f>
        <v>0</v>
      </c>
      <c r="BL101" s="2507"/>
      <c r="BM101" s="364"/>
      <c r="BN101" s="320"/>
      <c r="BO101" s="320"/>
      <c r="BP101" s="2503"/>
      <c r="BQ101" s="2504"/>
      <c r="BR101" s="2472"/>
      <c r="BS101" s="2475" t="s">
        <v>241</v>
      </c>
      <c r="BT101" s="2476"/>
      <c r="BU101" s="2476"/>
      <c r="BV101" s="2476"/>
      <c r="BW101" s="2477"/>
      <c r="BX101" s="2457" t="str">
        <f>DBCS(年末調整1!$X$57)</f>
        <v/>
      </c>
      <c r="BY101" s="2458"/>
      <c r="BZ101" s="2458"/>
      <c r="CA101" s="2458"/>
      <c r="CB101" s="2458"/>
      <c r="CC101" s="2458"/>
      <c r="CD101" s="2458"/>
      <c r="CE101" s="2459" t="str">
        <f>DBCS(年末調整1!$AB$57)</f>
        <v/>
      </c>
      <c r="CF101" s="2459"/>
      <c r="CG101" s="2459"/>
      <c r="CH101" s="2459"/>
      <c r="CI101" s="2459"/>
      <c r="CJ101" s="2459"/>
      <c r="CK101" s="2459" t="str">
        <f>DBCS(年末調整1!$AF$57)</f>
        <v/>
      </c>
      <c r="CL101" s="2459"/>
      <c r="CM101" s="2459"/>
      <c r="CN101" s="2459"/>
      <c r="CO101" s="2459"/>
      <c r="CP101" s="2459"/>
      <c r="CQ101" s="2500"/>
      <c r="CR101" s="2480"/>
      <c r="CS101" s="2481"/>
      <c r="CT101" s="2482"/>
      <c r="CU101" s="2475" t="s">
        <v>241</v>
      </c>
      <c r="CV101" s="2476"/>
      <c r="CW101" s="2476"/>
      <c r="CX101" s="2476"/>
      <c r="CY101" s="2477"/>
      <c r="CZ101" s="2486" t="str">
        <f>DBCS(年末調整1!$X$79)</f>
        <v/>
      </c>
      <c r="DA101" s="2487"/>
      <c r="DB101" s="2487"/>
      <c r="DC101" s="2487"/>
      <c r="DD101" s="2487"/>
      <c r="DE101" s="2487"/>
      <c r="DF101" s="2487"/>
      <c r="DG101" s="2224" t="str">
        <f>DBCS(年末調整1!$AB$79)</f>
        <v/>
      </c>
      <c r="DH101" s="2224"/>
      <c r="DI101" s="2224"/>
      <c r="DJ101" s="2224"/>
      <c r="DK101" s="2224"/>
      <c r="DL101" s="2224"/>
      <c r="DM101" s="2224" t="str">
        <f>DBCS(年末調整1!$AF$79)</f>
        <v/>
      </c>
      <c r="DN101" s="2224"/>
      <c r="DO101" s="2224"/>
      <c r="DP101" s="2224"/>
      <c r="DQ101" s="2224"/>
      <c r="DR101" s="2224"/>
      <c r="DS101" s="2225"/>
      <c r="DT101" s="350"/>
      <c r="DU101" s="2507">
        <f>年末調整1!$X$69</f>
        <v>0</v>
      </c>
      <c r="DV101" s="2507"/>
      <c r="DW101" s="2507">
        <f>年末調整1!$AB$69</f>
        <v>0</v>
      </c>
      <c r="DX101" s="2507"/>
      <c r="DY101" s="2507">
        <f>年末調整1!$AF$69</f>
        <v>0</v>
      </c>
      <c r="DZ101" s="2507"/>
      <c r="EA101" s="364"/>
    </row>
    <row r="102" spans="1:131" ht="15.75" customHeight="1" x14ac:dyDescent="0.15">
      <c r="A102" s="320"/>
      <c r="B102" s="2503"/>
      <c r="C102" s="2504"/>
      <c r="D102" s="2470">
        <v>3</v>
      </c>
      <c r="E102" s="1842" t="s">
        <v>368</v>
      </c>
      <c r="F102" s="1843"/>
      <c r="G102" s="1843"/>
      <c r="H102" s="1843"/>
      <c r="I102" s="1843"/>
      <c r="J102" s="2428">
        <f>年末調整1!$G$60</f>
        <v>0</v>
      </c>
      <c r="K102" s="2429"/>
      <c r="L102" s="2429"/>
      <c r="M102" s="2429"/>
      <c r="N102" s="2429"/>
      <c r="O102" s="2429"/>
      <c r="P102" s="2429"/>
      <c r="Q102" s="2429"/>
      <c r="R102" s="2429"/>
      <c r="S102" s="2429"/>
      <c r="T102" s="2429"/>
      <c r="U102" s="2429"/>
      <c r="V102" s="2429"/>
      <c r="W102" s="2429"/>
      <c r="X102" s="2430"/>
      <c r="Y102" s="2431" t="s">
        <v>263</v>
      </c>
      <c r="Z102" s="2432"/>
      <c r="AA102" s="2419">
        <f>年末調整1!$V$60</f>
        <v>0</v>
      </c>
      <c r="AB102" s="2420"/>
      <c r="AC102" s="2420"/>
      <c r="AD102" s="2480"/>
      <c r="AE102" s="2481"/>
      <c r="AF102" s="2482">
        <v>3</v>
      </c>
      <c r="AG102" s="1842" t="s">
        <v>368</v>
      </c>
      <c r="AH102" s="1843"/>
      <c r="AI102" s="1843"/>
      <c r="AJ102" s="1843"/>
      <c r="AK102" s="1843"/>
      <c r="AL102" s="2491">
        <f>年末調整1!$H$82</f>
        <v>0</v>
      </c>
      <c r="AM102" s="2492"/>
      <c r="AN102" s="2492"/>
      <c r="AO102" s="2492"/>
      <c r="AP102" s="2492"/>
      <c r="AQ102" s="2492"/>
      <c r="AR102" s="2492"/>
      <c r="AS102" s="2492"/>
      <c r="AT102" s="2492"/>
      <c r="AU102" s="2492"/>
      <c r="AV102" s="2492"/>
      <c r="AW102" s="2492"/>
      <c r="AX102" s="2492"/>
      <c r="AY102" s="2492"/>
      <c r="AZ102" s="2493"/>
      <c r="BA102" s="2510" t="s">
        <v>263</v>
      </c>
      <c r="BB102" s="2511"/>
      <c r="BC102" s="2378">
        <f>年末調整1!$V$82</f>
        <v>0</v>
      </c>
      <c r="BD102" s="2379"/>
      <c r="BE102" s="2379"/>
      <c r="BF102" s="365"/>
      <c r="BG102" s="366"/>
      <c r="BH102" s="366"/>
      <c r="BI102" s="366"/>
      <c r="BJ102" s="366"/>
      <c r="BK102" s="366"/>
      <c r="BL102" s="366"/>
      <c r="BM102" s="367"/>
      <c r="BN102" s="320"/>
      <c r="BO102" s="320"/>
      <c r="BP102" s="2503"/>
      <c r="BQ102" s="2504"/>
      <c r="BR102" s="2470">
        <v>3</v>
      </c>
      <c r="BS102" s="1842" t="s">
        <v>368</v>
      </c>
      <c r="BT102" s="1843"/>
      <c r="BU102" s="1843"/>
      <c r="BV102" s="1843"/>
      <c r="BW102" s="1843"/>
      <c r="BX102" s="2428">
        <f>年末調整1!$G$60</f>
        <v>0</v>
      </c>
      <c r="BY102" s="2429"/>
      <c r="BZ102" s="2429"/>
      <c r="CA102" s="2429"/>
      <c r="CB102" s="2429"/>
      <c r="CC102" s="2429"/>
      <c r="CD102" s="2429"/>
      <c r="CE102" s="2429"/>
      <c r="CF102" s="2429"/>
      <c r="CG102" s="2429"/>
      <c r="CH102" s="2429"/>
      <c r="CI102" s="2429"/>
      <c r="CJ102" s="2429"/>
      <c r="CK102" s="2429"/>
      <c r="CL102" s="2430"/>
      <c r="CM102" s="2431" t="s">
        <v>263</v>
      </c>
      <c r="CN102" s="2432"/>
      <c r="CO102" s="2419">
        <f>年末調整1!$V$60</f>
        <v>0</v>
      </c>
      <c r="CP102" s="2420"/>
      <c r="CQ102" s="2420"/>
      <c r="CR102" s="2480"/>
      <c r="CS102" s="2481"/>
      <c r="CT102" s="2482">
        <v>3</v>
      </c>
      <c r="CU102" s="1842" t="s">
        <v>368</v>
      </c>
      <c r="CV102" s="1843"/>
      <c r="CW102" s="1843"/>
      <c r="CX102" s="1843"/>
      <c r="CY102" s="1843"/>
      <c r="CZ102" s="2491">
        <f>年末調整1!$H$82</f>
        <v>0</v>
      </c>
      <c r="DA102" s="2492"/>
      <c r="DB102" s="2492"/>
      <c r="DC102" s="2492"/>
      <c r="DD102" s="2492"/>
      <c r="DE102" s="2492"/>
      <c r="DF102" s="2492"/>
      <c r="DG102" s="2492"/>
      <c r="DH102" s="2492"/>
      <c r="DI102" s="2492"/>
      <c r="DJ102" s="2492"/>
      <c r="DK102" s="2492"/>
      <c r="DL102" s="2492"/>
      <c r="DM102" s="2492"/>
      <c r="DN102" s="2493"/>
      <c r="DO102" s="2510" t="s">
        <v>263</v>
      </c>
      <c r="DP102" s="2511"/>
      <c r="DQ102" s="2378">
        <f>年末調整1!$V$82</f>
        <v>0</v>
      </c>
      <c r="DR102" s="2379"/>
      <c r="DS102" s="2379"/>
      <c r="DT102" s="365"/>
      <c r="DU102" s="366"/>
      <c r="DV102" s="366"/>
      <c r="DW102" s="366"/>
      <c r="DX102" s="366"/>
      <c r="DY102" s="366"/>
      <c r="DZ102" s="366"/>
      <c r="EA102" s="367"/>
    </row>
    <row r="103" spans="1:131" ht="33" customHeight="1" x14ac:dyDescent="0.15">
      <c r="A103" s="320"/>
      <c r="B103" s="2503"/>
      <c r="C103" s="2504"/>
      <c r="D103" s="2471"/>
      <c r="E103" s="2461" t="s">
        <v>261</v>
      </c>
      <c r="F103" s="2462"/>
      <c r="G103" s="2462"/>
      <c r="H103" s="2462"/>
      <c r="I103" s="2462"/>
      <c r="J103" s="2464">
        <f>年末調整1!$G$61</f>
        <v>0</v>
      </c>
      <c r="K103" s="2465"/>
      <c r="L103" s="2465"/>
      <c r="M103" s="2465"/>
      <c r="N103" s="2465"/>
      <c r="O103" s="2465"/>
      <c r="P103" s="2465"/>
      <c r="Q103" s="2465"/>
      <c r="R103" s="2465"/>
      <c r="S103" s="2465"/>
      <c r="T103" s="2465"/>
      <c r="U103" s="2465"/>
      <c r="V103" s="2465"/>
      <c r="W103" s="2465"/>
      <c r="X103" s="2466"/>
      <c r="Y103" s="2433"/>
      <c r="Z103" s="2434"/>
      <c r="AA103" s="2422"/>
      <c r="AB103" s="2423"/>
      <c r="AC103" s="2423"/>
      <c r="AD103" s="2480"/>
      <c r="AE103" s="2481"/>
      <c r="AF103" s="2482"/>
      <c r="AG103" s="2461" t="s">
        <v>261</v>
      </c>
      <c r="AH103" s="2462"/>
      <c r="AI103" s="2462"/>
      <c r="AJ103" s="2462"/>
      <c r="AK103" s="2462"/>
      <c r="AL103" s="2488">
        <f>年末調整1!$G$83</f>
        <v>0</v>
      </c>
      <c r="AM103" s="2489"/>
      <c r="AN103" s="2489"/>
      <c r="AO103" s="2489"/>
      <c r="AP103" s="2489"/>
      <c r="AQ103" s="2489"/>
      <c r="AR103" s="2489"/>
      <c r="AS103" s="2489"/>
      <c r="AT103" s="2489"/>
      <c r="AU103" s="2489"/>
      <c r="AV103" s="2489"/>
      <c r="AW103" s="2489"/>
      <c r="AX103" s="2489"/>
      <c r="AY103" s="2489"/>
      <c r="AZ103" s="2490"/>
      <c r="BA103" s="2433"/>
      <c r="BB103" s="2434"/>
      <c r="BC103" s="2422"/>
      <c r="BD103" s="2423"/>
      <c r="BE103" s="2423"/>
      <c r="BF103" s="2514" t="s">
        <v>297</v>
      </c>
      <c r="BG103" s="2515"/>
      <c r="BH103" s="2515"/>
      <c r="BI103" s="2515"/>
      <c r="BJ103" s="2515"/>
      <c r="BK103" s="2515"/>
      <c r="BL103" s="2515"/>
      <c r="BM103" s="2516"/>
      <c r="BN103" s="320"/>
      <c r="BO103" s="320"/>
      <c r="BP103" s="2503"/>
      <c r="BQ103" s="2504"/>
      <c r="BR103" s="2471"/>
      <c r="BS103" s="2461" t="s">
        <v>261</v>
      </c>
      <c r="BT103" s="2462"/>
      <c r="BU103" s="2462"/>
      <c r="BV103" s="2462"/>
      <c r="BW103" s="2462"/>
      <c r="BX103" s="2464">
        <f>年末調整1!$G$61</f>
        <v>0</v>
      </c>
      <c r="BY103" s="2465"/>
      <c r="BZ103" s="2465"/>
      <c r="CA103" s="2465"/>
      <c r="CB103" s="2465"/>
      <c r="CC103" s="2465"/>
      <c r="CD103" s="2465"/>
      <c r="CE103" s="2465"/>
      <c r="CF103" s="2465"/>
      <c r="CG103" s="2465"/>
      <c r="CH103" s="2465"/>
      <c r="CI103" s="2465"/>
      <c r="CJ103" s="2465"/>
      <c r="CK103" s="2465"/>
      <c r="CL103" s="2466"/>
      <c r="CM103" s="2433"/>
      <c r="CN103" s="2434"/>
      <c r="CO103" s="2422"/>
      <c r="CP103" s="2423"/>
      <c r="CQ103" s="2423"/>
      <c r="CR103" s="2480"/>
      <c r="CS103" s="2481"/>
      <c r="CT103" s="2482"/>
      <c r="CU103" s="2461" t="s">
        <v>261</v>
      </c>
      <c r="CV103" s="2462"/>
      <c r="CW103" s="2462"/>
      <c r="CX103" s="2462"/>
      <c r="CY103" s="2462"/>
      <c r="CZ103" s="2488">
        <f>年末調整1!$G$83</f>
        <v>0</v>
      </c>
      <c r="DA103" s="2489"/>
      <c r="DB103" s="2489"/>
      <c r="DC103" s="2489"/>
      <c r="DD103" s="2489"/>
      <c r="DE103" s="2489"/>
      <c r="DF103" s="2489"/>
      <c r="DG103" s="2489"/>
      <c r="DH103" s="2489"/>
      <c r="DI103" s="2489"/>
      <c r="DJ103" s="2489"/>
      <c r="DK103" s="2489"/>
      <c r="DL103" s="2489"/>
      <c r="DM103" s="2489"/>
      <c r="DN103" s="2490"/>
      <c r="DO103" s="2433"/>
      <c r="DP103" s="2434"/>
      <c r="DQ103" s="2422"/>
      <c r="DR103" s="2423"/>
      <c r="DS103" s="2423"/>
      <c r="DT103" s="2514" t="s">
        <v>297</v>
      </c>
      <c r="DU103" s="2515"/>
      <c r="DV103" s="2515"/>
      <c r="DW103" s="2515"/>
      <c r="DX103" s="2515"/>
      <c r="DY103" s="2515"/>
      <c r="DZ103" s="2515"/>
      <c r="EA103" s="2516"/>
    </row>
    <row r="104" spans="1:131" ht="27.75" customHeight="1" x14ac:dyDescent="0.15">
      <c r="A104" s="320"/>
      <c r="B104" s="2503"/>
      <c r="C104" s="2504"/>
      <c r="D104" s="2472"/>
      <c r="E104" s="2475" t="s">
        <v>241</v>
      </c>
      <c r="F104" s="2476"/>
      <c r="G104" s="2476"/>
      <c r="H104" s="2476"/>
      <c r="I104" s="2477"/>
      <c r="J104" s="2457" t="str">
        <f>DBCS(年末調整1!$X$60)</f>
        <v/>
      </c>
      <c r="K104" s="2458"/>
      <c r="L104" s="2458"/>
      <c r="M104" s="2458"/>
      <c r="N104" s="2458"/>
      <c r="O104" s="2458"/>
      <c r="P104" s="2458"/>
      <c r="Q104" s="2459" t="str">
        <f>DBCS(年末調整1!$AB$60)</f>
        <v/>
      </c>
      <c r="R104" s="2459"/>
      <c r="S104" s="2459"/>
      <c r="T104" s="2459"/>
      <c r="U104" s="2459"/>
      <c r="V104" s="2459"/>
      <c r="W104" s="2459" t="str">
        <f>DBCS(年末調整1!$AF$60)</f>
        <v/>
      </c>
      <c r="X104" s="2459"/>
      <c r="Y104" s="2459"/>
      <c r="Z104" s="2459"/>
      <c r="AA104" s="2459"/>
      <c r="AB104" s="2459"/>
      <c r="AC104" s="2500"/>
      <c r="AD104" s="2480"/>
      <c r="AE104" s="2481"/>
      <c r="AF104" s="2482"/>
      <c r="AG104" s="2475" t="s">
        <v>241</v>
      </c>
      <c r="AH104" s="2476"/>
      <c r="AI104" s="2476"/>
      <c r="AJ104" s="2476"/>
      <c r="AK104" s="2477"/>
      <c r="AL104" s="2486" t="str">
        <f>DBCS(年末調整1!$X$82)</f>
        <v/>
      </c>
      <c r="AM104" s="2487"/>
      <c r="AN104" s="2487"/>
      <c r="AO104" s="2487"/>
      <c r="AP104" s="2487"/>
      <c r="AQ104" s="2487"/>
      <c r="AR104" s="2487"/>
      <c r="AS104" s="2224" t="str">
        <f>DBCS(年末調整1!$AB$82)</f>
        <v/>
      </c>
      <c r="AT104" s="2224"/>
      <c r="AU104" s="2224"/>
      <c r="AV104" s="2224"/>
      <c r="AW104" s="2224"/>
      <c r="AX104" s="2224"/>
      <c r="AY104" s="2224" t="str">
        <f>DBCS(年末調整1!$AF$82)</f>
        <v/>
      </c>
      <c r="AZ104" s="2224"/>
      <c r="BA104" s="2224"/>
      <c r="BB104" s="2224"/>
      <c r="BC104" s="2224"/>
      <c r="BD104" s="2224"/>
      <c r="BE104" s="2225"/>
      <c r="BF104" s="330"/>
      <c r="BG104" s="331"/>
      <c r="BH104" s="331"/>
      <c r="BI104" s="331"/>
      <c r="BJ104" s="331"/>
      <c r="BK104" s="331"/>
      <c r="BL104" s="331"/>
      <c r="BM104" s="332"/>
      <c r="BN104" s="320"/>
      <c r="BO104" s="320"/>
      <c r="BP104" s="2503"/>
      <c r="BQ104" s="2504"/>
      <c r="BR104" s="2472"/>
      <c r="BS104" s="2475" t="s">
        <v>241</v>
      </c>
      <c r="BT104" s="2476"/>
      <c r="BU104" s="2476"/>
      <c r="BV104" s="2476"/>
      <c r="BW104" s="2477"/>
      <c r="BX104" s="2457" t="str">
        <f>DBCS(年末調整1!$X$60)</f>
        <v/>
      </c>
      <c r="BY104" s="2458"/>
      <c r="BZ104" s="2458"/>
      <c r="CA104" s="2458"/>
      <c r="CB104" s="2458"/>
      <c r="CC104" s="2458"/>
      <c r="CD104" s="2458"/>
      <c r="CE104" s="2459" t="str">
        <f>DBCS(年末調整1!$AB$60)</f>
        <v/>
      </c>
      <c r="CF104" s="2459"/>
      <c r="CG104" s="2459"/>
      <c r="CH104" s="2459"/>
      <c r="CI104" s="2459"/>
      <c r="CJ104" s="2459"/>
      <c r="CK104" s="2459" t="str">
        <f>DBCS(年末調整1!$AF$60)</f>
        <v/>
      </c>
      <c r="CL104" s="2459"/>
      <c r="CM104" s="2459"/>
      <c r="CN104" s="2459"/>
      <c r="CO104" s="2459"/>
      <c r="CP104" s="2459"/>
      <c r="CQ104" s="2500"/>
      <c r="CR104" s="2480"/>
      <c r="CS104" s="2481"/>
      <c r="CT104" s="2482"/>
      <c r="CU104" s="2475" t="s">
        <v>241</v>
      </c>
      <c r="CV104" s="2476"/>
      <c r="CW104" s="2476"/>
      <c r="CX104" s="2476"/>
      <c r="CY104" s="2477"/>
      <c r="CZ104" s="2486" t="str">
        <f>DBCS(年末調整1!$X$82)</f>
        <v/>
      </c>
      <c r="DA104" s="2487"/>
      <c r="DB104" s="2487"/>
      <c r="DC104" s="2487"/>
      <c r="DD104" s="2487"/>
      <c r="DE104" s="2487"/>
      <c r="DF104" s="2487"/>
      <c r="DG104" s="2224" t="str">
        <f>DBCS(年末調整1!$AB$82)</f>
        <v/>
      </c>
      <c r="DH104" s="2224"/>
      <c r="DI104" s="2224"/>
      <c r="DJ104" s="2224"/>
      <c r="DK104" s="2224"/>
      <c r="DL104" s="2224"/>
      <c r="DM104" s="2224" t="str">
        <f>DBCS(年末調整1!$AF$82)</f>
        <v/>
      </c>
      <c r="DN104" s="2224"/>
      <c r="DO104" s="2224"/>
      <c r="DP104" s="2224"/>
      <c r="DQ104" s="2224"/>
      <c r="DR104" s="2224"/>
      <c r="DS104" s="2225"/>
      <c r="DT104" s="330"/>
      <c r="DU104" s="331"/>
      <c r="DV104" s="331"/>
      <c r="DW104" s="331"/>
      <c r="DX104" s="331"/>
      <c r="DY104" s="331"/>
      <c r="DZ104" s="331"/>
      <c r="EA104" s="332"/>
    </row>
    <row r="105" spans="1:131" ht="15.75" customHeight="1" x14ac:dyDescent="0.15">
      <c r="A105" s="320"/>
      <c r="B105" s="2503"/>
      <c r="C105" s="2504"/>
      <c r="D105" s="2470">
        <v>4</v>
      </c>
      <c r="E105" s="1842" t="s">
        <v>368</v>
      </c>
      <c r="F105" s="1843"/>
      <c r="G105" s="1843"/>
      <c r="H105" s="1843"/>
      <c r="I105" s="1843"/>
      <c r="J105" s="2428">
        <f>年末調整1!$G$63</f>
        <v>0</v>
      </c>
      <c r="K105" s="2429"/>
      <c r="L105" s="2429"/>
      <c r="M105" s="2429"/>
      <c r="N105" s="2429"/>
      <c r="O105" s="2429"/>
      <c r="P105" s="2429"/>
      <c r="Q105" s="2429"/>
      <c r="R105" s="2429"/>
      <c r="S105" s="2429"/>
      <c r="T105" s="2429"/>
      <c r="U105" s="2429"/>
      <c r="V105" s="2429"/>
      <c r="W105" s="2429"/>
      <c r="X105" s="2430"/>
      <c r="Y105" s="2431" t="s">
        <v>263</v>
      </c>
      <c r="Z105" s="2432"/>
      <c r="AA105" s="2419">
        <f>年末調整1!$V$63</f>
        <v>0</v>
      </c>
      <c r="AB105" s="2420"/>
      <c r="AC105" s="2420"/>
      <c r="AD105" s="2480"/>
      <c r="AE105" s="2481"/>
      <c r="AF105" s="2482">
        <v>4</v>
      </c>
      <c r="AG105" s="1842" t="s">
        <v>368</v>
      </c>
      <c r="AH105" s="1843"/>
      <c r="AI105" s="1843"/>
      <c r="AJ105" s="1843"/>
      <c r="AK105" s="1843"/>
      <c r="AL105" s="2491">
        <f>年末調整1!$H$85</f>
        <v>0</v>
      </c>
      <c r="AM105" s="2492"/>
      <c r="AN105" s="2492"/>
      <c r="AO105" s="2492"/>
      <c r="AP105" s="2492"/>
      <c r="AQ105" s="2492"/>
      <c r="AR105" s="2492"/>
      <c r="AS105" s="2492"/>
      <c r="AT105" s="2492"/>
      <c r="AU105" s="2492"/>
      <c r="AV105" s="2492"/>
      <c r="AW105" s="2492"/>
      <c r="AX105" s="2492"/>
      <c r="AY105" s="2492"/>
      <c r="AZ105" s="2493"/>
      <c r="BA105" s="2510" t="s">
        <v>263</v>
      </c>
      <c r="BB105" s="2511"/>
      <c r="BC105" s="2378">
        <f>年末調整1!$V$85</f>
        <v>0</v>
      </c>
      <c r="BD105" s="2379"/>
      <c r="BE105" s="2379"/>
      <c r="BF105" s="368"/>
      <c r="BG105" s="326"/>
      <c r="BH105" s="326"/>
      <c r="BI105" s="326"/>
      <c r="BJ105" s="326"/>
      <c r="BK105" s="326"/>
      <c r="BL105" s="326"/>
      <c r="BM105" s="369"/>
      <c r="BN105" s="320"/>
      <c r="BO105" s="320"/>
      <c r="BP105" s="2503"/>
      <c r="BQ105" s="2504"/>
      <c r="BR105" s="2470">
        <v>4</v>
      </c>
      <c r="BS105" s="1842" t="s">
        <v>368</v>
      </c>
      <c r="BT105" s="1843"/>
      <c r="BU105" s="1843"/>
      <c r="BV105" s="1843"/>
      <c r="BW105" s="1843"/>
      <c r="BX105" s="2428">
        <f>年末調整1!$G$63</f>
        <v>0</v>
      </c>
      <c r="BY105" s="2429"/>
      <c r="BZ105" s="2429"/>
      <c r="CA105" s="2429"/>
      <c r="CB105" s="2429"/>
      <c r="CC105" s="2429"/>
      <c r="CD105" s="2429"/>
      <c r="CE105" s="2429"/>
      <c r="CF105" s="2429"/>
      <c r="CG105" s="2429"/>
      <c r="CH105" s="2429"/>
      <c r="CI105" s="2429"/>
      <c r="CJ105" s="2429"/>
      <c r="CK105" s="2429"/>
      <c r="CL105" s="2430"/>
      <c r="CM105" s="2431" t="s">
        <v>263</v>
      </c>
      <c r="CN105" s="2432"/>
      <c r="CO105" s="2419">
        <f>年末調整1!$V$63</f>
        <v>0</v>
      </c>
      <c r="CP105" s="2420"/>
      <c r="CQ105" s="2420"/>
      <c r="CR105" s="2480"/>
      <c r="CS105" s="2481"/>
      <c r="CT105" s="2482">
        <v>4</v>
      </c>
      <c r="CU105" s="1842" t="s">
        <v>368</v>
      </c>
      <c r="CV105" s="1843"/>
      <c r="CW105" s="1843"/>
      <c r="CX105" s="1843"/>
      <c r="CY105" s="1843"/>
      <c r="CZ105" s="2491">
        <f>年末調整1!$H$85</f>
        <v>0</v>
      </c>
      <c r="DA105" s="2492"/>
      <c r="DB105" s="2492"/>
      <c r="DC105" s="2492"/>
      <c r="DD105" s="2492"/>
      <c r="DE105" s="2492"/>
      <c r="DF105" s="2492"/>
      <c r="DG105" s="2492"/>
      <c r="DH105" s="2492"/>
      <c r="DI105" s="2492"/>
      <c r="DJ105" s="2492"/>
      <c r="DK105" s="2492"/>
      <c r="DL105" s="2492"/>
      <c r="DM105" s="2492"/>
      <c r="DN105" s="2493"/>
      <c r="DO105" s="2510" t="s">
        <v>263</v>
      </c>
      <c r="DP105" s="2511"/>
      <c r="DQ105" s="2378">
        <f>年末調整1!$V$85</f>
        <v>0</v>
      </c>
      <c r="DR105" s="2379"/>
      <c r="DS105" s="2379"/>
      <c r="DT105" s="368"/>
      <c r="DU105" s="326"/>
      <c r="DV105" s="326"/>
      <c r="DW105" s="326"/>
      <c r="DX105" s="326"/>
      <c r="DY105" s="326"/>
      <c r="DZ105" s="326"/>
      <c r="EA105" s="369"/>
    </row>
    <row r="106" spans="1:131" ht="33" customHeight="1" x14ac:dyDescent="0.15">
      <c r="A106" s="320"/>
      <c r="B106" s="2503"/>
      <c r="C106" s="2504"/>
      <c r="D106" s="2471"/>
      <c r="E106" s="2461" t="s">
        <v>261</v>
      </c>
      <c r="F106" s="2462"/>
      <c r="G106" s="2462"/>
      <c r="H106" s="2462"/>
      <c r="I106" s="2462"/>
      <c r="J106" s="2464">
        <f>年末調整1!$G$64</f>
        <v>0</v>
      </c>
      <c r="K106" s="2465"/>
      <c r="L106" s="2465"/>
      <c r="M106" s="2465"/>
      <c r="N106" s="2465"/>
      <c r="O106" s="2465"/>
      <c r="P106" s="2465"/>
      <c r="Q106" s="2465"/>
      <c r="R106" s="2465"/>
      <c r="S106" s="2465"/>
      <c r="T106" s="2465"/>
      <c r="U106" s="2465"/>
      <c r="V106" s="2465"/>
      <c r="W106" s="2465"/>
      <c r="X106" s="2466"/>
      <c r="Y106" s="2433"/>
      <c r="Z106" s="2434"/>
      <c r="AA106" s="2422"/>
      <c r="AB106" s="2423"/>
      <c r="AC106" s="2423"/>
      <c r="AD106" s="2480"/>
      <c r="AE106" s="2481"/>
      <c r="AF106" s="2482"/>
      <c r="AG106" s="2461" t="s">
        <v>261</v>
      </c>
      <c r="AH106" s="2462"/>
      <c r="AI106" s="2462"/>
      <c r="AJ106" s="2462"/>
      <c r="AK106" s="2462"/>
      <c r="AL106" s="2488">
        <f>年末調整1!$G$86</f>
        <v>0</v>
      </c>
      <c r="AM106" s="2489"/>
      <c r="AN106" s="2489"/>
      <c r="AO106" s="2489"/>
      <c r="AP106" s="2489"/>
      <c r="AQ106" s="2489"/>
      <c r="AR106" s="2489"/>
      <c r="AS106" s="2489"/>
      <c r="AT106" s="2489"/>
      <c r="AU106" s="2489"/>
      <c r="AV106" s="2489"/>
      <c r="AW106" s="2489"/>
      <c r="AX106" s="2489"/>
      <c r="AY106" s="2489"/>
      <c r="AZ106" s="2490"/>
      <c r="BA106" s="2433"/>
      <c r="BB106" s="2434"/>
      <c r="BC106" s="2422"/>
      <c r="BD106" s="2423"/>
      <c r="BE106" s="2423"/>
      <c r="BF106" s="368"/>
      <c r="BG106" s="326"/>
      <c r="BH106" s="326"/>
      <c r="BI106" s="326"/>
      <c r="BJ106" s="326"/>
      <c r="BK106" s="326"/>
      <c r="BL106" s="326"/>
      <c r="BM106" s="369"/>
      <c r="BN106" s="320"/>
      <c r="BO106" s="320"/>
      <c r="BP106" s="2503"/>
      <c r="BQ106" s="2504"/>
      <c r="BR106" s="2471"/>
      <c r="BS106" s="2461" t="s">
        <v>261</v>
      </c>
      <c r="BT106" s="2462"/>
      <c r="BU106" s="2462"/>
      <c r="BV106" s="2462"/>
      <c r="BW106" s="2462"/>
      <c r="BX106" s="2464">
        <f>年末調整1!$G$64</f>
        <v>0</v>
      </c>
      <c r="BY106" s="2465"/>
      <c r="BZ106" s="2465"/>
      <c r="CA106" s="2465"/>
      <c r="CB106" s="2465"/>
      <c r="CC106" s="2465"/>
      <c r="CD106" s="2465"/>
      <c r="CE106" s="2465"/>
      <c r="CF106" s="2465"/>
      <c r="CG106" s="2465"/>
      <c r="CH106" s="2465"/>
      <c r="CI106" s="2465"/>
      <c r="CJ106" s="2465"/>
      <c r="CK106" s="2465"/>
      <c r="CL106" s="2466"/>
      <c r="CM106" s="2433"/>
      <c r="CN106" s="2434"/>
      <c r="CO106" s="2422"/>
      <c r="CP106" s="2423"/>
      <c r="CQ106" s="2423"/>
      <c r="CR106" s="2480"/>
      <c r="CS106" s="2481"/>
      <c r="CT106" s="2482"/>
      <c r="CU106" s="2461" t="s">
        <v>261</v>
      </c>
      <c r="CV106" s="2462"/>
      <c r="CW106" s="2462"/>
      <c r="CX106" s="2462"/>
      <c r="CY106" s="2462"/>
      <c r="CZ106" s="2488">
        <f>年末調整1!$G$86</f>
        <v>0</v>
      </c>
      <c r="DA106" s="2489"/>
      <c r="DB106" s="2489"/>
      <c r="DC106" s="2489"/>
      <c r="DD106" s="2489"/>
      <c r="DE106" s="2489"/>
      <c r="DF106" s="2489"/>
      <c r="DG106" s="2489"/>
      <c r="DH106" s="2489"/>
      <c r="DI106" s="2489"/>
      <c r="DJ106" s="2489"/>
      <c r="DK106" s="2489"/>
      <c r="DL106" s="2489"/>
      <c r="DM106" s="2489"/>
      <c r="DN106" s="2490"/>
      <c r="DO106" s="2433"/>
      <c r="DP106" s="2434"/>
      <c r="DQ106" s="2422"/>
      <c r="DR106" s="2423"/>
      <c r="DS106" s="2423"/>
      <c r="DT106" s="368"/>
      <c r="DU106" s="326"/>
      <c r="DV106" s="326"/>
      <c r="DW106" s="326"/>
      <c r="DX106" s="326"/>
      <c r="DY106" s="326"/>
      <c r="DZ106" s="326"/>
      <c r="EA106" s="369"/>
    </row>
    <row r="107" spans="1:131" ht="27.75" customHeight="1" x14ac:dyDescent="0.15">
      <c r="A107" s="320"/>
      <c r="B107" s="2505"/>
      <c r="C107" s="2506"/>
      <c r="D107" s="2512"/>
      <c r="E107" s="2454" t="s">
        <v>241</v>
      </c>
      <c r="F107" s="2455"/>
      <c r="G107" s="2455"/>
      <c r="H107" s="2455"/>
      <c r="I107" s="2456"/>
      <c r="J107" s="2457" t="str">
        <f>DBCS(年末調整1!$X$63)</f>
        <v/>
      </c>
      <c r="K107" s="2458"/>
      <c r="L107" s="2458"/>
      <c r="M107" s="2458"/>
      <c r="N107" s="2458"/>
      <c r="O107" s="2458"/>
      <c r="P107" s="2458"/>
      <c r="Q107" s="2459" t="str">
        <f>DBCS(年末調整1!$AB$63)</f>
        <v/>
      </c>
      <c r="R107" s="2459"/>
      <c r="S107" s="2459"/>
      <c r="T107" s="2459"/>
      <c r="U107" s="2459"/>
      <c r="V107" s="2459"/>
      <c r="W107" s="2459" t="str">
        <f>DBCS(年末調整1!$AF$63)</f>
        <v/>
      </c>
      <c r="X107" s="2459"/>
      <c r="Y107" s="2459"/>
      <c r="Z107" s="2459"/>
      <c r="AA107" s="2459"/>
      <c r="AB107" s="2459"/>
      <c r="AC107" s="2500"/>
      <c r="AD107" s="2480"/>
      <c r="AE107" s="2481"/>
      <c r="AF107" s="2513"/>
      <c r="AG107" s="2454" t="s">
        <v>241</v>
      </c>
      <c r="AH107" s="2455"/>
      <c r="AI107" s="2455"/>
      <c r="AJ107" s="2455"/>
      <c r="AK107" s="2456"/>
      <c r="AL107" s="2457" t="str">
        <f>DBCS(年末調整1!$X$85)</f>
        <v/>
      </c>
      <c r="AM107" s="2458"/>
      <c r="AN107" s="2458"/>
      <c r="AO107" s="2458"/>
      <c r="AP107" s="2458"/>
      <c r="AQ107" s="2458"/>
      <c r="AR107" s="2458"/>
      <c r="AS107" s="2459" t="str">
        <f>DBCS(年末調整1!$AB$85)</f>
        <v/>
      </c>
      <c r="AT107" s="2459"/>
      <c r="AU107" s="2459"/>
      <c r="AV107" s="2459"/>
      <c r="AW107" s="2459"/>
      <c r="AX107" s="2459"/>
      <c r="AY107" s="2459" t="str">
        <f>DBCS(年末調整1!$AF$85)</f>
        <v/>
      </c>
      <c r="AZ107" s="2459"/>
      <c r="BA107" s="2459"/>
      <c r="BB107" s="2459"/>
      <c r="BC107" s="2459"/>
      <c r="BD107" s="2459"/>
      <c r="BE107" s="2460"/>
      <c r="BF107" s="368"/>
      <c r="BG107" s="326"/>
      <c r="BH107" s="326"/>
      <c r="BI107" s="326"/>
      <c r="BJ107" s="326"/>
      <c r="BK107" s="326"/>
      <c r="BL107" s="326"/>
      <c r="BM107" s="369"/>
      <c r="BN107" s="320"/>
      <c r="BO107" s="320"/>
      <c r="BP107" s="2505"/>
      <c r="BQ107" s="2506"/>
      <c r="BR107" s="2512"/>
      <c r="BS107" s="2454" t="s">
        <v>241</v>
      </c>
      <c r="BT107" s="2455"/>
      <c r="BU107" s="2455"/>
      <c r="BV107" s="2455"/>
      <c r="BW107" s="2456"/>
      <c r="BX107" s="2457" t="str">
        <f>DBCS(年末調整1!$X$63)</f>
        <v/>
      </c>
      <c r="BY107" s="2458"/>
      <c r="BZ107" s="2458"/>
      <c r="CA107" s="2458"/>
      <c r="CB107" s="2458"/>
      <c r="CC107" s="2458"/>
      <c r="CD107" s="2458"/>
      <c r="CE107" s="2459" t="str">
        <f>DBCS(年末調整1!$AB$63)</f>
        <v/>
      </c>
      <c r="CF107" s="2459"/>
      <c r="CG107" s="2459"/>
      <c r="CH107" s="2459"/>
      <c r="CI107" s="2459"/>
      <c r="CJ107" s="2459"/>
      <c r="CK107" s="2459" t="str">
        <f>DBCS(年末調整1!$AF$63)</f>
        <v/>
      </c>
      <c r="CL107" s="2459"/>
      <c r="CM107" s="2459"/>
      <c r="CN107" s="2459"/>
      <c r="CO107" s="2459"/>
      <c r="CP107" s="2459"/>
      <c r="CQ107" s="2500"/>
      <c r="CR107" s="2480"/>
      <c r="CS107" s="2481"/>
      <c r="CT107" s="2513"/>
      <c r="CU107" s="2454" t="s">
        <v>241</v>
      </c>
      <c r="CV107" s="2455"/>
      <c r="CW107" s="2455"/>
      <c r="CX107" s="2455"/>
      <c r="CY107" s="2456"/>
      <c r="CZ107" s="2457" t="str">
        <f>DBCS(年末調整1!$X$85)</f>
        <v/>
      </c>
      <c r="DA107" s="2458"/>
      <c r="DB107" s="2458"/>
      <c r="DC107" s="2458"/>
      <c r="DD107" s="2458"/>
      <c r="DE107" s="2458"/>
      <c r="DF107" s="2458"/>
      <c r="DG107" s="2459" t="str">
        <f>DBCS(年末調整1!$AB$85)</f>
        <v/>
      </c>
      <c r="DH107" s="2459"/>
      <c r="DI107" s="2459"/>
      <c r="DJ107" s="2459"/>
      <c r="DK107" s="2459"/>
      <c r="DL107" s="2459"/>
      <c r="DM107" s="2459" t="str">
        <f>DBCS(年末調整1!$AF$85)</f>
        <v/>
      </c>
      <c r="DN107" s="2459"/>
      <c r="DO107" s="2459"/>
      <c r="DP107" s="2459"/>
      <c r="DQ107" s="2459"/>
      <c r="DR107" s="2459"/>
      <c r="DS107" s="2460"/>
      <c r="DT107" s="368"/>
      <c r="DU107" s="326"/>
      <c r="DV107" s="326"/>
      <c r="DW107" s="326"/>
      <c r="DX107" s="326"/>
      <c r="DY107" s="326"/>
      <c r="DZ107" s="326"/>
      <c r="EA107" s="369"/>
    </row>
    <row r="108" spans="1:131" ht="15.75" customHeight="1" x14ac:dyDescent="0.15">
      <c r="A108" s="320"/>
      <c r="B108" s="2517" t="s">
        <v>139</v>
      </c>
      <c r="C108" s="2517"/>
      <c r="D108" s="2517"/>
      <c r="E108" s="2517" t="s">
        <v>140</v>
      </c>
      <c r="F108" s="2517"/>
      <c r="G108" s="2517" t="s">
        <v>141</v>
      </c>
      <c r="H108" s="2517"/>
      <c r="I108" s="2517" t="s">
        <v>142</v>
      </c>
      <c r="J108" s="2517"/>
      <c r="K108" s="2517" t="s">
        <v>3</v>
      </c>
      <c r="L108" s="2517"/>
      <c r="M108" s="2517"/>
      <c r="N108" s="2306" t="s">
        <v>143</v>
      </c>
      <c r="O108" s="2306"/>
      <c r="P108" s="2306"/>
      <c r="Q108" s="2306"/>
      <c r="R108" s="2306"/>
      <c r="S108" s="2306"/>
      <c r="T108" s="2518" t="s">
        <v>147</v>
      </c>
      <c r="U108" s="2518"/>
      <c r="V108" s="2518"/>
      <c r="W108" s="2518"/>
      <c r="X108" s="2518"/>
      <c r="Y108" s="2518"/>
      <c r="Z108" s="2517" t="s">
        <v>148</v>
      </c>
      <c r="AA108" s="2517"/>
      <c r="AB108" s="2517" t="s">
        <v>149</v>
      </c>
      <c r="AC108" s="2517"/>
      <c r="AD108" s="2519" t="s">
        <v>101</v>
      </c>
      <c r="AE108" s="2519"/>
      <c r="AF108" s="2519"/>
      <c r="AG108" s="2519"/>
      <c r="AH108" s="2519"/>
      <c r="AI108" s="2519"/>
      <c r="AJ108" s="2519"/>
      <c r="AK108" s="2519"/>
      <c r="AL108" s="2519"/>
      <c r="AM108" s="2519"/>
      <c r="AN108" s="2519"/>
      <c r="AO108" s="2519"/>
      <c r="AP108" s="2519"/>
      <c r="AQ108" s="2519"/>
      <c r="AR108" s="2519"/>
      <c r="AS108" s="2519" t="s">
        <v>369</v>
      </c>
      <c r="AT108" s="2519"/>
      <c r="AU108" s="2519"/>
      <c r="AV108" s="2519"/>
      <c r="AW108" s="2519"/>
      <c r="AX108" s="2519"/>
      <c r="AY108" s="2519"/>
      <c r="AZ108" s="2519"/>
      <c r="BA108" s="2519"/>
      <c r="BB108" s="2519"/>
      <c r="BC108" s="2519"/>
      <c r="BD108" s="2519"/>
      <c r="BE108" s="2519"/>
      <c r="BF108" s="2519"/>
      <c r="BG108" s="2519"/>
      <c r="BH108" s="2519"/>
      <c r="BI108" s="2519"/>
      <c r="BJ108" s="2519"/>
      <c r="BK108" s="2519"/>
      <c r="BL108" s="2519"/>
      <c r="BM108" s="2519"/>
      <c r="BN108" s="320"/>
      <c r="BO108" s="320"/>
      <c r="BP108" s="2517" t="s">
        <v>139</v>
      </c>
      <c r="BQ108" s="2517"/>
      <c r="BR108" s="2517"/>
      <c r="BS108" s="2517" t="s">
        <v>140</v>
      </c>
      <c r="BT108" s="2517"/>
      <c r="BU108" s="2517" t="s">
        <v>141</v>
      </c>
      <c r="BV108" s="2517"/>
      <c r="BW108" s="2517" t="s">
        <v>142</v>
      </c>
      <c r="BX108" s="2517"/>
      <c r="BY108" s="2517" t="s">
        <v>3</v>
      </c>
      <c r="BZ108" s="2517"/>
      <c r="CA108" s="2517"/>
      <c r="CB108" s="2306" t="s">
        <v>143</v>
      </c>
      <c r="CC108" s="2306"/>
      <c r="CD108" s="2306"/>
      <c r="CE108" s="2306"/>
      <c r="CF108" s="2306"/>
      <c r="CG108" s="2306"/>
      <c r="CH108" s="2518" t="s">
        <v>147</v>
      </c>
      <c r="CI108" s="2518"/>
      <c r="CJ108" s="2518"/>
      <c r="CK108" s="2518"/>
      <c r="CL108" s="2518"/>
      <c r="CM108" s="2518"/>
      <c r="CN108" s="2517" t="s">
        <v>148</v>
      </c>
      <c r="CO108" s="2517"/>
      <c r="CP108" s="2517" t="s">
        <v>149</v>
      </c>
      <c r="CQ108" s="2517"/>
      <c r="CR108" s="2519" t="s">
        <v>101</v>
      </c>
      <c r="CS108" s="2519"/>
      <c r="CT108" s="2519"/>
      <c r="CU108" s="2519"/>
      <c r="CV108" s="2519"/>
      <c r="CW108" s="2519"/>
      <c r="CX108" s="2519"/>
      <c r="CY108" s="2519"/>
      <c r="CZ108" s="2519"/>
      <c r="DA108" s="2519"/>
      <c r="DB108" s="2519"/>
      <c r="DC108" s="2519"/>
      <c r="DD108" s="2519"/>
      <c r="DE108" s="2519"/>
      <c r="DF108" s="2519"/>
      <c r="DG108" s="2519" t="s">
        <v>369</v>
      </c>
      <c r="DH108" s="2519"/>
      <c r="DI108" s="2519"/>
      <c r="DJ108" s="2519"/>
      <c r="DK108" s="2519"/>
      <c r="DL108" s="2519"/>
      <c r="DM108" s="2519"/>
      <c r="DN108" s="2519"/>
      <c r="DO108" s="2519"/>
      <c r="DP108" s="2519"/>
      <c r="DQ108" s="2519"/>
      <c r="DR108" s="2519"/>
      <c r="DS108" s="2519"/>
      <c r="DT108" s="2519"/>
      <c r="DU108" s="2519"/>
      <c r="DV108" s="2519"/>
      <c r="DW108" s="2519"/>
      <c r="DX108" s="2519"/>
      <c r="DY108" s="2519"/>
      <c r="DZ108" s="2519"/>
      <c r="EA108" s="2519"/>
    </row>
    <row r="109" spans="1:131" ht="15.75" customHeight="1" x14ac:dyDescent="0.15">
      <c r="A109" s="320"/>
      <c r="B109" s="2517"/>
      <c r="C109" s="2517"/>
      <c r="D109" s="2517"/>
      <c r="E109" s="2517"/>
      <c r="F109" s="2517"/>
      <c r="G109" s="2517"/>
      <c r="H109" s="2517"/>
      <c r="I109" s="2517"/>
      <c r="J109" s="2517"/>
      <c r="K109" s="2517"/>
      <c r="L109" s="2517"/>
      <c r="M109" s="2517"/>
      <c r="N109" s="2517" t="s">
        <v>144</v>
      </c>
      <c r="O109" s="2517"/>
      <c r="P109" s="2517"/>
      <c r="Q109" s="2517" t="s">
        <v>145</v>
      </c>
      <c r="R109" s="2517"/>
      <c r="S109" s="2517"/>
      <c r="T109" s="2517" t="s">
        <v>146</v>
      </c>
      <c r="U109" s="2517"/>
      <c r="V109" s="2517"/>
      <c r="W109" s="2517" t="s">
        <v>144</v>
      </c>
      <c r="X109" s="2517"/>
      <c r="Y109" s="2517"/>
      <c r="Z109" s="2517"/>
      <c r="AA109" s="2517"/>
      <c r="AB109" s="2517"/>
      <c r="AC109" s="2517"/>
      <c r="AD109" s="2519"/>
      <c r="AE109" s="2519"/>
      <c r="AF109" s="2519"/>
      <c r="AG109" s="2519"/>
      <c r="AH109" s="2519"/>
      <c r="AI109" s="2519"/>
      <c r="AJ109" s="2519"/>
      <c r="AK109" s="2519"/>
      <c r="AL109" s="2519"/>
      <c r="AM109" s="2519"/>
      <c r="AN109" s="2519"/>
      <c r="AO109" s="2519"/>
      <c r="AP109" s="2519"/>
      <c r="AQ109" s="2519"/>
      <c r="AR109" s="2519"/>
      <c r="AS109" s="2519"/>
      <c r="AT109" s="2519"/>
      <c r="AU109" s="2519"/>
      <c r="AV109" s="2519"/>
      <c r="AW109" s="2519"/>
      <c r="AX109" s="2519"/>
      <c r="AY109" s="2519"/>
      <c r="AZ109" s="2519"/>
      <c r="BA109" s="2519"/>
      <c r="BB109" s="2519"/>
      <c r="BC109" s="2519"/>
      <c r="BD109" s="2519"/>
      <c r="BE109" s="2519"/>
      <c r="BF109" s="2519"/>
      <c r="BG109" s="2519"/>
      <c r="BH109" s="2519"/>
      <c r="BI109" s="2519"/>
      <c r="BJ109" s="2519"/>
      <c r="BK109" s="2519"/>
      <c r="BL109" s="2519"/>
      <c r="BM109" s="2519"/>
      <c r="BN109" s="320"/>
      <c r="BO109" s="320"/>
      <c r="BP109" s="2517"/>
      <c r="BQ109" s="2517"/>
      <c r="BR109" s="2517"/>
      <c r="BS109" s="2517"/>
      <c r="BT109" s="2517"/>
      <c r="BU109" s="2517"/>
      <c r="BV109" s="2517"/>
      <c r="BW109" s="2517"/>
      <c r="BX109" s="2517"/>
      <c r="BY109" s="2517"/>
      <c r="BZ109" s="2517"/>
      <c r="CA109" s="2517"/>
      <c r="CB109" s="2517" t="s">
        <v>144</v>
      </c>
      <c r="CC109" s="2517"/>
      <c r="CD109" s="2517"/>
      <c r="CE109" s="2517" t="s">
        <v>145</v>
      </c>
      <c r="CF109" s="2517"/>
      <c r="CG109" s="2517"/>
      <c r="CH109" s="2517" t="s">
        <v>146</v>
      </c>
      <c r="CI109" s="2517"/>
      <c r="CJ109" s="2517"/>
      <c r="CK109" s="2517" t="s">
        <v>144</v>
      </c>
      <c r="CL109" s="2517"/>
      <c r="CM109" s="2517"/>
      <c r="CN109" s="2517"/>
      <c r="CO109" s="2517"/>
      <c r="CP109" s="2517"/>
      <c r="CQ109" s="2517"/>
      <c r="CR109" s="2519"/>
      <c r="CS109" s="2519"/>
      <c r="CT109" s="2519"/>
      <c r="CU109" s="2519"/>
      <c r="CV109" s="2519"/>
      <c r="CW109" s="2519"/>
      <c r="CX109" s="2519"/>
      <c r="CY109" s="2519"/>
      <c r="CZ109" s="2519"/>
      <c r="DA109" s="2519"/>
      <c r="DB109" s="2519"/>
      <c r="DC109" s="2519"/>
      <c r="DD109" s="2519"/>
      <c r="DE109" s="2519"/>
      <c r="DF109" s="2519"/>
      <c r="DG109" s="2519"/>
      <c r="DH109" s="2519"/>
      <c r="DI109" s="2519"/>
      <c r="DJ109" s="2519"/>
      <c r="DK109" s="2519"/>
      <c r="DL109" s="2519"/>
      <c r="DM109" s="2519"/>
      <c r="DN109" s="2519"/>
      <c r="DO109" s="2519"/>
      <c r="DP109" s="2519"/>
      <c r="DQ109" s="2519"/>
      <c r="DR109" s="2519"/>
      <c r="DS109" s="2519"/>
      <c r="DT109" s="2519"/>
      <c r="DU109" s="2519"/>
      <c r="DV109" s="2519"/>
      <c r="DW109" s="2519"/>
      <c r="DX109" s="2519"/>
      <c r="DY109" s="2519"/>
      <c r="DZ109" s="2519"/>
      <c r="EA109" s="2519"/>
    </row>
    <row r="110" spans="1:131" ht="15.75" customHeight="1" x14ac:dyDescent="0.15">
      <c r="A110" s="320"/>
      <c r="B110" s="2517"/>
      <c r="C110" s="2517"/>
      <c r="D110" s="2517"/>
      <c r="E110" s="2517"/>
      <c r="F110" s="2517"/>
      <c r="G110" s="2517"/>
      <c r="H110" s="2517"/>
      <c r="I110" s="2517"/>
      <c r="J110" s="2517"/>
      <c r="K110" s="2517"/>
      <c r="L110" s="2517"/>
      <c r="M110" s="2517"/>
      <c r="N110" s="2517"/>
      <c r="O110" s="2517"/>
      <c r="P110" s="2517"/>
      <c r="Q110" s="2517"/>
      <c r="R110" s="2517"/>
      <c r="S110" s="2517"/>
      <c r="T110" s="2517"/>
      <c r="U110" s="2517"/>
      <c r="V110" s="2517"/>
      <c r="W110" s="2517"/>
      <c r="X110" s="2517"/>
      <c r="Y110" s="2517"/>
      <c r="Z110" s="2517"/>
      <c r="AA110" s="2517"/>
      <c r="AB110" s="2517"/>
      <c r="AC110" s="2517"/>
      <c r="AD110" s="2519" t="s">
        <v>102</v>
      </c>
      <c r="AE110" s="2519"/>
      <c r="AF110" s="2519"/>
      <c r="AG110" s="2519" t="s">
        <v>103</v>
      </c>
      <c r="AH110" s="2519"/>
      <c r="AI110" s="2519"/>
      <c r="AJ110" s="2519" t="s">
        <v>104</v>
      </c>
      <c r="AK110" s="2519"/>
      <c r="AL110" s="2519"/>
      <c r="AM110" s="2519" t="s">
        <v>2</v>
      </c>
      <c r="AN110" s="2519"/>
      <c r="AO110" s="2519"/>
      <c r="AP110" s="2519" t="s">
        <v>105</v>
      </c>
      <c r="AQ110" s="2519"/>
      <c r="AR110" s="2519"/>
      <c r="AS110" s="2519" t="s">
        <v>106</v>
      </c>
      <c r="AT110" s="2519"/>
      <c r="AU110" s="2519"/>
      <c r="AV110" s="2519" t="s">
        <v>107</v>
      </c>
      <c r="AW110" s="2519"/>
      <c r="AX110" s="2519"/>
      <c r="AY110" s="2519" t="s">
        <v>108</v>
      </c>
      <c r="AZ110" s="2519"/>
      <c r="BA110" s="2519"/>
      <c r="BB110" s="2519" t="s">
        <v>109</v>
      </c>
      <c r="BC110" s="2519"/>
      <c r="BD110" s="2519"/>
      <c r="BE110" s="2519" t="s">
        <v>104</v>
      </c>
      <c r="BF110" s="2519"/>
      <c r="BG110" s="2519"/>
      <c r="BH110" s="2519" t="s">
        <v>2</v>
      </c>
      <c r="BI110" s="2519"/>
      <c r="BJ110" s="2519"/>
      <c r="BK110" s="2519" t="s">
        <v>105</v>
      </c>
      <c r="BL110" s="2519"/>
      <c r="BM110" s="2519"/>
      <c r="BN110" s="320"/>
      <c r="BO110" s="320"/>
      <c r="BP110" s="2517"/>
      <c r="BQ110" s="2517"/>
      <c r="BR110" s="2517"/>
      <c r="BS110" s="2517"/>
      <c r="BT110" s="2517"/>
      <c r="BU110" s="2517"/>
      <c r="BV110" s="2517"/>
      <c r="BW110" s="2517"/>
      <c r="BX110" s="2517"/>
      <c r="BY110" s="2517"/>
      <c r="BZ110" s="2517"/>
      <c r="CA110" s="2517"/>
      <c r="CB110" s="2517"/>
      <c r="CC110" s="2517"/>
      <c r="CD110" s="2517"/>
      <c r="CE110" s="2517"/>
      <c r="CF110" s="2517"/>
      <c r="CG110" s="2517"/>
      <c r="CH110" s="2517"/>
      <c r="CI110" s="2517"/>
      <c r="CJ110" s="2517"/>
      <c r="CK110" s="2517"/>
      <c r="CL110" s="2517"/>
      <c r="CM110" s="2517"/>
      <c r="CN110" s="2517"/>
      <c r="CO110" s="2517"/>
      <c r="CP110" s="2517"/>
      <c r="CQ110" s="2517"/>
      <c r="CR110" s="2519" t="s">
        <v>102</v>
      </c>
      <c r="CS110" s="2519"/>
      <c r="CT110" s="2519"/>
      <c r="CU110" s="2519" t="s">
        <v>103</v>
      </c>
      <c r="CV110" s="2519"/>
      <c r="CW110" s="2519"/>
      <c r="CX110" s="2519" t="s">
        <v>104</v>
      </c>
      <c r="CY110" s="2519"/>
      <c r="CZ110" s="2519"/>
      <c r="DA110" s="2519" t="s">
        <v>2</v>
      </c>
      <c r="DB110" s="2519"/>
      <c r="DC110" s="2519"/>
      <c r="DD110" s="2519" t="s">
        <v>105</v>
      </c>
      <c r="DE110" s="2519"/>
      <c r="DF110" s="2519"/>
      <c r="DG110" s="2519" t="s">
        <v>106</v>
      </c>
      <c r="DH110" s="2519"/>
      <c r="DI110" s="2519"/>
      <c r="DJ110" s="2519" t="s">
        <v>107</v>
      </c>
      <c r="DK110" s="2519"/>
      <c r="DL110" s="2519"/>
      <c r="DM110" s="2519" t="s">
        <v>108</v>
      </c>
      <c r="DN110" s="2519"/>
      <c r="DO110" s="2519"/>
      <c r="DP110" s="2519" t="s">
        <v>109</v>
      </c>
      <c r="DQ110" s="2519"/>
      <c r="DR110" s="2519"/>
      <c r="DS110" s="2519" t="s">
        <v>104</v>
      </c>
      <c r="DT110" s="2519"/>
      <c r="DU110" s="2519"/>
      <c r="DV110" s="2519" t="s">
        <v>2</v>
      </c>
      <c r="DW110" s="2519"/>
      <c r="DX110" s="2519"/>
      <c r="DY110" s="2519" t="s">
        <v>105</v>
      </c>
      <c r="DZ110" s="2519"/>
      <c r="EA110" s="2519"/>
    </row>
    <row r="111" spans="1:131" ht="15.75" customHeight="1" x14ac:dyDescent="0.15">
      <c r="A111" s="320"/>
      <c r="B111" s="2517"/>
      <c r="C111" s="2517"/>
      <c r="D111" s="2517"/>
      <c r="E111" s="2517"/>
      <c r="F111" s="2517"/>
      <c r="G111" s="2517"/>
      <c r="H111" s="2517"/>
      <c r="I111" s="2517"/>
      <c r="J111" s="2517"/>
      <c r="K111" s="2517"/>
      <c r="L111" s="2517"/>
      <c r="M111" s="2517"/>
      <c r="N111" s="2517"/>
      <c r="O111" s="2517"/>
      <c r="P111" s="2517"/>
      <c r="Q111" s="2517"/>
      <c r="R111" s="2517"/>
      <c r="S111" s="2517"/>
      <c r="T111" s="2517"/>
      <c r="U111" s="2517"/>
      <c r="V111" s="2517"/>
      <c r="W111" s="2517"/>
      <c r="X111" s="2517"/>
      <c r="Y111" s="2517"/>
      <c r="Z111" s="2517"/>
      <c r="AA111" s="2517"/>
      <c r="AB111" s="2517"/>
      <c r="AC111" s="2517"/>
      <c r="AD111" s="2519"/>
      <c r="AE111" s="2519"/>
      <c r="AF111" s="2519"/>
      <c r="AG111" s="2519"/>
      <c r="AH111" s="2519"/>
      <c r="AI111" s="2519"/>
      <c r="AJ111" s="2519"/>
      <c r="AK111" s="2519"/>
      <c r="AL111" s="2519"/>
      <c r="AM111" s="2519"/>
      <c r="AN111" s="2519"/>
      <c r="AO111" s="2519"/>
      <c r="AP111" s="2519"/>
      <c r="AQ111" s="2519"/>
      <c r="AR111" s="2519"/>
      <c r="AS111" s="2519"/>
      <c r="AT111" s="2519"/>
      <c r="AU111" s="2519"/>
      <c r="AV111" s="2519"/>
      <c r="AW111" s="2519"/>
      <c r="AX111" s="2519"/>
      <c r="AY111" s="2519"/>
      <c r="AZ111" s="2519"/>
      <c r="BA111" s="2519"/>
      <c r="BB111" s="2519"/>
      <c r="BC111" s="2519"/>
      <c r="BD111" s="2519"/>
      <c r="BE111" s="2519"/>
      <c r="BF111" s="2519"/>
      <c r="BG111" s="2519"/>
      <c r="BH111" s="2519"/>
      <c r="BI111" s="2519"/>
      <c r="BJ111" s="2519"/>
      <c r="BK111" s="2519"/>
      <c r="BL111" s="2519"/>
      <c r="BM111" s="2519"/>
      <c r="BN111" s="320"/>
      <c r="BO111" s="320"/>
      <c r="BP111" s="2517"/>
      <c r="BQ111" s="2517"/>
      <c r="BR111" s="2517"/>
      <c r="BS111" s="2517"/>
      <c r="BT111" s="2517"/>
      <c r="BU111" s="2517"/>
      <c r="BV111" s="2517"/>
      <c r="BW111" s="2517"/>
      <c r="BX111" s="2517"/>
      <c r="BY111" s="2517"/>
      <c r="BZ111" s="2517"/>
      <c r="CA111" s="2517"/>
      <c r="CB111" s="2517"/>
      <c r="CC111" s="2517"/>
      <c r="CD111" s="2517"/>
      <c r="CE111" s="2517"/>
      <c r="CF111" s="2517"/>
      <c r="CG111" s="2517"/>
      <c r="CH111" s="2517"/>
      <c r="CI111" s="2517"/>
      <c r="CJ111" s="2517"/>
      <c r="CK111" s="2517"/>
      <c r="CL111" s="2517"/>
      <c r="CM111" s="2517"/>
      <c r="CN111" s="2517"/>
      <c r="CO111" s="2517"/>
      <c r="CP111" s="2517"/>
      <c r="CQ111" s="2517"/>
      <c r="CR111" s="2519"/>
      <c r="CS111" s="2519"/>
      <c r="CT111" s="2519"/>
      <c r="CU111" s="2519"/>
      <c r="CV111" s="2519"/>
      <c r="CW111" s="2519"/>
      <c r="CX111" s="2519"/>
      <c r="CY111" s="2519"/>
      <c r="CZ111" s="2519"/>
      <c r="DA111" s="2519"/>
      <c r="DB111" s="2519"/>
      <c r="DC111" s="2519"/>
      <c r="DD111" s="2519"/>
      <c r="DE111" s="2519"/>
      <c r="DF111" s="2519"/>
      <c r="DG111" s="2519"/>
      <c r="DH111" s="2519"/>
      <c r="DI111" s="2519"/>
      <c r="DJ111" s="2519"/>
      <c r="DK111" s="2519"/>
      <c r="DL111" s="2519"/>
      <c r="DM111" s="2519"/>
      <c r="DN111" s="2519"/>
      <c r="DO111" s="2519"/>
      <c r="DP111" s="2519"/>
      <c r="DQ111" s="2519"/>
      <c r="DR111" s="2519"/>
      <c r="DS111" s="2519"/>
      <c r="DT111" s="2519"/>
      <c r="DU111" s="2519"/>
      <c r="DV111" s="2519"/>
      <c r="DW111" s="2519"/>
      <c r="DX111" s="2519"/>
      <c r="DY111" s="2519"/>
      <c r="DZ111" s="2519"/>
      <c r="EA111" s="2519"/>
    </row>
    <row r="112" spans="1:131" ht="18.75" customHeight="1" x14ac:dyDescent="0.15">
      <c r="A112" s="2520" t="s">
        <v>325</v>
      </c>
      <c r="B112" s="2521" t="str">
        <f>年末調整1!$C$10</f>
        <v>　</v>
      </c>
      <c r="C112" s="2521"/>
      <c r="D112" s="2521"/>
      <c r="E112" s="2521">
        <f>年末調整1!$E$10</f>
        <v>0</v>
      </c>
      <c r="F112" s="2521"/>
      <c r="G112" s="2521">
        <f>年末調整1!$G$10</f>
        <v>0</v>
      </c>
      <c r="H112" s="2521"/>
      <c r="I112" s="2521">
        <f>年末調整1!$I$10</f>
        <v>0</v>
      </c>
      <c r="J112" s="2521"/>
      <c r="K112" s="2521">
        <f>年末調整1!$K$10</f>
        <v>0</v>
      </c>
      <c r="L112" s="2521"/>
      <c r="M112" s="2521"/>
      <c r="N112" s="2521">
        <f>年末調整1!$M$10</f>
        <v>0</v>
      </c>
      <c r="O112" s="2521"/>
      <c r="P112" s="2521"/>
      <c r="Q112" s="2521">
        <f>年末調整1!$O$10</f>
        <v>0</v>
      </c>
      <c r="R112" s="2521"/>
      <c r="S112" s="2521"/>
      <c r="T112" s="2521">
        <f>年末調整1!$Q$10</f>
        <v>0</v>
      </c>
      <c r="U112" s="2521"/>
      <c r="V112" s="2521"/>
      <c r="W112" s="2521">
        <f>年末調整1!$S$10</f>
        <v>0</v>
      </c>
      <c r="X112" s="2521"/>
      <c r="Y112" s="2521"/>
      <c r="Z112" s="2521">
        <f>年末調整1!$U$10</f>
        <v>0</v>
      </c>
      <c r="AA112" s="2521"/>
      <c r="AB112" s="2521">
        <f>年末調整1!$W$10</f>
        <v>0</v>
      </c>
      <c r="AC112" s="2547"/>
      <c r="AD112" s="2548" t="str">
        <f>従業員情報!$H$30</f>
        <v>　</v>
      </c>
      <c r="AE112" s="2549"/>
      <c r="AF112" s="2550"/>
      <c r="AG112" s="2548"/>
      <c r="AH112" s="2549"/>
      <c r="AI112" s="2550"/>
      <c r="AJ112" s="2544">
        <f>従業員情報!$K$30</f>
        <v>0</v>
      </c>
      <c r="AK112" s="2545"/>
      <c r="AL112" s="2546"/>
      <c r="AM112" s="2544">
        <f>従業員情報!$N$30</f>
        <v>0</v>
      </c>
      <c r="AN112" s="2545"/>
      <c r="AO112" s="2546"/>
      <c r="AP112" s="2544">
        <f>従業員情報!$Q$30</f>
        <v>0</v>
      </c>
      <c r="AQ112" s="2545"/>
      <c r="AR112" s="2546"/>
      <c r="AS112" s="2523">
        <f>従業員情報!$H$22</f>
        <v>0</v>
      </c>
      <c r="AT112" s="2524"/>
      <c r="AU112" s="2525"/>
      <c r="AV112" s="2523">
        <f>従業員情報!$I$22</f>
        <v>0</v>
      </c>
      <c r="AW112" s="2524"/>
      <c r="AX112" s="2525"/>
      <c r="AY112" s="2523">
        <f>従業員情報!$J$22</f>
        <v>0</v>
      </c>
      <c r="AZ112" s="2524"/>
      <c r="BA112" s="2525"/>
      <c r="BB112" s="2523">
        <f>従業員情報!$K$22</f>
        <v>0</v>
      </c>
      <c r="BC112" s="2524"/>
      <c r="BD112" s="2525"/>
      <c r="BE112" s="2529">
        <f>従業員情報!$L$22</f>
        <v>0</v>
      </c>
      <c r="BF112" s="2530"/>
      <c r="BG112" s="2531"/>
      <c r="BH112" s="2529">
        <f>従業員情報!$N$22</f>
        <v>0</v>
      </c>
      <c r="BI112" s="2530"/>
      <c r="BJ112" s="2531"/>
      <c r="BK112" s="2529">
        <f>従業員情報!$P$22</f>
        <v>0</v>
      </c>
      <c r="BL112" s="2530"/>
      <c r="BM112" s="2531"/>
      <c r="BN112" s="320"/>
      <c r="BO112" s="2520" t="s">
        <v>325</v>
      </c>
      <c r="BP112" s="2521" t="str">
        <f>年末調整1!$C$10</f>
        <v>　</v>
      </c>
      <c r="BQ112" s="2521"/>
      <c r="BR112" s="2521"/>
      <c r="BS112" s="2521">
        <f>年末調整1!$E$10</f>
        <v>0</v>
      </c>
      <c r="BT112" s="2521"/>
      <c r="BU112" s="2521">
        <f>年末調整1!$G$10</f>
        <v>0</v>
      </c>
      <c r="BV112" s="2521"/>
      <c r="BW112" s="2521">
        <f>年末調整1!$I$10</f>
        <v>0</v>
      </c>
      <c r="BX112" s="2521"/>
      <c r="BY112" s="2521">
        <f>年末調整1!$K$10</f>
        <v>0</v>
      </c>
      <c r="BZ112" s="2521"/>
      <c r="CA112" s="2521"/>
      <c r="CB112" s="2521">
        <f>年末調整1!$M$10</f>
        <v>0</v>
      </c>
      <c r="CC112" s="2521"/>
      <c r="CD112" s="2521"/>
      <c r="CE112" s="2521">
        <f>年末調整1!$O$10</f>
        <v>0</v>
      </c>
      <c r="CF112" s="2521"/>
      <c r="CG112" s="2521"/>
      <c r="CH112" s="2521">
        <f>年末調整1!$Q$10</f>
        <v>0</v>
      </c>
      <c r="CI112" s="2521"/>
      <c r="CJ112" s="2521"/>
      <c r="CK112" s="2521">
        <f>年末調整1!$S$10</f>
        <v>0</v>
      </c>
      <c r="CL112" s="2521"/>
      <c r="CM112" s="2521"/>
      <c r="CN112" s="2521">
        <f>年末調整1!$U$10</f>
        <v>0</v>
      </c>
      <c r="CO112" s="2521"/>
      <c r="CP112" s="2521">
        <f>年末調整1!$W$10</f>
        <v>0</v>
      </c>
      <c r="CQ112" s="2547"/>
      <c r="CR112" s="2548" t="str">
        <f>従業員情報!$H$30</f>
        <v>　</v>
      </c>
      <c r="CS112" s="2549"/>
      <c r="CT112" s="2550"/>
      <c r="CU112" s="2548"/>
      <c r="CV112" s="2549"/>
      <c r="CW112" s="2550"/>
      <c r="CX112" s="2544">
        <f>従業員情報!$K$30</f>
        <v>0</v>
      </c>
      <c r="CY112" s="2545"/>
      <c r="CZ112" s="2546"/>
      <c r="DA112" s="2544">
        <f>従業員情報!$N$30</f>
        <v>0</v>
      </c>
      <c r="DB112" s="2545"/>
      <c r="DC112" s="2546"/>
      <c r="DD112" s="2544">
        <f>従業員情報!$Q$30</f>
        <v>0</v>
      </c>
      <c r="DE112" s="2545"/>
      <c r="DF112" s="2546"/>
      <c r="DG112" s="2523">
        <f>従業員情報!$H$22</f>
        <v>0</v>
      </c>
      <c r="DH112" s="2524"/>
      <c r="DI112" s="2525"/>
      <c r="DJ112" s="2523">
        <f>従業員情報!$I$22</f>
        <v>0</v>
      </c>
      <c r="DK112" s="2524"/>
      <c r="DL112" s="2525"/>
      <c r="DM112" s="2523">
        <f>従業員情報!$J$22</f>
        <v>0</v>
      </c>
      <c r="DN112" s="2524"/>
      <c r="DO112" s="2525"/>
      <c r="DP112" s="2523">
        <f>従業員情報!$K$22</f>
        <v>0</v>
      </c>
      <c r="DQ112" s="2524"/>
      <c r="DR112" s="2525"/>
      <c r="DS112" s="2529">
        <f>従業員情報!$L$22</f>
        <v>0</v>
      </c>
      <c r="DT112" s="2530"/>
      <c r="DU112" s="2531"/>
      <c r="DV112" s="2529">
        <f>従業員情報!$N$22</f>
        <v>0</v>
      </c>
      <c r="DW112" s="2530"/>
      <c r="DX112" s="2531"/>
      <c r="DY112" s="2529">
        <f>従業員情報!$P$22</f>
        <v>0</v>
      </c>
      <c r="DZ112" s="2530"/>
      <c r="EA112" s="2531"/>
    </row>
    <row r="113" spans="1:131" ht="18.75" customHeight="1" x14ac:dyDescent="0.15">
      <c r="A113" s="2520"/>
      <c r="B113" s="2522"/>
      <c r="C113" s="2522"/>
      <c r="D113" s="2522"/>
      <c r="E113" s="2522"/>
      <c r="F113" s="2522"/>
      <c r="G113" s="2522"/>
      <c r="H113" s="2522"/>
      <c r="I113" s="2522"/>
      <c r="J113" s="2522"/>
      <c r="K113" s="2522"/>
      <c r="L113" s="2522"/>
      <c r="M113" s="2521"/>
      <c r="N113" s="2521"/>
      <c r="O113" s="2521"/>
      <c r="P113" s="2521"/>
      <c r="Q113" s="2521"/>
      <c r="R113" s="2521"/>
      <c r="S113" s="2521"/>
      <c r="T113" s="2521"/>
      <c r="U113" s="2521"/>
      <c r="V113" s="2521"/>
      <c r="W113" s="2521"/>
      <c r="X113" s="2521"/>
      <c r="Y113" s="2521"/>
      <c r="Z113" s="2521"/>
      <c r="AA113" s="2521"/>
      <c r="AB113" s="2521"/>
      <c r="AC113" s="2547"/>
      <c r="AD113" s="2555"/>
      <c r="AE113" s="2556"/>
      <c r="AF113" s="2557"/>
      <c r="AG113" s="2555">
        <f>従業員情報!$H$33</f>
        <v>0</v>
      </c>
      <c r="AH113" s="2556"/>
      <c r="AI113" s="2557"/>
      <c r="AJ113" s="2552">
        <f>従業員情報!$K$33</f>
        <v>0</v>
      </c>
      <c r="AK113" s="2553"/>
      <c r="AL113" s="2554"/>
      <c r="AM113" s="2552">
        <f>従業員情報!$N$33</f>
        <v>0</v>
      </c>
      <c r="AN113" s="2553"/>
      <c r="AO113" s="2554"/>
      <c r="AP113" s="2552">
        <f>従業員情報!$Q$33</f>
        <v>0</v>
      </c>
      <c r="AQ113" s="2553"/>
      <c r="AR113" s="2554"/>
      <c r="AS113" s="2526"/>
      <c r="AT113" s="2527"/>
      <c r="AU113" s="2528"/>
      <c r="AV113" s="2526"/>
      <c r="AW113" s="2527"/>
      <c r="AX113" s="2528"/>
      <c r="AY113" s="2526"/>
      <c r="AZ113" s="2527"/>
      <c r="BA113" s="2528"/>
      <c r="BB113" s="2526"/>
      <c r="BC113" s="2527"/>
      <c r="BD113" s="2528"/>
      <c r="BE113" s="2532"/>
      <c r="BF113" s="2533"/>
      <c r="BG113" s="2534"/>
      <c r="BH113" s="2532"/>
      <c r="BI113" s="2533"/>
      <c r="BJ113" s="2534"/>
      <c r="BK113" s="2532"/>
      <c r="BL113" s="2533"/>
      <c r="BM113" s="2534"/>
      <c r="BN113" s="320"/>
      <c r="BO113" s="2520"/>
      <c r="BP113" s="2522"/>
      <c r="BQ113" s="2522"/>
      <c r="BR113" s="2522"/>
      <c r="BS113" s="2522"/>
      <c r="BT113" s="2522"/>
      <c r="BU113" s="2522"/>
      <c r="BV113" s="2522"/>
      <c r="BW113" s="2522"/>
      <c r="BX113" s="2522"/>
      <c r="BY113" s="2522"/>
      <c r="BZ113" s="2522"/>
      <c r="CA113" s="2521"/>
      <c r="CB113" s="2521"/>
      <c r="CC113" s="2521"/>
      <c r="CD113" s="2521"/>
      <c r="CE113" s="2521"/>
      <c r="CF113" s="2521"/>
      <c r="CG113" s="2521"/>
      <c r="CH113" s="2521"/>
      <c r="CI113" s="2521"/>
      <c r="CJ113" s="2521"/>
      <c r="CK113" s="2521"/>
      <c r="CL113" s="2521"/>
      <c r="CM113" s="2521"/>
      <c r="CN113" s="2521"/>
      <c r="CO113" s="2521"/>
      <c r="CP113" s="2521"/>
      <c r="CQ113" s="2547"/>
      <c r="CR113" s="2555"/>
      <c r="CS113" s="2556"/>
      <c r="CT113" s="2557"/>
      <c r="CU113" s="2555">
        <f>従業員情報!$H$33</f>
        <v>0</v>
      </c>
      <c r="CV113" s="2556"/>
      <c r="CW113" s="2557"/>
      <c r="CX113" s="2552">
        <f>従業員情報!$K$33</f>
        <v>0</v>
      </c>
      <c r="CY113" s="2553"/>
      <c r="CZ113" s="2554"/>
      <c r="DA113" s="2552">
        <f>従業員情報!$N$33</f>
        <v>0</v>
      </c>
      <c r="DB113" s="2553"/>
      <c r="DC113" s="2554"/>
      <c r="DD113" s="2552">
        <f>従業員情報!$Q$33</f>
        <v>0</v>
      </c>
      <c r="DE113" s="2553"/>
      <c r="DF113" s="2554"/>
      <c r="DG113" s="2526"/>
      <c r="DH113" s="2527"/>
      <c r="DI113" s="2528"/>
      <c r="DJ113" s="2526"/>
      <c r="DK113" s="2527"/>
      <c r="DL113" s="2528"/>
      <c r="DM113" s="2526"/>
      <c r="DN113" s="2527"/>
      <c r="DO113" s="2528"/>
      <c r="DP113" s="2526"/>
      <c r="DQ113" s="2527"/>
      <c r="DR113" s="2528"/>
      <c r="DS113" s="2532"/>
      <c r="DT113" s="2533"/>
      <c r="DU113" s="2534"/>
      <c r="DV113" s="2532"/>
      <c r="DW113" s="2533"/>
      <c r="DX113" s="2534"/>
      <c r="DY113" s="2532"/>
      <c r="DZ113" s="2533"/>
      <c r="EA113" s="2534"/>
    </row>
    <row r="114" spans="1:131" ht="34.5" customHeight="1" x14ac:dyDescent="0.15">
      <c r="A114" s="2520"/>
      <c r="B114" s="2535" t="s">
        <v>370</v>
      </c>
      <c r="C114" s="2536"/>
      <c r="D114" s="2541" t="s">
        <v>273</v>
      </c>
      <c r="E114" s="2542"/>
      <c r="F114" s="2542"/>
      <c r="G114" s="2542"/>
      <c r="H114" s="2542"/>
      <c r="I114" s="2542"/>
      <c r="J114" s="2543"/>
      <c r="K114" s="2560" t="str">
        <f>DBCS(事業者情報!$I$12)</f>
        <v/>
      </c>
      <c r="L114" s="2561"/>
      <c r="M114" s="2222" t="str">
        <f>DBCS(事業者情報!$J$12)</f>
        <v/>
      </c>
      <c r="N114" s="2224"/>
      <c r="O114" s="2224"/>
      <c r="P114" s="2224"/>
      <c r="Q114" s="2224"/>
      <c r="R114" s="2224"/>
      <c r="S114" s="2224"/>
      <c r="T114" s="2224"/>
      <c r="U114" s="2224" t="str">
        <f>DBCS(事業者情報!$M$12)</f>
        <v/>
      </c>
      <c r="V114" s="2224"/>
      <c r="W114" s="2224"/>
      <c r="X114" s="2224"/>
      <c r="Y114" s="2224"/>
      <c r="Z114" s="2224"/>
      <c r="AA114" s="2224"/>
      <c r="AB114" s="2224"/>
      <c r="AC114" s="2224" t="str">
        <f>DBCS(事業者情報!$P$12)</f>
        <v/>
      </c>
      <c r="AD114" s="2224"/>
      <c r="AE114" s="2224"/>
      <c r="AF114" s="2224"/>
      <c r="AG114" s="2224"/>
      <c r="AH114" s="2224"/>
      <c r="AI114" s="2224"/>
      <c r="AJ114" s="2225"/>
      <c r="AK114" s="370" t="s">
        <v>276</v>
      </c>
      <c r="AL114" s="371"/>
      <c r="AM114" s="371"/>
      <c r="AN114" s="371"/>
      <c r="AO114" s="371"/>
      <c r="AP114" s="371"/>
      <c r="AQ114" s="371"/>
      <c r="AR114" s="371"/>
      <c r="AS114" s="372"/>
      <c r="AT114" s="372"/>
      <c r="AU114" s="372"/>
      <c r="AV114" s="372"/>
      <c r="AW114" s="372"/>
      <c r="AX114" s="372"/>
      <c r="AY114" s="372"/>
      <c r="AZ114" s="372"/>
      <c r="BA114" s="372"/>
      <c r="BB114" s="372"/>
      <c r="BC114" s="372"/>
      <c r="BD114" s="372"/>
      <c r="BE114" s="371"/>
      <c r="BF114" s="371"/>
      <c r="BG114" s="371"/>
      <c r="BH114" s="371"/>
      <c r="BI114" s="371"/>
      <c r="BJ114" s="371"/>
      <c r="BK114" s="371"/>
      <c r="BL114" s="371"/>
      <c r="BM114" s="373"/>
      <c r="BN114" s="320"/>
      <c r="BO114" s="2520"/>
      <c r="BP114" s="2535" t="s">
        <v>370</v>
      </c>
      <c r="BQ114" s="2536"/>
      <c r="BR114" s="2541" t="s">
        <v>273</v>
      </c>
      <c r="BS114" s="2542"/>
      <c r="BT114" s="2542"/>
      <c r="BU114" s="2542"/>
      <c r="BV114" s="2542"/>
      <c r="BW114" s="2542"/>
      <c r="BX114" s="2543"/>
      <c r="BY114" s="2560" t="str">
        <f>DBCS(事業者情報!$I$12)</f>
        <v/>
      </c>
      <c r="BZ114" s="2561"/>
      <c r="CA114" s="2222" t="str">
        <f>DBCS(事業者情報!$J$12)</f>
        <v/>
      </c>
      <c r="CB114" s="2224"/>
      <c r="CC114" s="2224"/>
      <c r="CD114" s="2224"/>
      <c r="CE114" s="2224"/>
      <c r="CF114" s="2224"/>
      <c r="CG114" s="2224"/>
      <c r="CH114" s="2224"/>
      <c r="CI114" s="2224" t="str">
        <f>DBCS(事業者情報!$M$12)</f>
        <v/>
      </c>
      <c r="CJ114" s="2224"/>
      <c r="CK114" s="2224"/>
      <c r="CL114" s="2224"/>
      <c r="CM114" s="2224"/>
      <c r="CN114" s="2224"/>
      <c r="CO114" s="2224"/>
      <c r="CP114" s="2224"/>
      <c r="CQ114" s="2224" t="str">
        <f>DBCS(事業者情報!$P$12)</f>
        <v/>
      </c>
      <c r="CR114" s="2224"/>
      <c r="CS114" s="2224"/>
      <c r="CT114" s="2224"/>
      <c r="CU114" s="2224"/>
      <c r="CV114" s="2224"/>
      <c r="CW114" s="2224"/>
      <c r="CX114" s="2225"/>
      <c r="CY114" s="370" t="s">
        <v>276</v>
      </c>
      <c r="CZ114" s="371"/>
      <c r="DA114" s="371"/>
      <c r="DB114" s="371"/>
      <c r="DC114" s="371"/>
      <c r="DD114" s="371"/>
      <c r="DE114" s="371"/>
      <c r="DF114" s="371"/>
      <c r="DG114" s="372"/>
      <c r="DH114" s="372"/>
      <c r="DI114" s="372"/>
      <c r="DJ114" s="372"/>
      <c r="DK114" s="372"/>
      <c r="DL114" s="372"/>
      <c r="DM114" s="372"/>
      <c r="DN114" s="372"/>
      <c r="DO114" s="372"/>
      <c r="DP114" s="372"/>
      <c r="DQ114" s="372"/>
      <c r="DR114" s="372"/>
      <c r="DS114" s="371"/>
      <c r="DT114" s="371"/>
      <c r="DU114" s="371"/>
      <c r="DV114" s="371"/>
      <c r="DW114" s="371"/>
      <c r="DX114" s="371"/>
      <c r="DY114" s="371"/>
      <c r="DZ114" s="371"/>
      <c r="EA114" s="373"/>
    </row>
    <row r="115" spans="1:131" ht="47.25" customHeight="1" x14ac:dyDescent="0.15">
      <c r="A115" s="2520"/>
      <c r="B115" s="2537"/>
      <c r="C115" s="2538"/>
      <c r="D115" s="2541" t="s">
        <v>371</v>
      </c>
      <c r="E115" s="2542"/>
      <c r="F115" s="2542"/>
      <c r="G115" s="2542"/>
      <c r="H115" s="2542"/>
      <c r="I115" s="2542"/>
      <c r="J115" s="2543"/>
      <c r="K115" s="2562">
        <f>事業者情報!$I$9</f>
        <v>0</v>
      </c>
      <c r="L115" s="2563"/>
      <c r="M115" s="2563"/>
      <c r="N115" s="2563"/>
      <c r="O115" s="2563"/>
      <c r="P115" s="2563"/>
      <c r="Q115" s="2563"/>
      <c r="R115" s="2563"/>
      <c r="S115" s="2563"/>
      <c r="T115" s="2563"/>
      <c r="U115" s="2563"/>
      <c r="V115" s="2563"/>
      <c r="W115" s="2563"/>
      <c r="X115" s="2563"/>
      <c r="Y115" s="2563"/>
      <c r="Z115" s="2563"/>
      <c r="AA115" s="2563"/>
      <c r="AB115" s="2563"/>
      <c r="AC115" s="2563"/>
      <c r="AD115" s="2563"/>
      <c r="AE115" s="2563"/>
      <c r="AF115" s="2563"/>
      <c r="AG115" s="2563"/>
      <c r="AH115" s="2563"/>
      <c r="AI115" s="2563"/>
      <c r="AJ115" s="2563"/>
      <c r="AK115" s="2563"/>
      <c r="AL115" s="2563"/>
      <c r="AM115" s="2563"/>
      <c r="AN115" s="2563"/>
      <c r="AO115" s="2563"/>
      <c r="AP115" s="2563"/>
      <c r="AQ115" s="2563"/>
      <c r="AR115" s="2563"/>
      <c r="AS115" s="2563"/>
      <c r="AT115" s="2563"/>
      <c r="AU115" s="2563"/>
      <c r="AV115" s="2563"/>
      <c r="AW115" s="2563"/>
      <c r="AX115" s="2563"/>
      <c r="AY115" s="2563"/>
      <c r="AZ115" s="2563"/>
      <c r="BA115" s="2563"/>
      <c r="BB115" s="2563"/>
      <c r="BC115" s="2563"/>
      <c r="BD115" s="2563"/>
      <c r="BE115" s="2563"/>
      <c r="BF115" s="2563"/>
      <c r="BG115" s="2563"/>
      <c r="BH115" s="2563"/>
      <c r="BI115" s="2563"/>
      <c r="BJ115" s="2563"/>
      <c r="BK115" s="2563"/>
      <c r="BL115" s="2563"/>
      <c r="BM115" s="2564"/>
      <c r="BN115" s="319"/>
      <c r="BO115" s="2520"/>
      <c r="BP115" s="2537"/>
      <c r="BQ115" s="2538"/>
      <c r="BR115" s="2541" t="s">
        <v>371</v>
      </c>
      <c r="BS115" s="2542"/>
      <c r="BT115" s="2542"/>
      <c r="BU115" s="2542"/>
      <c r="BV115" s="2542"/>
      <c r="BW115" s="2542"/>
      <c r="BX115" s="2543"/>
      <c r="BY115" s="2562">
        <f>事業者情報!$I$9</f>
        <v>0</v>
      </c>
      <c r="BZ115" s="2563"/>
      <c r="CA115" s="2563"/>
      <c r="CB115" s="2563"/>
      <c r="CC115" s="2563"/>
      <c r="CD115" s="2563"/>
      <c r="CE115" s="2563"/>
      <c r="CF115" s="2563"/>
      <c r="CG115" s="2563"/>
      <c r="CH115" s="2563"/>
      <c r="CI115" s="2563"/>
      <c r="CJ115" s="2563"/>
      <c r="CK115" s="2563"/>
      <c r="CL115" s="2563"/>
      <c r="CM115" s="2563"/>
      <c r="CN115" s="2563"/>
      <c r="CO115" s="2563"/>
      <c r="CP115" s="2563"/>
      <c r="CQ115" s="2563"/>
      <c r="CR115" s="2563"/>
      <c r="CS115" s="2563"/>
      <c r="CT115" s="2563"/>
      <c r="CU115" s="2563"/>
      <c r="CV115" s="2563"/>
      <c r="CW115" s="2563"/>
      <c r="CX115" s="2563"/>
      <c r="CY115" s="2563"/>
      <c r="CZ115" s="2563"/>
      <c r="DA115" s="2563"/>
      <c r="DB115" s="2563"/>
      <c r="DC115" s="2563"/>
      <c r="DD115" s="2563"/>
      <c r="DE115" s="2563"/>
      <c r="DF115" s="2563"/>
      <c r="DG115" s="2563"/>
      <c r="DH115" s="2563"/>
      <c r="DI115" s="2563"/>
      <c r="DJ115" s="2563"/>
      <c r="DK115" s="2563"/>
      <c r="DL115" s="2563"/>
      <c r="DM115" s="2563"/>
      <c r="DN115" s="2563"/>
      <c r="DO115" s="2563"/>
      <c r="DP115" s="2563"/>
      <c r="DQ115" s="2563"/>
      <c r="DR115" s="2563"/>
      <c r="DS115" s="2563"/>
      <c r="DT115" s="2563"/>
      <c r="DU115" s="2563"/>
      <c r="DV115" s="2563"/>
      <c r="DW115" s="2563"/>
      <c r="DX115" s="2563"/>
      <c r="DY115" s="2563"/>
      <c r="DZ115" s="2563"/>
      <c r="EA115" s="2564"/>
    </row>
    <row r="116" spans="1:131" ht="33.75" customHeight="1" x14ac:dyDescent="0.2">
      <c r="A116" s="2520"/>
      <c r="B116" s="2539"/>
      <c r="C116" s="2540"/>
      <c r="D116" s="2541" t="s">
        <v>372</v>
      </c>
      <c r="E116" s="2542"/>
      <c r="F116" s="2542"/>
      <c r="G116" s="2542"/>
      <c r="H116" s="2542"/>
      <c r="I116" s="2542"/>
      <c r="J116" s="2543"/>
      <c r="K116" s="2558">
        <f>事業者情報!$I$10</f>
        <v>0</v>
      </c>
      <c r="L116" s="2559"/>
      <c r="M116" s="2559"/>
      <c r="N116" s="2559"/>
      <c r="O116" s="2559"/>
      <c r="P116" s="2559"/>
      <c r="Q116" s="2559"/>
      <c r="R116" s="2559"/>
      <c r="S116" s="2559"/>
      <c r="T116" s="2559"/>
      <c r="U116" s="2559"/>
      <c r="V116" s="2559"/>
      <c r="W116" s="2559"/>
      <c r="X116" s="2559"/>
      <c r="Y116" s="2559"/>
      <c r="Z116" s="2559"/>
      <c r="AA116" s="2559"/>
      <c r="AB116" s="2559"/>
      <c r="AC116" s="2559"/>
      <c r="AD116" s="2559"/>
      <c r="AE116" s="2559"/>
      <c r="AF116" s="2559"/>
      <c r="AG116" s="2559"/>
      <c r="AH116" s="2559"/>
      <c r="AI116" s="2559"/>
      <c r="AJ116" s="2559"/>
      <c r="AK116" s="2559"/>
      <c r="AL116" s="2559"/>
      <c r="AM116" s="2559"/>
      <c r="AN116" s="2559"/>
      <c r="AO116" s="2559"/>
      <c r="AP116" s="2559"/>
      <c r="AQ116" s="2559"/>
      <c r="AR116" s="2559"/>
      <c r="AS116" s="2559"/>
      <c r="AT116" s="2559"/>
      <c r="AU116" s="2559"/>
      <c r="AV116" s="2551" t="s">
        <v>129</v>
      </c>
      <c r="AW116" s="2551"/>
      <c r="AX116" s="2551"/>
      <c r="AY116" s="374"/>
      <c r="AZ116" s="375">
        <f>事業者情報!$I$11</f>
        <v>0</v>
      </c>
      <c r="BA116" s="374"/>
      <c r="BB116" s="374"/>
      <c r="BC116" s="374"/>
      <c r="BD116" s="374"/>
      <c r="BE116" s="374"/>
      <c r="BF116" s="374"/>
      <c r="BG116" s="374"/>
      <c r="BH116" s="374"/>
      <c r="BI116" s="374"/>
      <c r="BJ116" s="374"/>
      <c r="BK116" s="374"/>
      <c r="BL116" s="374"/>
      <c r="BM116" s="376"/>
      <c r="BN116" s="319"/>
      <c r="BO116" s="2520"/>
      <c r="BP116" s="2539"/>
      <c r="BQ116" s="2540"/>
      <c r="BR116" s="2541" t="s">
        <v>372</v>
      </c>
      <c r="BS116" s="2542"/>
      <c r="BT116" s="2542"/>
      <c r="BU116" s="2542"/>
      <c r="BV116" s="2542"/>
      <c r="BW116" s="2542"/>
      <c r="BX116" s="2543"/>
      <c r="BY116" s="2558">
        <f>事業者情報!$I$10</f>
        <v>0</v>
      </c>
      <c r="BZ116" s="2559"/>
      <c r="CA116" s="2559"/>
      <c r="CB116" s="2559"/>
      <c r="CC116" s="2559"/>
      <c r="CD116" s="2559"/>
      <c r="CE116" s="2559"/>
      <c r="CF116" s="2559"/>
      <c r="CG116" s="2559"/>
      <c r="CH116" s="2559"/>
      <c r="CI116" s="2559"/>
      <c r="CJ116" s="2559"/>
      <c r="CK116" s="2559"/>
      <c r="CL116" s="2559"/>
      <c r="CM116" s="2559"/>
      <c r="CN116" s="2559"/>
      <c r="CO116" s="2559"/>
      <c r="CP116" s="2559"/>
      <c r="CQ116" s="2559"/>
      <c r="CR116" s="2559"/>
      <c r="CS116" s="2559"/>
      <c r="CT116" s="2559"/>
      <c r="CU116" s="2559"/>
      <c r="CV116" s="2559"/>
      <c r="CW116" s="2559"/>
      <c r="CX116" s="2559"/>
      <c r="CY116" s="2559"/>
      <c r="CZ116" s="2559"/>
      <c r="DA116" s="2559"/>
      <c r="DB116" s="2559"/>
      <c r="DC116" s="2559"/>
      <c r="DD116" s="2559"/>
      <c r="DE116" s="2559"/>
      <c r="DF116" s="2559"/>
      <c r="DG116" s="2559"/>
      <c r="DH116" s="2559"/>
      <c r="DI116" s="2559"/>
      <c r="DJ116" s="2551" t="s">
        <v>129</v>
      </c>
      <c r="DK116" s="2551"/>
      <c r="DL116" s="2551"/>
      <c r="DM116" s="374"/>
      <c r="DN116" s="375">
        <f>事業者情報!$I$11</f>
        <v>0</v>
      </c>
      <c r="DO116" s="374"/>
      <c r="DP116" s="374"/>
      <c r="DQ116" s="374"/>
      <c r="DR116" s="374"/>
      <c r="DS116" s="374"/>
      <c r="DT116" s="374"/>
      <c r="DU116" s="374"/>
      <c r="DV116" s="374"/>
      <c r="DW116" s="374"/>
      <c r="DX116" s="374"/>
      <c r="DY116" s="374"/>
      <c r="DZ116" s="374"/>
      <c r="EA116" s="376"/>
    </row>
    <row r="117" spans="1:131" ht="12" customHeight="1" x14ac:dyDescent="0.15">
      <c r="A117" s="320"/>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320"/>
      <c r="AE117" s="320"/>
      <c r="AF117" s="320"/>
      <c r="AG117" s="320"/>
      <c r="AH117" s="320"/>
      <c r="AI117" s="320"/>
      <c r="AJ117" s="320"/>
      <c r="AK117" s="320"/>
      <c r="AL117" s="320"/>
      <c r="AM117" s="320"/>
      <c r="AN117" s="320"/>
      <c r="AO117" s="320"/>
      <c r="AP117" s="320"/>
      <c r="AQ117" s="320"/>
      <c r="AR117" s="320"/>
      <c r="AS117" s="320"/>
      <c r="AT117" s="320"/>
      <c r="AU117" s="320"/>
      <c r="AV117" s="320"/>
      <c r="AW117" s="320"/>
      <c r="AX117" s="320"/>
      <c r="AY117" s="320"/>
      <c r="AZ117" s="320"/>
      <c r="BA117" s="320"/>
      <c r="BB117" s="320"/>
      <c r="BC117" s="320"/>
      <c r="BD117" s="320"/>
      <c r="BE117" s="320"/>
      <c r="BF117" s="320"/>
      <c r="BG117" s="320"/>
      <c r="BH117" s="320"/>
      <c r="BI117" s="320"/>
      <c r="BJ117" s="320"/>
      <c r="BK117" s="320"/>
      <c r="BL117" s="320"/>
      <c r="BM117" s="320"/>
      <c r="BN117" s="320"/>
      <c r="BO117" s="320"/>
      <c r="BP117" s="320"/>
      <c r="BQ117" s="320"/>
      <c r="BR117" s="320"/>
      <c r="BS117" s="320"/>
      <c r="BT117" s="320"/>
      <c r="BU117" s="320"/>
      <c r="BV117" s="320"/>
      <c r="BW117" s="320"/>
      <c r="BX117" s="320"/>
      <c r="BY117" s="320"/>
      <c r="BZ117" s="320"/>
      <c r="CA117" s="320"/>
      <c r="CB117" s="320"/>
      <c r="CC117" s="320"/>
      <c r="CD117" s="320"/>
      <c r="CE117" s="320"/>
      <c r="CF117" s="320"/>
      <c r="CG117" s="320"/>
      <c r="CH117" s="320"/>
      <c r="CI117" s="320"/>
      <c r="CJ117" s="320"/>
      <c r="CK117" s="320"/>
      <c r="CL117" s="320"/>
      <c r="CM117" s="320"/>
      <c r="CN117" s="320"/>
      <c r="CO117" s="320"/>
      <c r="CP117" s="320"/>
      <c r="CQ117" s="320"/>
      <c r="CR117" s="320"/>
      <c r="CS117" s="320"/>
      <c r="CT117" s="320"/>
      <c r="CU117" s="320"/>
      <c r="CV117" s="320"/>
      <c r="CW117" s="320"/>
      <c r="CX117" s="320"/>
      <c r="CY117" s="320"/>
      <c r="CZ117" s="320"/>
      <c r="DA117" s="320"/>
      <c r="DB117" s="320"/>
      <c r="DC117" s="320"/>
      <c r="DD117" s="320"/>
      <c r="DE117" s="320"/>
      <c r="DF117" s="320"/>
      <c r="DG117" s="320"/>
      <c r="DH117" s="320"/>
      <c r="DI117" s="320"/>
      <c r="DJ117" s="320"/>
      <c r="DK117" s="320"/>
      <c r="DL117" s="320"/>
      <c r="DM117" s="320"/>
      <c r="DN117" s="320"/>
      <c r="DO117" s="320"/>
      <c r="DP117" s="320"/>
      <c r="DQ117" s="320"/>
      <c r="DR117" s="320"/>
      <c r="DS117" s="320"/>
      <c r="DT117" s="320"/>
      <c r="DU117" s="320"/>
      <c r="DV117" s="320"/>
      <c r="DW117" s="320"/>
      <c r="DX117" s="320"/>
      <c r="DY117" s="320"/>
      <c r="DZ117" s="320"/>
      <c r="EA117" s="320"/>
    </row>
  </sheetData>
  <sheetProtection algorithmName="SHA-512" hashValue="pFhz6jX2QVm9IOBy2N0+MEb8NLb86HmJ6K8G/uWajA7BJjEQ74NvcoDS5k+QMFa8z7GfEY81jtdm6xcurl0cyQ==" saltValue="GZjT4+lxM4ttHEaITZLVrw==" spinCount="100000" sheet="1" formatCells="0" formatColumns="0" formatRows="0" insertColumns="0" insertRows="0" deleteColumns="0" deleteRows="0"/>
  <mergeCells count="1275">
    <mergeCell ref="AS82:BA82"/>
    <mergeCell ref="BB82:BF82"/>
    <mergeCell ref="DG82:DO82"/>
    <mergeCell ref="DP82:DT82"/>
    <mergeCell ref="BY116:DI116"/>
    <mergeCell ref="DJ116:DL116"/>
    <mergeCell ref="BY114:BZ114"/>
    <mergeCell ref="CA114:CH114"/>
    <mergeCell ref="CI114:CP114"/>
    <mergeCell ref="CQ114:CX114"/>
    <mergeCell ref="D115:J115"/>
    <mergeCell ref="K115:BM115"/>
    <mergeCell ref="BR115:BX115"/>
    <mergeCell ref="BY115:EA115"/>
    <mergeCell ref="B114:C116"/>
    <mergeCell ref="D114:J114"/>
    <mergeCell ref="K114:L114"/>
    <mergeCell ref="M114:T114"/>
    <mergeCell ref="U114:AB114"/>
    <mergeCell ref="AC114:AJ114"/>
    <mergeCell ref="D116:J116"/>
    <mergeCell ref="K116:AU116"/>
    <mergeCell ref="DP112:DR113"/>
    <mergeCell ref="DS112:DU113"/>
    <mergeCell ref="DV112:DX113"/>
    <mergeCell ref="DY112:EA113"/>
    <mergeCell ref="AD113:AF113"/>
    <mergeCell ref="AG113:AI113"/>
    <mergeCell ref="AJ113:AL113"/>
    <mergeCell ref="AM113:AO113"/>
    <mergeCell ref="AP113:AR113"/>
    <mergeCell ref="CR113:CT113"/>
    <mergeCell ref="CX112:CZ112"/>
    <mergeCell ref="DA112:DC112"/>
    <mergeCell ref="DD112:DF112"/>
    <mergeCell ref="DG112:DI113"/>
    <mergeCell ref="DJ112:DL113"/>
    <mergeCell ref="DM112:DO113"/>
    <mergeCell ref="CX113:CZ113"/>
    <mergeCell ref="DA113:DC113"/>
    <mergeCell ref="DD113:DF113"/>
    <mergeCell ref="CH112:CJ113"/>
    <mergeCell ref="CK112:CM113"/>
    <mergeCell ref="CN112:CO113"/>
    <mergeCell ref="CP112:CQ113"/>
    <mergeCell ref="CR112:CT112"/>
    <mergeCell ref="CU112:CW112"/>
    <mergeCell ref="CU113:CW113"/>
    <mergeCell ref="BS112:BT113"/>
    <mergeCell ref="BU112:BV113"/>
    <mergeCell ref="BW112:BX113"/>
    <mergeCell ref="BY112:CA113"/>
    <mergeCell ref="CB112:CD113"/>
    <mergeCell ref="CE112:CG113"/>
    <mergeCell ref="BB112:BD113"/>
    <mergeCell ref="BE112:BG113"/>
    <mergeCell ref="BH112:BJ113"/>
    <mergeCell ref="BK112:BM113"/>
    <mergeCell ref="BO112:BO116"/>
    <mergeCell ref="BP112:BR113"/>
    <mergeCell ref="BP114:BQ116"/>
    <mergeCell ref="BR114:BX114"/>
    <mergeCell ref="AJ112:AL112"/>
    <mergeCell ref="AM112:AO112"/>
    <mergeCell ref="AP112:AR112"/>
    <mergeCell ref="AS112:AU113"/>
    <mergeCell ref="AV112:AX113"/>
    <mergeCell ref="AY112:BA113"/>
    <mergeCell ref="T112:V113"/>
    <mergeCell ref="W112:Y113"/>
    <mergeCell ref="Z112:AA113"/>
    <mergeCell ref="AB112:AC113"/>
    <mergeCell ref="AD112:AF112"/>
    <mergeCell ref="AG112:AI112"/>
    <mergeCell ref="AV116:AX116"/>
    <mergeCell ref="BR116:BX116"/>
    <mergeCell ref="DV110:DX111"/>
    <mergeCell ref="DY110:EA111"/>
    <mergeCell ref="A112:A116"/>
    <mergeCell ref="B112:D113"/>
    <mergeCell ref="E112:F113"/>
    <mergeCell ref="G112:H113"/>
    <mergeCell ref="I112:J113"/>
    <mergeCell ref="K112:M113"/>
    <mergeCell ref="N112:P113"/>
    <mergeCell ref="Q112:S113"/>
    <mergeCell ref="DD110:DF111"/>
    <mergeCell ref="DG110:DI111"/>
    <mergeCell ref="DJ110:DL111"/>
    <mergeCell ref="DM110:DO111"/>
    <mergeCell ref="DP110:DR111"/>
    <mergeCell ref="DS110:DU111"/>
    <mergeCell ref="BH110:BJ111"/>
    <mergeCell ref="BK110:BM111"/>
    <mergeCell ref="CR110:CT111"/>
    <mergeCell ref="CU110:CW111"/>
    <mergeCell ref="CX110:CZ111"/>
    <mergeCell ref="DA110:DC111"/>
    <mergeCell ref="AP110:AR111"/>
    <mergeCell ref="AS110:AU111"/>
    <mergeCell ref="AV110:AX111"/>
    <mergeCell ref="AY110:BA111"/>
    <mergeCell ref="BB110:BD111"/>
    <mergeCell ref="BE110:BG111"/>
    <mergeCell ref="CN108:CO111"/>
    <mergeCell ref="CP108:CQ111"/>
    <mergeCell ref="CR108:DF109"/>
    <mergeCell ref="DG108:EA109"/>
    <mergeCell ref="CB109:CD111"/>
    <mergeCell ref="CE109:CG111"/>
    <mergeCell ref="BS108:BT111"/>
    <mergeCell ref="BU108:BV111"/>
    <mergeCell ref="BW108:BX111"/>
    <mergeCell ref="BY108:CA111"/>
    <mergeCell ref="CB108:CG108"/>
    <mergeCell ref="CH108:CM108"/>
    <mergeCell ref="CH109:CJ111"/>
    <mergeCell ref="CK109:CM111"/>
    <mergeCell ref="T108:Y108"/>
    <mergeCell ref="Z108:AA111"/>
    <mergeCell ref="AB108:AC111"/>
    <mergeCell ref="AD108:AR109"/>
    <mergeCell ref="AS108:BM109"/>
    <mergeCell ref="BP108:BR111"/>
    <mergeCell ref="AD110:AF111"/>
    <mergeCell ref="AG110:AI111"/>
    <mergeCell ref="AJ110:AL111"/>
    <mergeCell ref="AM110:AO111"/>
    <mergeCell ref="B108:D111"/>
    <mergeCell ref="E108:F111"/>
    <mergeCell ref="G108:H111"/>
    <mergeCell ref="I108:J111"/>
    <mergeCell ref="K108:M111"/>
    <mergeCell ref="N108:S108"/>
    <mergeCell ref="CE107:CJ107"/>
    <mergeCell ref="CK107:CQ107"/>
    <mergeCell ref="CU107:CY107"/>
    <mergeCell ref="CZ107:DF107"/>
    <mergeCell ref="DG107:DL107"/>
    <mergeCell ref="DM107:DS107"/>
    <mergeCell ref="E107:I107"/>
    <mergeCell ref="J107:P107"/>
    <mergeCell ref="Q107:V107"/>
    <mergeCell ref="W107:AC107"/>
    <mergeCell ref="AG107:AK107"/>
    <mergeCell ref="AL107:AR107"/>
    <mergeCell ref="B96:C107"/>
    <mergeCell ref="D96:D98"/>
    <mergeCell ref="E96:I96"/>
    <mergeCell ref="J96:X96"/>
    <mergeCell ref="Y96:Z97"/>
    <mergeCell ref="AA96:AC97"/>
    <mergeCell ref="E98:I98"/>
    <mergeCell ref="J98:P98"/>
    <mergeCell ref="Q98:V98"/>
    <mergeCell ref="W98:AC98"/>
    <mergeCell ref="N109:P111"/>
    <mergeCell ref="Q109:S111"/>
    <mergeCell ref="T109:V111"/>
    <mergeCell ref="W109:Y111"/>
    <mergeCell ref="CU106:CY106"/>
    <mergeCell ref="CZ106:DN106"/>
    <mergeCell ref="CM105:CN106"/>
    <mergeCell ref="CO105:CQ106"/>
    <mergeCell ref="CT105:CT107"/>
    <mergeCell ref="CU105:CY105"/>
    <mergeCell ref="CZ105:DN105"/>
    <mergeCell ref="DO105:DP106"/>
    <mergeCell ref="AL105:AZ105"/>
    <mergeCell ref="BA105:BB106"/>
    <mergeCell ref="BC105:BE106"/>
    <mergeCell ref="BR105:BR107"/>
    <mergeCell ref="BS105:BW105"/>
    <mergeCell ref="BX105:CL105"/>
    <mergeCell ref="AS107:AX107"/>
    <mergeCell ref="AY107:BE107"/>
    <mergeCell ref="BS107:BW107"/>
    <mergeCell ref="BX107:CD107"/>
    <mergeCell ref="D105:D107"/>
    <mergeCell ref="E105:I105"/>
    <mergeCell ref="J105:X105"/>
    <mergeCell ref="Y105:Z106"/>
    <mergeCell ref="AA105:AC106"/>
    <mergeCell ref="AF105:AF107"/>
    <mergeCell ref="AG105:AK105"/>
    <mergeCell ref="DT103:EA103"/>
    <mergeCell ref="E104:I104"/>
    <mergeCell ref="J104:P104"/>
    <mergeCell ref="Q104:V104"/>
    <mergeCell ref="W104:AC104"/>
    <mergeCell ref="AG104:AK104"/>
    <mergeCell ref="AL104:AR104"/>
    <mergeCell ref="AS104:AX104"/>
    <mergeCell ref="AY104:BE104"/>
    <mergeCell ref="BS104:BW104"/>
    <mergeCell ref="E103:I103"/>
    <mergeCell ref="J103:X103"/>
    <mergeCell ref="AG103:AK103"/>
    <mergeCell ref="AL103:AZ103"/>
    <mergeCell ref="BF103:BM103"/>
    <mergeCell ref="BS103:BW103"/>
    <mergeCell ref="CO102:CQ103"/>
    <mergeCell ref="CT102:CT104"/>
    <mergeCell ref="CU102:CY102"/>
    <mergeCell ref="CZ102:DN102"/>
    <mergeCell ref="DO102:DP103"/>
    <mergeCell ref="DQ102:DS103"/>
    <mergeCell ref="DQ105:DS106"/>
    <mergeCell ref="E106:I106"/>
    <mergeCell ref="J106:X106"/>
    <mergeCell ref="D102:D104"/>
    <mergeCell ref="E102:I102"/>
    <mergeCell ref="J102:X102"/>
    <mergeCell ref="Y102:Z103"/>
    <mergeCell ref="AA102:AC103"/>
    <mergeCell ref="AF102:AF104"/>
    <mergeCell ref="AG102:AK102"/>
    <mergeCell ref="AL102:AZ102"/>
    <mergeCell ref="CK101:CQ101"/>
    <mergeCell ref="CU101:CY101"/>
    <mergeCell ref="CZ101:DF101"/>
    <mergeCell ref="DG101:DL101"/>
    <mergeCell ref="DM101:DS101"/>
    <mergeCell ref="DU101:DV101"/>
    <mergeCell ref="AS101:AX101"/>
    <mergeCell ref="AY101:BE101"/>
    <mergeCell ref="BG101:BH101"/>
    <mergeCell ref="CZ104:DF104"/>
    <mergeCell ref="DG104:DL104"/>
    <mergeCell ref="DM104:DS104"/>
    <mergeCell ref="E101:I101"/>
    <mergeCell ref="J101:P101"/>
    <mergeCell ref="Q101:V101"/>
    <mergeCell ref="W101:AC101"/>
    <mergeCell ref="AG101:AK101"/>
    <mergeCell ref="AL101:AR101"/>
    <mergeCell ref="E100:I100"/>
    <mergeCell ref="J100:X100"/>
    <mergeCell ref="AG100:AK100"/>
    <mergeCell ref="AL100:AZ100"/>
    <mergeCell ref="BF100:BH100"/>
    <mergeCell ref="BS100:BW100"/>
    <mergeCell ref="CZ99:DN99"/>
    <mergeCell ref="DO99:DP100"/>
    <mergeCell ref="CU103:CY103"/>
    <mergeCell ref="CZ103:DN103"/>
    <mergeCell ref="CK104:CQ104"/>
    <mergeCell ref="CU104:CY104"/>
    <mergeCell ref="BA102:BB103"/>
    <mergeCell ref="BC102:BE103"/>
    <mergeCell ref="BR102:BR104"/>
    <mergeCell ref="BS102:BW102"/>
    <mergeCell ref="BX102:CL102"/>
    <mergeCell ref="CM102:CN103"/>
    <mergeCell ref="BX103:CL103"/>
    <mergeCell ref="BX104:CD104"/>
    <mergeCell ref="CE104:CJ104"/>
    <mergeCell ref="DQ99:DS100"/>
    <mergeCell ref="DU99:DV99"/>
    <mergeCell ref="DW99:DX99"/>
    <mergeCell ref="DY99:DZ99"/>
    <mergeCell ref="CZ100:DN100"/>
    <mergeCell ref="DT100:DV100"/>
    <mergeCell ref="BS99:BW99"/>
    <mergeCell ref="BX99:CL99"/>
    <mergeCell ref="CM99:CN100"/>
    <mergeCell ref="CO99:CQ100"/>
    <mergeCell ref="CT99:CT101"/>
    <mergeCell ref="CU99:CY99"/>
    <mergeCell ref="BX100:CL100"/>
    <mergeCell ref="CU100:CY100"/>
    <mergeCell ref="BX101:CD101"/>
    <mergeCell ref="CE101:CJ101"/>
    <mergeCell ref="BA99:BB100"/>
    <mergeCell ref="BC99:BE100"/>
    <mergeCell ref="BG99:BH99"/>
    <mergeCell ref="BI99:BJ99"/>
    <mergeCell ref="BK99:BL99"/>
    <mergeCell ref="BR99:BR101"/>
    <mergeCell ref="BI101:BJ101"/>
    <mergeCell ref="BK101:BL101"/>
    <mergeCell ref="BS101:BW101"/>
    <mergeCell ref="DW101:DX101"/>
    <mergeCell ref="DY101:DZ101"/>
    <mergeCell ref="DM98:DS98"/>
    <mergeCell ref="DT98:DV98"/>
    <mergeCell ref="D99:D101"/>
    <mergeCell ref="E99:I99"/>
    <mergeCell ref="J99:X99"/>
    <mergeCell ref="Y99:Z100"/>
    <mergeCell ref="AA99:AC100"/>
    <mergeCell ref="AF99:AF101"/>
    <mergeCell ref="AG99:AK99"/>
    <mergeCell ref="AL99:AZ99"/>
    <mergeCell ref="DQ96:DS97"/>
    <mergeCell ref="DT96:EA97"/>
    <mergeCell ref="E97:I97"/>
    <mergeCell ref="J97:X97"/>
    <mergeCell ref="AG97:AK97"/>
    <mergeCell ref="AL97:AZ97"/>
    <mergeCell ref="BS97:BW97"/>
    <mergeCell ref="BX97:CL97"/>
    <mergeCell ref="CU97:CY97"/>
    <mergeCell ref="CZ97:DN97"/>
    <mergeCell ref="CO96:CQ97"/>
    <mergeCell ref="CR96:CS107"/>
    <mergeCell ref="CT96:CT98"/>
    <mergeCell ref="CU96:CY96"/>
    <mergeCell ref="CZ96:DN96"/>
    <mergeCell ref="DO96:DP97"/>
    <mergeCell ref="CK98:CQ98"/>
    <mergeCell ref="CU98:CY98"/>
    <mergeCell ref="CZ98:DF98"/>
    <mergeCell ref="DG98:DL98"/>
    <mergeCell ref="BF96:BM97"/>
    <mergeCell ref="BP96:BQ107"/>
    <mergeCell ref="BR96:BR98"/>
    <mergeCell ref="BS96:BW96"/>
    <mergeCell ref="BX96:CL96"/>
    <mergeCell ref="CM96:CN97"/>
    <mergeCell ref="BF98:BH98"/>
    <mergeCell ref="BS98:BW98"/>
    <mergeCell ref="BX98:CD98"/>
    <mergeCell ref="CE98:CJ98"/>
    <mergeCell ref="AD96:AE107"/>
    <mergeCell ref="AF96:AF98"/>
    <mergeCell ref="AG96:AK96"/>
    <mergeCell ref="AL96:AZ96"/>
    <mergeCell ref="BA96:BB97"/>
    <mergeCell ref="BC96:BE97"/>
    <mergeCell ref="AG98:AK98"/>
    <mergeCell ref="AL98:AR98"/>
    <mergeCell ref="AS98:AX98"/>
    <mergeCell ref="AY98:BE98"/>
    <mergeCell ref="AG106:AK106"/>
    <mergeCell ref="AL106:AZ106"/>
    <mergeCell ref="BS106:BW106"/>
    <mergeCell ref="BX106:CL106"/>
    <mergeCell ref="E95:I95"/>
    <mergeCell ref="J95:P95"/>
    <mergeCell ref="Q95:V95"/>
    <mergeCell ref="W95:AC95"/>
    <mergeCell ref="BS95:BW95"/>
    <mergeCell ref="BX95:CD95"/>
    <mergeCell ref="CE95:CJ95"/>
    <mergeCell ref="CK95:CQ95"/>
    <mergeCell ref="DV93:EA93"/>
    <mergeCell ref="E94:I94"/>
    <mergeCell ref="J94:X94"/>
    <mergeCell ref="AJ94:AO95"/>
    <mergeCell ref="AV94:BA95"/>
    <mergeCell ref="BH94:BM95"/>
    <mergeCell ref="BS94:BW94"/>
    <mergeCell ref="BX94:CL94"/>
    <mergeCell ref="CX94:DC95"/>
    <mergeCell ref="DJ94:DO95"/>
    <mergeCell ref="CO93:CQ94"/>
    <mergeCell ref="CR93:CW95"/>
    <mergeCell ref="CX93:DC93"/>
    <mergeCell ref="DD93:DI95"/>
    <mergeCell ref="DJ93:DO93"/>
    <mergeCell ref="DP93:DU95"/>
    <mergeCell ref="BB93:BG95"/>
    <mergeCell ref="BH93:BM93"/>
    <mergeCell ref="BP93:BR95"/>
    <mergeCell ref="BS93:BW93"/>
    <mergeCell ref="BX93:CL93"/>
    <mergeCell ref="CM93:CN94"/>
    <mergeCell ref="B93:D95"/>
    <mergeCell ref="E93:I93"/>
    <mergeCell ref="J93:X93"/>
    <mergeCell ref="Y93:Z94"/>
    <mergeCell ref="AA93:AC94"/>
    <mergeCell ref="AD93:AI95"/>
    <mergeCell ref="AJ93:AO93"/>
    <mergeCell ref="AP93:AU95"/>
    <mergeCell ref="AV93:BA93"/>
    <mergeCell ref="DD91:DI92"/>
    <mergeCell ref="DJ91:DO92"/>
    <mergeCell ref="DP91:EA91"/>
    <mergeCell ref="K92:Q92"/>
    <mergeCell ref="W92:AA92"/>
    <mergeCell ref="AB92:AE92"/>
    <mergeCell ref="AF92:AI92"/>
    <mergeCell ref="BB92:BM92"/>
    <mergeCell ref="BY92:CE92"/>
    <mergeCell ref="CK92:CO92"/>
    <mergeCell ref="BT91:BX92"/>
    <mergeCell ref="CF91:CJ92"/>
    <mergeCell ref="CK91:CO91"/>
    <mergeCell ref="CP91:CS91"/>
    <mergeCell ref="CT91:CW91"/>
    <mergeCell ref="CX91:DC92"/>
    <mergeCell ref="CP92:CS92"/>
    <mergeCell ref="CT92:CW92"/>
    <mergeCell ref="BP89:BS92"/>
    <mergeCell ref="B89:E92"/>
    <mergeCell ref="F89:J90"/>
    <mergeCell ref="K89:Q90"/>
    <mergeCell ref="DV94:EA95"/>
    <mergeCell ref="F91:J92"/>
    <mergeCell ref="R91:V92"/>
    <mergeCell ref="W91:AA91"/>
    <mergeCell ref="AB91:AE91"/>
    <mergeCell ref="AF91:AI91"/>
    <mergeCell ref="AJ91:AO92"/>
    <mergeCell ref="AP91:AU92"/>
    <mergeCell ref="AV91:BA92"/>
    <mergeCell ref="BB91:BM91"/>
    <mergeCell ref="CX89:DC90"/>
    <mergeCell ref="DD89:DI90"/>
    <mergeCell ref="DJ89:DO90"/>
    <mergeCell ref="DP89:EA89"/>
    <mergeCell ref="W90:AA90"/>
    <mergeCell ref="AB90:AE90"/>
    <mergeCell ref="AF90:AI90"/>
    <mergeCell ref="BB90:BM90"/>
    <mergeCell ref="CK90:CO90"/>
    <mergeCell ref="CP90:CS90"/>
    <mergeCell ref="BT89:BX90"/>
    <mergeCell ref="BY89:CE90"/>
    <mergeCell ref="CF89:CJ90"/>
    <mergeCell ref="CK89:CO89"/>
    <mergeCell ref="CP89:CS89"/>
    <mergeCell ref="CT89:CW89"/>
    <mergeCell ref="CT90:CW90"/>
    <mergeCell ref="AF89:AI89"/>
    <mergeCell ref="AJ89:AO90"/>
    <mergeCell ref="AP89:AU90"/>
    <mergeCell ref="AV89:BA90"/>
    <mergeCell ref="BB89:BM89"/>
    <mergeCell ref="DP92:EA92"/>
    <mergeCell ref="R89:V90"/>
    <mergeCell ref="W89:AA89"/>
    <mergeCell ref="AB89:AE89"/>
    <mergeCell ref="BG88:BM88"/>
    <mergeCell ref="BY88:CE88"/>
    <mergeCell ref="CK88:CQ88"/>
    <mergeCell ref="CW88:DC88"/>
    <mergeCell ref="DI88:DO88"/>
    <mergeCell ref="DU88:EA88"/>
    <mergeCell ref="BP87:BS88"/>
    <mergeCell ref="BT87:BX88"/>
    <mergeCell ref="CF87:CJ88"/>
    <mergeCell ref="CR87:CV88"/>
    <mergeCell ref="DD87:DH88"/>
    <mergeCell ref="DP87:DT88"/>
    <mergeCell ref="B87:E88"/>
    <mergeCell ref="F87:J88"/>
    <mergeCell ref="R87:V88"/>
    <mergeCell ref="AD87:AH88"/>
    <mergeCell ref="AP87:AT88"/>
    <mergeCell ref="BB87:BF88"/>
    <mergeCell ref="K88:Q88"/>
    <mergeCell ref="W88:AC88"/>
    <mergeCell ref="AI88:AO88"/>
    <mergeCell ref="AU88:BA88"/>
    <mergeCell ref="DP90:EA90"/>
    <mergeCell ref="CP82:CQ82"/>
    <mergeCell ref="CR82:CY82"/>
    <mergeCell ref="B83:E86"/>
    <mergeCell ref="F83:BM86"/>
    <mergeCell ref="BP83:BS86"/>
    <mergeCell ref="BT83:EA86"/>
    <mergeCell ref="CV80:DK81"/>
    <mergeCell ref="DL80:EA81"/>
    <mergeCell ref="B82:E82"/>
    <mergeCell ref="R82:S82"/>
    <mergeCell ref="T82:AA82"/>
    <mergeCell ref="AB82:AC82"/>
    <mergeCell ref="AD82:AK82"/>
    <mergeCell ref="BP82:BS82"/>
    <mergeCell ref="CF82:CG82"/>
    <mergeCell ref="CH82:CO82"/>
    <mergeCell ref="CV78:DK78"/>
    <mergeCell ref="DL78:EA78"/>
    <mergeCell ref="F79:O79"/>
    <mergeCell ref="BT79:CC79"/>
    <mergeCell ref="B80:Q81"/>
    <mergeCell ref="R80:AG81"/>
    <mergeCell ref="AH80:AW81"/>
    <mergeCell ref="AX80:BM81"/>
    <mergeCell ref="BP80:CE81"/>
    <mergeCell ref="CF80:CU81"/>
    <mergeCell ref="B78:Q78"/>
    <mergeCell ref="R78:AG78"/>
    <mergeCell ref="AH78:AW78"/>
    <mergeCell ref="AX78:BM78"/>
    <mergeCell ref="BP78:CE78"/>
    <mergeCell ref="CF78:CU78"/>
    <mergeCell ref="DL75:DO77"/>
    <mergeCell ref="DP75:DS77"/>
    <mergeCell ref="CL75:CO77"/>
    <mergeCell ref="CP75:CQ77"/>
    <mergeCell ref="CR75:CU77"/>
    <mergeCell ref="CV75:CY77"/>
    <mergeCell ref="DB75:DE77"/>
    <mergeCell ref="DH75:DK77"/>
    <mergeCell ref="BF75:BI77"/>
    <mergeCell ref="BJ75:BM77"/>
    <mergeCell ref="BP75:BS77"/>
    <mergeCell ref="BT75:BW77"/>
    <mergeCell ref="BX75:CA77"/>
    <mergeCell ref="CB75:CK77"/>
    <mergeCell ref="AD75:AG77"/>
    <mergeCell ref="AH75:AK77"/>
    <mergeCell ref="AN75:AQ77"/>
    <mergeCell ref="AT75:AW77"/>
    <mergeCell ref="AX75:BA77"/>
    <mergeCell ref="BB75:BE77"/>
    <mergeCell ref="DL74:DO74"/>
    <mergeCell ref="DP74:DS74"/>
    <mergeCell ref="DT74:DW74"/>
    <mergeCell ref="DX74:EA74"/>
    <mergeCell ref="CL74:CO74"/>
    <mergeCell ref="CP74:CQ74"/>
    <mergeCell ref="CR74:CU74"/>
    <mergeCell ref="CV74:CY74"/>
    <mergeCell ref="CZ74:DA74"/>
    <mergeCell ref="DB74:DE74"/>
    <mergeCell ref="BB74:BE74"/>
    <mergeCell ref="BF74:BI74"/>
    <mergeCell ref="BJ74:BM74"/>
    <mergeCell ref="BP74:BS74"/>
    <mergeCell ref="BT74:BW74"/>
    <mergeCell ref="BX74:CA74"/>
    <mergeCell ref="AH74:AK74"/>
    <mergeCell ref="AL74:AM74"/>
    <mergeCell ref="AN74:AQ74"/>
    <mergeCell ref="AR74:AS74"/>
    <mergeCell ref="AT74:AW74"/>
    <mergeCell ref="AX74:BA74"/>
    <mergeCell ref="DT75:DW77"/>
    <mergeCell ref="DX75:EA77"/>
    <mergeCell ref="B74:E74"/>
    <mergeCell ref="F74:I74"/>
    <mergeCell ref="J74:M74"/>
    <mergeCell ref="X74:AA74"/>
    <mergeCell ref="AB74:AC74"/>
    <mergeCell ref="AD74:AG74"/>
    <mergeCell ref="BF73:BI73"/>
    <mergeCell ref="CL73:CQ73"/>
    <mergeCell ref="CR73:DA73"/>
    <mergeCell ref="DB73:DG73"/>
    <mergeCell ref="DL73:DS73"/>
    <mergeCell ref="DT73:DW73"/>
    <mergeCell ref="B72:I73"/>
    <mergeCell ref="K72:M73"/>
    <mergeCell ref="X72:AS72"/>
    <mergeCell ref="BP72:BW73"/>
    <mergeCell ref="BY72:CA73"/>
    <mergeCell ref="CL72:DG72"/>
    <mergeCell ref="X73:AC73"/>
    <mergeCell ref="AD73:AM73"/>
    <mergeCell ref="AN73:AS73"/>
    <mergeCell ref="AX73:BE73"/>
    <mergeCell ref="B75:E77"/>
    <mergeCell ref="F75:I77"/>
    <mergeCell ref="J75:M77"/>
    <mergeCell ref="N75:W77"/>
    <mergeCell ref="X75:AA77"/>
    <mergeCell ref="AB75:AC77"/>
    <mergeCell ref="DF74:DG74"/>
    <mergeCell ref="DH74:DK74"/>
    <mergeCell ref="BP71:CA71"/>
    <mergeCell ref="CB71:CK73"/>
    <mergeCell ref="CL71:DG71"/>
    <mergeCell ref="DH71:DK73"/>
    <mergeCell ref="DL71:DW72"/>
    <mergeCell ref="DX71:EA73"/>
    <mergeCell ref="CB70:CN70"/>
    <mergeCell ref="CO70:DA70"/>
    <mergeCell ref="DB70:DN70"/>
    <mergeCell ref="DO70:EA70"/>
    <mergeCell ref="B71:M71"/>
    <mergeCell ref="N71:W73"/>
    <mergeCell ref="X71:AS71"/>
    <mergeCell ref="AT71:AW73"/>
    <mergeCell ref="AX71:BI72"/>
    <mergeCell ref="BJ71:BM73"/>
    <mergeCell ref="CB68:CN68"/>
    <mergeCell ref="CO68:DA68"/>
    <mergeCell ref="DB68:DN68"/>
    <mergeCell ref="DO68:EA68"/>
    <mergeCell ref="B69:M70"/>
    <mergeCell ref="BP69:CA70"/>
    <mergeCell ref="N70:Z70"/>
    <mergeCell ref="AA70:AM70"/>
    <mergeCell ref="AN70:AZ70"/>
    <mergeCell ref="BA70:BM70"/>
    <mergeCell ref="B68:M68"/>
    <mergeCell ref="N68:Z68"/>
    <mergeCell ref="AA68:AM68"/>
    <mergeCell ref="AN68:AZ68"/>
    <mergeCell ref="BA68:BM68"/>
    <mergeCell ref="BP68:CA68"/>
    <mergeCell ref="AO66:AP67"/>
    <mergeCell ref="AU66:BC66"/>
    <mergeCell ref="BD66:BM66"/>
    <mergeCell ref="DC66:DD67"/>
    <mergeCell ref="DI66:DQ66"/>
    <mergeCell ref="DR66:EA66"/>
    <mergeCell ref="AT67:BC67"/>
    <mergeCell ref="BD67:BM67"/>
    <mergeCell ref="DH67:DQ67"/>
    <mergeCell ref="DR67:EA67"/>
    <mergeCell ref="DC64:DI64"/>
    <mergeCell ref="DJ64:DO64"/>
    <mergeCell ref="DP64:DU64"/>
    <mergeCell ref="DV64:EA64"/>
    <mergeCell ref="AO65:AU65"/>
    <mergeCell ref="AV65:BM65"/>
    <mergeCell ref="DC65:DI65"/>
    <mergeCell ref="DJ65:EA65"/>
    <mergeCell ref="BV63:CZ67"/>
    <mergeCell ref="DA63:DB67"/>
    <mergeCell ref="DC63:DI63"/>
    <mergeCell ref="DJ63:EA63"/>
    <mergeCell ref="A64:A83"/>
    <mergeCell ref="AO64:AU64"/>
    <mergeCell ref="AV64:BA64"/>
    <mergeCell ref="BB64:BG64"/>
    <mergeCell ref="BH64:BM64"/>
    <mergeCell ref="BO64:BO83"/>
    <mergeCell ref="CX62:CY62"/>
    <mergeCell ref="CZ62:DG62"/>
    <mergeCell ref="B63:E67"/>
    <mergeCell ref="F63:G67"/>
    <mergeCell ref="H63:AL67"/>
    <mergeCell ref="AM63:AN67"/>
    <mergeCell ref="AO63:AU63"/>
    <mergeCell ref="AV63:BM63"/>
    <mergeCell ref="BP63:BS67"/>
    <mergeCell ref="BT63:BU67"/>
    <mergeCell ref="CL62:CM62"/>
    <mergeCell ref="CN62:CO62"/>
    <mergeCell ref="CP62:CQ62"/>
    <mergeCell ref="CR62:CS62"/>
    <mergeCell ref="CT62:CU62"/>
    <mergeCell ref="CV62:CW62"/>
    <mergeCell ref="BZ62:CA62"/>
    <mergeCell ref="CB62:CC62"/>
    <mergeCell ref="CD62:CE62"/>
    <mergeCell ref="CF62:CG62"/>
    <mergeCell ref="CH62:CI62"/>
    <mergeCell ref="CJ62:CK62"/>
    <mergeCell ref="AL62:AS62"/>
    <mergeCell ref="BP62:BQ62"/>
    <mergeCell ref="BR62:BS62"/>
    <mergeCell ref="BT62:BU62"/>
    <mergeCell ref="Z62:AA62"/>
    <mergeCell ref="AB62:AC62"/>
    <mergeCell ref="AD62:AE62"/>
    <mergeCell ref="AF62:AG62"/>
    <mergeCell ref="AH62:AI62"/>
    <mergeCell ref="AJ62:AK62"/>
    <mergeCell ref="N62:O62"/>
    <mergeCell ref="P62:Q62"/>
    <mergeCell ref="R62:S62"/>
    <mergeCell ref="T62:U62"/>
    <mergeCell ref="V62:W62"/>
    <mergeCell ref="X62:Y62"/>
    <mergeCell ref="B62:C62"/>
    <mergeCell ref="D62:E62"/>
    <mergeCell ref="F62:G62"/>
    <mergeCell ref="H62:I62"/>
    <mergeCell ref="J62:K62"/>
    <mergeCell ref="L62:M62"/>
    <mergeCell ref="CN57:CO57"/>
    <mergeCell ref="DY57:EA57"/>
    <mergeCell ref="A61:A62"/>
    <mergeCell ref="B61:AK61"/>
    <mergeCell ref="AL61:AS61"/>
    <mergeCell ref="BE61:BM61"/>
    <mergeCell ref="BO61:BO62"/>
    <mergeCell ref="BP61:CY61"/>
    <mergeCell ref="CZ61:DG61"/>
    <mergeCell ref="DS61:EA61"/>
    <mergeCell ref="AV55:AX55"/>
    <mergeCell ref="BR55:BX55"/>
    <mergeCell ref="BY55:DI55"/>
    <mergeCell ref="DJ55:DL55"/>
    <mergeCell ref="B57:I57"/>
    <mergeCell ref="J57:K57"/>
    <mergeCell ref="Z57:AA57"/>
    <mergeCell ref="BK57:BM57"/>
    <mergeCell ref="BP57:BW57"/>
    <mergeCell ref="BX57:BY57"/>
    <mergeCell ref="B53:C55"/>
    <mergeCell ref="D53:J53"/>
    <mergeCell ref="K53:L53"/>
    <mergeCell ref="M53:T53"/>
    <mergeCell ref="U53:AB53"/>
    <mergeCell ref="AC53:AJ53"/>
    <mergeCell ref="D54:J54"/>
    <mergeCell ref="K54:BM54"/>
    <mergeCell ref="D55:J55"/>
    <mergeCell ref="K55:AU55"/>
    <mergeCell ref="BV62:BW62"/>
    <mergeCell ref="BX62:BY62"/>
    <mergeCell ref="CX51:CZ51"/>
    <mergeCell ref="DA51:DC51"/>
    <mergeCell ref="DD51:DF51"/>
    <mergeCell ref="DG51:DI52"/>
    <mergeCell ref="DJ51:DL52"/>
    <mergeCell ref="DM51:DO52"/>
    <mergeCell ref="CX52:CZ52"/>
    <mergeCell ref="DA52:DC52"/>
    <mergeCell ref="DD52:DF52"/>
    <mergeCell ref="CH51:CJ52"/>
    <mergeCell ref="CK51:CM52"/>
    <mergeCell ref="CN51:CO52"/>
    <mergeCell ref="CP51:CQ52"/>
    <mergeCell ref="CR51:CT51"/>
    <mergeCell ref="CU51:CW51"/>
    <mergeCell ref="CU52:CW52"/>
    <mergeCell ref="BS51:BT52"/>
    <mergeCell ref="BU51:BV52"/>
    <mergeCell ref="BW51:BX52"/>
    <mergeCell ref="BY51:CA52"/>
    <mergeCell ref="CB51:CD52"/>
    <mergeCell ref="CE51:CG52"/>
    <mergeCell ref="BB51:BD52"/>
    <mergeCell ref="BE51:BG52"/>
    <mergeCell ref="BH51:BJ52"/>
    <mergeCell ref="BK51:BM52"/>
    <mergeCell ref="BO51:BO55"/>
    <mergeCell ref="BP51:BR52"/>
    <mergeCell ref="BP53:BQ55"/>
    <mergeCell ref="BR53:EA53"/>
    <mergeCell ref="BR54:BX54"/>
    <mergeCell ref="BY54:EA54"/>
    <mergeCell ref="AJ51:AL51"/>
    <mergeCell ref="AM51:AO51"/>
    <mergeCell ref="AP51:AR51"/>
    <mergeCell ref="AS51:AU52"/>
    <mergeCell ref="AV51:AX52"/>
    <mergeCell ref="AY51:BA52"/>
    <mergeCell ref="T51:V52"/>
    <mergeCell ref="W51:Y52"/>
    <mergeCell ref="Z51:AA52"/>
    <mergeCell ref="AB51:AC52"/>
    <mergeCell ref="AD51:AF51"/>
    <mergeCell ref="AG51:AI51"/>
    <mergeCell ref="DP51:DR52"/>
    <mergeCell ref="DS51:DU52"/>
    <mergeCell ref="DV51:DX52"/>
    <mergeCell ref="DY51:EA52"/>
    <mergeCell ref="AD52:AF52"/>
    <mergeCell ref="AG52:AI52"/>
    <mergeCell ref="AJ52:AL52"/>
    <mergeCell ref="AM52:AO52"/>
    <mergeCell ref="AP52:AR52"/>
    <mergeCell ref="CR52:CT52"/>
    <mergeCell ref="DV49:DX50"/>
    <mergeCell ref="DY49:EA50"/>
    <mergeCell ref="A51:A55"/>
    <mergeCell ref="B51:D52"/>
    <mergeCell ref="E51:F52"/>
    <mergeCell ref="G51:H52"/>
    <mergeCell ref="I51:J52"/>
    <mergeCell ref="K51:M52"/>
    <mergeCell ref="N51:P52"/>
    <mergeCell ref="Q51:S52"/>
    <mergeCell ref="DD49:DF50"/>
    <mergeCell ref="DG49:DI50"/>
    <mergeCell ref="DJ49:DL50"/>
    <mergeCell ref="DM49:DO50"/>
    <mergeCell ref="DP49:DR50"/>
    <mergeCell ref="DS49:DU50"/>
    <mergeCell ref="BH49:BJ50"/>
    <mergeCell ref="BK49:BM50"/>
    <mergeCell ref="CR49:CT50"/>
    <mergeCell ref="CU49:CW50"/>
    <mergeCell ref="CX49:CZ50"/>
    <mergeCell ref="DA49:DC50"/>
    <mergeCell ref="AP49:AR50"/>
    <mergeCell ref="AS49:AU50"/>
    <mergeCell ref="AV49:AX50"/>
    <mergeCell ref="AY49:BA50"/>
    <mergeCell ref="BB49:BD50"/>
    <mergeCell ref="BE49:BG50"/>
    <mergeCell ref="CN47:CO50"/>
    <mergeCell ref="CP47:CQ50"/>
    <mergeCell ref="CR47:DF48"/>
    <mergeCell ref="DG47:EA48"/>
    <mergeCell ref="N48:P50"/>
    <mergeCell ref="Q48:S50"/>
    <mergeCell ref="T48:V50"/>
    <mergeCell ref="W48:Y50"/>
    <mergeCell ref="CB48:CD50"/>
    <mergeCell ref="CE48:CG50"/>
    <mergeCell ref="BS47:BT50"/>
    <mergeCell ref="BU47:BV50"/>
    <mergeCell ref="BW47:BX50"/>
    <mergeCell ref="BY47:CA50"/>
    <mergeCell ref="CB47:CG47"/>
    <mergeCell ref="CH47:CM47"/>
    <mergeCell ref="CH48:CJ50"/>
    <mergeCell ref="CK48:CM50"/>
    <mergeCell ref="T47:Y47"/>
    <mergeCell ref="Z47:AA50"/>
    <mergeCell ref="AB47:AC50"/>
    <mergeCell ref="AD47:AR48"/>
    <mergeCell ref="AS47:BM48"/>
    <mergeCell ref="BP47:BR50"/>
    <mergeCell ref="AD49:AF50"/>
    <mergeCell ref="AG49:AI50"/>
    <mergeCell ref="AJ49:AL50"/>
    <mergeCell ref="AM49:AO50"/>
    <mergeCell ref="B47:D50"/>
    <mergeCell ref="E47:F50"/>
    <mergeCell ref="G47:H50"/>
    <mergeCell ref="I47:J50"/>
    <mergeCell ref="K47:M50"/>
    <mergeCell ref="N47:S47"/>
    <mergeCell ref="DO44:DP45"/>
    <mergeCell ref="DQ44:DS45"/>
    <mergeCell ref="E45:I45"/>
    <mergeCell ref="J45:X45"/>
    <mergeCell ref="AG45:AK45"/>
    <mergeCell ref="AL45:AZ45"/>
    <mergeCell ref="BS45:BW45"/>
    <mergeCell ref="BX45:CL45"/>
    <mergeCell ref="CU45:CY45"/>
    <mergeCell ref="CZ45:DN45"/>
    <mergeCell ref="BX44:CL44"/>
    <mergeCell ref="CM44:CN45"/>
    <mergeCell ref="CO44:CQ45"/>
    <mergeCell ref="CT44:CT46"/>
    <mergeCell ref="CU44:CY44"/>
    <mergeCell ref="CZ44:DN44"/>
    <mergeCell ref="BS46:CQ46"/>
    <mergeCell ref="CU46:DS46"/>
    <mergeCell ref="AG44:AK44"/>
    <mergeCell ref="AL44:AZ44"/>
    <mergeCell ref="BA44:BB45"/>
    <mergeCell ref="BC44:BE45"/>
    <mergeCell ref="BR44:BR46"/>
    <mergeCell ref="BS44:BW44"/>
    <mergeCell ref="AG46:AK46"/>
    <mergeCell ref="AL46:BE46"/>
    <mergeCell ref="DQ41:DS42"/>
    <mergeCell ref="E42:I42"/>
    <mergeCell ref="J42:X42"/>
    <mergeCell ref="AG42:AK42"/>
    <mergeCell ref="AL42:AZ42"/>
    <mergeCell ref="BF42:BM46"/>
    <mergeCell ref="BS42:BW42"/>
    <mergeCell ref="BX42:CL42"/>
    <mergeCell ref="CU42:CY42"/>
    <mergeCell ref="CZ42:DN42"/>
    <mergeCell ref="CM41:CN42"/>
    <mergeCell ref="CO41:CQ42"/>
    <mergeCell ref="CT41:CT43"/>
    <mergeCell ref="CU41:CY41"/>
    <mergeCell ref="CZ41:DN41"/>
    <mergeCell ref="DO41:DP42"/>
    <mergeCell ref="BS43:CQ43"/>
    <mergeCell ref="CU43:DS43"/>
    <mergeCell ref="AG41:AK41"/>
    <mergeCell ref="AL41:AZ41"/>
    <mergeCell ref="BA41:BB42"/>
    <mergeCell ref="BC41:BE42"/>
    <mergeCell ref="BR41:BR43"/>
    <mergeCell ref="BS41:BW41"/>
    <mergeCell ref="AG43:AK43"/>
    <mergeCell ref="AL43:BE43"/>
    <mergeCell ref="AA41:AC42"/>
    <mergeCell ref="AF41:AF43"/>
    <mergeCell ref="E43:I43"/>
    <mergeCell ref="J43:P43"/>
    <mergeCell ref="Q43:V43"/>
    <mergeCell ref="W43:AC43"/>
    <mergeCell ref="Q40:V40"/>
    <mergeCell ref="W40:AC40"/>
    <mergeCell ref="AG40:AK40"/>
    <mergeCell ref="AL40:BE40"/>
    <mergeCell ref="BS40:CQ40"/>
    <mergeCell ref="D38:D40"/>
    <mergeCell ref="E38:I38"/>
    <mergeCell ref="J38:X38"/>
    <mergeCell ref="Y38:Z39"/>
    <mergeCell ref="AA38:AC39"/>
    <mergeCell ref="AF38:AF40"/>
    <mergeCell ref="E39:I39"/>
    <mergeCell ref="J39:X39"/>
    <mergeCell ref="E40:I40"/>
    <mergeCell ref="J40:P40"/>
    <mergeCell ref="CU40:DS40"/>
    <mergeCell ref="AG39:AK39"/>
    <mergeCell ref="AL39:AZ39"/>
    <mergeCell ref="BG39:BH39"/>
    <mergeCell ref="BI39:BJ39"/>
    <mergeCell ref="BK39:BL39"/>
    <mergeCell ref="BS39:BW39"/>
    <mergeCell ref="CO38:CQ39"/>
    <mergeCell ref="CT38:CT40"/>
    <mergeCell ref="CU38:CY38"/>
    <mergeCell ref="CZ38:DN38"/>
    <mergeCell ref="DO38:DP39"/>
    <mergeCell ref="DQ38:DS39"/>
    <mergeCell ref="CU39:CY39"/>
    <mergeCell ref="CZ39:DN39"/>
    <mergeCell ref="BA38:BB39"/>
    <mergeCell ref="BC38:BE39"/>
    <mergeCell ref="BF38:BH38"/>
    <mergeCell ref="BR38:BR40"/>
    <mergeCell ref="BS38:BW38"/>
    <mergeCell ref="BX38:CL38"/>
    <mergeCell ref="BX39:CL39"/>
    <mergeCell ref="DQ35:DS36"/>
    <mergeCell ref="DT35:EA46"/>
    <mergeCell ref="E36:I36"/>
    <mergeCell ref="J36:X36"/>
    <mergeCell ref="AG36:AK36"/>
    <mergeCell ref="AL36:AZ36"/>
    <mergeCell ref="BF36:BH36"/>
    <mergeCell ref="BS36:BW36"/>
    <mergeCell ref="BX36:CL36"/>
    <mergeCell ref="CU36:CY36"/>
    <mergeCell ref="CO35:CQ36"/>
    <mergeCell ref="CR35:CS46"/>
    <mergeCell ref="CT35:CT37"/>
    <mergeCell ref="CU35:CY35"/>
    <mergeCell ref="CZ35:DN35"/>
    <mergeCell ref="DO35:DP36"/>
    <mergeCell ref="CZ36:DN36"/>
    <mergeCell ref="BS37:CQ37"/>
    <mergeCell ref="CU37:DS37"/>
    <mergeCell ref="CM38:CN39"/>
    <mergeCell ref="BF35:BM35"/>
    <mergeCell ref="BP35:BQ46"/>
    <mergeCell ref="BR35:BR37"/>
    <mergeCell ref="BS35:BW35"/>
    <mergeCell ref="BX35:CL35"/>
    <mergeCell ref="CM35:CN36"/>
    <mergeCell ref="BG37:BH37"/>
    <mergeCell ref="BI37:BJ37"/>
    <mergeCell ref="BK37:BL37"/>
    <mergeCell ref="BX41:CL41"/>
    <mergeCell ref="AD35:AE46"/>
    <mergeCell ref="AF35:AF37"/>
    <mergeCell ref="AG35:AK35"/>
    <mergeCell ref="AL35:AZ35"/>
    <mergeCell ref="BA35:BB36"/>
    <mergeCell ref="BC35:BE36"/>
    <mergeCell ref="AG37:AK37"/>
    <mergeCell ref="AL37:BE37"/>
    <mergeCell ref="AG38:AK38"/>
    <mergeCell ref="AL38:AZ38"/>
    <mergeCell ref="B35:C46"/>
    <mergeCell ref="D35:D37"/>
    <mergeCell ref="E35:I35"/>
    <mergeCell ref="J35:X35"/>
    <mergeCell ref="Y35:Z36"/>
    <mergeCell ref="AA35:AC36"/>
    <mergeCell ref="E37:I37"/>
    <mergeCell ref="J37:P37"/>
    <mergeCell ref="Q37:V37"/>
    <mergeCell ref="W37:AC37"/>
    <mergeCell ref="D44:D46"/>
    <mergeCell ref="E44:I44"/>
    <mergeCell ref="J44:X44"/>
    <mergeCell ref="Y44:Z45"/>
    <mergeCell ref="AA44:AC45"/>
    <mergeCell ref="AF44:AF46"/>
    <mergeCell ref="E46:I46"/>
    <mergeCell ref="J46:P46"/>
    <mergeCell ref="Q46:V46"/>
    <mergeCell ref="W46:AC46"/>
    <mergeCell ref="D41:D43"/>
    <mergeCell ref="E41:I41"/>
    <mergeCell ref="J41:X41"/>
    <mergeCell ref="Y41:Z42"/>
    <mergeCell ref="E34:I34"/>
    <mergeCell ref="J34:P34"/>
    <mergeCell ref="Q34:V34"/>
    <mergeCell ref="W34:AC34"/>
    <mergeCell ref="BS34:CQ34"/>
    <mergeCell ref="DV32:EA32"/>
    <mergeCell ref="E33:I33"/>
    <mergeCell ref="J33:X33"/>
    <mergeCell ref="AJ33:AO34"/>
    <mergeCell ref="AV33:BA34"/>
    <mergeCell ref="BH33:BM34"/>
    <mergeCell ref="BS33:BW33"/>
    <mergeCell ref="BX33:CL33"/>
    <mergeCell ref="CX33:DC34"/>
    <mergeCell ref="DJ33:DO34"/>
    <mergeCell ref="CO32:CQ33"/>
    <mergeCell ref="CR32:CW34"/>
    <mergeCell ref="CX32:DC32"/>
    <mergeCell ref="DD32:DI34"/>
    <mergeCell ref="DJ32:DO32"/>
    <mergeCell ref="DP32:DU34"/>
    <mergeCell ref="BB32:BG34"/>
    <mergeCell ref="BH32:BM32"/>
    <mergeCell ref="BP32:BR34"/>
    <mergeCell ref="BS32:BW32"/>
    <mergeCell ref="BX32:CL32"/>
    <mergeCell ref="CM32:CN33"/>
    <mergeCell ref="B32:D34"/>
    <mergeCell ref="E32:I32"/>
    <mergeCell ref="J32:X32"/>
    <mergeCell ref="Y32:Z33"/>
    <mergeCell ref="AA32:AC33"/>
    <mergeCell ref="AD32:AI34"/>
    <mergeCell ref="AJ32:AO32"/>
    <mergeCell ref="AP32:AU34"/>
    <mergeCell ref="AV32:BA32"/>
    <mergeCell ref="DD30:DI31"/>
    <mergeCell ref="DJ30:DO31"/>
    <mergeCell ref="DP30:EA30"/>
    <mergeCell ref="K31:Q31"/>
    <mergeCell ref="W31:AA31"/>
    <mergeCell ref="AB31:AE31"/>
    <mergeCell ref="AF31:AI31"/>
    <mergeCell ref="BB31:BM31"/>
    <mergeCell ref="BY31:CE31"/>
    <mergeCell ref="CK31:CO31"/>
    <mergeCell ref="BT30:BX31"/>
    <mergeCell ref="CF30:CJ31"/>
    <mergeCell ref="CK30:CO30"/>
    <mergeCell ref="CP30:CS30"/>
    <mergeCell ref="CT30:CW30"/>
    <mergeCell ref="CX30:DC31"/>
    <mergeCell ref="CP31:CS31"/>
    <mergeCell ref="CT31:CW31"/>
    <mergeCell ref="BP28:BS31"/>
    <mergeCell ref="B28:E31"/>
    <mergeCell ref="F28:J29"/>
    <mergeCell ref="K28:Q29"/>
    <mergeCell ref="DV33:EA34"/>
    <mergeCell ref="F30:J31"/>
    <mergeCell ref="R30:V31"/>
    <mergeCell ref="W30:AA30"/>
    <mergeCell ref="AB30:AE30"/>
    <mergeCell ref="AF30:AI30"/>
    <mergeCell ref="AJ30:AO31"/>
    <mergeCell ref="AP30:AU31"/>
    <mergeCell ref="AV30:BA31"/>
    <mergeCell ref="BB30:BM30"/>
    <mergeCell ref="CX28:DC29"/>
    <mergeCell ref="DD28:DI29"/>
    <mergeCell ref="DJ28:DO29"/>
    <mergeCell ref="DP28:EA28"/>
    <mergeCell ref="W29:AA29"/>
    <mergeCell ref="AB29:AE29"/>
    <mergeCell ref="AF29:AI29"/>
    <mergeCell ref="BB29:BM29"/>
    <mergeCell ref="CK29:CO29"/>
    <mergeCell ref="CP29:CS29"/>
    <mergeCell ref="BT28:BX29"/>
    <mergeCell ref="BY28:CE29"/>
    <mergeCell ref="CF28:CJ29"/>
    <mergeCell ref="CK28:CO28"/>
    <mergeCell ref="CP28:CS28"/>
    <mergeCell ref="CT28:CW28"/>
    <mergeCell ref="CT29:CW29"/>
    <mergeCell ref="AF28:AI28"/>
    <mergeCell ref="AJ28:AO29"/>
    <mergeCell ref="AP28:AU29"/>
    <mergeCell ref="AV28:BA29"/>
    <mergeCell ref="BB28:BM28"/>
    <mergeCell ref="DP31:EA31"/>
    <mergeCell ref="R28:V29"/>
    <mergeCell ref="W28:AA28"/>
    <mergeCell ref="AB28:AE28"/>
    <mergeCell ref="BG27:BM27"/>
    <mergeCell ref="BY27:CE27"/>
    <mergeCell ref="CK27:CQ27"/>
    <mergeCell ref="CW27:DC27"/>
    <mergeCell ref="DI27:DO27"/>
    <mergeCell ref="DU27:EA27"/>
    <mergeCell ref="BP26:BS27"/>
    <mergeCell ref="BT26:BX27"/>
    <mergeCell ref="CF26:CJ27"/>
    <mergeCell ref="CR26:CV27"/>
    <mergeCell ref="DD26:DH27"/>
    <mergeCell ref="DP26:DT27"/>
    <mergeCell ref="B26:E27"/>
    <mergeCell ref="F26:J27"/>
    <mergeCell ref="R26:V27"/>
    <mergeCell ref="AD26:AH27"/>
    <mergeCell ref="AP26:AT27"/>
    <mergeCell ref="BB26:BF27"/>
    <mergeCell ref="K27:Q27"/>
    <mergeCell ref="W27:AC27"/>
    <mergeCell ref="AI27:AO27"/>
    <mergeCell ref="AU27:BA27"/>
    <mergeCell ref="DP29:EA29"/>
    <mergeCell ref="DL17:EA17"/>
    <mergeCell ref="F18:O18"/>
    <mergeCell ref="BT18:CC18"/>
    <mergeCell ref="B19:Q20"/>
    <mergeCell ref="R19:AG20"/>
    <mergeCell ref="AH19:AW20"/>
    <mergeCell ref="AX19:BM20"/>
    <mergeCell ref="BP19:CE20"/>
    <mergeCell ref="CF19:CU20"/>
    <mergeCell ref="B17:Q17"/>
    <mergeCell ref="R17:AG17"/>
    <mergeCell ref="AH17:AW17"/>
    <mergeCell ref="AX17:BM17"/>
    <mergeCell ref="BP17:CE17"/>
    <mergeCell ref="CF17:CU17"/>
    <mergeCell ref="AS21:BA21"/>
    <mergeCell ref="G21:Q21"/>
    <mergeCell ref="CP21:CQ21"/>
    <mergeCell ref="CR21:CY21"/>
    <mergeCell ref="BB21:BF21"/>
    <mergeCell ref="DG21:DO21"/>
    <mergeCell ref="DP21:DT21"/>
    <mergeCell ref="BU21:CE21"/>
    <mergeCell ref="B22:E25"/>
    <mergeCell ref="F22:BM25"/>
    <mergeCell ref="BP22:BS25"/>
    <mergeCell ref="BT22:EA25"/>
    <mergeCell ref="CV19:DK20"/>
    <mergeCell ref="DL19:EA20"/>
    <mergeCell ref="B21:E21"/>
    <mergeCell ref="R21:S21"/>
    <mergeCell ref="T21:AA21"/>
    <mergeCell ref="AB21:AC21"/>
    <mergeCell ref="AD21:AK21"/>
    <mergeCell ref="BP21:BS21"/>
    <mergeCell ref="CF21:CG21"/>
    <mergeCell ref="CH21:CO21"/>
    <mergeCell ref="CP14:CQ16"/>
    <mergeCell ref="CR14:CU16"/>
    <mergeCell ref="CV14:CY16"/>
    <mergeCell ref="DB14:DE16"/>
    <mergeCell ref="DH14:DK16"/>
    <mergeCell ref="BF14:BI16"/>
    <mergeCell ref="BJ14:BM16"/>
    <mergeCell ref="BP14:BS16"/>
    <mergeCell ref="BT14:BW16"/>
    <mergeCell ref="BX14:CA16"/>
    <mergeCell ref="CB14:CK16"/>
    <mergeCell ref="AD14:AG16"/>
    <mergeCell ref="AH14:AK16"/>
    <mergeCell ref="AN14:AQ16"/>
    <mergeCell ref="AT14:AW16"/>
    <mergeCell ref="AX14:BA16"/>
    <mergeCell ref="BB14:BE16"/>
    <mergeCell ref="CV17:DK17"/>
    <mergeCell ref="DP13:DS13"/>
    <mergeCell ref="DT13:DW13"/>
    <mergeCell ref="DX13:EA13"/>
    <mergeCell ref="B14:E16"/>
    <mergeCell ref="F14:I16"/>
    <mergeCell ref="J14:M16"/>
    <mergeCell ref="N14:W16"/>
    <mergeCell ref="X14:AA16"/>
    <mergeCell ref="AB14:AC16"/>
    <mergeCell ref="CR13:CU13"/>
    <mergeCell ref="CV13:CY13"/>
    <mergeCell ref="CZ13:DA13"/>
    <mergeCell ref="DB13:DE13"/>
    <mergeCell ref="DF13:DG13"/>
    <mergeCell ref="DH13:DK13"/>
    <mergeCell ref="BJ13:BM13"/>
    <mergeCell ref="BP13:BS13"/>
    <mergeCell ref="BT13:BW13"/>
    <mergeCell ref="BX13:CA13"/>
    <mergeCell ref="CL13:CO13"/>
    <mergeCell ref="CP13:CQ13"/>
    <mergeCell ref="AN13:AQ13"/>
    <mergeCell ref="AR13:AS13"/>
    <mergeCell ref="AT13:AW13"/>
    <mergeCell ref="AX13:BA13"/>
    <mergeCell ref="BB13:BE13"/>
    <mergeCell ref="BF13:BI13"/>
    <mergeCell ref="DL14:DO16"/>
    <mergeCell ref="DP14:DS16"/>
    <mergeCell ref="DT14:DW16"/>
    <mergeCell ref="DX14:EA16"/>
    <mergeCell ref="CL14:CO16"/>
    <mergeCell ref="DO7:EA7"/>
    <mergeCell ref="B8:M9"/>
    <mergeCell ref="BP8:CA9"/>
    <mergeCell ref="N9:Z9"/>
    <mergeCell ref="AA9:AM9"/>
    <mergeCell ref="AN9:AZ9"/>
    <mergeCell ref="BA9:BM9"/>
    <mergeCell ref="CB9:CN9"/>
    <mergeCell ref="DL12:DS12"/>
    <mergeCell ref="DT12:DW12"/>
    <mergeCell ref="B13:E13"/>
    <mergeCell ref="F13:I13"/>
    <mergeCell ref="J13:M13"/>
    <mergeCell ref="X13:AA13"/>
    <mergeCell ref="AB13:AC13"/>
    <mergeCell ref="AD13:AG13"/>
    <mergeCell ref="AH13:AK13"/>
    <mergeCell ref="AL13:AM13"/>
    <mergeCell ref="CL11:DG11"/>
    <mergeCell ref="X12:AC12"/>
    <mergeCell ref="AD12:AM12"/>
    <mergeCell ref="AN12:AS12"/>
    <mergeCell ref="AX12:BE12"/>
    <mergeCell ref="BF12:BI12"/>
    <mergeCell ref="CL12:CQ12"/>
    <mergeCell ref="CR12:DA12"/>
    <mergeCell ref="DB12:DG12"/>
    <mergeCell ref="CB10:CK12"/>
    <mergeCell ref="CL10:DG10"/>
    <mergeCell ref="DH10:DK12"/>
    <mergeCell ref="DL10:DW11"/>
    <mergeCell ref="DL13:DO13"/>
    <mergeCell ref="DC5:DD6"/>
    <mergeCell ref="DI5:DQ5"/>
    <mergeCell ref="DR5:EA5"/>
    <mergeCell ref="AT6:BC6"/>
    <mergeCell ref="BV2:CZ6"/>
    <mergeCell ref="DA2:DB6"/>
    <mergeCell ref="DC2:DI2"/>
    <mergeCell ref="DJ2:EA2"/>
    <mergeCell ref="AO3:AU3"/>
    <mergeCell ref="AV3:BA3"/>
    <mergeCell ref="BB3:BG3"/>
    <mergeCell ref="BH3:BM3"/>
    <mergeCell ref="DC3:EA3"/>
    <mergeCell ref="AO4:AU4"/>
    <mergeCell ref="DX10:EA12"/>
    <mergeCell ref="B11:I12"/>
    <mergeCell ref="K11:M12"/>
    <mergeCell ref="X11:AS11"/>
    <mergeCell ref="BP11:BW12"/>
    <mergeCell ref="BY11:CA12"/>
    <mergeCell ref="CO9:DA9"/>
    <mergeCell ref="DB9:DN9"/>
    <mergeCell ref="DO9:EA9"/>
    <mergeCell ref="B10:M10"/>
    <mergeCell ref="N10:W12"/>
    <mergeCell ref="X10:AS10"/>
    <mergeCell ref="AT10:AW12"/>
    <mergeCell ref="AX10:BI11"/>
    <mergeCell ref="BJ10:BM12"/>
    <mergeCell ref="BP10:CA10"/>
    <mergeCell ref="CO7:DA7"/>
    <mergeCell ref="DB7:DN7"/>
    <mergeCell ref="G82:Q82"/>
    <mergeCell ref="BU82:CE82"/>
    <mergeCell ref="BG82:BK82"/>
    <mergeCell ref="DU82:DY82"/>
    <mergeCell ref="BG21:BK21"/>
    <mergeCell ref="DU21:DY21"/>
    <mergeCell ref="P1:AC1"/>
    <mergeCell ref="CD1:CQ1"/>
    <mergeCell ref="B2:E6"/>
    <mergeCell ref="F2:G6"/>
    <mergeCell ref="H2:AL6"/>
    <mergeCell ref="AM2:AN6"/>
    <mergeCell ref="AO2:AU2"/>
    <mergeCell ref="AV2:BM2"/>
    <mergeCell ref="BP2:BS6"/>
    <mergeCell ref="BT2:BU6"/>
    <mergeCell ref="BD6:BM6"/>
    <mergeCell ref="DH6:DQ6"/>
    <mergeCell ref="DR6:EA6"/>
    <mergeCell ref="B7:M7"/>
    <mergeCell ref="N7:Z7"/>
    <mergeCell ref="AA7:AM7"/>
    <mergeCell ref="AN7:AZ7"/>
    <mergeCell ref="BA7:BM7"/>
    <mergeCell ref="BP7:CA7"/>
    <mergeCell ref="CB7:CN7"/>
    <mergeCell ref="AV4:BM4"/>
    <mergeCell ref="DC4:DI4"/>
    <mergeCell ref="DJ4:EA4"/>
    <mergeCell ref="AO5:AP6"/>
    <mergeCell ref="AU5:BC5"/>
    <mergeCell ref="BD5:BM5"/>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5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C2:L29"/>
  <sheetViews>
    <sheetView topLeftCell="A4" workbookViewId="0">
      <selection activeCell="AB19" sqref="AB19"/>
    </sheetView>
  </sheetViews>
  <sheetFormatPr defaultRowHeight="13.5" x14ac:dyDescent="0.15"/>
  <cols>
    <col min="1" max="1" width="3" customWidth="1"/>
    <col min="2" max="2" width="2.375" customWidth="1"/>
    <col min="8" max="9" width="3.5" customWidth="1"/>
    <col min="11" max="11" width="9.625" customWidth="1"/>
    <col min="12" max="12" width="4.375" style="1" customWidth="1"/>
    <col min="13" max="13" width="5" customWidth="1"/>
    <col min="257" max="257" width="3" customWidth="1"/>
    <col min="258" max="258" width="2.375" customWidth="1"/>
    <col min="264" max="265" width="3.5" customWidth="1"/>
    <col min="267" max="267" width="9.625" customWidth="1"/>
    <col min="268" max="268" width="4.375" customWidth="1"/>
    <col min="269" max="269" width="5" customWidth="1"/>
    <col min="513" max="513" width="3" customWidth="1"/>
    <col min="514" max="514" width="2.375" customWidth="1"/>
    <col min="520" max="521" width="3.5" customWidth="1"/>
    <col min="523" max="523" width="9.625" customWidth="1"/>
    <col min="524" max="524" width="4.375" customWidth="1"/>
    <col min="525" max="525" width="5" customWidth="1"/>
    <col min="769" max="769" width="3" customWidth="1"/>
    <col min="770" max="770" width="2.375" customWidth="1"/>
    <col min="776" max="777" width="3.5" customWidth="1"/>
    <col min="779" max="779" width="9.625" customWidth="1"/>
    <col min="780" max="780" width="4.375" customWidth="1"/>
    <col min="781" max="781" width="5" customWidth="1"/>
    <col min="1025" max="1025" width="3" customWidth="1"/>
    <col min="1026" max="1026" width="2.375" customWidth="1"/>
    <col min="1032" max="1033" width="3.5" customWidth="1"/>
    <col min="1035" max="1035" width="9.625" customWidth="1"/>
    <col min="1036" max="1036" width="4.375" customWidth="1"/>
    <col min="1037" max="1037" width="5" customWidth="1"/>
    <col min="1281" max="1281" width="3" customWidth="1"/>
    <col min="1282" max="1282" width="2.375" customWidth="1"/>
    <col min="1288" max="1289" width="3.5" customWidth="1"/>
    <col min="1291" max="1291" width="9.625" customWidth="1"/>
    <col min="1292" max="1292" width="4.375" customWidth="1"/>
    <col min="1293" max="1293" width="5" customWidth="1"/>
    <col min="1537" max="1537" width="3" customWidth="1"/>
    <col min="1538" max="1538" width="2.375" customWidth="1"/>
    <col min="1544" max="1545" width="3.5" customWidth="1"/>
    <col min="1547" max="1547" width="9.625" customWidth="1"/>
    <col min="1548" max="1548" width="4.375" customWidth="1"/>
    <col min="1549" max="1549" width="5" customWidth="1"/>
    <col min="1793" max="1793" width="3" customWidth="1"/>
    <col min="1794" max="1794" width="2.375" customWidth="1"/>
    <col min="1800" max="1801" width="3.5" customWidth="1"/>
    <col min="1803" max="1803" width="9.625" customWidth="1"/>
    <col min="1804" max="1804" width="4.375" customWidth="1"/>
    <col min="1805" max="1805" width="5" customWidth="1"/>
    <col min="2049" max="2049" width="3" customWidth="1"/>
    <col min="2050" max="2050" width="2.375" customWidth="1"/>
    <col min="2056" max="2057" width="3.5" customWidth="1"/>
    <col min="2059" max="2059" width="9.625" customWidth="1"/>
    <col min="2060" max="2060" width="4.375" customWidth="1"/>
    <col min="2061" max="2061" width="5" customWidth="1"/>
    <col min="2305" max="2305" width="3" customWidth="1"/>
    <col min="2306" max="2306" width="2.375" customWidth="1"/>
    <col min="2312" max="2313" width="3.5" customWidth="1"/>
    <col min="2315" max="2315" width="9.625" customWidth="1"/>
    <col min="2316" max="2316" width="4.375" customWidth="1"/>
    <col min="2317" max="2317" width="5" customWidth="1"/>
    <col min="2561" max="2561" width="3" customWidth="1"/>
    <col min="2562" max="2562" width="2.375" customWidth="1"/>
    <col min="2568" max="2569" width="3.5" customWidth="1"/>
    <col min="2571" max="2571" width="9.625" customWidth="1"/>
    <col min="2572" max="2572" width="4.375" customWidth="1"/>
    <col min="2573" max="2573" width="5" customWidth="1"/>
    <col min="2817" max="2817" width="3" customWidth="1"/>
    <col min="2818" max="2818" width="2.375" customWidth="1"/>
    <col min="2824" max="2825" width="3.5" customWidth="1"/>
    <col min="2827" max="2827" width="9.625" customWidth="1"/>
    <col min="2828" max="2828" width="4.375" customWidth="1"/>
    <col min="2829" max="2829" width="5" customWidth="1"/>
    <col min="3073" max="3073" width="3" customWidth="1"/>
    <col min="3074" max="3074" width="2.375" customWidth="1"/>
    <col min="3080" max="3081" width="3.5" customWidth="1"/>
    <col min="3083" max="3083" width="9.625" customWidth="1"/>
    <col min="3084" max="3084" width="4.375" customWidth="1"/>
    <col min="3085" max="3085" width="5" customWidth="1"/>
    <col min="3329" max="3329" width="3" customWidth="1"/>
    <col min="3330" max="3330" width="2.375" customWidth="1"/>
    <col min="3336" max="3337" width="3.5" customWidth="1"/>
    <col min="3339" max="3339" width="9.625" customWidth="1"/>
    <col min="3340" max="3340" width="4.375" customWidth="1"/>
    <col min="3341" max="3341" width="5" customWidth="1"/>
    <col min="3585" max="3585" width="3" customWidth="1"/>
    <col min="3586" max="3586" width="2.375" customWidth="1"/>
    <col min="3592" max="3593" width="3.5" customWidth="1"/>
    <col min="3595" max="3595" width="9.625" customWidth="1"/>
    <col min="3596" max="3596" width="4.375" customWidth="1"/>
    <col min="3597" max="3597" width="5" customWidth="1"/>
    <col min="3841" max="3841" width="3" customWidth="1"/>
    <col min="3842" max="3842" width="2.375" customWidth="1"/>
    <col min="3848" max="3849" width="3.5" customWidth="1"/>
    <col min="3851" max="3851" width="9.625" customWidth="1"/>
    <col min="3852" max="3852" width="4.375" customWidth="1"/>
    <col min="3853" max="3853" width="5" customWidth="1"/>
    <col min="4097" max="4097" width="3" customWidth="1"/>
    <col min="4098" max="4098" width="2.375" customWidth="1"/>
    <col min="4104" max="4105" width="3.5" customWidth="1"/>
    <col min="4107" max="4107" width="9.625" customWidth="1"/>
    <col min="4108" max="4108" width="4.375" customWidth="1"/>
    <col min="4109" max="4109" width="5" customWidth="1"/>
    <col min="4353" max="4353" width="3" customWidth="1"/>
    <col min="4354" max="4354" width="2.375" customWidth="1"/>
    <col min="4360" max="4361" width="3.5" customWidth="1"/>
    <col min="4363" max="4363" width="9.625" customWidth="1"/>
    <col min="4364" max="4364" width="4.375" customWidth="1"/>
    <col min="4365" max="4365" width="5" customWidth="1"/>
    <col min="4609" max="4609" width="3" customWidth="1"/>
    <col min="4610" max="4610" width="2.375" customWidth="1"/>
    <col min="4616" max="4617" width="3.5" customWidth="1"/>
    <col min="4619" max="4619" width="9.625" customWidth="1"/>
    <col min="4620" max="4620" width="4.375" customWidth="1"/>
    <col min="4621" max="4621" width="5" customWidth="1"/>
    <col min="4865" max="4865" width="3" customWidth="1"/>
    <col min="4866" max="4866" width="2.375" customWidth="1"/>
    <col min="4872" max="4873" width="3.5" customWidth="1"/>
    <col min="4875" max="4875" width="9.625" customWidth="1"/>
    <col min="4876" max="4876" width="4.375" customWidth="1"/>
    <col min="4877" max="4877" width="5" customWidth="1"/>
    <col min="5121" max="5121" width="3" customWidth="1"/>
    <col min="5122" max="5122" width="2.375" customWidth="1"/>
    <col min="5128" max="5129" width="3.5" customWidth="1"/>
    <col min="5131" max="5131" width="9.625" customWidth="1"/>
    <col min="5132" max="5132" width="4.375" customWidth="1"/>
    <col min="5133" max="5133" width="5" customWidth="1"/>
    <col min="5377" max="5377" width="3" customWidth="1"/>
    <col min="5378" max="5378" width="2.375" customWidth="1"/>
    <col min="5384" max="5385" width="3.5" customWidth="1"/>
    <col min="5387" max="5387" width="9.625" customWidth="1"/>
    <col min="5388" max="5388" width="4.375" customWidth="1"/>
    <col min="5389" max="5389" width="5" customWidth="1"/>
    <col min="5633" max="5633" width="3" customWidth="1"/>
    <col min="5634" max="5634" width="2.375" customWidth="1"/>
    <col min="5640" max="5641" width="3.5" customWidth="1"/>
    <col min="5643" max="5643" width="9.625" customWidth="1"/>
    <col min="5644" max="5644" width="4.375" customWidth="1"/>
    <col min="5645" max="5645" width="5" customWidth="1"/>
    <col min="5889" max="5889" width="3" customWidth="1"/>
    <col min="5890" max="5890" width="2.375" customWidth="1"/>
    <col min="5896" max="5897" width="3.5" customWidth="1"/>
    <col min="5899" max="5899" width="9.625" customWidth="1"/>
    <col min="5900" max="5900" width="4.375" customWidth="1"/>
    <col min="5901" max="5901" width="5" customWidth="1"/>
    <col min="6145" max="6145" width="3" customWidth="1"/>
    <col min="6146" max="6146" width="2.375" customWidth="1"/>
    <col min="6152" max="6153" width="3.5" customWidth="1"/>
    <col min="6155" max="6155" width="9.625" customWidth="1"/>
    <col min="6156" max="6156" width="4.375" customWidth="1"/>
    <col min="6157" max="6157" width="5" customWidth="1"/>
    <col min="6401" max="6401" width="3" customWidth="1"/>
    <col min="6402" max="6402" width="2.375" customWidth="1"/>
    <col min="6408" max="6409" width="3.5" customWidth="1"/>
    <col min="6411" max="6411" width="9.625" customWidth="1"/>
    <col min="6412" max="6412" width="4.375" customWidth="1"/>
    <col min="6413" max="6413" width="5" customWidth="1"/>
    <col min="6657" max="6657" width="3" customWidth="1"/>
    <col min="6658" max="6658" width="2.375" customWidth="1"/>
    <col min="6664" max="6665" width="3.5" customWidth="1"/>
    <col min="6667" max="6667" width="9.625" customWidth="1"/>
    <col min="6668" max="6668" width="4.375" customWidth="1"/>
    <col min="6669" max="6669" width="5" customWidth="1"/>
    <col min="6913" max="6913" width="3" customWidth="1"/>
    <col min="6914" max="6914" width="2.375" customWidth="1"/>
    <col min="6920" max="6921" width="3.5" customWidth="1"/>
    <col min="6923" max="6923" width="9.625" customWidth="1"/>
    <col min="6924" max="6924" width="4.375" customWidth="1"/>
    <col min="6925" max="6925" width="5" customWidth="1"/>
    <col min="7169" max="7169" width="3" customWidth="1"/>
    <col min="7170" max="7170" width="2.375" customWidth="1"/>
    <col min="7176" max="7177" width="3.5" customWidth="1"/>
    <col min="7179" max="7179" width="9.625" customWidth="1"/>
    <col min="7180" max="7180" width="4.375" customWidth="1"/>
    <col min="7181" max="7181" width="5" customWidth="1"/>
    <col min="7425" max="7425" width="3" customWidth="1"/>
    <col min="7426" max="7426" width="2.375" customWidth="1"/>
    <col min="7432" max="7433" width="3.5" customWidth="1"/>
    <col min="7435" max="7435" width="9.625" customWidth="1"/>
    <col min="7436" max="7436" width="4.375" customWidth="1"/>
    <col min="7437" max="7437" width="5" customWidth="1"/>
    <col min="7681" max="7681" width="3" customWidth="1"/>
    <col min="7682" max="7682" width="2.375" customWidth="1"/>
    <col min="7688" max="7689" width="3.5" customWidth="1"/>
    <col min="7691" max="7691" width="9.625" customWidth="1"/>
    <col min="7692" max="7692" width="4.375" customWidth="1"/>
    <col min="7693" max="7693" width="5" customWidth="1"/>
    <col min="7937" max="7937" width="3" customWidth="1"/>
    <col min="7938" max="7938" width="2.375" customWidth="1"/>
    <col min="7944" max="7945" width="3.5" customWidth="1"/>
    <col min="7947" max="7947" width="9.625" customWidth="1"/>
    <col min="7948" max="7948" width="4.375" customWidth="1"/>
    <col min="7949" max="7949" width="5" customWidth="1"/>
    <col min="8193" max="8193" width="3" customWidth="1"/>
    <col min="8194" max="8194" width="2.375" customWidth="1"/>
    <col min="8200" max="8201" width="3.5" customWidth="1"/>
    <col min="8203" max="8203" width="9.625" customWidth="1"/>
    <col min="8204" max="8204" width="4.375" customWidth="1"/>
    <col min="8205" max="8205" width="5" customWidth="1"/>
    <col min="8449" max="8449" width="3" customWidth="1"/>
    <col min="8450" max="8450" width="2.375" customWidth="1"/>
    <col min="8456" max="8457" width="3.5" customWidth="1"/>
    <col min="8459" max="8459" width="9.625" customWidth="1"/>
    <col min="8460" max="8460" width="4.375" customWidth="1"/>
    <col min="8461" max="8461" width="5" customWidth="1"/>
    <col min="8705" max="8705" width="3" customWidth="1"/>
    <col min="8706" max="8706" width="2.375" customWidth="1"/>
    <col min="8712" max="8713" width="3.5" customWidth="1"/>
    <col min="8715" max="8715" width="9.625" customWidth="1"/>
    <col min="8716" max="8716" width="4.375" customWidth="1"/>
    <col min="8717" max="8717" width="5" customWidth="1"/>
    <col min="8961" max="8961" width="3" customWidth="1"/>
    <col min="8962" max="8962" width="2.375" customWidth="1"/>
    <col min="8968" max="8969" width="3.5" customWidth="1"/>
    <col min="8971" max="8971" width="9.625" customWidth="1"/>
    <col min="8972" max="8972" width="4.375" customWidth="1"/>
    <col min="8973" max="8973" width="5" customWidth="1"/>
    <col min="9217" max="9217" width="3" customWidth="1"/>
    <col min="9218" max="9218" width="2.375" customWidth="1"/>
    <col min="9224" max="9225" width="3.5" customWidth="1"/>
    <col min="9227" max="9227" width="9.625" customWidth="1"/>
    <col min="9228" max="9228" width="4.375" customWidth="1"/>
    <col min="9229" max="9229" width="5" customWidth="1"/>
    <col min="9473" max="9473" width="3" customWidth="1"/>
    <col min="9474" max="9474" width="2.375" customWidth="1"/>
    <col min="9480" max="9481" width="3.5" customWidth="1"/>
    <col min="9483" max="9483" width="9.625" customWidth="1"/>
    <col min="9484" max="9484" width="4.375" customWidth="1"/>
    <col min="9485" max="9485" width="5" customWidth="1"/>
    <col min="9729" max="9729" width="3" customWidth="1"/>
    <col min="9730" max="9730" width="2.375" customWidth="1"/>
    <col min="9736" max="9737" width="3.5" customWidth="1"/>
    <col min="9739" max="9739" width="9.625" customWidth="1"/>
    <col min="9740" max="9740" width="4.375" customWidth="1"/>
    <col min="9741" max="9741" width="5" customWidth="1"/>
    <col min="9985" max="9985" width="3" customWidth="1"/>
    <col min="9986" max="9986" width="2.375" customWidth="1"/>
    <col min="9992" max="9993" width="3.5" customWidth="1"/>
    <col min="9995" max="9995" width="9.625" customWidth="1"/>
    <col min="9996" max="9996" width="4.375" customWidth="1"/>
    <col min="9997" max="9997" width="5" customWidth="1"/>
    <col min="10241" max="10241" width="3" customWidth="1"/>
    <col min="10242" max="10242" width="2.375" customWidth="1"/>
    <col min="10248" max="10249" width="3.5" customWidth="1"/>
    <col min="10251" max="10251" width="9.625" customWidth="1"/>
    <col min="10252" max="10252" width="4.375" customWidth="1"/>
    <col min="10253" max="10253" width="5" customWidth="1"/>
    <col min="10497" max="10497" width="3" customWidth="1"/>
    <col min="10498" max="10498" width="2.375" customWidth="1"/>
    <col min="10504" max="10505" width="3.5" customWidth="1"/>
    <col min="10507" max="10507" width="9.625" customWidth="1"/>
    <col min="10508" max="10508" width="4.375" customWidth="1"/>
    <col min="10509" max="10509" width="5" customWidth="1"/>
    <col min="10753" max="10753" width="3" customWidth="1"/>
    <col min="10754" max="10754" width="2.375" customWidth="1"/>
    <col min="10760" max="10761" width="3.5" customWidth="1"/>
    <col min="10763" max="10763" width="9.625" customWidth="1"/>
    <col min="10764" max="10764" width="4.375" customWidth="1"/>
    <col min="10765" max="10765" width="5" customWidth="1"/>
    <col min="11009" max="11009" width="3" customWidth="1"/>
    <col min="11010" max="11010" width="2.375" customWidth="1"/>
    <col min="11016" max="11017" width="3.5" customWidth="1"/>
    <col min="11019" max="11019" width="9.625" customWidth="1"/>
    <col min="11020" max="11020" width="4.375" customWidth="1"/>
    <col min="11021" max="11021" width="5" customWidth="1"/>
    <col min="11265" max="11265" width="3" customWidth="1"/>
    <col min="11266" max="11266" width="2.375" customWidth="1"/>
    <col min="11272" max="11273" width="3.5" customWidth="1"/>
    <col min="11275" max="11275" width="9.625" customWidth="1"/>
    <col min="11276" max="11276" width="4.375" customWidth="1"/>
    <col min="11277" max="11277" width="5" customWidth="1"/>
    <col min="11521" max="11521" width="3" customWidth="1"/>
    <col min="11522" max="11522" width="2.375" customWidth="1"/>
    <col min="11528" max="11529" width="3.5" customWidth="1"/>
    <col min="11531" max="11531" width="9.625" customWidth="1"/>
    <col min="11532" max="11532" width="4.375" customWidth="1"/>
    <col min="11533" max="11533" width="5" customWidth="1"/>
    <col min="11777" max="11777" width="3" customWidth="1"/>
    <col min="11778" max="11778" width="2.375" customWidth="1"/>
    <col min="11784" max="11785" width="3.5" customWidth="1"/>
    <col min="11787" max="11787" width="9.625" customWidth="1"/>
    <col min="11788" max="11788" width="4.375" customWidth="1"/>
    <col min="11789" max="11789" width="5" customWidth="1"/>
    <col min="12033" max="12033" width="3" customWidth="1"/>
    <col min="12034" max="12034" width="2.375" customWidth="1"/>
    <col min="12040" max="12041" width="3.5" customWidth="1"/>
    <col min="12043" max="12043" width="9.625" customWidth="1"/>
    <col min="12044" max="12044" width="4.375" customWidth="1"/>
    <col min="12045" max="12045" width="5" customWidth="1"/>
    <col min="12289" max="12289" width="3" customWidth="1"/>
    <col min="12290" max="12290" width="2.375" customWidth="1"/>
    <col min="12296" max="12297" width="3.5" customWidth="1"/>
    <col min="12299" max="12299" width="9.625" customWidth="1"/>
    <col min="12300" max="12300" width="4.375" customWidth="1"/>
    <col min="12301" max="12301" width="5" customWidth="1"/>
    <col min="12545" max="12545" width="3" customWidth="1"/>
    <col min="12546" max="12546" width="2.375" customWidth="1"/>
    <col min="12552" max="12553" width="3.5" customWidth="1"/>
    <col min="12555" max="12555" width="9.625" customWidth="1"/>
    <col min="12556" max="12556" width="4.375" customWidth="1"/>
    <col min="12557" max="12557" width="5" customWidth="1"/>
    <col min="12801" max="12801" width="3" customWidth="1"/>
    <col min="12802" max="12802" width="2.375" customWidth="1"/>
    <col min="12808" max="12809" width="3.5" customWidth="1"/>
    <col min="12811" max="12811" width="9.625" customWidth="1"/>
    <col min="12812" max="12812" width="4.375" customWidth="1"/>
    <col min="12813" max="12813" width="5" customWidth="1"/>
    <col min="13057" max="13057" width="3" customWidth="1"/>
    <col min="13058" max="13058" width="2.375" customWidth="1"/>
    <col min="13064" max="13065" width="3.5" customWidth="1"/>
    <col min="13067" max="13067" width="9.625" customWidth="1"/>
    <col min="13068" max="13068" width="4.375" customWidth="1"/>
    <col min="13069" max="13069" width="5" customWidth="1"/>
    <col min="13313" max="13313" width="3" customWidth="1"/>
    <col min="13314" max="13314" width="2.375" customWidth="1"/>
    <col min="13320" max="13321" width="3.5" customWidth="1"/>
    <col min="13323" max="13323" width="9.625" customWidth="1"/>
    <col min="13324" max="13324" width="4.375" customWidth="1"/>
    <col min="13325" max="13325" width="5" customWidth="1"/>
    <col min="13569" max="13569" width="3" customWidth="1"/>
    <col min="13570" max="13570" width="2.375" customWidth="1"/>
    <col min="13576" max="13577" width="3.5" customWidth="1"/>
    <col min="13579" max="13579" width="9.625" customWidth="1"/>
    <col min="13580" max="13580" width="4.375" customWidth="1"/>
    <col min="13581" max="13581" width="5" customWidth="1"/>
    <col min="13825" max="13825" width="3" customWidth="1"/>
    <col min="13826" max="13826" width="2.375" customWidth="1"/>
    <col min="13832" max="13833" width="3.5" customWidth="1"/>
    <col min="13835" max="13835" width="9.625" customWidth="1"/>
    <col min="13836" max="13836" width="4.375" customWidth="1"/>
    <col min="13837" max="13837" width="5" customWidth="1"/>
    <col min="14081" max="14081" width="3" customWidth="1"/>
    <col min="14082" max="14082" width="2.375" customWidth="1"/>
    <col min="14088" max="14089" width="3.5" customWidth="1"/>
    <col min="14091" max="14091" width="9.625" customWidth="1"/>
    <col min="14092" max="14092" width="4.375" customWidth="1"/>
    <col min="14093" max="14093" width="5" customWidth="1"/>
    <col min="14337" max="14337" width="3" customWidth="1"/>
    <col min="14338" max="14338" width="2.375" customWidth="1"/>
    <col min="14344" max="14345" width="3.5" customWidth="1"/>
    <col min="14347" max="14347" width="9.625" customWidth="1"/>
    <col min="14348" max="14348" width="4.375" customWidth="1"/>
    <col min="14349" max="14349" width="5" customWidth="1"/>
    <col min="14593" max="14593" width="3" customWidth="1"/>
    <col min="14594" max="14594" width="2.375" customWidth="1"/>
    <col min="14600" max="14601" width="3.5" customWidth="1"/>
    <col min="14603" max="14603" width="9.625" customWidth="1"/>
    <col min="14604" max="14604" width="4.375" customWidth="1"/>
    <col min="14605" max="14605" width="5" customWidth="1"/>
    <col min="14849" max="14849" width="3" customWidth="1"/>
    <col min="14850" max="14850" width="2.375" customWidth="1"/>
    <col min="14856" max="14857" width="3.5" customWidth="1"/>
    <col min="14859" max="14859" width="9.625" customWidth="1"/>
    <col min="14860" max="14860" width="4.375" customWidth="1"/>
    <col min="14861" max="14861" width="5" customWidth="1"/>
    <col min="15105" max="15105" width="3" customWidth="1"/>
    <col min="15106" max="15106" width="2.375" customWidth="1"/>
    <col min="15112" max="15113" width="3.5" customWidth="1"/>
    <col min="15115" max="15115" width="9.625" customWidth="1"/>
    <col min="15116" max="15116" width="4.375" customWidth="1"/>
    <col min="15117" max="15117" width="5" customWidth="1"/>
    <col min="15361" max="15361" width="3" customWidth="1"/>
    <col min="15362" max="15362" width="2.375" customWidth="1"/>
    <col min="15368" max="15369" width="3.5" customWidth="1"/>
    <col min="15371" max="15371" width="9.625" customWidth="1"/>
    <col min="15372" max="15372" width="4.375" customWidth="1"/>
    <col min="15373" max="15373" width="5" customWidth="1"/>
    <col min="15617" max="15617" width="3" customWidth="1"/>
    <col min="15618" max="15618" width="2.375" customWidth="1"/>
    <col min="15624" max="15625" width="3.5" customWidth="1"/>
    <col min="15627" max="15627" width="9.625" customWidth="1"/>
    <col min="15628" max="15628" width="4.375" customWidth="1"/>
    <col min="15629" max="15629" width="5" customWidth="1"/>
    <col min="15873" max="15873" width="3" customWidth="1"/>
    <col min="15874" max="15874" width="2.375" customWidth="1"/>
    <col min="15880" max="15881" width="3.5" customWidth="1"/>
    <col min="15883" max="15883" width="9.625" customWidth="1"/>
    <col min="15884" max="15884" width="4.375" customWidth="1"/>
    <col min="15885" max="15885" width="5" customWidth="1"/>
    <col min="16129" max="16129" width="3" customWidth="1"/>
    <col min="16130" max="16130" width="2.375" customWidth="1"/>
    <col min="16136" max="16137" width="3.5" customWidth="1"/>
    <col min="16139" max="16139" width="9.625" customWidth="1"/>
    <col min="16140" max="16140" width="4.375" customWidth="1"/>
    <col min="16141" max="16141" width="5" customWidth="1"/>
  </cols>
  <sheetData>
    <row r="2" spans="3:12" x14ac:dyDescent="0.15">
      <c r="C2" s="2565" t="s">
        <v>45</v>
      </c>
      <c r="D2" s="2565"/>
      <c r="E2" s="2565"/>
      <c r="F2" s="2565" t="s">
        <v>46</v>
      </c>
      <c r="G2" s="2565"/>
      <c r="H2" s="1"/>
      <c r="I2" s="1"/>
      <c r="L2"/>
    </row>
    <row r="3" spans="3:12" x14ac:dyDescent="0.15">
      <c r="C3" s="2565"/>
      <c r="D3" s="2565"/>
      <c r="E3" s="2565"/>
      <c r="F3" s="2590">
        <f>年末調整2!N7</f>
        <v>0</v>
      </c>
      <c r="G3" s="2590"/>
      <c r="H3" s="1"/>
      <c r="I3" s="1"/>
      <c r="L3"/>
    </row>
    <row r="4" spans="3:12" x14ac:dyDescent="0.15">
      <c r="C4" s="2565"/>
      <c r="D4" s="2565"/>
      <c r="E4" s="2565"/>
      <c r="F4" s="2590"/>
      <c r="G4" s="2590"/>
      <c r="H4" s="1"/>
      <c r="I4" s="1"/>
      <c r="L4"/>
    </row>
    <row r="5" spans="3:12" x14ac:dyDescent="0.15">
      <c r="C5" s="2565"/>
      <c r="D5" s="2565"/>
      <c r="E5" s="2565"/>
      <c r="F5" s="2590"/>
      <c r="G5" s="2590"/>
      <c r="H5" s="1"/>
      <c r="I5" s="1"/>
      <c r="L5"/>
    </row>
    <row r="6" spans="3:12" x14ac:dyDescent="0.15">
      <c r="C6" s="2565" t="s">
        <v>47</v>
      </c>
      <c r="D6" s="2565"/>
      <c r="E6" s="2565"/>
      <c r="F6" s="2590">
        <f>SUM(F3:G5)</f>
        <v>0</v>
      </c>
      <c r="G6" s="2590"/>
      <c r="H6" s="2"/>
      <c r="I6" s="1"/>
      <c r="L6"/>
    </row>
    <row r="7" spans="3:12" x14ac:dyDescent="0.15">
      <c r="G7" t="s">
        <v>48</v>
      </c>
    </row>
    <row r="9" spans="3:12" x14ac:dyDescent="0.15">
      <c r="C9" s="2565" t="s">
        <v>49</v>
      </c>
      <c r="D9" s="2565"/>
      <c r="E9" s="2565"/>
      <c r="F9" s="2565" t="s">
        <v>50</v>
      </c>
      <c r="G9" s="2565"/>
      <c r="H9" s="2565"/>
      <c r="I9" s="2565"/>
      <c r="J9" s="2565"/>
      <c r="K9" s="2565"/>
      <c r="L9" s="2565"/>
    </row>
    <row r="10" spans="3:12" x14ac:dyDescent="0.15">
      <c r="C10" s="2565" t="s">
        <v>51</v>
      </c>
      <c r="D10" s="2565"/>
      <c r="E10" s="2565"/>
      <c r="F10" s="2583">
        <v>0</v>
      </c>
      <c r="G10" s="2584"/>
      <c r="H10" s="2589">
        <v>0</v>
      </c>
      <c r="I10" s="2589"/>
      <c r="J10" s="2589"/>
      <c r="K10" s="2589"/>
      <c r="L10" s="3" t="s">
        <v>52</v>
      </c>
    </row>
    <row r="11" spans="3:12" x14ac:dyDescent="0.15">
      <c r="C11" s="2565" t="s">
        <v>53</v>
      </c>
      <c r="D11" s="2565"/>
      <c r="E11" s="2565"/>
      <c r="F11" s="2583" t="s">
        <v>54</v>
      </c>
      <c r="G11" s="2584"/>
      <c r="H11" s="2585">
        <f>IF(AND(651000&lt;=F6,F6&lt;=1618999),F6-650000,0)</f>
        <v>0</v>
      </c>
      <c r="I11" s="2585"/>
      <c r="J11" s="2585"/>
      <c r="K11" s="2585"/>
      <c r="L11" s="3" t="s">
        <v>52</v>
      </c>
    </row>
    <row r="12" spans="3:12" x14ac:dyDescent="0.15">
      <c r="C12" s="2565" t="s">
        <v>55</v>
      </c>
      <c r="D12" s="2565"/>
      <c r="E12" s="2565"/>
      <c r="F12" s="2583" t="s">
        <v>56</v>
      </c>
      <c r="G12" s="2584"/>
      <c r="H12" s="2585">
        <f>IF(AND(1619000&lt;=F6,F6&lt;=1619999),969000,0)</f>
        <v>0</v>
      </c>
      <c r="I12" s="2585"/>
      <c r="J12" s="2585"/>
      <c r="K12" s="2585"/>
      <c r="L12" s="3" t="s">
        <v>52</v>
      </c>
    </row>
    <row r="13" spans="3:12" x14ac:dyDescent="0.15">
      <c r="C13" s="2565" t="s">
        <v>57</v>
      </c>
      <c r="D13" s="2565"/>
      <c r="E13" s="2565"/>
      <c r="F13" s="2583" t="s">
        <v>58</v>
      </c>
      <c r="G13" s="2584"/>
      <c r="H13" s="2585">
        <f>IF(AND(1620000&lt;=F6,F6&lt;=1621999),970000,0)</f>
        <v>0</v>
      </c>
      <c r="I13" s="2585"/>
      <c r="J13" s="2585"/>
      <c r="K13" s="2585"/>
      <c r="L13" s="3" t="s">
        <v>52</v>
      </c>
    </row>
    <row r="14" spans="3:12" x14ac:dyDescent="0.15">
      <c r="C14" s="2565" t="s">
        <v>59</v>
      </c>
      <c r="D14" s="2565"/>
      <c r="E14" s="2565"/>
      <c r="F14" s="2583" t="s">
        <v>60</v>
      </c>
      <c r="G14" s="2584"/>
      <c r="H14" s="2585">
        <f>IF(AND(1622000&lt;=F6,F6&lt;=1623999),972000,0)</f>
        <v>0</v>
      </c>
      <c r="I14" s="2585"/>
      <c r="J14" s="2585"/>
      <c r="K14" s="2585"/>
      <c r="L14" s="3" t="s">
        <v>52</v>
      </c>
    </row>
    <row r="15" spans="3:12" x14ac:dyDescent="0.15">
      <c r="C15" s="2565" t="s">
        <v>61</v>
      </c>
      <c r="D15" s="2565"/>
      <c r="E15" s="2565"/>
      <c r="F15" s="2583" t="s">
        <v>62</v>
      </c>
      <c r="G15" s="2584"/>
      <c r="H15" s="2585">
        <f>IF(AND(1624000&lt;=F6,F6&lt;=1627999),974000,0)</f>
        <v>0</v>
      </c>
      <c r="I15" s="2585"/>
      <c r="J15" s="2585"/>
      <c r="K15" s="2585"/>
      <c r="L15" s="3" t="s">
        <v>52</v>
      </c>
    </row>
    <row r="16" spans="3:12" x14ac:dyDescent="0.15">
      <c r="C16" s="2577" t="s">
        <v>63</v>
      </c>
      <c r="D16" s="2578"/>
      <c r="E16" s="2568"/>
      <c r="F16" s="2581" t="s">
        <v>64</v>
      </c>
      <c r="G16" s="2582"/>
      <c r="H16" s="2586" t="s">
        <v>65</v>
      </c>
      <c r="I16" s="2566" t="s">
        <v>66</v>
      </c>
      <c r="J16" s="2567"/>
      <c r="K16" s="2567"/>
      <c r="L16" s="2568" t="s">
        <v>52</v>
      </c>
    </row>
    <row r="17" spans="3:12" x14ac:dyDescent="0.15">
      <c r="C17" s="2579"/>
      <c r="D17" s="2580"/>
      <c r="E17" s="2569"/>
      <c r="F17" s="2575">
        <f>IF(AND(1628000&lt;=F6,F6&lt;=1799999),ROUNDDOWN(F6/4,-3),0)</f>
        <v>0</v>
      </c>
      <c r="G17" s="2576"/>
      <c r="H17" s="2587"/>
      <c r="I17" s="2570">
        <f>F17*2.4</f>
        <v>0</v>
      </c>
      <c r="J17" s="2571"/>
      <c r="K17" s="2571"/>
      <c r="L17" s="2569"/>
    </row>
    <row r="18" spans="3:12" x14ac:dyDescent="0.15">
      <c r="C18" s="2577" t="s">
        <v>67</v>
      </c>
      <c r="D18" s="2578"/>
      <c r="E18" s="2568"/>
      <c r="F18" s="2581" t="s">
        <v>64</v>
      </c>
      <c r="G18" s="2582"/>
      <c r="H18" s="2587"/>
      <c r="I18" s="2566" t="s">
        <v>68</v>
      </c>
      <c r="J18" s="2567"/>
      <c r="K18" s="2567"/>
      <c r="L18" s="2568" t="s">
        <v>52</v>
      </c>
    </row>
    <row r="19" spans="3:12" x14ac:dyDescent="0.15">
      <c r="C19" s="2579"/>
      <c r="D19" s="2580"/>
      <c r="E19" s="2569"/>
      <c r="F19" s="2575">
        <f>IF(AND(1800000&lt;=F6,F6&lt;=3599999),ROUNDDOWN(F6/4,-3),0)</f>
        <v>0</v>
      </c>
      <c r="G19" s="2576"/>
      <c r="H19" s="2587"/>
      <c r="I19" s="2570">
        <f>MAX(F19*2.8-180000,0)</f>
        <v>0</v>
      </c>
      <c r="J19" s="2571"/>
      <c r="K19" s="2571"/>
      <c r="L19" s="2569"/>
    </row>
    <row r="20" spans="3:12" x14ac:dyDescent="0.15">
      <c r="C20" s="2565" t="s">
        <v>69</v>
      </c>
      <c r="D20" s="2565"/>
      <c r="E20" s="2565"/>
      <c r="F20" s="2581" t="s">
        <v>64</v>
      </c>
      <c r="G20" s="2582"/>
      <c r="H20" s="2587"/>
      <c r="I20" s="2566" t="s">
        <v>70</v>
      </c>
      <c r="J20" s="2567"/>
      <c r="K20" s="2567"/>
      <c r="L20" s="2568" t="s">
        <v>52</v>
      </c>
    </row>
    <row r="21" spans="3:12" x14ac:dyDescent="0.15">
      <c r="C21" s="2565"/>
      <c r="D21" s="2565"/>
      <c r="E21" s="2565"/>
      <c r="F21" s="2575">
        <f>IF(AND(3600000&lt;=F6,F6&lt;=6599999),ROUNDDOWN(F6/4,-3),0)</f>
        <v>0</v>
      </c>
      <c r="G21" s="2576"/>
      <c r="H21" s="2588"/>
      <c r="I21" s="2570">
        <f>MAX(F21*3.2-540000,0)</f>
        <v>0</v>
      </c>
      <c r="J21" s="2571"/>
      <c r="K21" s="2571"/>
      <c r="L21" s="2569"/>
    </row>
    <row r="22" spans="3:12" x14ac:dyDescent="0.15">
      <c r="C22" s="2565" t="s">
        <v>71</v>
      </c>
      <c r="D22" s="2565"/>
      <c r="E22" s="2565"/>
      <c r="F22" s="2566" t="s">
        <v>72</v>
      </c>
      <c r="G22" s="2567"/>
      <c r="H22" s="2567"/>
      <c r="I22" s="2567"/>
      <c r="J22" s="2567"/>
      <c r="K22" s="2567"/>
      <c r="L22" s="2568" t="s">
        <v>52</v>
      </c>
    </row>
    <row r="23" spans="3:12" x14ac:dyDescent="0.15">
      <c r="C23" s="2565"/>
      <c r="D23" s="2565"/>
      <c r="E23" s="2565"/>
      <c r="F23" s="2570">
        <f>ROUNDDOWN(IF(AND(6600000&lt;=F6,F6&lt;=9999999),F6*0.9-1200000,0),0)</f>
        <v>0</v>
      </c>
      <c r="G23" s="2571"/>
      <c r="H23" s="2571"/>
      <c r="I23" s="2571"/>
      <c r="J23" s="2571"/>
      <c r="K23" s="2571"/>
      <c r="L23" s="2569"/>
    </row>
    <row r="24" spans="3:12" x14ac:dyDescent="0.15">
      <c r="C24" s="2565" t="s">
        <v>323</v>
      </c>
      <c r="D24" s="2565"/>
      <c r="E24" s="2565"/>
      <c r="F24" s="2566" t="s">
        <v>373</v>
      </c>
      <c r="G24" s="2567"/>
      <c r="H24" s="2567"/>
      <c r="I24" s="2567"/>
      <c r="J24" s="2567"/>
      <c r="K24" s="2567"/>
      <c r="L24" s="2568" t="s">
        <v>52</v>
      </c>
    </row>
    <row r="25" spans="3:12" x14ac:dyDescent="0.15">
      <c r="C25" s="2565"/>
      <c r="D25" s="2565"/>
      <c r="E25" s="2565"/>
      <c r="F25" s="2570">
        <f>ROUNDDOWN(IF(AND(10000000&lt;=F6,F6&lt;=11999999),F6-2200000,0),0)</f>
        <v>0</v>
      </c>
      <c r="G25" s="2571"/>
      <c r="H25" s="2571"/>
      <c r="I25" s="2571"/>
      <c r="J25" s="2571"/>
      <c r="K25" s="2571"/>
      <c r="L25" s="2569"/>
    </row>
    <row r="26" spans="3:12" x14ac:dyDescent="0.15">
      <c r="C26" s="2565" t="s">
        <v>324</v>
      </c>
      <c r="D26" s="2565"/>
      <c r="E26" s="2565"/>
      <c r="F26" s="2566" t="s">
        <v>373</v>
      </c>
      <c r="G26" s="2567"/>
      <c r="H26" s="2567"/>
      <c r="I26" s="2567"/>
      <c r="J26" s="2567"/>
      <c r="K26" s="2567"/>
      <c r="L26" s="2568" t="s">
        <v>52</v>
      </c>
    </row>
    <row r="27" spans="3:12" x14ac:dyDescent="0.15">
      <c r="C27" s="2565"/>
      <c r="D27" s="2565"/>
      <c r="E27" s="2565"/>
      <c r="F27" s="2570">
        <f>ROUNDDOWN(IF(12000000&lt;=F6,F6-2200000,0),0)</f>
        <v>0</v>
      </c>
      <c r="G27" s="2571"/>
      <c r="H27" s="2571"/>
      <c r="I27" s="2571"/>
      <c r="J27" s="2571"/>
      <c r="K27" s="2571"/>
      <c r="L27" s="2569"/>
    </row>
    <row r="29" spans="3:12" ht="24.75" customHeight="1" x14ac:dyDescent="0.15">
      <c r="C29" s="2565" t="s">
        <v>73</v>
      </c>
      <c r="D29" s="2565"/>
      <c r="E29" s="2565"/>
      <c r="F29" s="2565"/>
      <c r="G29" s="2565"/>
      <c r="H29" s="2572">
        <f>SUM(H10:K15,I17,I19,I21,F23,F25,F27)</f>
        <v>0</v>
      </c>
      <c r="I29" s="2573"/>
      <c r="J29" s="2573"/>
      <c r="K29" s="2573"/>
      <c r="L29" s="2574"/>
    </row>
  </sheetData>
  <mergeCells count="63">
    <mergeCell ref="C2:E2"/>
    <mergeCell ref="F2:G2"/>
    <mergeCell ref="C3:E3"/>
    <mergeCell ref="F3:G3"/>
    <mergeCell ref="C10:E10"/>
    <mergeCell ref="F10:G10"/>
    <mergeCell ref="H10:K10"/>
    <mergeCell ref="C4:E4"/>
    <mergeCell ref="F4:G4"/>
    <mergeCell ref="C5:E5"/>
    <mergeCell ref="F5:G5"/>
    <mergeCell ref="C6:E6"/>
    <mergeCell ref="F6:G6"/>
    <mergeCell ref="C9:E9"/>
    <mergeCell ref="F9:L9"/>
    <mergeCell ref="C11:E11"/>
    <mergeCell ref="F11:G11"/>
    <mergeCell ref="H11:K11"/>
    <mergeCell ref="C12:E12"/>
    <mergeCell ref="F12:G12"/>
    <mergeCell ref="H12:K12"/>
    <mergeCell ref="C13:E13"/>
    <mergeCell ref="F13:G13"/>
    <mergeCell ref="H13:K13"/>
    <mergeCell ref="C14:E14"/>
    <mergeCell ref="F14:G14"/>
    <mergeCell ref="H14:K14"/>
    <mergeCell ref="C15:E15"/>
    <mergeCell ref="F15:G15"/>
    <mergeCell ref="H15:K15"/>
    <mergeCell ref="C16:E17"/>
    <mergeCell ref="F16:G16"/>
    <mergeCell ref="H16:H21"/>
    <mergeCell ref="I16:K16"/>
    <mergeCell ref="C20:E21"/>
    <mergeCell ref="F20:G20"/>
    <mergeCell ref="I20:K20"/>
    <mergeCell ref="L16:L17"/>
    <mergeCell ref="F17:G17"/>
    <mergeCell ref="I17:K17"/>
    <mergeCell ref="C18:E19"/>
    <mergeCell ref="F18:G18"/>
    <mergeCell ref="I18:K18"/>
    <mergeCell ref="L18:L19"/>
    <mergeCell ref="F19:G19"/>
    <mergeCell ref="I19:K19"/>
    <mergeCell ref="L20:L21"/>
    <mergeCell ref="F21:G21"/>
    <mergeCell ref="I21:K21"/>
    <mergeCell ref="C22:E23"/>
    <mergeCell ref="F22:K22"/>
    <mergeCell ref="L22:L23"/>
    <mergeCell ref="F23:K23"/>
    <mergeCell ref="C24:E25"/>
    <mergeCell ref="F24:K24"/>
    <mergeCell ref="L24:L25"/>
    <mergeCell ref="F25:K25"/>
    <mergeCell ref="C29:G29"/>
    <mergeCell ref="H29:L29"/>
    <mergeCell ref="C26:E27"/>
    <mergeCell ref="F26:K26"/>
    <mergeCell ref="L26:L27"/>
    <mergeCell ref="F27:K27"/>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C2:L29"/>
  <sheetViews>
    <sheetView workbookViewId="0">
      <selection activeCell="T28" sqref="T27:T28"/>
    </sheetView>
  </sheetViews>
  <sheetFormatPr defaultRowHeight="13.5" x14ac:dyDescent="0.15"/>
  <cols>
    <col min="1" max="1" width="3" customWidth="1"/>
    <col min="2" max="2" width="2.375" customWidth="1"/>
    <col min="8" max="9" width="3.5" customWidth="1"/>
    <col min="11" max="11" width="9.625" customWidth="1"/>
    <col min="12" max="12" width="4.375" style="1" customWidth="1"/>
    <col min="13" max="13" width="5" customWidth="1"/>
    <col min="257" max="257" width="3" customWidth="1"/>
    <col min="258" max="258" width="2.375" customWidth="1"/>
    <col min="264" max="265" width="3.5" customWidth="1"/>
    <col min="267" max="267" width="9.625" customWidth="1"/>
    <col min="268" max="268" width="4.375" customWidth="1"/>
    <col min="269" max="269" width="5" customWidth="1"/>
    <col min="513" max="513" width="3" customWidth="1"/>
    <col min="514" max="514" width="2.375" customWidth="1"/>
    <col min="520" max="521" width="3.5" customWidth="1"/>
    <col min="523" max="523" width="9.625" customWidth="1"/>
    <col min="524" max="524" width="4.375" customWidth="1"/>
    <col min="525" max="525" width="5" customWidth="1"/>
    <col min="769" max="769" width="3" customWidth="1"/>
    <col min="770" max="770" width="2.375" customWidth="1"/>
    <col min="776" max="777" width="3.5" customWidth="1"/>
    <col min="779" max="779" width="9.625" customWidth="1"/>
    <col min="780" max="780" width="4.375" customWidth="1"/>
    <col min="781" max="781" width="5" customWidth="1"/>
    <col min="1025" max="1025" width="3" customWidth="1"/>
    <col min="1026" max="1026" width="2.375" customWidth="1"/>
    <col min="1032" max="1033" width="3.5" customWidth="1"/>
    <col min="1035" max="1035" width="9.625" customWidth="1"/>
    <col min="1036" max="1036" width="4.375" customWidth="1"/>
    <col min="1037" max="1037" width="5" customWidth="1"/>
    <col min="1281" max="1281" width="3" customWidth="1"/>
    <col min="1282" max="1282" width="2.375" customWidth="1"/>
    <col min="1288" max="1289" width="3.5" customWidth="1"/>
    <col min="1291" max="1291" width="9.625" customWidth="1"/>
    <col min="1292" max="1292" width="4.375" customWidth="1"/>
    <col min="1293" max="1293" width="5" customWidth="1"/>
    <col min="1537" max="1537" width="3" customWidth="1"/>
    <col min="1538" max="1538" width="2.375" customWidth="1"/>
    <col min="1544" max="1545" width="3.5" customWidth="1"/>
    <col min="1547" max="1547" width="9.625" customWidth="1"/>
    <col min="1548" max="1548" width="4.375" customWidth="1"/>
    <col min="1549" max="1549" width="5" customWidth="1"/>
    <col min="1793" max="1793" width="3" customWidth="1"/>
    <col min="1794" max="1794" width="2.375" customWidth="1"/>
    <col min="1800" max="1801" width="3.5" customWidth="1"/>
    <col min="1803" max="1803" width="9.625" customWidth="1"/>
    <col min="1804" max="1804" width="4.375" customWidth="1"/>
    <col min="1805" max="1805" width="5" customWidth="1"/>
    <col min="2049" max="2049" width="3" customWidth="1"/>
    <col min="2050" max="2050" width="2.375" customWidth="1"/>
    <col min="2056" max="2057" width="3.5" customWidth="1"/>
    <col min="2059" max="2059" width="9.625" customWidth="1"/>
    <col min="2060" max="2060" width="4.375" customWidth="1"/>
    <col min="2061" max="2061" width="5" customWidth="1"/>
    <col min="2305" max="2305" width="3" customWidth="1"/>
    <col min="2306" max="2306" width="2.375" customWidth="1"/>
    <col min="2312" max="2313" width="3.5" customWidth="1"/>
    <col min="2315" max="2315" width="9.625" customWidth="1"/>
    <col min="2316" max="2316" width="4.375" customWidth="1"/>
    <col min="2317" max="2317" width="5" customWidth="1"/>
    <col min="2561" max="2561" width="3" customWidth="1"/>
    <col min="2562" max="2562" width="2.375" customWidth="1"/>
    <col min="2568" max="2569" width="3.5" customWidth="1"/>
    <col min="2571" max="2571" width="9.625" customWidth="1"/>
    <col min="2572" max="2572" width="4.375" customWidth="1"/>
    <col min="2573" max="2573" width="5" customWidth="1"/>
    <col min="2817" max="2817" width="3" customWidth="1"/>
    <col min="2818" max="2818" width="2.375" customWidth="1"/>
    <col min="2824" max="2825" width="3.5" customWidth="1"/>
    <col min="2827" max="2827" width="9.625" customWidth="1"/>
    <col min="2828" max="2828" width="4.375" customWidth="1"/>
    <col min="2829" max="2829" width="5" customWidth="1"/>
    <col min="3073" max="3073" width="3" customWidth="1"/>
    <col min="3074" max="3074" width="2.375" customWidth="1"/>
    <col min="3080" max="3081" width="3.5" customWidth="1"/>
    <col min="3083" max="3083" width="9.625" customWidth="1"/>
    <col min="3084" max="3084" width="4.375" customWidth="1"/>
    <col min="3085" max="3085" width="5" customWidth="1"/>
    <col min="3329" max="3329" width="3" customWidth="1"/>
    <col min="3330" max="3330" width="2.375" customWidth="1"/>
    <col min="3336" max="3337" width="3.5" customWidth="1"/>
    <col min="3339" max="3339" width="9.625" customWidth="1"/>
    <col min="3340" max="3340" width="4.375" customWidth="1"/>
    <col min="3341" max="3341" width="5" customWidth="1"/>
    <col min="3585" max="3585" width="3" customWidth="1"/>
    <col min="3586" max="3586" width="2.375" customWidth="1"/>
    <col min="3592" max="3593" width="3.5" customWidth="1"/>
    <col min="3595" max="3595" width="9.625" customWidth="1"/>
    <col min="3596" max="3596" width="4.375" customWidth="1"/>
    <col min="3597" max="3597" width="5" customWidth="1"/>
    <col min="3841" max="3841" width="3" customWidth="1"/>
    <col min="3842" max="3842" width="2.375" customWidth="1"/>
    <col min="3848" max="3849" width="3.5" customWidth="1"/>
    <col min="3851" max="3851" width="9.625" customWidth="1"/>
    <col min="3852" max="3852" width="4.375" customWidth="1"/>
    <col min="3853" max="3853" width="5" customWidth="1"/>
    <col min="4097" max="4097" width="3" customWidth="1"/>
    <col min="4098" max="4098" width="2.375" customWidth="1"/>
    <col min="4104" max="4105" width="3.5" customWidth="1"/>
    <col min="4107" max="4107" width="9.625" customWidth="1"/>
    <col min="4108" max="4108" width="4.375" customWidth="1"/>
    <col min="4109" max="4109" width="5" customWidth="1"/>
    <col min="4353" max="4353" width="3" customWidth="1"/>
    <col min="4354" max="4354" width="2.375" customWidth="1"/>
    <col min="4360" max="4361" width="3.5" customWidth="1"/>
    <col min="4363" max="4363" width="9.625" customWidth="1"/>
    <col min="4364" max="4364" width="4.375" customWidth="1"/>
    <col min="4365" max="4365" width="5" customWidth="1"/>
    <col min="4609" max="4609" width="3" customWidth="1"/>
    <col min="4610" max="4610" width="2.375" customWidth="1"/>
    <col min="4616" max="4617" width="3.5" customWidth="1"/>
    <col min="4619" max="4619" width="9.625" customWidth="1"/>
    <col min="4620" max="4620" width="4.375" customWidth="1"/>
    <col min="4621" max="4621" width="5" customWidth="1"/>
    <col min="4865" max="4865" width="3" customWidth="1"/>
    <col min="4866" max="4866" width="2.375" customWidth="1"/>
    <col min="4872" max="4873" width="3.5" customWidth="1"/>
    <col min="4875" max="4875" width="9.625" customWidth="1"/>
    <col min="4876" max="4876" width="4.375" customWidth="1"/>
    <col min="4877" max="4877" width="5" customWidth="1"/>
    <col min="5121" max="5121" width="3" customWidth="1"/>
    <col min="5122" max="5122" width="2.375" customWidth="1"/>
    <col min="5128" max="5129" width="3.5" customWidth="1"/>
    <col min="5131" max="5131" width="9.625" customWidth="1"/>
    <col min="5132" max="5132" width="4.375" customWidth="1"/>
    <col min="5133" max="5133" width="5" customWidth="1"/>
    <col min="5377" max="5377" width="3" customWidth="1"/>
    <col min="5378" max="5378" width="2.375" customWidth="1"/>
    <col min="5384" max="5385" width="3.5" customWidth="1"/>
    <col min="5387" max="5387" width="9.625" customWidth="1"/>
    <col min="5388" max="5388" width="4.375" customWidth="1"/>
    <col min="5389" max="5389" width="5" customWidth="1"/>
    <col min="5633" max="5633" width="3" customWidth="1"/>
    <col min="5634" max="5634" width="2.375" customWidth="1"/>
    <col min="5640" max="5641" width="3.5" customWidth="1"/>
    <col min="5643" max="5643" width="9.625" customWidth="1"/>
    <col min="5644" max="5644" width="4.375" customWidth="1"/>
    <col min="5645" max="5645" width="5" customWidth="1"/>
    <col min="5889" max="5889" width="3" customWidth="1"/>
    <col min="5890" max="5890" width="2.375" customWidth="1"/>
    <col min="5896" max="5897" width="3.5" customWidth="1"/>
    <col min="5899" max="5899" width="9.625" customWidth="1"/>
    <col min="5900" max="5900" width="4.375" customWidth="1"/>
    <col min="5901" max="5901" width="5" customWidth="1"/>
    <col min="6145" max="6145" width="3" customWidth="1"/>
    <col min="6146" max="6146" width="2.375" customWidth="1"/>
    <col min="6152" max="6153" width="3.5" customWidth="1"/>
    <col min="6155" max="6155" width="9.625" customWidth="1"/>
    <col min="6156" max="6156" width="4.375" customWidth="1"/>
    <col min="6157" max="6157" width="5" customWidth="1"/>
    <col min="6401" max="6401" width="3" customWidth="1"/>
    <col min="6402" max="6402" width="2.375" customWidth="1"/>
    <col min="6408" max="6409" width="3.5" customWidth="1"/>
    <col min="6411" max="6411" width="9.625" customWidth="1"/>
    <col min="6412" max="6412" width="4.375" customWidth="1"/>
    <col min="6413" max="6413" width="5" customWidth="1"/>
    <col min="6657" max="6657" width="3" customWidth="1"/>
    <col min="6658" max="6658" width="2.375" customWidth="1"/>
    <col min="6664" max="6665" width="3.5" customWidth="1"/>
    <col min="6667" max="6667" width="9.625" customWidth="1"/>
    <col min="6668" max="6668" width="4.375" customWidth="1"/>
    <col min="6669" max="6669" width="5" customWidth="1"/>
    <col min="6913" max="6913" width="3" customWidth="1"/>
    <col min="6914" max="6914" width="2.375" customWidth="1"/>
    <col min="6920" max="6921" width="3.5" customWidth="1"/>
    <col min="6923" max="6923" width="9.625" customWidth="1"/>
    <col min="6924" max="6924" width="4.375" customWidth="1"/>
    <col min="6925" max="6925" width="5" customWidth="1"/>
    <col min="7169" max="7169" width="3" customWidth="1"/>
    <col min="7170" max="7170" width="2.375" customWidth="1"/>
    <col min="7176" max="7177" width="3.5" customWidth="1"/>
    <col min="7179" max="7179" width="9.625" customWidth="1"/>
    <col min="7180" max="7180" width="4.375" customWidth="1"/>
    <col min="7181" max="7181" width="5" customWidth="1"/>
    <col min="7425" max="7425" width="3" customWidth="1"/>
    <col min="7426" max="7426" width="2.375" customWidth="1"/>
    <col min="7432" max="7433" width="3.5" customWidth="1"/>
    <col min="7435" max="7435" width="9.625" customWidth="1"/>
    <col min="7436" max="7436" width="4.375" customWidth="1"/>
    <col min="7437" max="7437" width="5" customWidth="1"/>
    <col min="7681" max="7681" width="3" customWidth="1"/>
    <col min="7682" max="7682" width="2.375" customWidth="1"/>
    <col min="7688" max="7689" width="3.5" customWidth="1"/>
    <col min="7691" max="7691" width="9.625" customWidth="1"/>
    <col min="7692" max="7692" width="4.375" customWidth="1"/>
    <col min="7693" max="7693" width="5" customWidth="1"/>
    <col min="7937" max="7937" width="3" customWidth="1"/>
    <col min="7938" max="7938" width="2.375" customWidth="1"/>
    <col min="7944" max="7945" width="3.5" customWidth="1"/>
    <col min="7947" max="7947" width="9.625" customWidth="1"/>
    <col min="7948" max="7948" width="4.375" customWidth="1"/>
    <col min="7949" max="7949" width="5" customWidth="1"/>
    <col min="8193" max="8193" width="3" customWidth="1"/>
    <col min="8194" max="8194" width="2.375" customWidth="1"/>
    <col min="8200" max="8201" width="3.5" customWidth="1"/>
    <col min="8203" max="8203" width="9.625" customWidth="1"/>
    <col min="8204" max="8204" width="4.375" customWidth="1"/>
    <col min="8205" max="8205" width="5" customWidth="1"/>
    <col min="8449" max="8449" width="3" customWidth="1"/>
    <col min="8450" max="8450" width="2.375" customWidth="1"/>
    <col min="8456" max="8457" width="3.5" customWidth="1"/>
    <col min="8459" max="8459" width="9.625" customWidth="1"/>
    <col min="8460" max="8460" width="4.375" customWidth="1"/>
    <col min="8461" max="8461" width="5" customWidth="1"/>
    <col min="8705" max="8705" width="3" customWidth="1"/>
    <col min="8706" max="8706" width="2.375" customWidth="1"/>
    <col min="8712" max="8713" width="3.5" customWidth="1"/>
    <col min="8715" max="8715" width="9.625" customWidth="1"/>
    <col min="8716" max="8716" width="4.375" customWidth="1"/>
    <col min="8717" max="8717" width="5" customWidth="1"/>
    <col min="8961" max="8961" width="3" customWidth="1"/>
    <col min="8962" max="8962" width="2.375" customWidth="1"/>
    <col min="8968" max="8969" width="3.5" customWidth="1"/>
    <col min="8971" max="8971" width="9.625" customWidth="1"/>
    <col min="8972" max="8972" width="4.375" customWidth="1"/>
    <col min="8973" max="8973" width="5" customWidth="1"/>
    <col min="9217" max="9217" width="3" customWidth="1"/>
    <col min="9218" max="9218" width="2.375" customWidth="1"/>
    <col min="9224" max="9225" width="3.5" customWidth="1"/>
    <col min="9227" max="9227" width="9.625" customWidth="1"/>
    <col min="9228" max="9228" width="4.375" customWidth="1"/>
    <col min="9229" max="9229" width="5" customWidth="1"/>
    <col min="9473" max="9473" width="3" customWidth="1"/>
    <col min="9474" max="9474" width="2.375" customWidth="1"/>
    <col min="9480" max="9481" width="3.5" customWidth="1"/>
    <col min="9483" max="9483" width="9.625" customWidth="1"/>
    <col min="9484" max="9484" width="4.375" customWidth="1"/>
    <col min="9485" max="9485" width="5" customWidth="1"/>
    <col min="9729" max="9729" width="3" customWidth="1"/>
    <col min="9730" max="9730" width="2.375" customWidth="1"/>
    <col min="9736" max="9737" width="3.5" customWidth="1"/>
    <col min="9739" max="9739" width="9.625" customWidth="1"/>
    <col min="9740" max="9740" width="4.375" customWidth="1"/>
    <col min="9741" max="9741" width="5" customWidth="1"/>
    <col min="9985" max="9985" width="3" customWidth="1"/>
    <col min="9986" max="9986" width="2.375" customWidth="1"/>
    <col min="9992" max="9993" width="3.5" customWidth="1"/>
    <col min="9995" max="9995" width="9.625" customWidth="1"/>
    <col min="9996" max="9996" width="4.375" customWidth="1"/>
    <col min="9997" max="9997" width="5" customWidth="1"/>
    <col min="10241" max="10241" width="3" customWidth="1"/>
    <col min="10242" max="10242" width="2.375" customWidth="1"/>
    <col min="10248" max="10249" width="3.5" customWidth="1"/>
    <col min="10251" max="10251" width="9.625" customWidth="1"/>
    <col min="10252" max="10252" width="4.375" customWidth="1"/>
    <col min="10253" max="10253" width="5" customWidth="1"/>
    <col min="10497" max="10497" width="3" customWidth="1"/>
    <col min="10498" max="10498" width="2.375" customWidth="1"/>
    <col min="10504" max="10505" width="3.5" customWidth="1"/>
    <col min="10507" max="10507" width="9.625" customWidth="1"/>
    <col min="10508" max="10508" width="4.375" customWidth="1"/>
    <col min="10509" max="10509" width="5" customWidth="1"/>
    <col min="10753" max="10753" width="3" customWidth="1"/>
    <col min="10754" max="10754" width="2.375" customWidth="1"/>
    <col min="10760" max="10761" width="3.5" customWidth="1"/>
    <col min="10763" max="10763" width="9.625" customWidth="1"/>
    <col min="10764" max="10764" width="4.375" customWidth="1"/>
    <col min="10765" max="10765" width="5" customWidth="1"/>
    <col min="11009" max="11009" width="3" customWidth="1"/>
    <col min="11010" max="11010" width="2.375" customWidth="1"/>
    <col min="11016" max="11017" width="3.5" customWidth="1"/>
    <col min="11019" max="11019" width="9.625" customWidth="1"/>
    <col min="11020" max="11020" width="4.375" customWidth="1"/>
    <col min="11021" max="11021" width="5" customWidth="1"/>
    <col min="11265" max="11265" width="3" customWidth="1"/>
    <col min="11266" max="11266" width="2.375" customWidth="1"/>
    <col min="11272" max="11273" width="3.5" customWidth="1"/>
    <col min="11275" max="11275" width="9.625" customWidth="1"/>
    <col min="11276" max="11276" width="4.375" customWidth="1"/>
    <col min="11277" max="11277" width="5" customWidth="1"/>
    <col min="11521" max="11521" width="3" customWidth="1"/>
    <col min="11522" max="11522" width="2.375" customWidth="1"/>
    <col min="11528" max="11529" width="3.5" customWidth="1"/>
    <col min="11531" max="11531" width="9.625" customWidth="1"/>
    <col min="11532" max="11532" width="4.375" customWidth="1"/>
    <col min="11533" max="11533" width="5" customWidth="1"/>
    <col min="11777" max="11777" width="3" customWidth="1"/>
    <col min="11778" max="11778" width="2.375" customWidth="1"/>
    <col min="11784" max="11785" width="3.5" customWidth="1"/>
    <col min="11787" max="11787" width="9.625" customWidth="1"/>
    <col min="11788" max="11788" width="4.375" customWidth="1"/>
    <col min="11789" max="11789" width="5" customWidth="1"/>
    <col min="12033" max="12033" width="3" customWidth="1"/>
    <col min="12034" max="12034" width="2.375" customWidth="1"/>
    <col min="12040" max="12041" width="3.5" customWidth="1"/>
    <col min="12043" max="12043" width="9.625" customWidth="1"/>
    <col min="12044" max="12044" width="4.375" customWidth="1"/>
    <col min="12045" max="12045" width="5" customWidth="1"/>
    <col min="12289" max="12289" width="3" customWidth="1"/>
    <col min="12290" max="12290" width="2.375" customWidth="1"/>
    <col min="12296" max="12297" width="3.5" customWidth="1"/>
    <col min="12299" max="12299" width="9.625" customWidth="1"/>
    <col min="12300" max="12300" width="4.375" customWidth="1"/>
    <col min="12301" max="12301" width="5" customWidth="1"/>
    <col min="12545" max="12545" width="3" customWidth="1"/>
    <col min="12546" max="12546" width="2.375" customWidth="1"/>
    <col min="12552" max="12553" width="3.5" customWidth="1"/>
    <col min="12555" max="12555" width="9.625" customWidth="1"/>
    <col min="12556" max="12556" width="4.375" customWidth="1"/>
    <col min="12557" max="12557" width="5" customWidth="1"/>
    <col min="12801" max="12801" width="3" customWidth="1"/>
    <col min="12802" max="12802" width="2.375" customWidth="1"/>
    <col min="12808" max="12809" width="3.5" customWidth="1"/>
    <col min="12811" max="12811" width="9.625" customWidth="1"/>
    <col min="12812" max="12812" width="4.375" customWidth="1"/>
    <col min="12813" max="12813" width="5" customWidth="1"/>
    <col min="13057" max="13057" width="3" customWidth="1"/>
    <col min="13058" max="13058" width="2.375" customWidth="1"/>
    <col min="13064" max="13065" width="3.5" customWidth="1"/>
    <col min="13067" max="13067" width="9.625" customWidth="1"/>
    <col min="13068" max="13068" width="4.375" customWidth="1"/>
    <col min="13069" max="13069" width="5" customWidth="1"/>
    <col min="13313" max="13313" width="3" customWidth="1"/>
    <col min="13314" max="13314" width="2.375" customWidth="1"/>
    <col min="13320" max="13321" width="3.5" customWidth="1"/>
    <col min="13323" max="13323" width="9.625" customWidth="1"/>
    <col min="13324" max="13324" width="4.375" customWidth="1"/>
    <col min="13325" max="13325" width="5" customWidth="1"/>
    <col min="13569" max="13569" width="3" customWidth="1"/>
    <col min="13570" max="13570" width="2.375" customWidth="1"/>
    <col min="13576" max="13577" width="3.5" customWidth="1"/>
    <col min="13579" max="13579" width="9.625" customWidth="1"/>
    <col min="13580" max="13580" width="4.375" customWidth="1"/>
    <col min="13581" max="13581" width="5" customWidth="1"/>
    <col min="13825" max="13825" width="3" customWidth="1"/>
    <col min="13826" max="13826" width="2.375" customWidth="1"/>
    <col min="13832" max="13833" width="3.5" customWidth="1"/>
    <col min="13835" max="13835" width="9.625" customWidth="1"/>
    <col min="13836" max="13836" width="4.375" customWidth="1"/>
    <col min="13837" max="13837" width="5" customWidth="1"/>
    <col min="14081" max="14081" width="3" customWidth="1"/>
    <col min="14082" max="14082" width="2.375" customWidth="1"/>
    <col min="14088" max="14089" width="3.5" customWidth="1"/>
    <col min="14091" max="14091" width="9.625" customWidth="1"/>
    <col min="14092" max="14092" width="4.375" customWidth="1"/>
    <col min="14093" max="14093" width="5" customWidth="1"/>
    <col min="14337" max="14337" width="3" customWidth="1"/>
    <col min="14338" max="14338" width="2.375" customWidth="1"/>
    <col min="14344" max="14345" width="3.5" customWidth="1"/>
    <col min="14347" max="14347" width="9.625" customWidth="1"/>
    <col min="14348" max="14348" width="4.375" customWidth="1"/>
    <col min="14349" max="14349" width="5" customWidth="1"/>
    <col min="14593" max="14593" width="3" customWidth="1"/>
    <col min="14594" max="14594" width="2.375" customWidth="1"/>
    <col min="14600" max="14601" width="3.5" customWidth="1"/>
    <col min="14603" max="14603" width="9.625" customWidth="1"/>
    <col min="14604" max="14604" width="4.375" customWidth="1"/>
    <col min="14605" max="14605" width="5" customWidth="1"/>
    <col min="14849" max="14849" width="3" customWidth="1"/>
    <col min="14850" max="14850" width="2.375" customWidth="1"/>
    <col min="14856" max="14857" width="3.5" customWidth="1"/>
    <col min="14859" max="14859" width="9.625" customWidth="1"/>
    <col min="14860" max="14860" width="4.375" customWidth="1"/>
    <col min="14861" max="14861" width="5" customWidth="1"/>
    <col min="15105" max="15105" width="3" customWidth="1"/>
    <col min="15106" max="15106" width="2.375" customWidth="1"/>
    <col min="15112" max="15113" width="3.5" customWidth="1"/>
    <col min="15115" max="15115" width="9.625" customWidth="1"/>
    <col min="15116" max="15116" width="4.375" customWidth="1"/>
    <col min="15117" max="15117" width="5" customWidth="1"/>
    <col min="15361" max="15361" width="3" customWidth="1"/>
    <col min="15362" max="15362" width="2.375" customWidth="1"/>
    <col min="15368" max="15369" width="3.5" customWidth="1"/>
    <col min="15371" max="15371" width="9.625" customWidth="1"/>
    <col min="15372" max="15372" width="4.375" customWidth="1"/>
    <col min="15373" max="15373" width="5" customWidth="1"/>
    <col min="15617" max="15617" width="3" customWidth="1"/>
    <col min="15618" max="15618" width="2.375" customWidth="1"/>
    <col min="15624" max="15625" width="3.5" customWidth="1"/>
    <col min="15627" max="15627" width="9.625" customWidth="1"/>
    <col min="15628" max="15628" width="4.375" customWidth="1"/>
    <col min="15629" max="15629" width="5" customWidth="1"/>
    <col min="15873" max="15873" width="3" customWidth="1"/>
    <col min="15874" max="15874" width="2.375" customWidth="1"/>
    <col min="15880" max="15881" width="3.5" customWidth="1"/>
    <col min="15883" max="15883" width="9.625" customWidth="1"/>
    <col min="15884" max="15884" width="4.375" customWidth="1"/>
    <col min="15885" max="15885" width="5" customWidth="1"/>
    <col min="16129" max="16129" width="3" customWidth="1"/>
    <col min="16130" max="16130" width="2.375" customWidth="1"/>
    <col min="16136" max="16137" width="3.5" customWidth="1"/>
    <col min="16139" max="16139" width="9.625" customWidth="1"/>
    <col min="16140" max="16140" width="4.375" customWidth="1"/>
    <col min="16141" max="16141" width="5" customWidth="1"/>
  </cols>
  <sheetData>
    <row r="2" spans="3:12" x14ac:dyDescent="0.15">
      <c r="C2" s="2565" t="s">
        <v>45</v>
      </c>
      <c r="D2" s="2565"/>
      <c r="E2" s="2565"/>
      <c r="F2" s="2565" t="s">
        <v>46</v>
      </c>
      <c r="G2" s="2565"/>
      <c r="H2" s="1"/>
      <c r="I2" s="1"/>
      <c r="L2"/>
    </row>
    <row r="3" spans="3:12" x14ac:dyDescent="0.15">
      <c r="C3" s="2565"/>
      <c r="D3" s="2565"/>
      <c r="E3" s="2565"/>
      <c r="F3" s="2590">
        <f>年末調整1!AT18</f>
        <v>0</v>
      </c>
      <c r="G3" s="2590"/>
      <c r="H3" s="1"/>
      <c r="I3" s="1"/>
      <c r="L3"/>
    </row>
    <row r="4" spans="3:12" x14ac:dyDescent="0.15">
      <c r="C4" s="2565"/>
      <c r="D4" s="2565"/>
      <c r="E4" s="2565"/>
      <c r="F4" s="2590"/>
      <c r="G4" s="2590"/>
      <c r="H4" s="1"/>
      <c r="I4" s="1"/>
      <c r="L4"/>
    </row>
    <row r="5" spans="3:12" x14ac:dyDescent="0.15">
      <c r="C5" s="2565"/>
      <c r="D5" s="2565"/>
      <c r="E5" s="2565"/>
      <c r="F5" s="2590"/>
      <c r="G5" s="2590"/>
      <c r="H5" s="1"/>
      <c r="I5" s="1"/>
      <c r="L5"/>
    </row>
    <row r="6" spans="3:12" x14ac:dyDescent="0.15">
      <c r="C6" s="2565" t="s">
        <v>47</v>
      </c>
      <c r="D6" s="2565"/>
      <c r="E6" s="2565"/>
      <c r="F6" s="2590">
        <f>SUM(F3:G5)</f>
        <v>0</v>
      </c>
      <c r="G6" s="2590"/>
      <c r="H6" s="2"/>
      <c r="I6" s="1"/>
      <c r="L6"/>
    </row>
    <row r="7" spans="3:12" x14ac:dyDescent="0.15">
      <c r="G7" t="s">
        <v>48</v>
      </c>
    </row>
    <row r="9" spans="3:12" x14ac:dyDescent="0.15">
      <c r="C9" s="2565" t="s">
        <v>49</v>
      </c>
      <c r="D9" s="2565"/>
      <c r="E9" s="2565"/>
      <c r="F9" s="2565" t="s">
        <v>50</v>
      </c>
      <c r="G9" s="2565"/>
      <c r="H9" s="2565"/>
      <c r="I9" s="2565"/>
      <c r="J9" s="2565"/>
      <c r="K9" s="2565"/>
      <c r="L9" s="2565"/>
    </row>
    <row r="10" spans="3:12" x14ac:dyDescent="0.15">
      <c r="C10" s="2565" t="s">
        <v>51</v>
      </c>
      <c r="D10" s="2565"/>
      <c r="E10" s="2565"/>
      <c r="F10" s="2583">
        <v>0</v>
      </c>
      <c r="G10" s="2584"/>
      <c r="H10" s="2589">
        <v>0</v>
      </c>
      <c r="I10" s="2589"/>
      <c r="J10" s="2589"/>
      <c r="K10" s="2589"/>
      <c r="L10" s="3" t="s">
        <v>52</v>
      </c>
    </row>
    <row r="11" spans="3:12" x14ac:dyDescent="0.15">
      <c r="C11" s="2565" t="s">
        <v>53</v>
      </c>
      <c r="D11" s="2565"/>
      <c r="E11" s="2565"/>
      <c r="F11" s="2583" t="s">
        <v>54</v>
      </c>
      <c r="G11" s="2584"/>
      <c r="H11" s="2585">
        <f>IF(AND(651000&lt;=F6,F6&lt;=1618999),F6-650000,0)</f>
        <v>0</v>
      </c>
      <c r="I11" s="2585"/>
      <c r="J11" s="2585"/>
      <c r="K11" s="2585"/>
      <c r="L11" s="3" t="s">
        <v>52</v>
      </c>
    </row>
    <row r="12" spans="3:12" x14ac:dyDescent="0.15">
      <c r="C12" s="2565" t="s">
        <v>55</v>
      </c>
      <c r="D12" s="2565"/>
      <c r="E12" s="2565"/>
      <c r="F12" s="2583" t="s">
        <v>56</v>
      </c>
      <c r="G12" s="2584"/>
      <c r="H12" s="2585">
        <f>IF(AND(1619000&lt;=F6,F6&lt;=1619999),969000,0)</f>
        <v>0</v>
      </c>
      <c r="I12" s="2585"/>
      <c r="J12" s="2585"/>
      <c r="K12" s="2585"/>
      <c r="L12" s="3" t="s">
        <v>52</v>
      </c>
    </row>
    <row r="13" spans="3:12" x14ac:dyDescent="0.15">
      <c r="C13" s="2565" t="s">
        <v>57</v>
      </c>
      <c r="D13" s="2565"/>
      <c r="E13" s="2565"/>
      <c r="F13" s="2583" t="s">
        <v>58</v>
      </c>
      <c r="G13" s="2584"/>
      <c r="H13" s="2585">
        <f>IF(AND(1620000&lt;=F6,F6&lt;=1621999),970000,0)</f>
        <v>0</v>
      </c>
      <c r="I13" s="2585"/>
      <c r="J13" s="2585"/>
      <c r="K13" s="2585"/>
      <c r="L13" s="3" t="s">
        <v>52</v>
      </c>
    </row>
    <row r="14" spans="3:12" x14ac:dyDescent="0.15">
      <c r="C14" s="2565" t="s">
        <v>59</v>
      </c>
      <c r="D14" s="2565"/>
      <c r="E14" s="2565"/>
      <c r="F14" s="2583" t="s">
        <v>60</v>
      </c>
      <c r="G14" s="2584"/>
      <c r="H14" s="2585">
        <f>IF(AND(1622000&lt;=F6,F6&lt;=1623999),972000,0)</f>
        <v>0</v>
      </c>
      <c r="I14" s="2585"/>
      <c r="J14" s="2585"/>
      <c r="K14" s="2585"/>
      <c r="L14" s="3" t="s">
        <v>52</v>
      </c>
    </row>
    <row r="15" spans="3:12" x14ac:dyDescent="0.15">
      <c r="C15" s="2565" t="s">
        <v>61</v>
      </c>
      <c r="D15" s="2565"/>
      <c r="E15" s="2565"/>
      <c r="F15" s="2583" t="s">
        <v>62</v>
      </c>
      <c r="G15" s="2584"/>
      <c r="H15" s="2585">
        <f>IF(AND(1624000&lt;=F6,F6&lt;=1627999),974000,0)</f>
        <v>0</v>
      </c>
      <c r="I15" s="2585"/>
      <c r="J15" s="2585"/>
      <c r="K15" s="2585"/>
      <c r="L15" s="3" t="s">
        <v>52</v>
      </c>
    </row>
    <row r="16" spans="3:12" x14ac:dyDescent="0.15">
      <c r="C16" s="2577" t="s">
        <v>63</v>
      </c>
      <c r="D16" s="2578"/>
      <c r="E16" s="2568"/>
      <c r="F16" s="2581" t="s">
        <v>64</v>
      </c>
      <c r="G16" s="2582"/>
      <c r="H16" s="2586" t="s">
        <v>65</v>
      </c>
      <c r="I16" s="2566" t="s">
        <v>66</v>
      </c>
      <c r="J16" s="2567"/>
      <c r="K16" s="2567"/>
      <c r="L16" s="2568" t="s">
        <v>52</v>
      </c>
    </row>
    <row r="17" spans="3:12" x14ac:dyDescent="0.15">
      <c r="C17" s="2579"/>
      <c r="D17" s="2580"/>
      <c r="E17" s="2569"/>
      <c r="F17" s="2575">
        <f>IF(AND(1628000&lt;=F6,F6&lt;=1799999),ROUNDDOWN(F6/4,-3),0)</f>
        <v>0</v>
      </c>
      <c r="G17" s="2576"/>
      <c r="H17" s="2587"/>
      <c r="I17" s="2570">
        <f>F17*2.4</f>
        <v>0</v>
      </c>
      <c r="J17" s="2571"/>
      <c r="K17" s="2571"/>
      <c r="L17" s="2569"/>
    </row>
    <row r="18" spans="3:12" x14ac:dyDescent="0.15">
      <c r="C18" s="2577" t="s">
        <v>67</v>
      </c>
      <c r="D18" s="2578"/>
      <c r="E18" s="2568"/>
      <c r="F18" s="2581" t="s">
        <v>64</v>
      </c>
      <c r="G18" s="2582"/>
      <c r="H18" s="2587"/>
      <c r="I18" s="2566" t="s">
        <v>68</v>
      </c>
      <c r="J18" s="2567"/>
      <c r="K18" s="2567"/>
      <c r="L18" s="2568" t="s">
        <v>52</v>
      </c>
    </row>
    <row r="19" spans="3:12" x14ac:dyDescent="0.15">
      <c r="C19" s="2579"/>
      <c r="D19" s="2580"/>
      <c r="E19" s="2569"/>
      <c r="F19" s="2575">
        <f>IF(AND(1800000&lt;=F6,F6&lt;=3599999),ROUNDDOWN(F6/4,-3),0)</f>
        <v>0</v>
      </c>
      <c r="G19" s="2576"/>
      <c r="H19" s="2587"/>
      <c r="I19" s="2570">
        <f>MAX(F19*2.8-180000,0)</f>
        <v>0</v>
      </c>
      <c r="J19" s="2571"/>
      <c r="K19" s="2571"/>
      <c r="L19" s="2569"/>
    </row>
    <row r="20" spans="3:12" x14ac:dyDescent="0.15">
      <c r="C20" s="2565" t="s">
        <v>69</v>
      </c>
      <c r="D20" s="2565"/>
      <c r="E20" s="2565"/>
      <c r="F20" s="2581" t="s">
        <v>64</v>
      </c>
      <c r="G20" s="2582"/>
      <c r="H20" s="2587"/>
      <c r="I20" s="2566" t="s">
        <v>70</v>
      </c>
      <c r="J20" s="2567"/>
      <c r="K20" s="2567"/>
      <c r="L20" s="2568" t="s">
        <v>52</v>
      </c>
    </row>
    <row r="21" spans="3:12" x14ac:dyDescent="0.15">
      <c r="C21" s="2565"/>
      <c r="D21" s="2565"/>
      <c r="E21" s="2565"/>
      <c r="F21" s="2575">
        <f>IF(AND(3600000&lt;=F6,F6&lt;=6599999),ROUNDDOWN(F6/4,-3),0)</f>
        <v>0</v>
      </c>
      <c r="G21" s="2576"/>
      <c r="H21" s="2588"/>
      <c r="I21" s="2570">
        <f>MAX(F21*3.2-540000,0)</f>
        <v>0</v>
      </c>
      <c r="J21" s="2571"/>
      <c r="K21" s="2571"/>
      <c r="L21" s="2569"/>
    </row>
    <row r="22" spans="3:12" x14ac:dyDescent="0.15">
      <c r="C22" s="2565" t="s">
        <v>71</v>
      </c>
      <c r="D22" s="2565"/>
      <c r="E22" s="2565"/>
      <c r="F22" s="2566" t="s">
        <v>72</v>
      </c>
      <c r="G22" s="2567"/>
      <c r="H22" s="2567"/>
      <c r="I22" s="2567"/>
      <c r="J22" s="2567"/>
      <c r="K22" s="2567"/>
      <c r="L22" s="2568" t="s">
        <v>52</v>
      </c>
    </row>
    <row r="23" spans="3:12" x14ac:dyDescent="0.15">
      <c r="C23" s="2565"/>
      <c r="D23" s="2565"/>
      <c r="E23" s="2565"/>
      <c r="F23" s="2570">
        <f>ROUNDDOWN(IF(AND(6600000&lt;=F6,F6&lt;=9999999),F6*0.9-1200000,0),0)</f>
        <v>0</v>
      </c>
      <c r="G23" s="2571"/>
      <c r="H23" s="2571"/>
      <c r="I23" s="2571"/>
      <c r="J23" s="2571"/>
      <c r="K23" s="2571"/>
      <c r="L23" s="2569"/>
    </row>
    <row r="24" spans="3:12" x14ac:dyDescent="0.15">
      <c r="C24" s="2565" t="s">
        <v>323</v>
      </c>
      <c r="D24" s="2565"/>
      <c r="E24" s="2565"/>
      <c r="F24" s="2566" t="s">
        <v>373</v>
      </c>
      <c r="G24" s="2567"/>
      <c r="H24" s="2567"/>
      <c r="I24" s="2567"/>
      <c r="J24" s="2567"/>
      <c r="K24" s="2567"/>
      <c r="L24" s="2568" t="s">
        <v>52</v>
      </c>
    </row>
    <row r="25" spans="3:12" x14ac:dyDescent="0.15">
      <c r="C25" s="2565"/>
      <c r="D25" s="2565"/>
      <c r="E25" s="2565"/>
      <c r="F25" s="2570">
        <f>ROUNDDOWN(IF(AND(10000000&lt;=F6,F6&lt;=11999999),F6-2200000,0),0)</f>
        <v>0</v>
      </c>
      <c r="G25" s="2571"/>
      <c r="H25" s="2571"/>
      <c r="I25" s="2571"/>
      <c r="J25" s="2571"/>
      <c r="K25" s="2571"/>
      <c r="L25" s="2569"/>
    </row>
    <row r="26" spans="3:12" x14ac:dyDescent="0.15">
      <c r="C26" s="2565" t="s">
        <v>324</v>
      </c>
      <c r="D26" s="2565"/>
      <c r="E26" s="2565"/>
      <c r="F26" s="2566" t="s">
        <v>373</v>
      </c>
      <c r="G26" s="2567"/>
      <c r="H26" s="2567"/>
      <c r="I26" s="2567"/>
      <c r="J26" s="2567"/>
      <c r="K26" s="2567"/>
      <c r="L26" s="2568" t="s">
        <v>52</v>
      </c>
    </row>
    <row r="27" spans="3:12" x14ac:dyDescent="0.15">
      <c r="C27" s="2565"/>
      <c r="D27" s="2565"/>
      <c r="E27" s="2565"/>
      <c r="F27" s="2570">
        <f>ROUNDDOWN(IF(12000000&lt;=F6,F6-2200000,0),0)</f>
        <v>0</v>
      </c>
      <c r="G27" s="2571"/>
      <c r="H27" s="2571"/>
      <c r="I27" s="2571"/>
      <c r="J27" s="2571"/>
      <c r="K27" s="2571"/>
      <c r="L27" s="2569"/>
    </row>
    <row r="29" spans="3:12" ht="24.75" customHeight="1" x14ac:dyDescent="0.15">
      <c r="C29" s="2565" t="s">
        <v>73</v>
      </c>
      <c r="D29" s="2565"/>
      <c r="E29" s="2565"/>
      <c r="F29" s="2565"/>
      <c r="G29" s="2565"/>
      <c r="H29" s="2572">
        <f>SUM(H10:K15,I17,I19,I21,F23,F25,F27)</f>
        <v>0</v>
      </c>
      <c r="I29" s="2573"/>
      <c r="J29" s="2573"/>
      <c r="K29" s="2573"/>
      <c r="L29" s="2574"/>
    </row>
  </sheetData>
  <mergeCells count="63">
    <mergeCell ref="C2:E2"/>
    <mergeCell ref="F2:G2"/>
    <mergeCell ref="C3:E3"/>
    <mergeCell ref="F3:G3"/>
    <mergeCell ref="C4:E4"/>
    <mergeCell ref="F4:G4"/>
    <mergeCell ref="C5:E5"/>
    <mergeCell ref="F5:G5"/>
    <mergeCell ref="C6:E6"/>
    <mergeCell ref="F6:G6"/>
    <mergeCell ref="C9:E9"/>
    <mergeCell ref="F9:L9"/>
    <mergeCell ref="C10:E10"/>
    <mergeCell ref="F10:G10"/>
    <mergeCell ref="H10:K10"/>
    <mergeCell ref="C11:E11"/>
    <mergeCell ref="F11:G11"/>
    <mergeCell ref="H11:K11"/>
    <mergeCell ref="C12:E12"/>
    <mergeCell ref="F12:G12"/>
    <mergeCell ref="H12:K12"/>
    <mergeCell ref="C13:E13"/>
    <mergeCell ref="F13:G13"/>
    <mergeCell ref="H13:K13"/>
    <mergeCell ref="C14:E14"/>
    <mergeCell ref="F14:G14"/>
    <mergeCell ref="H14:K14"/>
    <mergeCell ref="C15:E15"/>
    <mergeCell ref="F15:G15"/>
    <mergeCell ref="H15:K15"/>
    <mergeCell ref="C16:E17"/>
    <mergeCell ref="F16:G16"/>
    <mergeCell ref="H16:H21"/>
    <mergeCell ref="I16:K16"/>
    <mergeCell ref="L16:L17"/>
    <mergeCell ref="F17:G17"/>
    <mergeCell ref="I17:K17"/>
    <mergeCell ref="C18:E19"/>
    <mergeCell ref="F18:G18"/>
    <mergeCell ref="I18:K18"/>
    <mergeCell ref="L18:L19"/>
    <mergeCell ref="F19:G19"/>
    <mergeCell ref="I19:K19"/>
    <mergeCell ref="C20:E21"/>
    <mergeCell ref="F20:G20"/>
    <mergeCell ref="I20:K20"/>
    <mergeCell ref="L20:L21"/>
    <mergeCell ref="F21:G21"/>
    <mergeCell ref="I21:K21"/>
    <mergeCell ref="C22:E23"/>
    <mergeCell ref="F22:K22"/>
    <mergeCell ref="L22:L23"/>
    <mergeCell ref="F23:K23"/>
    <mergeCell ref="C29:G29"/>
    <mergeCell ref="H29:L29"/>
    <mergeCell ref="C24:E25"/>
    <mergeCell ref="F24:K24"/>
    <mergeCell ref="L24:L25"/>
    <mergeCell ref="F25:K25"/>
    <mergeCell ref="C26:E27"/>
    <mergeCell ref="F26:K26"/>
    <mergeCell ref="L26:L27"/>
    <mergeCell ref="F27:K27"/>
  </mergeCells>
  <phoneticPr fontId="1"/>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J23"/>
  <sheetViews>
    <sheetView topLeftCell="A10" workbookViewId="0">
      <selection activeCell="O17" sqref="O17"/>
    </sheetView>
  </sheetViews>
  <sheetFormatPr defaultRowHeight="13.5" x14ac:dyDescent="0.15"/>
  <cols>
    <col min="1" max="3" width="2.875" customWidth="1"/>
    <col min="4" max="9" width="10.375" customWidth="1"/>
    <col min="10" max="10" width="3.5" customWidth="1"/>
    <col min="257" max="259" width="2.875" customWidth="1"/>
    <col min="260" max="265" width="10.375" customWidth="1"/>
    <col min="266" max="266" width="3.5" customWidth="1"/>
    <col min="513" max="515" width="2.875" customWidth="1"/>
    <col min="516" max="521" width="10.375" customWidth="1"/>
    <col min="522" max="522" width="3.5" customWidth="1"/>
    <col min="769" max="771" width="2.875" customWidth="1"/>
    <col min="772" max="777" width="10.375" customWidth="1"/>
    <col min="778" max="778" width="3.5" customWidth="1"/>
    <col min="1025" max="1027" width="2.875" customWidth="1"/>
    <col min="1028" max="1033" width="10.375" customWidth="1"/>
    <col min="1034" max="1034" width="3.5" customWidth="1"/>
    <col min="1281" max="1283" width="2.875" customWidth="1"/>
    <col min="1284" max="1289" width="10.375" customWidth="1"/>
    <col min="1290" max="1290" width="3.5" customWidth="1"/>
    <col min="1537" max="1539" width="2.875" customWidth="1"/>
    <col min="1540" max="1545" width="10.375" customWidth="1"/>
    <col min="1546" max="1546" width="3.5" customWidth="1"/>
    <col min="1793" max="1795" width="2.875" customWidth="1"/>
    <col min="1796" max="1801" width="10.375" customWidth="1"/>
    <col min="1802" max="1802" width="3.5" customWidth="1"/>
    <col min="2049" max="2051" width="2.875" customWidth="1"/>
    <col min="2052" max="2057" width="10.375" customWidth="1"/>
    <col min="2058" max="2058" width="3.5" customWidth="1"/>
    <col min="2305" max="2307" width="2.875" customWidth="1"/>
    <col min="2308" max="2313" width="10.375" customWidth="1"/>
    <col min="2314" max="2314" width="3.5" customWidth="1"/>
    <col min="2561" max="2563" width="2.875" customWidth="1"/>
    <col min="2564" max="2569" width="10.375" customWidth="1"/>
    <col min="2570" max="2570" width="3.5" customWidth="1"/>
    <col min="2817" max="2819" width="2.875" customWidth="1"/>
    <col min="2820" max="2825" width="10.375" customWidth="1"/>
    <col min="2826" max="2826" width="3.5" customWidth="1"/>
    <col min="3073" max="3075" width="2.875" customWidth="1"/>
    <col min="3076" max="3081" width="10.375" customWidth="1"/>
    <col min="3082" max="3082" width="3.5" customWidth="1"/>
    <col min="3329" max="3331" width="2.875" customWidth="1"/>
    <col min="3332" max="3337" width="10.375" customWidth="1"/>
    <col min="3338" max="3338" width="3.5" customWidth="1"/>
    <col min="3585" max="3587" width="2.875" customWidth="1"/>
    <col min="3588" max="3593" width="10.375" customWidth="1"/>
    <col min="3594" max="3594" width="3.5" customWidth="1"/>
    <col min="3841" max="3843" width="2.875" customWidth="1"/>
    <col min="3844" max="3849" width="10.375" customWidth="1"/>
    <col min="3850" max="3850" width="3.5" customWidth="1"/>
    <col min="4097" max="4099" width="2.875" customWidth="1"/>
    <col min="4100" max="4105" width="10.375" customWidth="1"/>
    <col min="4106" max="4106" width="3.5" customWidth="1"/>
    <col min="4353" max="4355" width="2.875" customWidth="1"/>
    <col min="4356" max="4361" width="10.375" customWidth="1"/>
    <col min="4362" max="4362" width="3.5" customWidth="1"/>
    <col min="4609" max="4611" width="2.875" customWidth="1"/>
    <col min="4612" max="4617" width="10.375" customWidth="1"/>
    <col min="4618" max="4618" width="3.5" customWidth="1"/>
    <col min="4865" max="4867" width="2.875" customWidth="1"/>
    <col min="4868" max="4873" width="10.375" customWidth="1"/>
    <col min="4874" max="4874" width="3.5" customWidth="1"/>
    <col min="5121" max="5123" width="2.875" customWidth="1"/>
    <col min="5124" max="5129" width="10.375" customWidth="1"/>
    <col min="5130" max="5130" width="3.5" customWidth="1"/>
    <col min="5377" max="5379" width="2.875" customWidth="1"/>
    <col min="5380" max="5385" width="10.375" customWidth="1"/>
    <col min="5386" max="5386" width="3.5" customWidth="1"/>
    <col min="5633" max="5635" width="2.875" customWidth="1"/>
    <col min="5636" max="5641" width="10.375" customWidth="1"/>
    <col min="5642" max="5642" width="3.5" customWidth="1"/>
    <col min="5889" max="5891" width="2.875" customWidth="1"/>
    <col min="5892" max="5897" width="10.375" customWidth="1"/>
    <col min="5898" max="5898" width="3.5" customWidth="1"/>
    <col min="6145" max="6147" width="2.875" customWidth="1"/>
    <col min="6148" max="6153" width="10.375" customWidth="1"/>
    <col min="6154" max="6154" width="3.5" customWidth="1"/>
    <col min="6401" max="6403" width="2.875" customWidth="1"/>
    <col min="6404" max="6409" width="10.375" customWidth="1"/>
    <col min="6410" max="6410" width="3.5" customWidth="1"/>
    <col min="6657" max="6659" width="2.875" customWidth="1"/>
    <col min="6660" max="6665" width="10.375" customWidth="1"/>
    <col min="6666" max="6666" width="3.5" customWidth="1"/>
    <col min="6913" max="6915" width="2.875" customWidth="1"/>
    <col min="6916" max="6921" width="10.375" customWidth="1"/>
    <col min="6922" max="6922" width="3.5" customWidth="1"/>
    <col min="7169" max="7171" width="2.875" customWidth="1"/>
    <col min="7172" max="7177" width="10.375" customWidth="1"/>
    <col min="7178" max="7178" width="3.5" customWidth="1"/>
    <col min="7425" max="7427" width="2.875" customWidth="1"/>
    <col min="7428" max="7433" width="10.375" customWidth="1"/>
    <col min="7434" max="7434" width="3.5" customWidth="1"/>
    <col min="7681" max="7683" width="2.875" customWidth="1"/>
    <col min="7684" max="7689" width="10.375" customWidth="1"/>
    <col min="7690" max="7690" width="3.5" customWidth="1"/>
    <col min="7937" max="7939" width="2.875" customWidth="1"/>
    <col min="7940" max="7945" width="10.375" customWidth="1"/>
    <col min="7946" max="7946" width="3.5" customWidth="1"/>
    <col min="8193" max="8195" width="2.875" customWidth="1"/>
    <col min="8196" max="8201" width="10.375" customWidth="1"/>
    <col min="8202" max="8202" width="3.5" customWidth="1"/>
    <col min="8449" max="8451" width="2.875" customWidth="1"/>
    <col min="8452" max="8457" width="10.375" customWidth="1"/>
    <col min="8458" max="8458" width="3.5" customWidth="1"/>
    <col min="8705" max="8707" width="2.875" customWidth="1"/>
    <col min="8708" max="8713" width="10.375" customWidth="1"/>
    <col min="8714" max="8714" width="3.5" customWidth="1"/>
    <col min="8961" max="8963" width="2.875" customWidth="1"/>
    <col min="8964" max="8969" width="10.375" customWidth="1"/>
    <col min="8970" max="8970" width="3.5" customWidth="1"/>
    <col min="9217" max="9219" width="2.875" customWidth="1"/>
    <col min="9220" max="9225" width="10.375" customWidth="1"/>
    <col min="9226" max="9226" width="3.5" customWidth="1"/>
    <col min="9473" max="9475" width="2.875" customWidth="1"/>
    <col min="9476" max="9481" width="10.375" customWidth="1"/>
    <col min="9482" max="9482" width="3.5" customWidth="1"/>
    <col min="9729" max="9731" width="2.875" customWidth="1"/>
    <col min="9732" max="9737" width="10.375" customWidth="1"/>
    <col min="9738" max="9738" width="3.5" customWidth="1"/>
    <col min="9985" max="9987" width="2.875" customWidth="1"/>
    <col min="9988" max="9993" width="10.375" customWidth="1"/>
    <col min="9994" max="9994" width="3.5" customWidth="1"/>
    <col min="10241" max="10243" width="2.875" customWidth="1"/>
    <col min="10244" max="10249" width="10.375" customWidth="1"/>
    <col min="10250" max="10250" width="3.5" customWidth="1"/>
    <col min="10497" max="10499" width="2.875" customWidth="1"/>
    <col min="10500" max="10505" width="10.375" customWidth="1"/>
    <col min="10506" max="10506" width="3.5" customWidth="1"/>
    <col min="10753" max="10755" width="2.875" customWidth="1"/>
    <col min="10756" max="10761" width="10.375" customWidth="1"/>
    <col min="10762" max="10762" width="3.5" customWidth="1"/>
    <col min="11009" max="11011" width="2.875" customWidth="1"/>
    <col min="11012" max="11017" width="10.375" customWidth="1"/>
    <col min="11018" max="11018" width="3.5" customWidth="1"/>
    <col min="11265" max="11267" width="2.875" customWidth="1"/>
    <col min="11268" max="11273" width="10.375" customWidth="1"/>
    <col min="11274" max="11274" width="3.5" customWidth="1"/>
    <col min="11521" max="11523" width="2.875" customWidth="1"/>
    <col min="11524" max="11529" width="10.375" customWidth="1"/>
    <col min="11530" max="11530" width="3.5" customWidth="1"/>
    <col min="11777" max="11779" width="2.875" customWidth="1"/>
    <col min="11780" max="11785" width="10.375" customWidth="1"/>
    <col min="11786" max="11786" width="3.5" customWidth="1"/>
    <col min="12033" max="12035" width="2.875" customWidth="1"/>
    <col min="12036" max="12041" width="10.375" customWidth="1"/>
    <col min="12042" max="12042" width="3.5" customWidth="1"/>
    <col min="12289" max="12291" width="2.875" customWidth="1"/>
    <col min="12292" max="12297" width="10.375" customWidth="1"/>
    <col min="12298" max="12298" width="3.5" customWidth="1"/>
    <col min="12545" max="12547" width="2.875" customWidth="1"/>
    <col min="12548" max="12553" width="10.375" customWidth="1"/>
    <col min="12554" max="12554" width="3.5" customWidth="1"/>
    <col min="12801" max="12803" width="2.875" customWidth="1"/>
    <col min="12804" max="12809" width="10.375" customWidth="1"/>
    <col min="12810" max="12810" width="3.5" customWidth="1"/>
    <col min="13057" max="13059" width="2.875" customWidth="1"/>
    <col min="13060" max="13065" width="10.375" customWidth="1"/>
    <col min="13066" max="13066" width="3.5" customWidth="1"/>
    <col min="13313" max="13315" width="2.875" customWidth="1"/>
    <col min="13316" max="13321" width="10.375" customWidth="1"/>
    <col min="13322" max="13322" width="3.5" customWidth="1"/>
    <col min="13569" max="13571" width="2.875" customWidth="1"/>
    <col min="13572" max="13577" width="10.375" customWidth="1"/>
    <col min="13578" max="13578" width="3.5" customWidth="1"/>
    <col min="13825" max="13827" width="2.875" customWidth="1"/>
    <col min="13828" max="13833" width="10.375" customWidth="1"/>
    <col min="13834" max="13834" width="3.5" customWidth="1"/>
    <col min="14081" max="14083" width="2.875" customWidth="1"/>
    <col min="14084" max="14089" width="10.375" customWidth="1"/>
    <col min="14090" max="14090" width="3.5" customWidth="1"/>
    <col min="14337" max="14339" width="2.875" customWidth="1"/>
    <col min="14340" max="14345" width="10.375" customWidth="1"/>
    <col min="14346" max="14346" width="3.5" customWidth="1"/>
    <col min="14593" max="14595" width="2.875" customWidth="1"/>
    <col min="14596" max="14601" width="10.375" customWidth="1"/>
    <col min="14602" max="14602" width="3.5" customWidth="1"/>
    <col min="14849" max="14851" width="2.875" customWidth="1"/>
    <col min="14852" max="14857" width="10.375" customWidth="1"/>
    <col min="14858" max="14858" width="3.5" customWidth="1"/>
    <col min="15105" max="15107" width="2.875" customWidth="1"/>
    <col min="15108" max="15113" width="10.375" customWidth="1"/>
    <col min="15114" max="15114" width="3.5" customWidth="1"/>
    <col min="15361" max="15363" width="2.875" customWidth="1"/>
    <col min="15364" max="15369" width="10.375" customWidth="1"/>
    <col min="15370" max="15370" width="3.5" customWidth="1"/>
    <col min="15617" max="15619" width="2.875" customWidth="1"/>
    <col min="15620" max="15625" width="10.375" customWidth="1"/>
    <col min="15626" max="15626" width="3.5" customWidth="1"/>
    <col min="15873" max="15875" width="2.875" customWidth="1"/>
    <col min="15876" max="15881" width="10.375" customWidth="1"/>
    <col min="15882" max="15882" width="3.5" customWidth="1"/>
    <col min="16129" max="16131" width="2.875" customWidth="1"/>
    <col min="16132" max="16137" width="10.375" customWidth="1"/>
    <col min="16138" max="16138" width="3.5" customWidth="1"/>
  </cols>
  <sheetData>
    <row r="1" spans="1:10" ht="21" x14ac:dyDescent="0.15">
      <c r="A1" s="4" t="s">
        <v>76</v>
      </c>
    </row>
    <row r="2" spans="1:10" ht="21" x14ac:dyDescent="0.15">
      <c r="A2" s="4"/>
      <c r="E2" t="s">
        <v>204</v>
      </c>
    </row>
    <row r="4" spans="1:10" ht="25.5" customHeight="1" x14ac:dyDescent="0.15">
      <c r="D4" s="2565" t="s">
        <v>77</v>
      </c>
      <c r="E4" s="2565"/>
      <c r="F4" s="2565"/>
      <c r="G4" s="2601">
        <f>年末調整2!N20</f>
        <v>0</v>
      </c>
      <c r="H4" s="2585"/>
      <c r="I4" s="2602"/>
      <c r="J4" t="s">
        <v>74</v>
      </c>
    </row>
    <row r="6" spans="1:10" x14ac:dyDescent="0.15">
      <c r="D6" s="2565" t="s">
        <v>78</v>
      </c>
      <c r="E6" s="2565"/>
      <c r="F6" s="2565"/>
      <c r="G6" s="2603" t="s">
        <v>79</v>
      </c>
      <c r="H6" s="2603"/>
      <c r="I6" s="2603"/>
    </row>
    <row r="7" spans="1:10" ht="29.25" customHeight="1" x14ac:dyDescent="0.15">
      <c r="D7" s="2583" t="s">
        <v>80</v>
      </c>
      <c r="E7" s="2584"/>
      <c r="F7" s="2599"/>
      <c r="G7" s="2585">
        <v>0</v>
      </c>
      <c r="H7" s="2585"/>
      <c r="I7" s="2602"/>
      <c r="J7" s="2600" t="s">
        <v>75</v>
      </c>
    </row>
    <row r="8" spans="1:10" ht="21" customHeight="1" x14ac:dyDescent="0.15">
      <c r="D8" s="2577" t="s">
        <v>81</v>
      </c>
      <c r="E8" s="2578"/>
      <c r="F8" s="2568"/>
      <c r="G8" s="2591" t="s">
        <v>82</v>
      </c>
      <c r="H8" s="2592"/>
      <c r="I8" s="2593"/>
      <c r="J8" s="2600"/>
    </row>
    <row r="9" spans="1:10" ht="21" customHeight="1" x14ac:dyDescent="0.15">
      <c r="D9" s="2579"/>
      <c r="E9" s="2580"/>
      <c r="F9" s="2569"/>
      <c r="G9" s="2570">
        <f>IF(AND(1000&lt;=$G$4,$G$4&lt;=1949000),$G$4*0.05,0)</f>
        <v>0</v>
      </c>
      <c r="H9" s="2571"/>
      <c r="I9" s="2594"/>
      <c r="J9" s="2600"/>
    </row>
    <row r="10" spans="1:10" ht="21" customHeight="1" x14ac:dyDescent="0.15">
      <c r="D10" s="2577" t="s">
        <v>83</v>
      </c>
      <c r="E10" s="2578"/>
      <c r="F10" s="2568"/>
      <c r="G10" s="2591" t="s">
        <v>84</v>
      </c>
      <c r="H10" s="2592"/>
      <c r="I10" s="2593"/>
      <c r="J10" s="2600"/>
    </row>
    <row r="11" spans="1:10" ht="21" customHeight="1" x14ac:dyDescent="0.15">
      <c r="D11" s="2579"/>
      <c r="E11" s="2580"/>
      <c r="F11" s="2569"/>
      <c r="G11" s="2570">
        <f>IF(AND(1950000&lt;=$G$4,$G$4&lt;=3299000),$G$4*0.1-97500,0)</f>
        <v>0</v>
      </c>
      <c r="H11" s="2571"/>
      <c r="I11" s="2594"/>
      <c r="J11" s="2600"/>
    </row>
    <row r="12" spans="1:10" ht="21" customHeight="1" x14ac:dyDescent="0.15">
      <c r="D12" s="2577" t="s">
        <v>85</v>
      </c>
      <c r="E12" s="2578"/>
      <c r="F12" s="2568"/>
      <c r="G12" s="2591" t="s">
        <v>86</v>
      </c>
      <c r="H12" s="2592"/>
      <c r="I12" s="2593"/>
      <c r="J12" s="2600"/>
    </row>
    <row r="13" spans="1:10" ht="21" customHeight="1" x14ac:dyDescent="0.15">
      <c r="D13" s="2579"/>
      <c r="E13" s="2580"/>
      <c r="F13" s="2569"/>
      <c r="G13" s="2570">
        <f>IF(AND(3300000&lt;=$G$4,$G$4&lt;=6949000),$G$4*0.2-427500,0)</f>
        <v>0</v>
      </c>
      <c r="H13" s="2571"/>
      <c r="I13" s="2594"/>
      <c r="J13" s="2600"/>
    </row>
    <row r="14" spans="1:10" ht="21" customHeight="1" x14ac:dyDescent="0.15">
      <c r="D14" s="2577" t="s">
        <v>87</v>
      </c>
      <c r="E14" s="2578"/>
      <c r="F14" s="2568"/>
      <c r="G14" s="2591" t="s">
        <v>88</v>
      </c>
      <c r="H14" s="2592"/>
      <c r="I14" s="2593"/>
      <c r="J14" s="2600"/>
    </row>
    <row r="15" spans="1:10" ht="21" customHeight="1" x14ac:dyDescent="0.15">
      <c r="D15" s="2579"/>
      <c r="E15" s="2580"/>
      <c r="F15" s="2569"/>
      <c r="G15" s="2570">
        <f>IF(AND(6950000&lt;=$G$4,$G$4&lt;=8999000),$G$4*0.23-636000,0)</f>
        <v>0</v>
      </c>
      <c r="H15" s="2571"/>
      <c r="I15" s="2594"/>
      <c r="J15" s="2600"/>
    </row>
    <row r="16" spans="1:10" ht="21" customHeight="1" x14ac:dyDescent="0.15">
      <c r="D16" s="2577" t="s">
        <v>89</v>
      </c>
      <c r="E16" s="2578"/>
      <c r="F16" s="2568"/>
      <c r="G16" s="2591" t="s">
        <v>90</v>
      </c>
      <c r="H16" s="2592"/>
      <c r="I16" s="2593"/>
      <c r="J16" s="2600"/>
    </row>
    <row r="17" spans="4:10" ht="21" customHeight="1" x14ac:dyDescent="0.15">
      <c r="D17" s="2579"/>
      <c r="E17" s="2580"/>
      <c r="F17" s="2569"/>
      <c r="G17" s="2570">
        <f>IF(AND(9000000&lt;=$G$4,$G$4&lt;=17999000),$G$4*0.33-1536000,0)</f>
        <v>0</v>
      </c>
      <c r="H17" s="2571"/>
      <c r="I17" s="2594"/>
      <c r="J17" s="2600"/>
    </row>
    <row r="18" spans="4:10" ht="21" customHeight="1" x14ac:dyDescent="0.15">
      <c r="D18" s="2577" t="s">
        <v>203</v>
      </c>
      <c r="E18" s="2578"/>
      <c r="F18" s="2568"/>
      <c r="G18" s="2591" t="s">
        <v>91</v>
      </c>
      <c r="H18" s="2592"/>
      <c r="I18" s="2593"/>
      <c r="J18" s="2600"/>
    </row>
    <row r="19" spans="4:10" ht="21" customHeight="1" x14ac:dyDescent="0.15">
      <c r="D19" s="2579"/>
      <c r="E19" s="2580"/>
      <c r="F19" s="2569"/>
      <c r="G19" s="2570">
        <f>IF(AND(18000000&lt;=$G$4,$G$4&lt;=39999000),$G$4*0.4-2796000,0)</f>
        <v>0</v>
      </c>
      <c r="H19" s="2571"/>
      <c r="I19" s="2594"/>
      <c r="J19" s="2600"/>
    </row>
    <row r="20" spans="4:10" ht="21" customHeight="1" x14ac:dyDescent="0.15">
      <c r="D20" s="2577" t="s">
        <v>201</v>
      </c>
      <c r="E20" s="2578"/>
      <c r="F20" s="2568"/>
      <c r="G20" s="2591" t="s">
        <v>202</v>
      </c>
      <c r="H20" s="2592"/>
      <c r="I20" s="2593"/>
      <c r="J20" s="9"/>
    </row>
    <row r="21" spans="4:10" ht="21" customHeight="1" x14ac:dyDescent="0.15">
      <c r="D21" s="2579"/>
      <c r="E21" s="2580"/>
      <c r="F21" s="2569"/>
      <c r="G21" s="2570">
        <f>IF(40000000&lt;=$G$4,$G$4*0.45-4796000,0)</f>
        <v>0</v>
      </c>
      <c r="H21" s="2571"/>
      <c r="I21" s="2594"/>
      <c r="J21" s="9"/>
    </row>
    <row r="22" spans="4:10" ht="18" customHeight="1" x14ac:dyDescent="0.15"/>
    <row r="23" spans="4:10" ht="35.25" customHeight="1" x14ac:dyDescent="0.15">
      <c r="D23" s="2595" t="s">
        <v>92</v>
      </c>
      <c r="E23" s="2596"/>
      <c r="F23" s="2597"/>
      <c r="G23" s="2598">
        <f>G7+G9+G11+G13+G15+G17+G19+G21</f>
        <v>0</v>
      </c>
      <c r="H23" s="2584"/>
      <c r="I23" s="2599"/>
    </row>
  </sheetData>
  <mergeCells count="30">
    <mergeCell ref="D4:F4"/>
    <mergeCell ref="G4:I4"/>
    <mergeCell ref="D6:F6"/>
    <mergeCell ref="G6:I6"/>
    <mergeCell ref="D7:F7"/>
    <mergeCell ref="G7:I7"/>
    <mergeCell ref="J7:J19"/>
    <mergeCell ref="D8:F9"/>
    <mergeCell ref="G8:I8"/>
    <mergeCell ref="G9:I9"/>
    <mergeCell ref="D10:F11"/>
    <mergeCell ref="G10:I10"/>
    <mergeCell ref="G11:I11"/>
    <mergeCell ref="D12:F13"/>
    <mergeCell ref="G12:I12"/>
    <mergeCell ref="G13:I13"/>
    <mergeCell ref="D14:F15"/>
    <mergeCell ref="G14:I14"/>
    <mergeCell ref="G15:I15"/>
    <mergeCell ref="D16:F17"/>
    <mergeCell ref="G16:I16"/>
    <mergeCell ref="G17:I17"/>
    <mergeCell ref="D18:F19"/>
    <mergeCell ref="G18:I18"/>
    <mergeCell ref="G19:I19"/>
    <mergeCell ref="D23:F23"/>
    <mergeCell ref="G23:I23"/>
    <mergeCell ref="D20:F21"/>
    <mergeCell ref="G20:I20"/>
    <mergeCell ref="G21:I21"/>
  </mergeCells>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K40"/>
  <sheetViews>
    <sheetView topLeftCell="A13" workbookViewId="0">
      <selection activeCell="O41" sqref="O41"/>
    </sheetView>
  </sheetViews>
  <sheetFormatPr defaultRowHeight="13.5" x14ac:dyDescent="0.15"/>
  <cols>
    <col min="1" max="1" width="9" customWidth="1"/>
    <col min="4" max="7" width="9" style="11"/>
  </cols>
  <sheetData>
    <row r="1" spans="1:11" x14ac:dyDescent="0.15">
      <c r="A1" t="s">
        <v>146</v>
      </c>
    </row>
    <row r="2" spans="1:11" x14ac:dyDescent="0.15">
      <c r="B2" t="s">
        <v>215</v>
      </c>
      <c r="C2" s="10">
        <f>年末調整1!N121</f>
        <v>0</v>
      </c>
      <c r="D2" s="11">
        <f>IF(C2&lt;=20000,C2,0)</f>
        <v>0</v>
      </c>
      <c r="E2" s="11">
        <f>IF(AND(C2&gt;=20001,C2&lt;=40000),C2/2+10000,0)</f>
        <v>0</v>
      </c>
      <c r="F2" s="11">
        <f>IF(AND(C2&gt;=40001,C2&lt;=80000),C2/4+20000,0)</f>
        <v>0</v>
      </c>
      <c r="G2" s="11">
        <f>IF(C2&gt;=80001,40000,0)</f>
        <v>0</v>
      </c>
      <c r="H2" s="12">
        <f>SUM(D2:G2)</f>
        <v>0</v>
      </c>
      <c r="J2" s="10">
        <f>MIN(H2+H3,40000)</f>
        <v>0</v>
      </c>
      <c r="K2" s="12">
        <f>ROUNDUP(MAX(J2,H3),0)</f>
        <v>0</v>
      </c>
    </row>
    <row r="3" spans="1:11" x14ac:dyDescent="0.15">
      <c r="B3" t="s">
        <v>216</v>
      </c>
      <c r="C3" s="10">
        <f>年末調整1!N123</f>
        <v>0</v>
      </c>
      <c r="D3" s="11">
        <f>IF(C3&lt;=25000,C3,0)</f>
        <v>0</v>
      </c>
      <c r="E3" s="11">
        <f>IF(AND(C3&gt;=25001,C3&lt;=50000),C3/2+12500,0)</f>
        <v>0</v>
      </c>
      <c r="F3" s="11">
        <f>IF(AND(C3&gt;=50001,C3&lt;=100000),C3/4+25000,0)</f>
        <v>0</v>
      </c>
      <c r="G3" s="11">
        <f>IF(C3&gt;=100001,50000,0)</f>
        <v>0</v>
      </c>
      <c r="H3" s="12">
        <f>SUM(D3:G3)</f>
        <v>0</v>
      </c>
    </row>
    <row r="5" spans="1:11" x14ac:dyDescent="0.15">
      <c r="A5" t="s">
        <v>211</v>
      </c>
      <c r="C5" s="10">
        <f>年末調整1!N125</f>
        <v>0</v>
      </c>
      <c r="D5" s="11">
        <f>IF(C5&lt;=20000,C5,0)</f>
        <v>0</v>
      </c>
      <c r="E5" s="11">
        <f>IF(AND(C5&gt;=20001,C5&lt;=40000),C5/2+10000,0)</f>
        <v>0</v>
      </c>
      <c r="F5" s="11">
        <f>IF(AND(C5&gt;=40001,C5&lt;=80000),C5/4+20000,0)</f>
        <v>0</v>
      </c>
      <c r="G5" s="11">
        <f>IF(C5&gt;=80001,40000,0)</f>
        <v>0</v>
      </c>
      <c r="H5" s="12">
        <f>SUM(D5:G5)</f>
        <v>0</v>
      </c>
      <c r="K5" s="12">
        <f>ROUNDUP(H5,0)</f>
        <v>0</v>
      </c>
    </row>
    <row r="9" spans="1:11" x14ac:dyDescent="0.15">
      <c r="A9" t="s">
        <v>212</v>
      </c>
    </row>
    <row r="10" spans="1:11" x14ac:dyDescent="0.15">
      <c r="B10" t="s">
        <v>215</v>
      </c>
      <c r="C10" s="10">
        <f>年末調整1!N127</f>
        <v>0</v>
      </c>
      <c r="D10" s="11">
        <f>IF(C10&lt;=20000,C10,0)</f>
        <v>0</v>
      </c>
      <c r="E10" s="11">
        <f>IF(AND(C10&gt;=20001,C10&lt;=40000),C10/2+10000,0)</f>
        <v>0</v>
      </c>
      <c r="F10" s="11">
        <f>IF(AND(C10&gt;=40001,C10&lt;=80000),C10/4+20000,0)</f>
        <v>0</v>
      </c>
      <c r="G10" s="11">
        <f>IF(C10&gt;=80001,40000,0)</f>
        <v>0</v>
      </c>
      <c r="H10" s="12">
        <f>SUM(D10:G10)</f>
        <v>0</v>
      </c>
      <c r="J10" s="10">
        <f>MIN(H10+H11,40000)</f>
        <v>0</v>
      </c>
      <c r="K10" s="12">
        <f>ROUNDUP(MAX(J10,H11),0)</f>
        <v>0</v>
      </c>
    </row>
    <row r="11" spans="1:11" x14ac:dyDescent="0.15">
      <c r="B11" t="s">
        <v>216</v>
      </c>
      <c r="C11" s="10">
        <f>年末調整1!N129</f>
        <v>0</v>
      </c>
      <c r="D11" s="11">
        <f>IF(C11&lt;=25000,C11,0)</f>
        <v>0</v>
      </c>
      <c r="E11" s="11">
        <f>IF(AND(C11&gt;=25001,C11&lt;=50000),C11/2+12500,0)</f>
        <v>0</v>
      </c>
      <c r="F11" s="11">
        <f>IF(AND(C11&gt;=50001,C11&lt;=100000),C11/4+25000,0)</f>
        <v>0</v>
      </c>
      <c r="G11" s="11">
        <f>IF(C11&gt;=100001,50000,0)</f>
        <v>0</v>
      </c>
      <c r="H11" s="12">
        <f>SUM(D11:G11)</f>
        <v>0</v>
      </c>
    </row>
    <row r="16" spans="1:11" x14ac:dyDescent="0.15">
      <c r="A16" t="s">
        <v>219</v>
      </c>
      <c r="C16" s="10">
        <f>年末調整1!AL121</f>
        <v>0</v>
      </c>
      <c r="H16" s="12">
        <f>ROUNDUP(MIN(C16,50000),0)</f>
        <v>0</v>
      </c>
    </row>
    <row r="18" spans="1:9" x14ac:dyDescent="0.15">
      <c r="A18" t="s">
        <v>220</v>
      </c>
      <c r="C18" s="10">
        <f>年末調整1!AL123</f>
        <v>0</v>
      </c>
      <c r="D18" s="11">
        <f>IF(C18&lt;=10000,C18,0)</f>
        <v>0</v>
      </c>
      <c r="E18" s="11">
        <f>MIN(IF(C18&gt;10000,C18/2+5000,0),15000)</f>
        <v>0</v>
      </c>
      <c r="H18" s="12">
        <f>ROUNDUP(SUM(D18:E18),0)</f>
        <v>0</v>
      </c>
    </row>
    <row r="22" spans="1:9" x14ac:dyDescent="0.15">
      <c r="A22" t="s">
        <v>438</v>
      </c>
    </row>
    <row r="23" spans="1:9" x14ac:dyDescent="0.15">
      <c r="C23" t="s">
        <v>439</v>
      </c>
      <c r="E23" s="11" t="s">
        <v>440</v>
      </c>
      <c r="G23" s="11" t="s">
        <v>441</v>
      </c>
      <c r="I23" t="s">
        <v>442</v>
      </c>
    </row>
    <row r="24" spans="1:9" x14ac:dyDescent="0.15">
      <c r="A24" t="s">
        <v>443</v>
      </c>
      <c r="E24" s="11" t="s">
        <v>444</v>
      </c>
      <c r="G24" s="11" t="s">
        <v>445</v>
      </c>
    </row>
    <row r="25" spans="1:9" x14ac:dyDescent="0.15">
      <c r="A25" t="s">
        <v>446</v>
      </c>
      <c r="B25">
        <f>IF(年末調整1!$O$29&lt;=380000,給与所得!$H$29)</f>
        <v>0</v>
      </c>
      <c r="C25">
        <f>IF(B25&lt;=9000000,380000,0)</f>
        <v>380000</v>
      </c>
      <c r="E25" s="11">
        <f>IF(AND(B25&gt;9000000,B25&lt;=9500000),260000,0)</f>
        <v>0</v>
      </c>
      <c r="G25" s="11">
        <f>IF(AND(B25&gt;9500000,B25&lt;=10000000),130000,0)</f>
        <v>0</v>
      </c>
      <c r="I25">
        <f>C25+E25+G25</f>
        <v>380000</v>
      </c>
    </row>
    <row r="26" spans="1:9" x14ac:dyDescent="0.15">
      <c r="A26" t="s">
        <v>447</v>
      </c>
      <c r="B26">
        <f>IF(年末調整1!$O$29&lt;=380000,給与所得!$H$29)</f>
        <v>0</v>
      </c>
      <c r="C26">
        <f>IF(B26&lt;=9000000,480000,0)</f>
        <v>480000</v>
      </c>
      <c r="E26" s="11">
        <f>IF(AND(B26&gt;9000000,B26&lt;=9500000),320000,0)</f>
        <v>0</v>
      </c>
      <c r="G26" s="11">
        <f>IF(AND(B26&gt;9500000,B26&lt;=10000000),160000,0)</f>
        <v>0</v>
      </c>
      <c r="I26">
        <f>C26+E26+G26</f>
        <v>480000</v>
      </c>
    </row>
    <row r="28" spans="1:9" x14ac:dyDescent="0.15">
      <c r="A28" t="s">
        <v>448</v>
      </c>
    </row>
    <row r="30" spans="1:9" x14ac:dyDescent="0.15">
      <c r="A30" t="s">
        <v>429</v>
      </c>
      <c r="B30" t="b">
        <f>IF(AND(年末調整1!$O$29&gt;380000,年末調整1!$O$29&lt;=850000),給与所得!$H$29)</f>
        <v>0</v>
      </c>
      <c r="C30">
        <f>IF(B30&lt;=9000000,380000,0)</f>
        <v>0</v>
      </c>
      <c r="E30" s="11">
        <f>IF(AND(B30&gt;9000000,B30&lt;=9500000),260000,0)</f>
        <v>0</v>
      </c>
      <c r="G30" s="11">
        <f>IF(AND(B30&gt;9500000,B30&lt;=10000000),130000,0)</f>
        <v>0</v>
      </c>
      <c r="I30">
        <f>C30+E30+G30</f>
        <v>0</v>
      </c>
    </row>
    <row r="31" spans="1:9" x14ac:dyDescent="0.15">
      <c r="A31" t="s">
        <v>430</v>
      </c>
      <c r="B31" t="b">
        <f>IF(AND(年末調整1!$O$29&gt;850000,年末調整1!$O$29&lt;=900000),給与所得!$H$29)</f>
        <v>0</v>
      </c>
      <c r="C31">
        <f>IF(B31&lt;=9000000,360000,0)</f>
        <v>0</v>
      </c>
      <c r="E31" s="11">
        <f>IF(AND(B31&gt;9000000,B31&lt;=9500000),240000,0)</f>
        <v>0</v>
      </c>
      <c r="G31" s="11">
        <f>IF(AND(B31&gt;9500000,B31&lt;=10000000),120000,0)</f>
        <v>0</v>
      </c>
      <c r="I31">
        <f t="shared" ref="I31:I38" si="0">C31+E31+G31</f>
        <v>0</v>
      </c>
    </row>
    <row r="32" spans="1:9" x14ac:dyDescent="0.15">
      <c r="A32" t="s">
        <v>431</v>
      </c>
      <c r="B32" t="b">
        <f>IF(AND(年末調整1!$O$29&gt;900000,年末調整1!$O$29&lt;=950000),給与所得!$H$29)</f>
        <v>0</v>
      </c>
      <c r="C32">
        <f>IF(B32&lt;=9000000,310000,0)</f>
        <v>0</v>
      </c>
      <c r="E32" s="11">
        <f>IF(AND(B32&gt;9000000,B32&lt;=9500000),210000,0)</f>
        <v>0</v>
      </c>
      <c r="G32" s="11">
        <f>IF(AND(B32&gt;9500000,B32&lt;=10000000),110000,0)</f>
        <v>0</v>
      </c>
      <c r="I32">
        <f t="shared" si="0"/>
        <v>0</v>
      </c>
    </row>
    <row r="33" spans="1:9" x14ac:dyDescent="0.15">
      <c r="A33" t="s">
        <v>432</v>
      </c>
      <c r="B33" t="b">
        <f>IF(AND(年末調整1!$O$29&gt;950000,年末調整1!$O$29&lt;=1000000),給与所得!$H$29)</f>
        <v>0</v>
      </c>
      <c r="C33">
        <f>IF(B33&lt;=9000000,260000,0)</f>
        <v>0</v>
      </c>
      <c r="E33" s="11">
        <f>IF(AND(B33&gt;9000000,B33&lt;=9500000),180000,0)</f>
        <v>0</v>
      </c>
      <c r="G33" s="11">
        <f>IF(AND(B33&gt;9500000,B33&lt;=10000000),90000,0)</f>
        <v>0</v>
      </c>
      <c r="I33">
        <f t="shared" si="0"/>
        <v>0</v>
      </c>
    </row>
    <row r="34" spans="1:9" x14ac:dyDescent="0.15">
      <c r="A34" t="s">
        <v>433</v>
      </c>
      <c r="B34" t="b">
        <f>IF(AND(年末調整1!$O$29&gt;1000000,年末調整1!$O$29&lt;=1050000),給与所得!$H$29)</f>
        <v>0</v>
      </c>
      <c r="C34">
        <f>IF(B34&lt;=9000000,210000,0)</f>
        <v>0</v>
      </c>
      <c r="E34" s="11">
        <f>IF(AND(B34&gt;9000000,B34&lt;=9500000),140000,0)</f>
        <v>0</v>
      </c>
      <c r="G34" s="11">
        <f>IF(AND(B34&gt;9500000,B34&lt;=10000000),70000,0)</f>
        <v>0</v>
      </c>
      <c r="I34">
        <f t="shared" si="0"/>
        <v>0</v>
      </c>
    </row>
    <row r="35" spans="1:9" x14ac:dyDescent="0.15">
      <c r="A35" t="s">
        <v>434</v>
      </c>
      <c r="B35" t="b">
        <f>IF(AND(年末調整1!$O$29&gt;1050000,年末調整1!$O$29&lt;=1100000),給与所得!$H$29)</f>
        <v>0</v>
      </c>
      <c r="C35">
        <f>IF(B35&lt;=9000000,160000,0)</f>
        <v>0</v>
      </c>
      <c r="E35" s="11">
        <f>IF(AND(B35&gt;9000000,B35&lt;=9500000),110000,0)</f>
        <v>0</v>
      </c>
      <c r="G35" s="11">
        <f>IF(AND(B35&gt;9500000,B35&lt;=10000000),60000,0)</f>
        <v>0</v>
      </c>
      <c r="I35">
        <f t="shared" si="0"/>
        <v>0</v>
      </c>
    </row>
    <row r="36" spans="1:9" x14ac:dyDescent="0.15">
      <c r="A36" t="s">
        <v>435</v>
      </c>
      <c r="B36" t="b">
        <f>IF(AND(年末調整1!$O$29&gt;1100000,年末調整1!$O$29&lt;=1150000),給与所得!$H$29)</f>
        <v>0</v>
      </c>
      <c r="C36">
        <f>IF(B36&lt;=9000000,110000,0)</f>
        <v>0</v>
      </c>
      <c r="E36" s="11">
        <f>IF(AND(B36&gt;9000000,B36&lt;=9500000),80000,0)</f>
        <v>0</v>
      </c>
      <c r="G36" s="11">
        <f>IF(AND(B36&gt;9500000,B36&lt;=10000000),40000,0)</f>
        <v>0</v>
      </c>
      <c r="I36">
        <f t="shared" si="0"/>
        <v>0</v>
      </c>
    </row>
    <row r="37" spans="1:9" x14ac:dyDescent="0.15">
      <c r="A37" t="s">
        <v>436</v>
      </c>
      <c r="B37" t="b">
        <f>IF(AND(年末調整1!$O$29&gt;1150000,年末調整1!$O$29&lt;=1200000),給与所得!$H$29)</f>
        <v>0</v>
      </c>
      <c r="C37">
        <f>IF(B37&lt;=9000000,60000,0)</f>
        <v>0</v>
      </c>
      <c r="E37" s="11">
        <f>IF(AND(B37&gt;9000000,B37&lt;=9500000),40000,0)</f>
        <v>0</v>
      </c>
      <c r="G37" s="11">
        <f>IF(AND(B37&gt;9500000,B37&lt;=10000000),20000,0)</f>
        <v>0</v>
      </c>
      <c r="I37">
        <f t="shared" si="0"/>
        <v>0</v>
      </c>
    </row>
    <row r="38" spans="1:9" x14ac:dyDescent="0.15">
      <c r="A38" t="s">
        <v>437</v>
      </c>
      <c r="B38" t="b">
        <f>IF(AND(年末調整1!$O$29&gt;1200000,年末調整1!$O$29&lt;=1230000),給与所得!$H$29)</f>
        <v>0</v>
      </c>
      <c r="C38">
        <f>IF(B38&lt;=9000000,30000,0)</f>
        <v>0</v>
      </c>
      <c r="E38" s="11">
        <f>IF(AND(B38&gt;9000000,B38&lt;=9500000),20000,0)</f>
        <v>0</v>
      </c>
      <c r="G38" s="11">
        <f>IF(AND(B38&gt;9500000,B38&lt;=10000000),10000,0)</f>
        <v>0</v>
      </c>
      <c r="I38">
        <f t="shared" si="0"/>
        <v>0</v>
      </c>
    </row>
    <row r="40" spans="1:9" x14ac:dyDescent="0.15">
      <c r="I40">
        <f>SUM(I30:I39)</f>
        <v>0</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BN44"/>
  <sheetViews>
    <sheetView showGridLines="0" showRowColHeaders="0" workbookViewId="0">
      <selection activeCell="H11" sqref="H11:K11"/>
    </sheetView>
  </sheetViews>
  <sheetFormatPr defaultColWidth="9" defaultRowHeight="13.5" x14ac:dyDescent="0.15"/>
  <cols>
    <col min="1" max="1" width="15.875" style="5" customWidth="1"/>
    <col min="2" max="2" width="4.25" style="5" customWidth="1"/>
    <col min="3" max="3" width="4" style="5" customWidth="1"/>
    <col min="4" max="23" width="3.25" style="5" customWidth="1"/>
    <col min="24" max="26" width="4.125" style="5" customWidth="1"/>
    <col min="27" max="30" width="2.75" style="5" customWidth="1"/>
    <col min="31" max="33" width="2.875" style="5" customWidth="1"/>
    <col min="34" max="36" width="2.75" style="5" customWidth="1"/>
    <col min="37" max="39" width="2.875" style="5" customWidth="1"/>
    <col min="40" max="75" width="2.75" style="5" customWidth="1"/>
    <col min="76" max="102" width="2.875" style="5" customWidth="1"/>
    <col min="103" max="103" width="2.625" style="5" customWidth="1"/>
    <col min="104" max="125" width="3" style="5" customWidth="1"/>
    <col min="126" max="127" width="2.625" style="5" customWidth="1"/>
    <col min="128" max="155" width="2.5" style="5" customWidth="1"/>
    <col min="156" max="16384" width="9" style="5"/>
  </cols>
  <sheetData>
    <row r="1" spans="1:66" ht="21.75" thickBot="1" x14ac:dyDescent="0.2">
      <c r="A1" s="21"/>
      <c r="B1" s="22"/>
      <c r="C1" s="23"/>
      <c r="D1" s="23"/>
      <c r="E1" s="22"/>
      <c r="F1" s="22"/>
      <c r="G1" s="22"/>
      <c r="I1" s="154" t="s">
        <v>351</v>
      </c>
      <c r="J1" s="154"/>
      <c r="K1" s="22"/>
      <c r="L1" s="22"/>
      <c r="M1" s="22"/>
      <c r="O1" s="22"/>
      <c r="P1" s="22"/>
      <c r="Q1" s="22"/>
      <c r="R1" s="22"/>
      <c r="S1" s="22"/>
      <c r="T1" s="22"/>
      <c r="U1" s="22"/>
      <c r="V1" s="22"/>
      <c r="W1" s="22"/>
      <c r="X1" s="22"/>
      <c r="Y1" s="22"/>
      <c r="Z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row>
    <row r="2" spans="1:66" ht="9" customHeight="1" x14ac:dyDescent="0.15">
      <c r="A2" s="21"/>
      <c r="B2" s="161"/>
      <c r="C2" s="162"/>
      <c r="D2" s="162"/>
      <c r="E2" s="162"/>
      <c r="F2" s="162"/>
      <c r="G2" s="162"/>
      <c r="H2" s="162"/>
      <c r="I2" s="162"/>
      <c r="J2" s="162"/>
      <c r="K2" s="162"/>
      <c r="L2" s="162"/>
      <c r="M2" s="162"/>
      <c r="N2" s="162"/>
      <c r="O2" s="162"/>
      <c r="P2" s="162"/>
      <c r="Q2" s="162"/>
      <c r="R2" s="162"/>
      <c r="S2" s="162"/>
      <c r="T2" s="162"/>
      <c r="U2" s="162"/>
      <c r="V2" s="162"/>
      <c r="W2" s="162"/>
      <c r="X2" s="162"/>
      <c r="Y2" s="163"/>
      <c r="Z2" s="21"/>
      <c r="AA2" s="45"/>
      <c r="AB2" s="45"/>
      <c r="AC2" s="45"/>
      <c r="AD2" s="45"/>
      <c r="AE2" s="45"/>
      <c r="AF2" s="45"/>
      <c r="AG2" s="45"/>
      <c r="AH2" s="45"/>
      <c r="AP2" s="45"/>
      <c r="AQ2" s="45"/>
      <c r="AR2" s="45"/>
      <c r="AS2" s="45"/>
      <c r="AT2" s="45"/>
      <c r="AU2" s="45"/>
      <c r="AV2" s="21"/>
      <c r="AW2" s="21"/>
      <c r="AX2" s="21"/>
      <c r="AY2" s="21"/>
      <c r="AZ2" s="21"/>
      <c r="BA2" s="21"/>
      <c r="BB2" s="21"/>
      <c r="BC2" s="21"/>
      <c r="BD2" s="21"/>
      <c r="BE2" s="21"/>
      <c r="BF2" s="21"/>
      <c r="BG2" s="21"/>
      <c r="BH2" s="21"/>
      <c r="BI2" s="21"/>
      <c r="BJ2" s="21"/>
      <c r="BK2" s="21"/>
      <c r="BL2" s="21"/>
      <c r="BM2" s="21"/>
      <c r="BN2" s="21"/>
    </row>
    <row r="3" spans="1:66" ht="17.25" customHeight="1" x14ac:dyDescent="0.15">
      <c r="A3" s="21"/>
      <c r="B3" s="51"/>
      <c r="C3" s="6"/>
      <c r="D3" s="578" t="s">
        <v>352</v>
      </c>
      <c r="E3" s="579"/>
      <c r="F3" s="579"/>
      <c r="G3" s="579"/>
      <c r="H3" s="580"/>
      <c r="I3" s="6"/>
      <c r="J3" s="6"/>
      <c r="K3" s="6"/>
      <c r="L3" s="6"/>
      <c r="M3" s="6"/>
      <c r="N3" s="6"/>
      <c r="O3" s="6"/>
      <c r="P3" s="6"/>
      <c r="Q3" s="6"/>
      <c r="R3" s="6"/>
      <c r="S3" s="6"/>
      <c r="T3" s="6"/>
      <c r="U3" s="6"/>
      <c r="V3" s="6"/>
      <c r="W3" s="6"/>
      <c r="X3" s="6"/>
      <c r="Y3" s="52"/>
      <c r="Z3" s="21"/>
      <c r="AA3" s="45"/>
      <c r="AB3" s="45"/>
      <c r="AC3" s="45"/>
      <c r="AD3" s="45"/>
      <c r="AE3" s="45"/>
      <c r="AF3" s="45"/>
      <c r="AG3" s="45"/>
      <c r="AH3" s="45"/>
      <c r="AP3" s="45"/>
      <c r="AQ3" s="45"/>
      <c r="AR3" s="45"/>
      <c r="AS3" s="45"/>
      <c r="AT3" s="45"/>
      <c r="AU3" s="45"/>
      <c r="AV3" s="21"/>
      <c r="AW3" s="21"/>
      <c r="AX3" s="21"/>
      <c r="AY3" s="21"/>
      <c r="AZ3" s="21"/>
      <c r="BA3" s="21"/>
      <c r="BB3" s="21"/>
      <c r="BC3" s="21"/>
      <c r="BD3" s="21"/>
      <c r="BE3" s="21"/>
      <c r="BF3" s="21"/>
      <c r="BG3" s="21"/>
      <c r="BH3" s="21"/>
      <c r="BI3" s="21"/>
      <c r="BJ3" s="21"/>
      <c r="BK3" s="21"/>
      <c r="BL3" s="21"/>
      <c r="BM3" s="21"/>
      <c r="BN3" s="21"/>
    </row>
    <row r="4" spans="1:66" ht="7.5" customHeight="1" x14ac:dyDescent="0.15">
      <c r="A4" s="21"/>
      <c r="B4" s="51"/>
      <c r="C4" s="6"/>
      <c r="D4" s="6"/>
      <c r="E4" s="6"/>
      <c r="F4" s="6"/>
      <c r="G4" s="6"/>
      <c r="H4" s="6"/>
      <c r="I4" s="6"/>
      <c r="J4" s="6"/>
      <c r="K4" s="6"/>
      <c r="L4" s="6"/>
      <c r="M4" s="6"/>
      <c r="N4" s="6"/>
      <c r="O4" s="6"/>
      <c r="P4" s="6"/>
      <c r="Q4" s="6"/>
      <c r="R4" s="6"/>
      <c r="S4" s="6"/>
      <c r="T4" s="6"/>
      <c r="U4" s="6"/>
      <c r="V4" s="6"/>
      <c r="W4" s="6"/>
      <c r="X4" s="6"/>
      <c r="Y4" s="52"/>
      <c r="Z4" s="21"/>
      <c r="AA4" s="45"/>
      <c r="AB4" s="45"/>
      <c r="AC4" s="45"/>
      <c r="AD4" s="45"/>
      <c r="AE4" s="45"/>
      <c r="AF4" s="45"/>
      <c r="AG4" s="45"/>
      <c r="AH4" s="45"/>
      <c r="AP4" s="45"/>
      <c r="AQ4" s="45"/>
      <c r="AR4" s="45"/>
      <c r="AS4" s="45"/>
      <c r="AT4" s="45"/>
      <c r="AU4" s="45"/>
      <c r="AV4" s="21"/>
      <c r="AW4" s="21"/>
      <c r="AX4" s="21"/>
      <c r="AY4" s="21"/>
      <c r="AZ4" s="21"/>
      <c r="BA4" s="21"/>
      <c r="BB4" s="21"/>
      <c r="BC4" s="21"/>
      <c r="BD4" s="21"/>
      <c r="BE4" s="21"/>
      <c r="BF4" s="21"/>
      <c r="BG4" s="21"/>
      <c r="BH4" s="21"/>
      <c r="BI4" s="21"/>
      <c r="BJ4" s="21"/>
      <c r="BK4" s="21"/>
      <c r="BL4" s="21"/>
      <c r="BM4" s="21"/>
      <c r="BN4" s="21"/>
    </row>
    <row r="5" spans="1:66" ht="17.25" customHeight="1" x14ac:dyDescent="0.15">
      <c r="A5" s="21"/>
      <c r="B5" s="51"/>
      <c r="C5" s="6"/>
      <c r="D5" s="6"/>
      <c r="E5" s="587" t="s">
        <v>482</v>
      </c>
      <c r="F5" s="587"/>
      <c r="G5" s="6"/>
      <c r="H5" s="6"/>
      <c r="I5" s="612" t="s">
        <v>481</v>
      </c>
      <c r="J5" s="612"/>
      <c r="K5" s="612"/>
      <c r="L5" s="612"/>
      <c r="M5" s="612"/>
      <c r="N5" s="612"/>
      <c r="O5" s="612"/>
      <c r="P5" s="612"/>
      <c r="Q5" s="612"/>
      <c r="R5" s="612"/>
      <c r="S5" s="612"/>
      <c r="T5" s="612"/>
      <c r="U5" s="612"/>
      <c r="V5" s="612"/>
      <c r="W5" s="612"/>
      <c r="X5" s="612"/>
      <c r="Y5" s="52"/>
      <c r="Z5" s="21"/>
      <c r="AA5" s="45"/>
      <c r="AB5" s="45"/>
      <c r="AC5" s="45"/>
      <c r="AD5" s="45"/>
      <c r="AE5" s="45"/>
      <c r="AF5" s="45"/>
      <c r="AG5" s="45"/>
      <c r="AH5" s="45"/>
      <c r="AP5" s="45"/>
      <c r="AQ5" s="45"/>
      <c r="AR5" s="45"/>
      <c r="AS5" s="45"/>
      <c r="AT5" s="45"/>
      <c r="AU5" s="45"/>
      <c r="AV5" s="21"/>
      <c r="AW5" s="21"/>
      <c r="AX5" s="21"/>
      <c r="AY5" s="21"/>
      <c r="AZ5" s="21"/>
      <c r="BA5" s="21"/>
      <c r="BB5" s="21"/>
      <c r="BC5" s="21"/>
      <c r="BD5" s="21"/>
      <c r="BE5" s="21"/>
      <c r="BF5" s="21"/>
      <c r="BG5" s="21"/>
      <c r="BH5" s="21"/>
      <c r="BI5" s="21"/>
      <c r="BJ5" s="21"/>
      <c r="BK5" s="21"/>
      <c r="BL5" s="21"/>
      <c r="BM5" s="21"/>
      <c r="BN5" s="21"/>
    </row>
    <row r="6" spans="1:66" ht="15" customHeight="1" x14ac:dyDescent="0.15">
      <c r="A6" s="21"/>
      <c r="B6" s="51"/>
      <c r="C6" s="6"/>
      <c r="D6" s="6"/>
      <c r="E6" s="587"/>
      <c r="F6" s="587"/>
      <c r="G6" s="6"/>
      <c r="H6" s="153"/>
      <c r="I6" s="612"/>
      <c r="J6" s="612"/>
      <c r="K6" s="612"/>
      <c r="L6" s="612"/>
      <c r="M6" s="612"/>
      <c r="N6" s="612"/>
      <c r="O6" s="612"/>
      <c r="P6" s="612"/>
      <c r="Q6" s="612"/>
      <c r="R6" s="612"/>
      <c r="S6" s="612"/>
      <c r="T6" s="612"/>
      <c r="U6" s="612"/>
      <c r="V6" s="612"/>
      <c r="W6" s="612"/>
      <c r="X6" s="612"/>
      <c r="Y6" s="52"/>
      <c r="Z6" s="21"/>
      <c r="AA6" s="45"/>
      <c r="AB6" s="45"/>
      <c r="AC6" s="45"/>
      <c r="AD6" s="45"/>
      <c r="AE6" s="45"/>
      <c r="AF6" s="45"/>
      <c r="AG6" s="45"/>
      <c r="AH6" s="45"/>
      <c r="AP6" s="45"/>
      <c r="AQ6" s="45"/>
      <c r="AR6" s="45"/>
      <c r="AS6" s="45"/>
      <c r="AT6" s="45"/>
      <c r="AU6" s="45"/>
      <c r="AV6" s="21"/>
      <c r="AW6" s="21"/>
      <c r="AX6" s="21"/>
      <c r="AY6" s="21"/>
      <c r="AZ6" s="21"/>
      <c r="BA6" s="21"/>
      <c r="BB6" s="21"/>
      <c r="BC6" s="21"/>
      <c r="BD6" s="21"/>
      <c r="BE6" s="21"/>
      <c r="BF6" s="21"/>
      <c r="BG6" s="21"/>
      <c r="BH6" s="21"/>
      <c r="BI6" s="21"/>
      <c r="BJ6" s="21"/>
      <c r="BK6" s="21"/>
      <c r="BL6" s="21"/>
      <c r="BM6" s="21"/>
      <c r="BN6" s="21"/>
    </row>
    <row r="7" spans="1:66" ht="15" customHeight="1" x14ac:dyDescent="0.15">
      <c r="A7" s="21"/>
      <c r="B7" s="166"/>
      <c r="C7" s="167"/>
      <c r="D7" s="167"/>
      <c r="E7" s="167"/>
      <c r="F7" s="167"/>
      <c r="G7" s="167"/>
      <c r="H7" s="168"/>
      <c r="I7" s="167"/>
      <c r="J7" s="167"/>
      <c r="K7" s="167"/>
      <c r="L7" s="167"/>
      <c r="M7" s="167"/>
      <c r="N7" s="167"/>
      <c r="O7" s="167"/>
      <c r="P7" s="167"/>
      <c r="Q7" s="167"/>
      <c r="R7" s="167"/>
      <c r="S7" s="167"/>
      <c r="T7" s="167"/>
      <c r="U7" s="167"/>
      <c r="V7" s="167"/>
      <c r="W7" s="167"/>
      <c r="X7" s="167"/>
      <c r="Y7" s="169"/>
      <c r="Z7" s="21"/>
      <c r="AA7" s="45"/>
      <c r="AB7" s="45"/>
      <c r="AC7" s="45"/>
      <c r="AD7" s="45"/>
      <c r="AE7" s="45"/>
      <c r="AF7" s="45"/>
      <c r="AG7" s="45"/>
      <c r="AH7" s="45"/>
      <c r="AP7" s="45"/>
      <c r="AQ7" s="45"/>
      <c r="AR7" s="45"/>
      <c r="AS7" s="45"/>
      <c r="AT7" s="45"/>
      <c r="AU7" s="45"/>
      <c r="AV7" s="21"/>
      <c r="AW7" s="21"/>
      <c r="AX7" s="21"/>
      <c r="AY7" s="21"/>
      <c r="AZ7" s="21"/>
      <c r="BA7" s="21"/>
      <c r="BB7" s="21"/>
      <c r="BC7" s="21"/>
      <c r="BD7" s="21"/>
      <c r="BE7" s="21"/>
      <c r="BF7" s="21"/>
      <c r="BG7" s="21"/>
      <c r="BH7" s="21"/>
      <c r="BI7" s="21"/>
      <c r="BJ7" s="21"/>
      <c r="BK7" s="21"/>
      <c r="BL7" s="21"/>
      <c r="BM7" s="21"/>
      <c r="BN7" s="21"/>
    </row>
    <row r="8" spans="1:66" ht="9.75" customHeight="1" x14ac:dyDescent="0.15">
      <c r="A8" s="21"/>
      <c r="B8" s="51"/>
      <c r="C8" s="6"/>
      <c r="D8" s="6"/>
      <c r="E8" s="6"/>
      <c r="F8" s="6"/>
      <c r="G8" s="6"/>
      <c r="H8" s="6"/>
      <c r="I8" s="6"/>
      <c r="J8" s="6"/>
      <c r="K8" s="6"/>
      <c r="L8" s="6"/>
      <c r="M8" s="6"/>
      <c r="N8" s="6"/>
      <c r="O8" s="6"/>
      <c r="P8" s="6"/>
      <c r="Q8" s="6"/>
      <c r="R8" s="6"/>
      <c r="S8" s="6"/>
      <c r="T8" s="6"/>
      <c r="U8" s="6"/>
      <c r="V8" s="6"/>
      <c r="W8" s="6"/>
      <c r="X8" s="6"/>
      <c r="Y8" s="52"/>
      <c r="Z8" s="21"/>
      <c r="AA8" s="45"/>
      <c r="AB8" s="45"/>
      <c r="AC8" s="45"/>
      <c r="AD8" s="45"/>
      <c r="AE8" s="45"/>
      <c r="AF8" s="45"/>
      <c r="AG8" s="45"/>
      <c r="AH8" s="45"/>
      <c r="AS8" s="45"/>
      <c r="AT8" s="45"/>
      <c r="AU8" s="45"/>
      <c r="AV8" s="21"/>
      <c r="AW8" s="21"/>
      <c r="AX8" s="21"/>
      <c r="AY8" s="21"/>
      <c r="AZ8" s="21"/>
      <c r="BA8" s="21"/>
      <c r="BB8" s="21"/>
      <c r="BC8" s="21"/>
      <c r="BD8" s="21"/>
      <c r="BE8" s="21"/>
      <c r="BF8" s="21"/>
      <c r="BG8" s="21"/>
      <c r="BH8" s="21"/>
      <c r="BI8" s="21"/>
      <c r="BJ8" s="21"/>
      <c r="BK8" s="21"/>
      <c r="BL8" s="21"/>
      <c r="BM8" s="21"/>
      <c r="BN8" s="21"/>
    </row>
    <row r="9" spans="1:66" ht="15" customHeight="1" x14ac:dyDescent="0.15">
      <c r="A9" s="21"/>
      <c r="B9" s="51"/>
      <c r="C9" s="6"/>
      <c r="D9" s="578" t="s">
        <v>353</v>
      </c>
      <c r="E9" s="579"/>
      <c r="F9" s="579"/>
      <c r="G9" s="579"/>
      <c r="H9" s="580"/>
      <c r="I9" s="6"/>
      <c r="J9" s="6"/>
      <c r="K9" s="6"/>
      <c r="L9" s="6"/>
      <c r="M9" s="6"/>
      <c r="N9" s="6"/>
      <c r="O9" s="6"/>
      <c r="P9" s="6"/>
      <c r="Q9" s="6"/>
      <c r="R9" s="6"/>
      <c r="S9" s="6"/>
      <c r="T9" s="6"/>
      <c r="U9" s="6"/>
      <c r="V9" s="6"/>
      <c r="W9" s="6"/>
      <c r="X9" s="6"/>
      <c r="Y9" s="52"/>
      <c r="Z9" s="21"/>
      <c r="AA9" s="45"/>
      <c r="AB9" s="45"/>
      <c r="AC9" s="45"/>
      <c r="AD9" s="45"/>
      <c r="AE9" s="45"/>
      <c r="AF9" s="45"/>
      <c r="AG9" s="45"/>
      <c r="AH9" s="45"/>
      <c r="AS9" s="45"/>
      <c r="AT9" s="45"/>
      <c r="AU9" s="45"/>
      <c r="AV9" s="21"/>
      <c r="AW9" s="21"/>
      <c r="AX9" s="21"/>
      <c r="AY9" s="21"/>
      <c r="AZ9" s="21"/>
      <c r="BA9" s="21"/>
      <c r="BB9" s="21"/>
      <c r="BC9" s="21"/>
      <c r="BD9" s="21"/>
      <c r="BE9" s="21"/>
      <c r="BF9" s="21"/>
      <c r="BG9" s="21"/>
      <c r="BH9" s="21"/>
      <c r="BI9" s="21"/>
      <c r="BJ9" s="21"/>
      <c r="BK9" s="21"/>
      <c r="BL9" s="21"/>
      <c r="BM9" s="21"/>
      <c r="BN9" s="21"/>
    </row>
    <row r="10" spans="1:66" ht="8.25" customHeight="1" x14ac:dyDescent="0.15">
      <c r="A10" s="21"/>
      <c r="B10" s="51"/>
      <c r="C10" s="6"/>
      <c r="D10" s="6"/>
      <c r="E10" s="148"/>
      <c r="F10" s="148"/>
      <c r="G10" s="6"/>
      <c r="H10" s="6"/>
      <c r="I10" s="6"/>
      <c r="J10" s="6"/>
      <c r="K10" s="6"/>
      <c r="L10" s="6"/>
      <c r="M10" s="6"/>
      <c r="N10" s="6"/>
      <c r="O10" s="6"/>
      <c r="P10" s="6"/>
      <c r="Q10" s="6"/>
      <c r="R10" s="6"/>
      <c r="S10" s="6"/>
      <c r="T10" s="6"/>
      <c r="U10" s="6"/>
      <c r="V10" s="6"/>
      <c r="W10" s="6"/>
      <c r="X10" s="6"/>
      <c r="Y10" s="52"/>
      <c r="Z10" s="21"/>
      <c r="AA10" s="45"/>
      <c r="AB10" s="45"/>
      <c r="AC10" s="45"/>
      <c r="AD10" s="45"/>
      <c r="AE10" s="45"/>
      <c r="AF10" s="45"/>
      <c r="AG10" s="45"/>
      <c r="AH10" s="45"/>
      <c r="AS10" s="45"/>
      <c r="AT10" s="45"/>
      <c r="AU10" s="45"/>
      <c r="AV10" s="21"/>
      <c r="AW10" s="21"/>
      <c r="AX10" s="21"/>
      <c r="AY10" s="21"/>
      <c r="AZ10" s="21"/>
      <c r="BA10" s="21"/>
      <c r="BB10" s="21"/>
      <c r="BC10" s="21"/>
      <c r="BD10" s="21"/>
      <c r="BE10" s="21"/>
      <c r="BF10" s="21"/>
      <c r="BG10" s="21"/>
      <c r="BH10" s="21"/>
      <c r="BI10" s="21"/>
      <c r="BJ10" s="21"/>
      <c r="BK10" s="21"/>
      <c r="BL10" s="21"/>
      <c r="BM10" s="21"/>
      <c r="BN10" s="21"/>
    </row>
    <row r="11" spans="1:66" ht="18" customHeight="1" x14ac:dyDescent="0.15">
      <c r="A11" s="156"/>
      <c r="B11" s="51"/>
      <c r="C11" s="6"/>
      <c r="D11" s="6"/>
      <c r="E11" s="583" t="s">
        <v>114</v>
      </c>
      <c r="F11" s="583"/>
      <c r="G11" s="583"/>
      <c r="H11" s="597"/>
      <c r="I11" s="598"/>
      <c r="J11" s="598"/>
      <c r="K11" s="598"/>
      <c r="L11" s="609"/>
      <c r="M11" s="610"/>
      <c r="N11" s="610"/>
      <c r="O11" s="611"/>
      <c r="P11" s="6"/>
      <c r="Q11" s="6"/>
      <c r="R11" s="6"/>
      <c r="S11" s="6"/>
      <c r="T11" s="6"/>
      <c r="U11" s="6"/>
      <c r="V11" s="6"/>
      <c r="W11" s="6"/>
      <c r="X11" s="6"/>
      <c r="Y11" s="52"/>
      <c r="Z11" s="21"/>
      <c r="AA11" s="49"/>
      <c r="AO11" s="49"/>
      <c r="AS11" s="21"/>
      <c r="AT11" s="21"/>
      <c r="AU11" s="21"/>
      <c r="AV11" s="21"/>
      <c r="AW11" s="21"/>
      <c r="AX11" s="21"/>
      <c r="AY11" s="21"/>
      <c r="AZ11" s="21"/>
      <c r="BA11" s="21"/>
      <c r="BB11" s="21"/>
      <c r="BC11" s="21"/>
      <c r="BD11" s="21"/>
      <c r="BE11" s="21"/>
      <c r="BF11" s="21"/>
      <c r="BG11" s="21"/>
      <c r="BH11" s="21"/>
      <c r="BI11" s="21"/>
      <c r="BJ11" s="21"/>
      <c r="BK11" s="21"/>
      <c r="BL11" s="21"/>
      <c r="BM11" s="21"/>
      <c r="BN11" s="21"/>
    </row>
    <row r="12" spans="1:66" ht="18" customHeight="1" x14ac:dyDescent="0.15">
      <c r="A12" s="156"/>
      <c r="B12" s="51"/>
      <c r="C12" s="6"/>
      <c r="D12" s="6"/>
      <c r="E12" s="590" t="s">
        <v>155</v>
      </c>
      <c r="F12" s="591"/>
      <c r="G12" s="592"/>
      <c r="H12" s="584"/>
      <c r="I12" s="585"/>
      <c r="J12" s="585"/>
      <c r="K12" s="586"/>
      <c r="L12" s="595"/>
      <c r="M12" s="595"/>
      <c r="N12" s="595"/>
      <c r="O12" s="596"/>
      <c r="P12" s="6"/>
      <c r="Q12" s="6"/>
      <c r="R12" s="6"/>
      <c r="S12" s="6"/>
      <c r="T12" s="6"/>
      <c r="U12" s="6"/>
      <c r="V12" s="6"/>
      <c r="W12" s="6"/>
      <c r="X12" s="6"/>
      <c r="Y12" s="52"/>
      <c r="Z12" s="21"/>
      <c r="AA12" s="21"/>
      <c r="AB12" s="170"/>
      <c r="AC12" s="170"/>
      <c r="AD12" s="170"/>
      <c r="AE12" s="170"/>
      <c r="AF12" s="170"/>
      <c r="AG12" s="170"/>
      <c r="AH12" s="170"/>
      <c r="AI12" s="170"/>
      <c r="AJ12" s="170"/>
      <c r="AK12" s="170"/>
      <c r="AL12" s="170"/>
      <c r="AM12" s="170"/>
      <c r="AN12" s="170"/>
      <c r="AO12" s="21"/>
      <c r="AS12" s="21"/>
      <c r="AT12" s="21"/>
      <c r="AU12" s="21"/>
      <c r="AV12" s="21"/>
      <c r="AW12" s="21"/>
      <c r="AX12" s="21"/>
      <c r="AY12" s="21"/>
      <c r="AZ12" s="21"/>
      <c r="BA12" s="21"/>
      <c r="BB12" s="21"/>
      <c r="BC12" s="21"/>
      <c r="BD12" s="21"/>
      <c r="BE12" s="21"/>
      <c r="BF12" s="21"/>
      <c r="BG12" s="21"/>
      <c r="BH12" s="21"/>
      <c r="BI12" s="21"/>
      <c r="BJ12" s="21"/>
      <c r="BK12" s="21"/>
      <c r="BL12" s="21"/>
      <c r="BM12" s="21"/>
      <c r="BN12" s="21"/>
    </row>
    <row r="13" spans="1:66" ht="18" customHeight="1" x14ac:dyDescent="0.15">
      <c r="A13" s="157"/>
      <c r="B13" s="51"/>
      <c r="C13" s="6"/>
      <c r="D13" s="6"/>
      <c r="E13" s="590" t="s">
        <v>223</v>
      </c>
      <c r="F13" s="591"/>
      <c r="G13" s="592"/>
      <c r="H13" s="599"/>
      <c r="I13" s="599"/>
      <c r="J13" s="599"/>
      <c r="K13" s="599"/>
      <c r="L13" s="599"/>
      <c r="M13" s="599"/>
      <c r="N13" s="599"/>
      <c r="O13" s="599"/>
      <c r="P13" s="6"/>
      <c r="Q13" s="6"/>
      <c r="R13" s="6"/>
      <c r="S13" s="6"/>
      <c r="T13" s="6"/>
      <c r="U13" s="6"/>
      <c r="V13" s="6"/>
      <c r="W13" s="6"/>
      <c r="X13" s="6"/>
      <c r="Y13" s="52"/>
      <c r="Z13" s="21"/>
      <c r="AA13" s="21"/>
      <c r="AB13" s="21"/>
      <c r="AC13" s="21"/>
      <c r="AD13" s="21"/>
      <c r="AE13" s="21"/>
      <c r="AF13" s="21"/>
      <c r="AG13" s="21"/>
      <c r="AH13" s="21"/>
      <c r="AI13" s="21"/>
      <c r="AJ13" s="21"/>
      <c r="AK13" s="21"/>
      <c r="AL13" s="21"/>
      <c r="AM13" s="21"/>
      <c r="AN13" s="21"/>
      <c r="AO13" s="21"/>
      <c r="AP13" s="45"/>
      <c r="AS13" s="21"/>
      <c r="AT13" s="21"/>
      <c r="AU13" s="21"/>
      <c r="AV13" s="21"/>
      <c r="AW13" s="21"/>
      <c r="AX13" s="21"/>
      <c r="AY13" s="21"/>
      <c r="AZ13" s="21"/>
      <c r="BA13" s="21"/>
      <c r="BB13" s="21"/>
      <c r="BC13" s="21"/>
      <c r="BD13" s="21"/>
      <c r="BE13" s="21"/>
      <c r="BF13" s="21"/>
      <c r="BG13" s="21"/>
      <c r="BH13" s="21"/>
      <c r="BI13" s="21"/>
      <c r="BJ13" s="21"/>
      <c r="BK13" s="21"/>
      <c r="BL13" s="21"/>
      <c r="BM13" s="21"/>
      <c r="BN13" s="21"/>
    </row>
    <row r="14" spans="1:66" ht="18" customHeight="1" x14ac:dyDescent="0.15">
      <c r="A14" s="157"/>
      <c r="B14" s="51"/>
      <c r="C14" s="6"/>
      <c r="D14" s="6"/>
      <c r="E14" s="588" t="s">
        <v>322</v>
      </c>
      <c r="F14" s="589"/>
      <c r="G14" s="589"/>
      <c r="H14" s="594"/>
      <c r="I14" s="594"/>
      <c r="J14" s="594"/>
      <c r="K14" s="594"/>
      <c r="L14" s="594"/>
      <c r="M14" s="594"/>
      <c r="N14" s="594"/>
      <c r="O14" s="594"/>
      <c r="P14" s="6"/>
      <c r="Q14" s="6"/>
      <c r="R14" s="6"/>
      <c r="S14" s="6"/>
      <c r="T14" s="6"/>
      <c r="U14" s="6"/>
      <c r="V14" s="6"/>
      <c r="W14" s="6"/>
      <c r="X14" s="6"/>
      <c r="Y14" s="52"/>
      <c r="Z14" s="21"/>
      <c r="AA14" s="21"/>
      <c r="AB14" s="21"/>
      <c r="AC14" s="21"/>
      <c r="AD14" s="21"/>
      <c r="AE14" s="21"/>
      <c r="AF14" s="21"/>
      <c r="AG14" s="21"/>
      <c r="AH14" s="21"/>
      <c r="AI14" s="21"/>
      <c r="AJ14" s="21"/>
      <c r="AP14" s="45"/>
      <c r="AS14" s="21"/>
      <c r="AT14" s="21"/>
      <c r="AU14" s="21"/>
      <c r="AV14" s="21"/>
      <c r="AW14" s="21"/>
      <c r="AX14" s="21"/>
      <c r="AY14" s="21"/>
      <c r="AZ14" s="21"/>
      <c r="BA14" s="21"/>
      <c r="BB14" s="21"/>
      <c r="BC14" s="21"/>
      <c r="BD14" s="21"/>
      <c r="BE14" s="21"/>
      <c r="BF14" s="21"/>
      <c r="BG14" s="21"/>
      <c r="BH14" s="21"/>
      <c r="BI14" s="21"/>
      <c r="BJ14" s="21"/>
      <c r="BK14" s="21"/>
      <c r="BL14" s="21"/>
      <c r="BM14" s="21"/>
      <c r="BN14" s="21"/>
    </row>
    <row r="15" spans="1:66" ht="15" customHeight="1" x14ac:dyDescent="0.15">
      <c r="A15" s="157"/>
      <c r="B15" s="51"/>
      <c r="C15" s="6"/>
      <c r="D15" s="6"/>
      <c r="E15" s="6"/>
      <c r="F15" s="6"/>
      <c r="G15" s="6"/>
      <c r="H15" s="6"/>
      <c r="I15" s="6"/>
      <c r="J15" s="6"/>
      <c r="K15" s="6"/>
      <c r="L15" s="6"/>
      <c r="M15" s="6"/>
      <c r="N15" s="6"/>
      <c r="O15" s="6"/>
      <c r="P15" s="6"/>
      <c r="Q15" s="6"/>
      <c r="R15" s="6"/>
      <c r="S15" s="6"/>
      <c r="T15" s="6"/>
      <c r="U15" s="6"/>
      <c r="V15" s="6"/>
      <c r="W15" s="6"/>
      <c r="X15" s="6"/>
      <c r="Y15" s="52"/>
      <c r="Z15" s="21"/>
      <c r="AA15" s="21"/>
      <c r="AB15" s="21"/>
      <c r="AC15" s="21"/>
      <c r="AD15" s="21"/>
      <c r="AE15" s="21"/>
      <c r="AF15" s="21"/>
      <c r="AG15" s="21"/>
      <c r="AH15" s="21"/>
      <c r="AI15" s="21"/>
      <c r="AJ15" s="21"/>
      <c r="AP15" s="45"/>
      <c r="AQ15" s="45"/>
      <c r="AR15" s="45"/>
      <c r="AS15" s="21"/>
      <c r="AT15" s="21"/>
      <c r="AU15" s="21"/>
      <c r="AV15" s="21"/>
      <c r="AW15" s="21"/>
      <c r="AX15" s="21"/>
      <c r="AY15" s="21"/>
      <c r="AZ15" s="21"/>
      <c r="BA15" s="21"/>
      <c r="BB15" s="21"/>
      <c r="BC15" s="21"/>
      <c r="BD15" s="21"/>
      <c r="BE15" s="21"/>
      <c r="BF15" s="21"/>
      <c r="BG15" s="21"/>
      <c r="BH15" s="21"/>
      <c r="BI15" s="21"/>
      <c r="BJ15" s="21"/>
      <c r="BK15" s="21"/>
      <c r="BL15" s="21"/>
      <c r="BM15" s="21"/>
      <c r="BN15" s="21"/>
    </row>
    <row r="16" spans="1:66" ht="18.75" customHeight="1" x14ac:dyDescent="0.15">
      <c r="A16" s="157"/>
      <c r="B16" s="51"/>
      <c r="C16" s="6"/>
      <c r="D16" s="6"/>
      <c r="E16" s="583" t="s">
        <v>112</v>
      </c>
      <c r="F16" s="577"/>
      <c r="G16" s="577"/>
      <c r="H16" s="581"/>
      <c r="I16" s="582"/>
      <c r="J16" s="53" t="s">
        <v>113</v>
      </c>
      <c r="K16" s="581"/>
      <c r="L16" s="582"/>
      <c r="M16" s="6"/>
      <c r="N16" s="6"/>
      <c r="O16" s="6"/>
      <c r="P16" s="6"/>
      <c r="Q16" s="6"/>
      <c r="R16" s="6"/>
      <c r="S16" s="6"/>
      <c r="T16" s="6"/>
      <c r="U16" s="6"/>
      <c r="V16" s="6"/>
      <c r="W16" s="6"/>
      <c r="X16" s="6"/>
      <c r="Y16" s="52"/>
      <c r="Z16" s="21"/>
      <c r="AA16" s="21"/>
      <c r="AB16" s="21"/>
      <c r="AC16" s="21"/>
      <c r="AD16" s="21"/>
      <c r="AE16" s="21"/>
      <c r="AF16" s="21"/>
      <c r="AG16" s="21"/>
      <c r="AH16" s="21"/>
      <c r="AI16" s="21"/>
      <c r="AJ16" s="21"/>
      <c r="AP16" s="49"/>
      <c r="AQ16" s="45"/>
      <c r="AR16" s="45"/>
      <c r="AS16" s="21"/>
      <c r="AT16" s="21"/>
      <c r="AU16" s="21"/>
      <c r="AV16" s="21"/>
      <c r="AW16" s="21"/>
      <c r="AX16" s="21"/>
      <c r="AY16" s="21"/>
      <c r="AZ16" s="21"/>
      <c r="BA16" s="21"/>
      <c r="BB16" s="21"/>
      <c r="BC16" s="21"/>
      <c r="BD16" s="21"/>
      <c r="BE16" s="21"/>
      <c r="BF16" s="21"/>
      <c r="BG16" s="21"/>
      <c r="BH16" s="21"/>
      <c r="BI16" s="21"/>
      <c r="BJ16" s="21"/>
      <c r="BK16" s="21"/>
      <c r="BL16" s="21"/>
      <c r="BM16" s="21"/>
      <c r="BN16" s="21"/>
    </row>
    <row r="17" spans="1:66" ht="18.75" customHeight="1" x14ac:dyDescent="0.15">
      <c r="A17" s="158"/>
      <c r="B17" s="51"/>
      <c r="C17" s="6"/>
      <c r="D17" s="6"/>
      <c r="E17" s="590" t="s">
        <v>156</v>
      </c>
      <c r="F17" s="591"/>
      <c r="G17" s="592"/>
      <c r="H17" s="601"/>
      <c r="I17" s="602"/>
      <c r="J17" s="602"/>
      <c r="K17" s="602"/>
      <c r="L17" s="602"/>
      <c r="M17" s="602"/>
      <c r="N17" s="602"/>
      <c r="O17" s="602"/>
      <c r="P17" s="602"/>
      <c r="Q17" s="602"/>
      <c r="R17" s="602"/>
      <c r="S17" s="602"/>
      <c r="T17" s="602"/>
      <c r="U17" s="602"/>
      <c r="V17" s="602"/>
      <c r="W17" s="603"/>
      <c r="X17" s="6"/>
      <c r="Y17" s="52"/>
      <c r="Z17" s="21"/>
      <c r="AA17" s="21"/>
      <c r="AB17" s="21"/>
      <c r="AC17" s="21"/>
      <c r="AD17" s="21"/>
      <c r="AE17" s="21"/>
      <c r="AF17" s="21"/>
      <c r="AG17" s="21"/>
      <c r="AH17" s="21"/>
      <c r="AI17" s="21"/>
      <c r="AJ17" s="21"/>
      <c r="AP17" s="49"/>
      <c r="AQ17" s="49"/>
      <c r="AR17" s="45"/>
      <c r="AS17" s="21"/>
      <c r="AT17" s="21"/>
      <c r="AU17" s="21"/>
      <c r="AV17" s="21"/>
      <c r="AW17" s="21"/>
      <c r="AX17" s="21"/>
      <c r="AY17" s="21"/>
      <c r="AZ17" s="21"/>
      <c r="BA17" s="21"/>
      <c r="BB17" s="21"/>
      <c r="BC17" s="21"/>
      <c r="BD17" s="21"/>
      <c r="BE17" s="21"/>
      <c r="BF17" s="21"/>
      <c r="BG17" s="21"/>
      <c r="BH17" s="21"/>
      <c r="BI17" s="21"/>
      <c r="BJ17" s="21"/>
      <c r="BK17" s="21"/>
      <c r="BL17" s="21"/>
      <c r="BM17" s="21"/>
      <c r="BN17" s="21"/>
    </row>
    <row r="18" spans="1:66" ht="9" customHeight="1" x14ac:dyDescent="0.15">
      <c r="A18" s="158"/>
      <c r="B18" s="51"/>
      <c r="C18" s="6"/>
      <c r="D18" s="6"/>
      <c r="E18" s="55"/>
      <c r="F18" s="55"/>
      <c r="G18" s="55"/>
      <c r="H18" s="56"/>
      <c r="I18" s="54"/>
      <c r="J18" s="54"/>
      <c r="K18" s="54"/>
      <c r="L18" s="54"/>
      <c r="M18" s="54"/>
      <c r="N18" s="54"/>
      <c r="O18" s="54"/>
      <c r="P18" s="54"/>
      <c r="Q18" s="54"/>
      <c r="R18" s="54"/>
      <c r="S18" s="54"/>
      <c r="T18" s="54"/>
      <c r="U18" s="54"/>
      <c r="V18" s="54"/>
      <c r="W18" s="54"/>
      <c r="X18" s="6"/>
      <c r="Y18" s="52"/>
      <c r="Z18" s="21"/>
      <c r="AA18" s="21"/>
      <c r="AB18" s="21"/>
      <c r="AC18" s="21"/>
      <c r="AD18" s="21"/>
      <c r="AE18" s="21"/>
      <c r="AF18" s="21"/>
      <c r="AG18" s="21"/>
      <c r="AH18" s="21"/>
      <c r="AI18" s="21"/>
      <c r="AJ18" s="21"/>
      <c r="AP18" s="49"/>
      <c r="AQ18" s="49"/>
      <c r="AR18" s="21"/>
      <c r="AS18" s="21"/>
      <c r="AT18" s="21"/>
      <c r="AU18" s="21"/>
      <c r="AV18" s="21"/>
      <c r="AW18" s="21"/>
      <c r="AX18" s="21"/>
      <c r="AY18" s="21"/>
      <c r="AZ18" s="21"/>
      <c r="BA18" s="21"/>
      <c r="BB18" s="21"/>
      <c r="BC18" s="21"/>
      <c r="BD18" s="21"/>
      <c r="BE18" s="21"/>
      <c r="BF18" s="21"/>
      <c r="BG18" s="21"/>
      <c r="BH18" s="21"/>
      <c r="BI18" s="21"/>
      <c r="BJ18" s="21"/>
      <c r="BK18" s="21"/>
      <c r="BL18" s="21"/>
      <c r="BM18" s="21"/>
      <c r="BN18" s="21"/>
    </row>
    <row r="19" spans="1:66" ht="22.5" customHeight="1" x14ac:dyDescent="0.15">
      <c r="A19" s="158"/>
      <c r="B19" s="51"/>
      <c r="C19" s="6"/>
      <c r="D19" s="6"/>
      <c r="E19" s="593" t="s">
        <v>241</v>
      </c>
      <c r="F19" s="593"/>
      <c r="G19" s="593"/>
      <c r="H19" s="604"/>
      <c r="I19" s="605"/>
      <c r="J19" s="605"/>
      <c r="K19" s="605"/>
      <c r="L19" s="605"/>
      <c r="M19" s="605"/>
      <c r="N19" s="605"/>
      <c r="O19" s="605"/>
      <c r="P19" s="606"/>
      <c r="Q19" s="54"/>
      <c r="R19" s="54"/>
      <c r="S19" s="54"/>
      <c r="T19" s="54"/>
      <c r="U19" s="54"/>
      <c r="V19" s="54"/>
      <c r="W19" s="54"/>
      <c r="X19" s="6"/>
      <c r="Y19" s="52"/>
      <c r="Z19" s="21"/>
      <c r="AA19" s="21"/>
      <c r="AB19" s="21"/>
      <c r="AC19" s="21"/>
      <c r="AD19" s="21"/>
      <c r="AE19" s="21"/>
      <c r="AF19" s="21"/>
      <c r="AG19" s="21"/>
      <c r="AH19" s="21"/>
      <c r="AI19" s="21"/>
      <c r="AJ19" s="21"/>
      <c r="AP19" s="21"/>
      <c r="AQ19" s="49"/>
      <c r="AR19" s="21"/>
      <c r="AS19" s="21"/>
      <c r="AT19" s="21"/>
      <c r="AU19" s="21"/>
      <c r="AV19" s="21"/>
      <c r="AW19" s="21"/>
      <c r="AX19" s="21"/>
      <c r="AY19" s="21"/>
      <c r="AZ19" s="21"/>
      <c r="BA19" s="21"/>
      <c r="BB19" s="21"/>
      <c r="BC19" s="21"/>
      <c r="BD19" s="21"/>
      <c r="BE19" s="21"/>
      <c r="BF19" s="21"/>
      <c r="BG19" s="21"/>
      <c r="BH19" s="21"/>
      <c r="BI19" s="21"/>
      <c r="BJ19" s="21"/>
      <c r="BK19" s="21"/>
      <c r="BL19" s="21"/>
      <c r="BM19" s="21"/>
      <c r="BN19" s="21"/>
    </row>
    <row r="20" spans="1:66" ht="9.75" customHeight="1" x14ac:dyDescent="0.15">
      <c r="A20" s="24"/>
      <c r="B20" s="51"/>
      <c r="C20" s="6"/>
      <c r="D20" s="6"/>
      <c r="E20" s="6"/>
      <c r="F20" s="6"/>
      <c r="G20" s="6"/>
      <c r="H20" s="6"/>
      <c r="I20" s="6"/>
      <c r="J20" s="6"/>
      <c r="K20" s="6"/>
      <c r="L20" s="6"/>
      <c r="M20" s="6"/>
      <c r="N20" s="6"/>
      <c r="O20" s="6"/>
      <c r="P20" s="6"/>
      <c r="Q20" s="6"/>
      <c r="R20" s="6"/>
      <c r="S20" s="6"/>
      <c r="T20" s="6"/>
      <c r="U20" s="6"/>
      <c r="V20" s="6"/>
      <c r="W20" s="6"/>
      <c r="X20" s="6"/>
      <c r="Y20" s="52"/>
      <c r="Z20" s="21"/>
      <c r="AA20" s="21"/>
      <c r="AB20" s="21"/>
      <c r="AC20" s="21"/>
      <c r="AD20" s="21"/>
      <c r="AE20" s="21"/>
      <c r="AF20" s="21"/>
      <c r="AG20" s="21"/>
      <c r="AH20" s="21"/>
      <c r="AI20" s="21"/>
      <c r="AJ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row>
    <row r="21" spans="1:66" ht="15" customHeight="1" x14ac:dyDescent="0.15">
      <c r="A21" s="24"/>
      <c r="B21" s="51"/>
      <c r="C21" s="6"/>
      <c r="D21" s="6"/>
      <c r="E21" s="593" t="s">
        <v>117</v>
      </c>
      <c r="F21" s="593"/>
      <c r="G21" s="593"/>
      <c r="H21" s="57" t="s">
        <v>118</v>
      </c>
      <c r="I21" s="57" t="s">
        <v>119</v>
      </c>
      <c r="J21" s="57" t="s">
        <v>120</v>
      </c>
      <c r="K21" s="57" t="s">
        <v>121</v>
      </c>
      <c r="L21" s="593" t="s">
        <v>122</v>
      </c>
      <c r="M21" s="593"/>
      <c r="N21" s="593" t="s">
        <v>123</v>
      </c>
      <c r="O21" s="593"/>
      <c r="P21" s="590" t="s">
        <v>124</v>
      </c>
      <c r="Q21" s="592"/>
      <c r="R21" s="6"/>
      <c r="S21" s="6"/>
      <c r="T21" s="6"/>
      <c r="U21" s="6"/>
      <c r="V21" s="6"/>
      <c r="W21" s="6"/>
      <c r="X21" s="6"/>
      <c r="Y21" s="52"/>
      <c r="Z21" s="21"/>
      <c r="AA21" s="21"/>
      <c r="AB21" s="151"/>
      <c r="AC21" s="152"/>
      <c r="AD21" s="152"/>
      <c r="AE21" s="152"/>
      <c r="AF21" s="152"/>
      <c r="AG21" s="152"/>
      <c r="AH21" s="152"/>
      <c r="AI21" s="152"/>
      <c r="AJ21" s="152"/>
      <c r="AK21" s="152"/>
      <c r="AL21" s="152"/>
      <c r="AM21" s="152"/>
      <c r="AN21" s="152"/>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row>
    <row r="22" spans="1:66" ht="15" customHeight="1" x14ac:dyDescent="0.15">
      <c r="A22" s="159"/>
      <c r="B22" s="51"/>
      <c r="C22" s="6"/>
      <c r="D22" s="6"/>
      <c r="E22" s="593"/>
      <c r="F22" s="593"/>
      <c r="G22" s="593"/>
      <c r="H22" s="165"/>
      <c r="I22" s="165"/>
      <c r="J22" s="165"/>
      <c r="K22" s="165"/>
      <c r="L22" s="599"/>
      <c r="M22" s="600"/>
      <c r="N22" s="599"/>
      <c r="O22" s="600"/>
      <c r="P22" s="599"/>
      <c r="Q22" s="600"/>
      <c r="R22" s="6"/>
      <c r="S22" s="6"/>
      <c r="T22" s="6"/>
      <c r="U22" s="6"/>
      <c r="V22" s="6"/>
      <c r="W22" s="6"/>
      <c r="X22" s="6"/>
      <c r="Y22" s="52"/>
      <c r="Z22" s="21"/>
      <c r="AA22" s="21"/>
      <c r="AB22" s="152"/>
      <c r="AC22" s="152"/>
      <c r="AD22" s="152"/>
      <c r="AE22" s="152"/>
      <c r="AF22" s="152"/>
      <c r="AG22" s="152"/>
      <c r="AH22" s="152"/>
      <c r="AI22" s="152"/>
      <c r="AJ22" s="152"/>
      <c r="AK22" s="152"/>
      <c r="AL22" s="152"/>
      <c r="AM22" s="152"/>
      <c r="AN22" s="152"/>
      <c r="AO22" s="46"/>
    </row>
    <row r="23" spans="1:66" ht="7.5" customHeight="1" x14ac:dyDescent="0.15">
      <c r="A23" s="159"/>
      <c r="B23" s="51"/>
      <c r="C23" s="6"/>
      <c r="D23" s="6"/>
      <c r="E23" s="6"/>
      <c r="F23" s="6"/>
      <c r="G23" s="6"/>
      <c r="H23" s="6"/>
      <c r="I23" s="6"/>
      <c r="J23" s="6"/>
      <c r="K23" s="6"/>
      <c r="L23" s="6"/>
      <c r="M23" s="6"/>
      <c r="N23" s="6"/>
      <c r="O23" s="6"/>
      <c r="P23" s="6"/>
      <c r="Q23" s="6"/>
      <c r="R23" s="6"/>
      <c r="S23" s="6"/>
      <c r="T23" s="6"/>
      <c r="U23" s="6"/>
      <c r="V23" s="6"/>
      <c r="W23" s="6"/>
      <c r="X23" s="6"/>
      <c r="Y23" s="52"/>
      <c r="Z23" s="21"/>
      <c r="AA23" s="21"/>
      <c r="AB23" s="152"/>
      <c r="AC23" s="152"/>
      <c r="AD23" s="152"/>
      <c r="AE23" s="152"/>
      <c r="AF23" s="152"/>
      <c r="AG23" s="152"/>
      <c r="AH23" s="152"/>
      <c r="AI23" s="152"/>
      <c r="AJ23" s="152"/>
      <c r="AK23" s="152"/>
      <c r="AL23" s="152"/>
      <c r="AM23" s="152"/>
      <c r="AN23" s="152"/>
      <c r="AO23" s="46"/>
    </row>
    <row r="24" spans="1:66" ht="15" customHeight="1" x14ac:dyDescent="0.15">
      <c r="A24" s="159"/>
      <c r="B24" s="51"/>
      <c r="C24" s="6"/>
      <c r="D24" s="6"/>
      <c r="E24" s="590" t="s">
        <v>157</v>
      </c>
      <c r="F24" s="591"/>
      <c r="G24" s="592"/>
      <c r="H24" s="599" t="s">
        <v>321</v>
      </c>
      <c r="I24" s="599"/>
      <c r="J24" s="599"/>
      <c r="K24" s="599"/>
      <c r="L24" s="599"/>
      <c r="M24" s="6"/>
      <c r="N24" s="6"/>
      <c r="O24" s="6"/>
      <c r="P24" s="6"/>
      <c r="Q24" s="6"/>
      <c r="R24" s="6"/>
      <c r="S24" s="6"/>
      <c r="T24" s="6"/>
      <c r="U24" s="6"/>
      <c r="V24" s="6"/>
      <c r="W24" s="6"/>
      <c r="X24" s="6"/>
      <c r="Y24" s="52"/>
      <c r="Z24" s="21"/>
      <c r="AA24" s="21"/>
      <c r="AB24" s="46"/>
      <c r="AC24" s="46"/>
      <c r="AD24" s="46"/>
      <c r="AE24" s="46"/>
      <c r="AF24" s="46"/>
      <c r="AG24" s="46"/>
      <c r="AH24" s="46"/>
      <c r="AI24" s="46"/>
      <c r="AJ24" s="46"/>
      <c r="AK24" s="46"/>
      <c r="AL24" s="46"/>
      <c r="AM24" s="46"/>
      <c r="AN24" s="46"/>
      <c r="AO24" s="46"/>
    </row>
    <row r="25" spans="1:66" ht="15" customHeight="1" x14ac:dyDescent="0.15">
      <c r="A25" s="160"/>
      <c r="B25" s="51"/>
      <c r="C25" s="6"/>
      <c r="D25" s="6"/>
      <c r="E25" s="6"/>
      <c r="F25" s="6"/>
      <c r="G25" s="6"/>
      <c r="H25" s="6"/>
      <c r="I25" s="6"/>
      <c r="J25" s="6"/>
      <c r="K25" s="6"/>
      <c r="L25" s="6"/>
      <c r="M25" s="6"/>
      <c r="N25" s="6"/>
      <c r="O25" s="6"/>
      <c r="P25" s="6"/>
      <c r="Q25" s="6"/>
      <c r="R25" s="6"/>
      <c r="S25" s="6"/>
      <c r="T25" s="6"/>
      <c r="U25" s="6"/>
      <c r="V25" s="6"/>
      <c r="W25" s="6"/>
      <c r="X25" s="6"/>
      <c r="Y25" s="52"/>
      <c r="Z25" s="21"/>
      <c r="AA25" s="21"/>
      <c r="AB25" s="46"/>
      <c r="AC25" s="46"/>
      <c r="AD25" s="46"/>
      <c r="AE25" s="46"/>
      <c r="AF25" s="46"/>
      <c r="AG25" s="46"/>
      <c r="AH25" s="46"/>
      <c r="AI25" s="46"/>
      <c r="AJ25" s="46"/>
      <c r="AK25" s="46"/>
      <c r="AL25" s="46"/>
      <c r="AM25" s="46"/>
      <c r="AN25" s="46"/>
      <c r="AO25" s="46"/>
    </row>
    <row r="26" spans="1:66" ht="15" customHeight="1" x14ac:dyDescent="0.15">
      <c r="A26" s="160"/>
      <c r="B26" s="51"/>
      <c r="C26" s="6"/>
      <c r="D26" s="6"/>
      <c r="E26" s="577" t="s">
        <v>218</v>
      </c>
      <c r="F26" s="577"/>
      <c r="G26" s="577"/>
      <c r="H26" s="577"/>
      <c r="I26" s="577"/>
      <c r="J26" s="577"/>
      <c r="K26" s="577"/>
      <c r="L26" s="577"/>
      <c r="M26" s="599" t="s">
        <v>320</v>
      </c>
      <c r="N26" s="599"/>
      <c r="O26" s="6"/>
      <c r="P26" s="6"/>
      <c r="Q26" s="6"/>
      <c r="R26" s="6"/>
      <c r="S26" s="6"/>
      <c r="T26" s="6"/>
      <c r="U26" s="6"/>
      <c r="V26" s="6"/>
      <c r="W26" s="6"/>
      <c r="X26" s="6"/>
      <c r="Y26" s="52"/>
      <c r="Z26" s="21"/>
      <c r="AA26" s="21"/>
      <c r="AB26" s="46"/>
      <c r="AC26" s="46"/>
      <c r="AD26" s="46"/>
      <c r="AE26" s="46"/>
      <c r="AF26" s="46"/>
      <c r="AG26" s="46"/>
      <c r="AH26" s="46"/>
      <c r="AI26" s="46"/>
      <c r="AJ26" s="46"/>
      <c r="AK26" s="46"/>
      <c r="AL26" s="46"/>
      <c r="AM26" s="46"/>
      <c r="AN26" s="46"/>
      <c r="AO26" s="46"/>
    </row>
    <row r="27" spans="1:66" ht="15" customHeight="1" x14ac:dyDescent="0.15">
      <c r="A27" s="160"/>
      <c r="B27" s="51"/>
      <c r="C27" s="6"/>
      <c r="D27" s="6"/>
      <c r="E27" s="577"/>
      <c r="F27" s="577"/>
      <c r="G27" s="577"/>
      <c r="H27" s="577"/>
      <c r="I27" s="577"/>
      <c r="J27" s="577"/>
      <c r="K27" s="577"/>
      <c r="L27" s="577"/>
      <c r="M27" s="599"/>
      <c r="N27" s="599"/>
      <c r="O27" s="6"/>
      <c r="P27" s="6"/>
      <c r="Q27" s="6"/>
      <c r="R27" s="6"/>
      <c r="S27" s="6"/>
      <c r="T27" s="6"/>
      <c r="U27" s="6"/>
      <c r="V27" s="6"/>
      <c r="W27" s="6"/>
      <c r="X27" s="6"/>
      <c r="Y27" s="52"/>
      <c r="Z27" s="21"/>
      <c r="AA27" s="21"/>
      <c r="AB27" s="46"/>
      <c r="AC27" s="46"/>
      <c r="AD27" s="46"/>
      <c r="AE27" s="46"/>
      <c r="AF27" s="46"/>
      <c r="AG27" s="46"/>
      <c r="AH27" s="46"/>
      <c r="AI27" s="46"/>
      <c r="AJ27" s="46"/>
      <c r="AK27" s="46"/>
      <c r="AL27" s="46"/>
      <c r="AM27" s="46"/>
      <c r="AN27" s="46"/>
      <c r="AO27" s="46"/>
    </row>
    <row r="28" spans="1:66" ht="15" customHeight="1" x14ac:dyDescent="0.15">
      <c r="A28" s="160"/>
      <c r="B28" s="51"/>
      <c r="C28" s="6"/>
      <c r="D28" s="6"/>
      <c r="E28" s="6"/>
      <c r="F28" s="6"/>
      <c r="G28" s="6"/>
      <c r="H28" s="155"/>
      <c r="I28" s="155"/>
      <c r="J28" s="6"/>
      <c r="K28" s="6"/>
      <c r="L28" s="6"/>
      <c r="M28" s="6"/>
      <c r="N28" s="6"/>
      <c r="O28" s="6"/>
      <c r="P28" s="6"/>
      <c r="Q28" s="6"/>
      <c r="R28" s="6"/>
      <c r="S28" s="6"/>
      <c r="T28" s="6"/>
      <c r="U28" s="6"/>
      <c r="V28" s="6"/>
      <c r="W28" s="6"/>
      <c r="X28" s="6"/>
      <c r="Y28" s="52"/>
      <c r="Z28" s="21"/>
      <c r="AA28" s="21"/>
      <c r="AB28" s="46"/>
      <c r="AC28" s="46"/>
      <c r="AD28" s="46"/>
      <c r="AE28" s="46"/>
      <c r="AF28" s="46"/>
      <c r="AG28" s="46"/>
      <c r="AH28" s="46"/>
      <c r="AI28" s="46"/>
      <c r="AJ28" s="46"/>
      <c r="AK28" s="46"/>
      <c r="AL28" s="46"/>
      <c r="AM28" s="46"/>
      <c r="AN28" s="46"/>
      <c r="AO28" s="46"/>
    </row>
    <row r="29" spans="1:66" ht="15" customHeight="1" x14ac:dyDescent="0.15">
      <c r="A29" s="160"/>
      <c r="B29" s="51"/>
      <c r="C29" s="6"/>
      <c r="D29" s="6"/>
      <c r="E29" s="568" t="s">
        <v>354</v>
      </c>
      <c r="F29" s="569"/>
      <c r="G29" s="570"/>
      <c r="H29" s="607" t="s">
        <v>102</v>
      </c>
      <c r="I29" s="607"/>
      <c r="J29" s="607"/>
      <c r="K29" s="607" t="s">
        <v>104</v>
      </c>
      <c r="L29" s="607"/>
      <c r="M29" s="607"/>
      <c r="N29" s="607" t="s">
        <v>2</v>
      </c>
      <c r="O29" s="607"/>
      <c r="P29" s="607"/>
      <c r="Q29" s="607" t="s">
        <v>105</v>
      </c>
      <c r="R29" s="607"/>
      <c r="S29" s="607"/>
      <c r="T29" s="6"/>
      <c r="U29" s="6"/>
      <c r="V29" s="6"/>
      <c r="W29" s="6"/>
      <c r="X29" s="6"/>
      <c r="Y29" s="52"/>
      <c r="Z29" s="21"/>
      <c r="AA29" s="21"/>
      <c r="AB29" s="46"/>
      <c r="AC29" s="46"/>
      <c r="AD29" s="46"/>
      <c r="AE29" s="46"/>
      <c r="AF29" s="46"/>
      <c r="AG29" s="46"/>
      <c r="AH29" s="46"/>
      <c r="AI29" s="46"/>
      <c r="AJ29" s="46"/>
      <c r="AK29" s="46"/>
      <c r="AL29" s="46"/>
      <c r="AM29" s="46"/>
      <c r="AN29" s="46"/>
      <c r="AO29" s="46"/>
    </row>
    <row r="30" spans="1:66" ht="10.5" customHeight="1" x14ac:dyDescent="0.15">
      <c r="A30" s="160"/>
      <c r="B30" s="51"/>
      <c r="C30" s="6"/>
      <c r="D30" s="6"/>
      <c r="E30" s="571"/>
      <c r="F30" s="572"/>
      <c r="G30" s="573"/>
      <c r="H30" s="613" t="s">
        <v>320</v>
      </c>
      <c r="I30" s="613"/>
      <c r="J30" s="613"/>
      <c r="K30" s="608"/>
      <c r="L30" s="608"/>
      <c r="M30" s="608"/>
      <c r="N30" s="608"/>
      <c r="O30" s="608"/>
      <c r="P30" s="608"/>
      <c r="Q30" s="608"/>
      <c r="R30" s="608"/>
      <c r="S30" s="608"/>
      <c r="T30" s="6"/>
      <c r="U30" s="6"/>
      <c r="V30" s="6"/>
      <c r="W30" s="6"/>
      <c r="X30" s="6"/>
      <c r="Y30" s="52"/>
      <c r="Z30" s="21"/>
      <c r="AA30" s="21"/>
      <c r="AB30" s="46"/>
      <c r="AC30" s="46"/>
      <c r="AD30" s="46"/>
      <c r="AE30" s="46"/>
      <c r="AF30" s="46"/>
      <c r="AG30" s="46"/>
      <c r="AH30" s="46"/>
      <c r="AI30" s="46"/>
      <c r="AJ30" s="46"/>
      <c r="AK30" s="46"/>
      <c r="AL30" s="46"/>
      <c r="AM30" s="46"/>
      <c r="AN30" s="46"/>
      <c r="AO30" s="46"/>
    </row>
    <row r="31" spans="1:66" ht="10.5" customHeight="1" x14ac:dyDescent="0.15">
      <c r="A31" s="160"/>
      <c r="B31" s="51"/>
      <c r="C31" s="6"/>
      <c r="D31" s="6"/>
      <c r="E31" s="571"/>
      <c r="F31" s="572"/>
      <c r="G31" s="573"/>
      <c r="H31" s="613"/>
      <c r="I31" s="613"/>
      <c r="J31" s="613"/>
      <c r="K31" s="608"/>
      <c r="L31" s="608"/>
      <c r="M31" s="608"/>
      <c r="N31" s="608"/>
      <c r="O31" s="608"/>
      <c r="P31" s="608"/>
      <c r="Q31" s="608"/>
      <c r="R31" s="608"/>
      <c r="S31" s="608"/>
      <c r="T31" s="6"/>
      <c r="U31" s="6"/>
      <c r="V31" s="6"/>
      <c r="W31" s="6"/>
      <c r="X31" s="6"/>
      <c r="Y31" s="52"/>
      <c r="Z31" s="21"/>
      <c r="AA31" s="21"/>
      <c r="AB31" s="46"/>
      <c r="AC31" s="46"/>
      <c r="AD31" s="46"/>
      <c r="AE31" s="46"/>
      <c r="AF31" s="46"/>
      <c r="AG31" s="46"/>
      <c r="AH31" s="46"/>
      <c r="AI31" s="46"/>
      <c r="AJ31" s="46"/>
      <c r="AK31" s="46"/>
      <c r="AL31" s="46"/>
      <c r="AM31" s="46"/>
      <c r="AN31" s="46"/>
      <c r="AO31" s="46"/>
    </row>
    <row r="32" spans="1:66" ht="15" customHeight="1" x14ac:dyDescent="0.15">
      <c r="A32" s="160"/>
      <c r="B32" s="51"/>
      <c r="C32" s="6"/>
      <c r="D32" s="6"/>
      <c r="E32" s="571"/>
      <c r="F32" s="572"/>
      <c r="G32" s="573"/>
      <c r="H32" s="607" t="s">
        <v>103</v>
      </c>
      <c r="I32" s="607"/>
      <c r="J32" s="607"/>
      <c r="K32" s="607" t="s">
        <v>104</v>
      </c>
      <c r="L32" s="607"/>
      <c r="M32" s="607"/>
      <c r="N32" s="607" t="s">
        <v>2</v>
      </c>
      <c r="O32" s="607"/>
      <c r="P32" s="607"/>
      <c r="Q32" s="607" t="s">
        <v>105</v>
      </c>
      <c r="R32" s="607"/>
      <c r="S32" s="607"/>
      <c r="T32" s="6"/>
      <c r="U32" s="6"/>
      <c r="V32" s="6"/>
      <c r="W32" s="6"/>
      <c r="X32" s="6"/>
      <c r="Y32" s="52"/>
      <c r="Z32" s="21"/>
      <c r="AA32" s="21"/>
      <c r="AB32" s="46"/>
      <c r="AC32" s="46"/>
      <c r="AD32" s="46"/>
      <c r="AE32" s="46"/>
      <c r="AF32" s="46"/>
      <c r="AG32" s="46"/>
      <c r="AH32" s="46"/>
      <c r="AI32" s="46"/>
      <c r="AJ32" s="46"/>
      <c r="AK32" s="46"/>
      <c r="AL32" s="46"/>
      <c r="AM32" s="46"/>
      <c r="AN32" s="46"/>
      <c r="AO32" s="46"/>
    </row>
    <row r="33" spans="1:41" ht="10.5" customHeight="1" x14ac:dyDescent="0.15">
      <c r="A33" s="160"/>
      <c r="B33" s="51"/>
      <c r="C33" s="6"/>
      <c r="D33" s="6"/>
      <c r="E33" s="571"/>
      <c r="F33" s="572"/>
      <c r="G33" s="573"/>
      <c r="H33" s="613"/>
      <c r="I33" s="613"/>
      <c r="J33" s="613"/>
      <c r="K33" s="608"/>
      <c r="L33" s="608"/>
      <c r="M33" s="608"/>
      <c r="N33" s="608"/>
      <c r="O33" s="608"/>
      <c r="P33" s="608"/>
      <c r="Q33" s="608"/>
      <c r="R33" s="608"/>
      <c r="S33" s="608"/>
      <c r="T33" s="6"/>
      <c r="U33" s="6"/>
      <c r="V33" s="6"/>
      <c r="W33" s="6"/>
      <c r="X33" s="6"/>
      <c r="Y33" s="52"/>
      <c r="Z33" s="21"/>
      <c r="AA33" s="21"/>
      <c r="AB33" s="46"/>
      <c r="AC33" s="46"/>
      <c r="AD33" s="46"/>
      <c r="AE33" s="46"/>
      <c r="AF33" s="46"/>
      <c r="AG33" s="46"/>
      <c r="AH33" s="46"/>
      <c r="AI33" s="46"/>
      <c r="AJ33" s="46"/>
      <c r="AK33" s="46"/>
      <c r="AL33" s="46"/>
      <c r="AM33" s="46"/>
      <c r="AN33" s="46"/>
      <c r="AO33" s="46"/>
    </row>
    <row r="34" spans="1:41" ht="10.5" customHeight="1" x14ac:dyDescent="0.15">
      <c r="A34" s="160"/>
      <c r="B34" s="51"/>
      <c r="C34" s="6"/>
      <c r="D34" s="6"/>
      <c r="E34" s="574"/>
      <c r="F34" s="575"/>
      <c r="G34" s="576"/>
      <c r="H34" s="613"/>
      <c r="I34" s="613"/>
      <c r="J34" s="613"/>
      <c r="K34" s="608"/>
      <c r="L34" s="608"/>
      <c r="M34" s="608"/>
      <c r="N34" s="608"/>
      <c r="O34" s="608"/>
      <c r="P34" s="608"/>
      <c r="Q34" s="608"/>
      <c r="R34" s="608"/>
      <c r="S34" s="608"/>
      <c r="T34" s="6"/>
      <c r="U34" s="6"/>
      <c r="V34" s="6"/>
      <c r="W34" s="6"/>
      <c r="X34" s="6"/>
      <c r="Y34" s="52"/>
      <c r="Z34" s="21"/>
      <c r="AA34" s="21"/>
      <c r="AB34" s="46"/>
      <c r="AC34" s="46"/>
      <c r="AD34" s="46"/>
      <c r="AE34" s="46"/>
      <c r="AF34" s="46"/>
      <c r="AG34" s="46"/>
      <c r="AH34" s="46"/>
      <c r="AI34" s="46"/>
      <c r="AJ34" s="46"/>
      <c r="AK34" s="46"/>
      <c r="AL34" s="46"/>
      <c r="AM34" s="46"/>
      <c r="AN34" s="46"/>
      <c r="AO34" s="46"/>
    </row>
    <row r="35" spans="1:41" ht="15" customHeight="1" x14ac:dyDescent="0.15">
      <c r="A35" s="160"/>
      <c r="B35" s="51"/>
      <c r="C35" s="6"/>
      <c r="D35" s="6"/>
      <c r="E35" s="6"/>
      <c r="F35" s="6"/>
      <c r="G35" s="6"/>
      <c r="H35" s="6"/>
      <c r="I35" s="6"/>
      <c r="J35" s="6"/>
      <c r="K35" s="6"/>
      <c r="L35" s="6"/>
      <c r="M35" s="6"/>
      <c r="N35" s="6"/>
      <c r="O35" s="6"/>
      <c r="P35" s="6"/>
      <c r="Q35" s="6"/>
      <c r="R35" s="6"/>
      <c r="S35" s="6"/>
      <c r="T35" s="6"/>
      <c r="U35" s="6"/>
      <c r="V35" s="6"/>
      <c r="W35" s="6"/>
      <c r="X35" s="6"/>
      <c r="Y35" s="52"/>
      <c r="Z35" s="21"/>
      <c r="AA35" s="21"/>
      <c r="AB35" s="46"/>
      <c r="AC35" s="46"/>
      <c r="AD35" s="46"/>
      <c r="AE35" s="46"/>
      <c r="AF35" s="46"/>
      <c r="AG35" s="46"/>
      <c r="AH35" s="46"/>
      <c r="AI35" s="46"/>
      <c r="AJ35" s="46"/>
      <c r="AK35" s="46"/>
      <c r="AL35" s="46"/>
      <c r="AM35" s="46"/>
      <c r="AN35" s="46"/>
      <c r="AO35" s="46"/>
    </row>
    <row r="36" spans="1:41" ht="15" customHeight="1" x14ac:dyDescent="0.15">
      <c r="A36" s="160"/>
      <c r="B36" s="51"/>
      <c r="C36" s="6"/>
      <c r="D36" s="6"/>
      <c r="E36" s="6"/>
      <c r="F36" s="6"/>
      <c r="G36" s="6"/>
      <c r="H36" s="6"/>
      <c r="I36" s="6"/>
      <c r="J36" s="6"/>
      <c r="K36" s="6"/>
      <c r="L36" s="6"/>
      <c r="M36" s="6"/>
      <c r="N36" s="6"/>
      <c r="O36" s="6"/>
      <c r="P36" s="6"/>
      <c r="Q36" s="6"/>
      <c r="R36" s="6"/>
      <c r="S36" s="6"/>
      <c r="T36" s="6"/>
      <c r="U36" s="6"/>
      <c r="V36" s="6"/>
      <c r="W36" s="6"/>
      <c r="X36" s="6"/>
      <c r="Y36" s="52"/>
      <c r="Z36" s="21"/>
      <c r="AA36" s="21"/>
      <c r="AB36" s="46"/>
      <c r="AC36" s="46"/>
      <c r="AD36" s="46"/>
      <c r="AE36" s="46"/>
      <c r="AF36" s="46"/>
      <c r="AG36" s="46"/>
      <c r="AH36" s="46"/>
      <c r="AI36" s="46"/>
      <c r="AJ36" s="46"/>
      <c r="AK36" s="46"/>
      <c r="AL36" s="46"/>
      <c r="AM36" s="46"/>
      <c r="AN36" s="46"/>
      <c r="AO36" s="46"/>
    </row>
    <row r="37" spans="1:41" ht="14.25" thickBot="1" x14ac:dyDescent="0.2">
      <c r="B37" s="58"/>
      <c r="C37" s="59"/>
      <c r="D37" s="59"/>
      <c r="E37" s="59"/>
      <c r="F37" s="59"/>
      <c r="G37" s="59"/>
      <c r="H37" s="164"/>
      <c r="I37" s="164"/>
      <c r="J37" s="164"/>
      <c r="K37" s="164"/>
      <c r="L37" s="164"/>
      <c r="M37" s="164"/>
      <c r="N37" s="164"/>
      <c r="O37" s="164"/>
      <c r="P37" s="164"/>
      <c r="Q37" s="164"/>
      <c r="R37" s="59"/>
      <c r="S37" s="59"/>
      <c r="T37" s="59"/>
      <c r="U37" s="59"/>
      <c r="V37" s="59"/>
      <c r="W37" s="59"/>
      <c r="X37" s="59"/>
      <c r="Y37" s="60"/>
    </row>
    <row r="39" spans="1:41" x14ac:dyDescent="0.15">
      <c r="B39" s="50"/>
      <c r="C39" s="50"/>
      <c r="D39" s="50"/>
    </row>
    <row r="40" spans="1:41" x14ac:dyDescent="0.15">
      <c r="B40" s="150"/>
      <c r="C40" s="150"/>
      <c r="D40" s="150"/>
    </row>
    <row r="41" spans="1:41" x14ac:dyDescent="0.15">
      <c r="B41" s="150"/>
      <c r="C41" s="150"/>
      <c r="D41" s="150"/>
    </row>
    <row r="42" spans="1:41" x14ac:dyDescent="0.15">
      <c r="B42" s="150"/>
      <c r="C42" s="150"/>
      <c r="D42" s="150"/>
    </row>
    <row r="43" spans="1:41" x14ac:dyDescent="0.15">
      <c r="B43" s="150"/>
      <c r="C43" s="150"/>
      <c r="D43" s="150"/>
    </row>
    <row r="44" spans="1:41" x14ac:dyDescent="0.15">
      <c r="B44" s="150"/>
      <c r="C44" s="150"/>
      <c r="D44" s="150"/>
    </row>
  </sheetData>
  <sheetProtection algorithmName="SHA-512" hashValue="X0BiQQghxsexbkvxOM6oPG07YYoDxKTxovPpiCYITDeB5LqzQ0iblz/NgsaDEooIX2pa9E7usl+mEFVBX/1D7g==" saltValue="/juZePaD7dS0y9lnRk4bGg==" spinCount="100000" sheet="1" objects="1" scenarios="1"/>
  <mergeCells count="51">
    <mergeCell ref="I5:X6"/>
    <mergeCell ref="Q33:S34"/>
    <mergeCell ref="Q29:S29"/>
    <mergeCell ref="E24:G24"/>
    <mergeCell ref="H24:L24"/>
    <mergeCell ref="Q30:S31"/>
    <mergeCell ref="Q32:S32"/>
    <mergeCell ref="M26:N27"/>
    <mergeCell ref="H30:J31"/>
    <mergeCell ref="H29:J29"/>
    <mergeCell ref="K29:M29"/>
    <mergeCell ref="N29:P29"/>
    <mergeCell ref="K30:M31"/>
    <mergeCell ref="H33:J34"/>
    <mergeCell ref="H32:J32"/>
    <mergeCell ref="N30:P31"/>
    <mergeCell ref="K32:M32"/>
    <mergeCell ref="N32:P32"/>
    <mergeCell ref="K33:M34"/>
    <mergeCell ref="N33:P34"/>
    <mergeCell ref="L11:O11"/>
    <mergeCell ref="N22:O22"/>
    <mergeCell ref="E13:G13"/>
    <mergeCell ref="H11:K11"/>
    <mergeCell ref="H13:O13"/>
    <mergeCell ref="E21:G22"/>
    <mergeCell ref="L22:M22"/>
    <mergeCell ref="L21:M21"/>
    <mergeCell ref="N21:O21"/>
    <mergeCell ref="H17:W17"/>
    <mergeCell ref="H19:J19"/>
    <mergeCell ref="K19:M19"/>
    <mergeCell ref="P22:Q22"/>
    <mergeCell ref="P21:Q21"/>
    <mergeCell ref="N19:P19"/>
    <mergeCell ref="E29:G34"/>
    <mergeCell ref="E26:L27"/>
    <mergeCell ref="D3:H3"/>
    <mergeCell ref="K16:L16"/>
    <mergeCell ref="H16:I16"/>
    <mergeCell ref="E16:G16"/>
    <mergeCell ref="H12:K12"/>
    <mergeCell ref="E5:F6"/>
    <mergeCell ref="D9:H9"/>
    <mergeCell ref="E14:G14"/>
    <mergeCell ref="E17:G17"/>
    <mergeCell ref="E19:G19"/>
    <mergeCell ref="H14:O14"/>
    <mergeCell ref="E12:G12"/>
    <mergeCell ref="L12:O12"/>
    <mergeCell ref="E11:G11"/>
  </mergeCells>
  <phoneticPr fontId="1"/>
  <dataValidations count="4">
    <dataValidation type="list" allowBlank="1" showInputMessage="1" showErrorMessage="1" sqref="H33 H22:K22 H30" xr:uid="{00000000-0002-0000-0100-000000000000}">
      <formula1>"　,○"</formula1>
    </dataValidation>
    <dataValidation type="list" allowBlank="1" showInputMessage="1" showErrorMessage="1" sqref="M26:N27 H28:I28" xr:uid="{00000000-0002-0000-0100-000001000000}">
      <formula1>"有,無,　"</formula1>
    </dataValidation>
    <dataValidation type="list" allowBlank="1" showInputMessage="1" showErrorMessage="1" sqref="E5:F6" xr:uid="{00000000-0002-0000-0100-000002000000}">
      <formula1>"要,否"</formula1>
    </dataValidation>
    <dataValidation type="list" allowBlank="1" showInputMessage="1" sqref="H24:L24" xr:uid="{00000000-0002-0000-0100-000003000000}">
      <formula1>"給　料,給料・賞与,役員報酬"</formula1>
    </dataValidation>
  </dataValidations>
  <pageMargins left="0.7" right="0.7" top="0.75" bottom="0.75" header="0.3" footer="0.3"/>
  <pageSetup paperSize="9" scale="90" orientation="landscape" r:id="rId1"/>
  <colBreaks count="1" manualBreakCount="1">
    <brk id="2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BK34"/>
  <sheetViews>
    <sheetView showGridLines="0" zoomScale="85" zoomScaleNormal="85" workbookViewId="0">
      <selection activeCell="E6" sqref="E6"/>
    </sheetView>
  </sheetViews>
  <sheetFormatPr defaultColWidth="9" defaultRowHeight="13.5" x14ac:dyDescent="0.15"/>
  <cols>
    <col min="1" max="1" width="1.875" style="64" customWidth="1"/>
    <col min="2" max="5" width="2.75" style="64" customWidth="1"/>
    <col min="6" max="6" width="11.125" style="64" customWidth="1"/>
    <col min="7" max="7" width="9.125" style="64" customWidth="1"/>
    <col min="8" max="8" width="10.125" style="64" customWidth="1"/>
    <col min="9" max="9" width="6" style="64" customWidth="1"/>
    <col min="10" max="10" width="9.5" style="64" customWidth="1"/>
    <col min="11" max="12" width="10" style="64" customWidth="1"/>
    <col min="13" max="16" width="2.75" style="64" customWidth="1"/>
    <col min="17" max="17" width="11.25" style="64" customWidth="1"/>
    <col min="18" max="18" width="9.875" style="64" customWidth="1"/>
    <col min="19" max="19" width="9.375" style="64" customWidth="1"/>
    <col min="20" max="20" width="6.75" style="64" customWidth="1"/>
    <col min="21" max="21" width="5.375" style="64" customWidth="1"/>
    <col min="22" max="22" width="2.25" style="64" customWidth="1"/>
    <col min="23" max="23" width="10" style="64" customWidth="1"/>
    <col min="24" max="24" width="8" style="64" customWidth="1"/>
    <col min="25" max="25" width="9.625" style="64" customWidth="1"/>
    <col min="26" max="26" width="2" style="64" customWidth="1"/>
    <col min="27" max="27" width="2.75" style="64" customWidth="1"/>
    <col min="28" max="36" width="6.25" style="64" customWidth="1"/>
    <col min="37" max="38" width="2.75" style="64" customWidth="1"/>
    <col min="39" max="41" width="2.875" style="64" customWidth="1"/>
    <col min="42" max="42" width="2.875" style="64" hidden="1" customWidth="1"/>
    <col min="43" max="43" width="11.5" style="86" hidden="1" customWidth="1"/>
    <col min="44" max="44" width="3.125" style="64" hidden="1" customWidth="1"/>
    <col min="45" max="45" width="13" style="64" hidden="1" customWidth="1"/>
    <col min="46" max="46" width="8.25" style="64" customWidth="1"/>
    <col min="47" max="57" width="2.875" style="64" customWidth="1"/>
    <col min="58" max="58" width="2.625" style="64" customWidth="1"/>
    <col min="59" max="80" width="3" style="64" customWidth="1"/>
    <col min="81" max="82" width="2.625" style="64" customWidth="1"/>
    <col min="83" max="110" width="2.5" style="64" customWidth="1"/>
    <col min="111" max="16384" width="9" style="64"/>
  </cols>
  <sheetData>
    <row r="1" spans="1:63" ht="24.75" customHeight="1" thickBot="1" x14ac:dyDescent="0.2">
      <c r="A1" s="62"/>
      <c r="B1" s="647" t="s">
        <v>194</v>
      </c>
      <c r="C1" s="647"/>
      <c r="D1" s="647"/>
      <c r="E1" s="647"/>
      <c r="F1" s="647"/>
      <c r="G1" s="647"/>
      <c r="H1" s="647"/>
      <c r="I1" s="647"/>
      <c r="J1" s="647"/>
      <c r="K1" s="647"/>
      <c r="L1" s="647"/>
      <c r="M1" s="647"/>
      <c r="N1" s="647"/>
      <c r="O1" s="647"/>
      <c r="P1" s="647"/>
      <c r="Q1" s="647"/>
      <c r="R1" s="647"/>
      <c r="S1" s="647"/>
      <c r="T1" s="647"/>
      <c r="U1" s="647"/>
      <c r="V1" s="647"/>
      <c r="W1" s="647"/>
      <c r="X1" s="647"/>
      <c r="Y1" s="647"/>
      <c r="Z1" s="647"/>
      <c r="AA1" s="415"/>
      <c r="AB1" s="415"/>
      <c r="AC1" s="415"/>
      <c r="AD1" s="415"/>
      <c r="AE1" s="415"/>
      <c r="AF1" s="415"/>
      <c r="AG1" s="415"/>
      <c r="AH1" s="415"/>
      <c r="AI1" s="415"/>
      <c r="AJ1" s="415"/>
      <c r="AK1" s="415"/>
      <c r="AL1" s="62"/>
      <c r="AM1" s="62"/>
      <c r="AN1" s="62"/>
      <c r="AO1" s="62"/>
      <c r="AP1" s="62"/>
      <c r="AQ1" s="63"/>
    </row>
    <row r="2" spans="1:63" ht="6" customHeight="1" x14ac:dyDescent="0.15">
      <c r="A2" s="62"/>
      <c r="B2" s="412"/>
      <c r="C2" s="413"/>
      <c r="D2" s="413"/>
      <c r="E2" s="413"/>
      <c r="F2" s="413"/>
      <c r="G2" s="413"/>
      <c r="H2" s="413"/>
      <c r="I2" s="413"/>
      <c r="J2" s="413"/>
      <c r="K2" s="413"/>
      <c r="L2" s="413"/>
      <c r="M2" s="413"/>
      <c r="N2" s="413"/>
      <c r="O2" s="413"/>
      <c r="P2" s="413"/>
      <c r="Q2" s="413"/>
      <c r="R2" s="413"/>
      <c r="S2" s="413"/>
      <c r="T2" s="413"/>
      <c r="U2" s="413"/>
      <c r="V2" s="413"/>
      <c r="W2" s="413"/>
      <c r="X2" s="413"/>
      <c r="Y2" s="413"/>
      <c r="Z2" s="414"/>
      <c r="AA2" s="62"/>
      <c r="AB2" s="62"/>
      <c r="AC2" s="62"/>
      <c r="AD2" s="62"/>
      <c r="AE2" s="62"/>
      <c r="AF2" s="62"/>
      <c r="AG2" s="62"/>
      <c r="AH2" s="62"/>
      <c r="AI2" s="62"/>
      <c r="AJ2" s="62"/>
      <c r="AK2" s="62"/>
      <c r="AL2" s="62"/>
      <c r="AM2" s="62"/>
      <c r="AN2" s="62"/>
      <c r="AO2" s="62"/>
      <c r="AP2" s="62"/>
      <c r="AQ2" s="63"/>
      <c r="AS2" s="68"/>
    </row>
    <row r="3" spans="1:63" ht="16.5" customHeight="1" x14ac:dyDescent="0.15">
      <c r="A3" s="62"/>
      <c r="B3" s="65"/>
      <c r="C3" s="648" t="s">
        <v>111</v>
      </c>
      <c r="D3" s="649"/>
      <c r="E3" s="650"/>
      <c r="F3" s="66"/>
      <c r="G3" s="70"/>
      <c r="H3" s="66"/>
      <c r="I3" s="71"/>
      <c r="J3" s="66"/>
      <c r="K3" s="69"/>
      <c r="L3" s="66"/>
      <c r="M3" s="66"/>
      <c r="N3" s="651" t="s">
        <v>115</v>
      </c>
      <c r="O3" s="651"/>
      <c r="P3" s="651"/>
      <c r="Q3" s="66"/>
      <c r="R3" s="72"/>
      <c r="S3" s="72"/>
      <c r="T3" s="73"/>
      <c r="U3" s="72"/>
      <c r="V3" s="72"/>
      <c r="W3" s="72"/>
      <c r="X3" s="72"/>
      <c r="Y3" s="72"/>
      <c r="Z3" s="74"/>
      <c r="AA3" s="85"/>
      <c r="AK3" s="85"/>
      <c r="AL3" s="62"/>
      <c r="AM3" s="62"/>
      <c r="AN3" s="62"/>
      <c r="AO3" s="62"/>
      <c r="AP3" s="62"/>
      <c r="AQ3" s="63"/>
      <c r="AS3" s="68"/>
      <c r="AT3" s="62"/>
      <c r="AV3" s="75"/>
      <c r="AW3" s="75"/>
      <c r="AX3" s="75"/>
      <c r="AY3" s="75"/>
      <c r="AZ3" s="75"/>
      <c r="BA3" s="75"/>
      <c r="BB3" s="75"/>
      <c r="BC3" s="75"/>
      <c r="BD3" s="75"/>
      <c r="BE3" s="75"/>
      <c r="BF3" s="62"/>
      <c r="BG3" s="62"/>
      <c r="BH3" s="62"/>
      <c r="BI3" s="62"/>
    </row>
    <row r="4" spans="1:63" ht="24" customHeight="1" x14ac:dyDescent="0.15">
      <c r="A4" s="62"/>
      <c r="B4" s="65"/>
      <c r="C4" s="637" t="s">
        <v>4</v>
      </c>
      <c r="D4" s="639" t="s">
        <v>5</v>
      </c>
      <c r="E4" s="639"/>
      <c r="F4" s="641" t="s">
        <v>0</v>
      </c>
      <c r="G4" s="630" t="s">
        <v>6</v>
      </c>
      <c r="H4" s="632" t="s">
        <v>7</v>
      </c>
      <c r="I4" s="662" t="s">
        <v>8</v>
      </c>
      <c r="J4" s="656" t="s">
        <v>9</v>
      </c>
      <c r="K4" s="632" t="s">
        <v>110</v>
      </c>
      <c r="L4" s="654" t="s">
        <v>10</v>
      </c>
      <c r="M4" s="76"/>
      <c r="N4" s="637" t="s">
        <v>4</v>
      </c>
      <c r="O4" s="658" t="s">
        <v>5</v>
      </c>
      <c r="P4" s="659"/>
      <c r="Q4" s="641" t="s">
        <v>0</v>
      </c>
      <c r="R4" s="630" t="s">
        <v>6</v>
      </c>
      <c r="S4" s="632" t="s">
        <v>7</v>
      </c>
      <c r="T4" s="662" t="s">
        <v>8</v>
      </c>
      <c r="U4" s="634" t="s">
        <v>9</v>
      </c>
      <c r="V4" s="635"/>
      <c r="W4" s="636"/>
      <c r="X4" s="652" t="s">
        <v>376</v>
      </c>
      <c r="Y4" s="654" t="s">
        <v>10</v>
      </c>
      <c r="Z4" s="77"/>
      <c r="AA4" s="337"/>
      <c r="AK4" s="337"/>
      <c r="AL4" s="62"/>
      <c r="AM4" s="62"/>
      <c r="AN4" s="62"/>
      <c r="AO4" s="62"/>
      <c r="AP4" s="62"/>
      <c r="AQ4" s="63"/>
      <c r="AS4" s="68"/>
      <c r="AT4" s="62"/>
      <c r="AU4" s="75"/>
      <c r="AV4" s="75"/>
      <c r="AW4" s="75"/>
      <c r="AX4" s="75"/>
      <c r="AY4" s="75"/>
      <c r="AZ4" s="75"/>
      <c r="BA4" s="75"/>
      <c r="BB4" s="75"/>
      <c r="BC4" s="75"/>
      <c r="BD4" s="75"/>
      <c r="BE4" s="75"/>
      <c r="BF4" s="62"/>
      <c r="BG4" s="62"/>
      <c r="BH4" s="62"/>
      <c r="BI4" s="62"/>
    </row>
    <row r="5" spans="1:63" ht="13.5" customHeight="1" x14ac:dyDescent="0.15">
      <c r="A5" s="62"/>
      <c r="B5" s="65"/>
      <c r="C5" s="638"/>
      <c r="D5" s="640"/>
      <c r="E5" s="640"/>
      <c r="F5" s="642"/>
      <c r="G5" s="643"/>
      <c r="H5" s="644"/>
      <c r="I5" s="663"/>
      <c r="J5" s="657"/>
      <c r="K5" s="644"/>
      <c r="L5" s="655"/>
      <c r="M5" s="76"/>
      <c r="N5" s="638"/>
      <c r="O5" s="660"/>
      <c r="P5" s="661"/>
      <c r="Q5" s="642"/>
      <c r="R5" s="631"/>
      <c r="S5" s="633"/>
      <c r="T5" s="663"/>
      <c r="U5" s="634" t="s">
        <v>375</v>
      </c>
      <c r="V5" s="635"/>
      <c r="W5" s="398" t="s">
        <v>374</v>
      </c>
      <c r="X5" s="653"/>
      <c r="Y5" s="655"/>
      <c r="Z5" s="77"/>
      <c r="AA5" s="337"/>
      <c r="AK5" s="337"/>
      <c r="AL5" s="62"/>
      <c r="AM5" s="62"/>
      <c r="AN5" s="62"/>
      <c r="AO5" s="62"/>
      <c r="AP5" s="62">
        <v>1</v>
      </c>
      <c r="AQ5" s="63">
        <f>SUMIF($O$6:$O$9,AP5,$Q$6:$Q$9)</f>
        <v>0</v>
      </c>
      <c r="AR5" s="63"/>
      <c r="AS5" s="63">
        <f>SUMIF($O$6:$O$9,AP5,$W$6:$W$9)</f>
        <v>0</v>
      </c>
      <c r="AT5" s="62"/>
      <c r="AU5" s="75"/>
      <c r="AV5" s="75"/>
      <c r="AW5" s="75"/>
      <c r="AX5" s="75"/>
      <c r="AY5" s="75"/>
      <c r="AZ5" s="75"/>
      <c r="BA5" s="75"/>
      <c r="BB5" s="75"/>
      <c r="BC5" s="75"/>
      <c r="BD5" s="75"/>
      <c r="BE5" s="75"/>
      <c r="BF5" s="75"/>
      <c r="BG5" s="75"/>
      <c r="BH5" s="75"/>
      <c r="BI5" s="75"/>
    </row>
    <row r="6" spans="1:63" ht="25.5" customHeight="1" x14ac:dyDescent="0.15">
      <c r="A6" s="62"/>
      <c r="B6" s="664"/>
      <c r="C6" s="380">
        <v>1</v>
      </c>
      <c r="D6" s="340" t="s">
        <v>225</v>
      </c>
      <c r="E6" s="341"/>
      <c r="F6" s="381"/>
      <c r="G6" s="382"/>
      <c r="H6" s="383">
        <f t="shared" ref="H6:H17" si="0">F6-G6</f>
        <v>0</v>
      </c>
      <c r="I6" s="384"/>
      <c r="J6" s="382"/>
      <c r="K6" s="382"/>
      <c r="L6" s="385">
        <f t="shared" ref="L6:L17" si="1">J6+K6</f>
        <v>0</v>
      </c>
      <c r="M6" s="78"/>
      <c r="N6" s="386"/>
      <c r="O6" s="387"/>
      <c r="P6" s="388"/>
      <c r="Q6" s="389"/>
      <c r="R6" s="438"/>
      <c r="S6" s="397">
        <f>Q6-R6</f>
        <v>0</v>
      </c>
      <c r="T6" s="396"/>
      <c r="U6" s="439"/>
      <c r="V6" s="440" t="s">
        <v>32</v>
      </c>
      <c r="W6" s="441"/>
      <c r="X6" s="336"/>
      <c r="Y6" s="397">
        <f>W6+X6</f>
        <v>0</v>
      </c>
      <c r="Z6" s="74"/>
      <c r="AA6" s="85"/>
      <c r="AK6" s="85"/>
      <c r="AL6" s="62"/>
      <c r="AM6" s="62"/>
      <c r="AN6" s="62"/>
      <c r="AO6" s="62"/>
      <c r="AP6" s="62">
        <v>2</v>
      </c>
      <c r="AQ6" s="63">
        <f t="shared" ref="AQ6:AQ15" si="2">SUMIF($O$6:$O$9,AP6,$Q$6:$Q$9)</f>
        <v>0</v>
      </c>
      <c r="AR6" s="63"/>
      <c r="AS6" s="63">
        <f t="shared" ref="AS6:AS16" si="3">SUMIF($O$6:$O$9,AP6,$W$6:$W$9)</f>
        <v>0</v>
      </c>
      <c r="AT6" s="62"/>
      <c r="AU6" s="75"/>
      <c r="BI6" s="75"/>
    </row>
    <row r="7" spans="1:63" ht="25.5" customHeight="1" x14ac:dyDescent="0.15">
      <c r="A7" s="62"/>
      <c r="B7" s="664"/>
      <c r="C7" s="345">
        <v>2</v>
      </c>
      <c r="D7" s="340" t="s">
        <v>224</v>
      </c>
      <c r="E7" s="341"/>
      <c r="F7" s="381"/>
      <c r="G7" s="382"/>
      <c r="H7" s="383">
        <f t="shared" si="0"/>
        <v>0</v>
      </c>
      <c r="I7" s="384"/>
      <c r="J7" s="382"/>
      <c r="K7" s="382"/>
      <c r="L7" s="390">
        <f t="shared" si="1"/>
        <v>0</v>
      </c>
      <c r="M7" s="78"/>
      <c r="N7" s="391"/>
      <c r="O7" s="343"/>
      <c r="P7" s="341"/>
      <c r="Q7" s="389"/>
      <c r="R7" s="438"/>
      <c r="S7" s="392">
        <f>Q7-R7</f>
        <v>0</v>
      </c>
      <c r="T7" s="393"/>
      <c r="U7" s="442"/>
      <c r="V7" s="443" t="s">
        <v>32</v>
      </c>
      <c r="W7" s="444"/>
      <c r="X7" s="382"/>
      <c r="Y7" s="431">
        <f>W7+X7</f>
        <v>0</v>
      </c>
      <c r="Z7" s="74"/>
      <c r="AA7" s="85"/>
      <c r="AK7" s="85"/>
      <c r="AL7" s="62"/>
      <c r="AM7" s="62"/>
      <c r="AN7" s="62"/>
      <c r="AO7" s="62"/>
      <c r="AP7" s="62">
        <v>3</v>
      </c>
      <c r="AQ7" s="63">
        <f t="shared" si="2"/>
        <v>0</v>
      </c>
      <c r="AR7" s="63"/>
      <c r="AS7" s="63">
        <f t="shared" si="3"/>
        <v>0</v>
      </c>
      <c r="AT7" s="62"/>
      <c r="AU7" s="62"/>
      <c r="AV7" s="62"/>
      <c r="AW7" s="62"/>
      <c r="AX7" s="62"/>
      <c r="AY7" s="62"/>
      <c r="AZ7" s="62"/>
      <c r="BA7" s="62"/>
      <c r="BB7" s="62"/>
      <c r="BC7" s="62"/>
      <c r="BD7" s="62"/>
      <c r="BE7" s="62"/>
      <c r="BF7" s="62"/>
      <c r="BG7" s="62"/>
      <c r="BH7" s="62"/>
      <c r="BI7" s="62"/>
      <c r="BJ7" s="79"/>
    </row>
    <row r="8" spans="1:63" ht="25.5" customHeight="1" x14ac:dyDescent="0.15">
      <c r="A8" s="62"/>
      <c r="B8" s="65"/>
      <c r="C8" s="345">
        <v>3</v>
      </c>
      <c r="D8" s="340" t="s">
        <v>226</v>
      </c>
      <c r="E8" s="341"/>
      <c r="F8" s="381"/>
      <c r="G8" s="382"/>
      <c r="H8" s="383">
        <f t="shared" si="0"/>
        <v>0</v>
      </c>
      <c r="I8" s="384"/>
      <c r="J8" s="382"/>
      <c r="K8" s="382"/>
      <c r="L8" s="390">
        <f t="shared" si="1"/>
        <v>0</v>
      </c>
      <c r="M8" s="78"/>
      <c r="N8" s="391"/>
      <c r="O8" s="343"/>
      <c r="P8" s="341"/>
      <c r="Q8" s="389"/>
      <c r="R8" s="438"/>
      <c r="S8" s="394">
        <f>Q8-R8</f>
        <v>0</v>
      </c>
      <c r="T8" s="395"/>
      <c r="U8" s="442"/>
      <c r="V8" s="443" t="s">
        <v>32</v>
      </c>
      <c r="W8" s="444"/>
      <c r="X8" s="382"/>
      <c r="Y8" s="390">
        <f>W8+X8</f>
        <v>0</v>
      </c>
      <c r="Z8" s="74"/>
      <c r="AA8" s="85"/>
      <c r="AK8" s="85"/>
      <c r="AL8" s="62"/>
      <c r="AM8" s="62"/>
      <c r="AN8" s="62"/>
      <c r="AO8" s="62"/>
      <c r="AP8" s="62">
        <v>4</v>
      </c>
      <c r="AQ8" s="63">
        <f t="shared" si="2"/>
        <v>0</v>
      </c>
      <c r="AR8" s="63"/>
      <c r="AS8" s="63">
        <f t="shared" si="3"/>
        <v>0</v>
      </c>
      <c r="AT8" s="62"/>
      <c r="AU8" s="62"/>
      <c r="AV8" s="62"/>
      <c r="AW8" s="62"/>
      <c r="AX8" s="62"/>
      <c r="AY8" s="62"/>
      <c r="AZ8" s="62"/>
      <c r="BA8" s="62"/>
      <c r="BB8" s="62"/>
      <c r="BC8" s="62"/>
      <c r="BD8" s="62"/>
      <c r="BJ8" s="79"/>
      <c r="BK8" s="79"/>
    </row>
    <row r="9" spans="1:63" ht="25.5" customHeight="1" x14ac:dyDescent="0.15">
      <c r="A9" s="62"/>
      <c r="B9" s="339"/>
      <c r="C9" s="345">
        <v>4</v>
      </c>
      <c r="D9" s="340" t="s">
        <v>227</v>
      </c>
      <c r="E9" s="341"/>
      <c r="F9" s="381"/>
      <c r="G9" s="382"/>
      <c r="H9" s="383">
        <f t="shared" si="0"/>
        <v>0</v>
      </c>
      <c r="I9" s="384"/>
      <c r="J9" s="382"/>
      <c r="K9" s="382"/>
      <c r="L9" s="390">
        <f t="shared" si="1"/>
        <v>0</v>
      </c>
      <c r="M9" s="78"/>
      <c r="N9" s="391"/>
      <c r="O9" s="343"/>
      <c r="P9" s="341"/>
      <c r="Q9" s="389"/>
      <c r="R9" s="438"/>
      <c r="S9" s="394">
        <f>Q9-R9</f>
        <v>0</v>
      </c>
      <c r="T9" s="395"/>
      <c r="U9" s="445"/>
      <c r="V9" s="446" t="s">
        <v>32</v>
      </c>
      <c r="W9" s="444"/>
      <c r="X9" s="382"/>
      <c r="Y9" s="390">
        <f>W9+X9</f>
        <v>0</v>
      </c>
      <c r="Z9" s="74"/>
      <c r="AA9" s="85"/>
      <c r="AK9" s="85"/>
      <c r="AL9" s="62"/>
      <c r="AM9" s="62"/>
      <c r="AN9" s="62"/>
      <c r="AO9" s="62"/>
      <c r="AP9" s="62">
        <v>5</v>
      </c>
      <c r="AQ9" s="63">
        <f t="shared" si="2"/>
        <v>0</v>
      </c>
      <c r="AR9" s="63"/>
      <c r="AS9" s="63">
        <f t="shared" si="3"/>
        <v>0</v>
      </c>
      <c r="AT9" s="62"/>
      <c r="AU9" s="62"/>
      <c r="AV9" s="62"/>
      <c r="AW9" s="62"/>
      <c r="AX9" s="62"/>
      <c r="AY9" s="62"/>
      <c r="AZ9" s="62"/>
      <c r="BA9" s="62"/>
      <c r="BB9" s="62"/>
      <c r="BC9" s="62"/>
      <c r="BD9" s="62"/>
      <c r="BJ9" s="75"/>
      <c r="BK9" s="75"/>
    </row>
    <row r="10" spans="1:63" ht="25.5" customHeight="1" x14ac:dyDescent="0.15">
      <c r="A10" s="62"/>
      <c r="B10" s="622"/>
      <c r="C10" s="338">
        <v>5</v>
      </c>
      <c r="D10" s="340" t="s">
        <v>228</v>
      </c>
      <c r="E10" s="341"/>
      <c r="F10" s="381"/>
      <c r="G10" s="382"/>
      <c r="H10" s="342">
        <f t="shared" si="0"/>
        <v>0</v>
      </c>
      <c r="I10" s="384"/>
      <c r="J10" s="382"/>
      <c r="K10" s="335"/>
      <c r="L10" s="344">
        <f t="shared" si="1"/>
        <v>0</v>
      </c>
      <c r="M10" s="78"/>
      <c r="N10" s="623" t="s">
        <v>23</v>
      </c>
      <c r="O10" s="624"/>
      <c r="P10" s="624"/>
      <c r="Q10" s="400">
        <f>SUM(Q6:Q9)</f>
        <v>0</v>
      </c>
      <c r="R10" s="433">
        <f>SUM(R6:R9)</f>
        <v>0</v>
      </c>
      <c r="S10" s="434">
        <f>SUM(S6:S9)</f>
        <v>0</v>
      </c>
      <c r="T10" s="435"/>
      <c r="U10" s="645"/>
      <c r="V10" s="646"/>
      <c r="W10" s="436">
        <f>W6+W7+W8+W9</f>
        <v>0</v>
      </c>
      <c r="X10" s="437"/>
      <c r="Y10" s="432"/>
      <c r="Z10" s="74"/>
      <c r="AA10" s="85"/>
      <c r="AK10" s="85"/>
      <c r="AL10" s="62"/>
      <c r="AM10" s="62"/>
      <c r="AN10" s="62"/>
      <c r="AO10" s="62"/>
      <c r="AP10" s="62">
        <v>6</v>
      </c>
      <c r="AQ10" s="63">
        <f t="shared" si="2"/>
        <v>0</v>
      </c>
      <c r="AR10" s="63"/>
      <c r="AS10" s="63">
        <f t="shared" si="3"/>
        <v>0</v>
      </c>
      <c r="AT10" s="62"/>
      <c r="AU10" s="62"/>
      <c r="AV10" s="62"/>
      <c r="AW10" s="62"/>
      <c r="AX10" s="62"/>
      <c r="AY10" s="62"/>
      <c r="AZ10" s="62"/>
      <c r="BA10" s="62"/>
      <c r="BB10" s="62"/>
      <c r="BC10" s="62"/>
      <c r="BD10" s="62"/>
      <c r="BJ10" s="62"/>
      <c r="BK10" s="75"/>
    </row>
    <row r="11" spans="1:63" ht="25.5" customHeight="1" x14ac:dyDescent="0.15">
      <c r="A11" s="62"/>
      <c r="B11" s="622"/>
      <c r="C11" s="338">
        <v>6</v>
      </c>
      <c r="D11" s="340" t="s">
        <v>229</v>
      </c>
      <c r="E11" s="341"/>
      <c r="F11" s="381"/>
      <c r="G11" s="382"/>
      <c r="H11" s="342">
        <f t="shared" si="0"/>
        <v>0</v>
      </c>
      <c r="I11" s="384"/>
      <c r="J11" s="382"/>
      <c r="K11" s="335"/>
      <c r="L11" s="344">
        <f t="shared" si="1"/>
        <v>0</v>
      </c>
      <c r="M11" s="78"/>
      <c r="N11" s="80"/>
      <c r="O11" s="80"/>
      <c r="P11" s="80"/>
      <c r="Q11" s="80"/>
      <c r="R11" s="80"/>
      <c r="S11" s="80"/>
      <c r="T11" s="80"/>
      <c r="U11" s="80"/>
      <c r="V11" s="80"/>
      <c r="W11" s="80"/>
      <c r="X11" s="80"/>
      <c r="Y11" s="80"/>
      <c r="Z11" s="411"/>
      <c r="AL11" s="62"/>
      <c r="AM11" s="62"/>
      <c r="AN11" s="62"/>
      <c r="AO11" s="62"/>
      <c r="AP11" s="62">
        <v>7</v>
      </c>
      <c r="AQ11" s="63">
        <f t="shared" si="2"/>
        <v>0</v>
      </c>
      <c r="AR11" s="63"/>
      <c r="AS11" s="63">
        <f t="shared" si="3"/>
        <v>0</v>
      </c>
      <c r="AT11" s="62"/>
      <c r="AU11" s="62"/>
      <c r="AV11" s="113"/>
      <c r="AW11" s="113"/>
      <c r="AX11" s="113"/>
      <c r="AY11" s="113"/>
      <c r="AZ11" s="113"/>
      <c r="BA11" s="113"/>
      <c r="BB11" s="113"/>
      <c r="BC11" s="113"/>
      <c r="BD11" s="113"/>
      <c r="BE11" s="113"/>
      <c r="BF11" s="113"/>
      <c r="BG11" s="113"/>
      <c r="BH11" s="113"/>
      <c r="BK11" s="62"/>
    </row>
    <row r="12" spans="1:63" ht="25.5" customHeight="1" x14ac:dyDescent="0.15">
      <c r="A12" s="62"/>
      <c r="B12" s="625"/>
      <c r="C12" s="338">
        <v>7</v>
      </c>
      <c r="D12" s="340" t="s">
        <v>230</v>
      </c>
      <c r="E12" s="341"/>
      <c r="F12" s="381"/>
      <c r="G12" s="382"/>
      <c r="H12" s="342">
        <f t="shared" si="0"/>
        <v>0</v>
      </c>
      <c r="I12" s="384"/>
      <c r="J12" s="382"/>
      <c r="K12" s="335"/>
      <c r="L12" s="397">
        <f t="shared" si="1"/>
        <v>0</v>
      </c>
      <c r="M12" s="72"/>
      <c r="N12" s="80"/>
      <c r="O12" s="80"/>
      <c r="P12" s="80"/>
      <c r="Q12" s="80"/>
      <c r="R12" s="80"/>
      <c r="S12" s="80"/>
      <c r="T12" s="80"/>
      <c r="U12" s="80"/>
      <c r="V12" s="80"/>
      <c r="W12" s="80"/>
      <c r="X12" s="80"/>
      <c r="Y12" s="80"/>
      <c r="Z12" s="74"/>
      <c r="AA12" s="85"/>
      <c r="AK12" s="85"/>
      <c r="AL12" s="62"/>
      <c r="AM12" s="62"/>
      <c r="AN12" s="62"/>
      <c r="AO12" s="62"/>
      <c r="AP12" s="62">
        <v>8</v>
      </c>
      <c r="AQ12" s="63">
        <f t="shared" si="2"/>
        <v>0</v>
      </c>
      <c r="AR12" s="63"/>
      <c r="AS12" s="63">
        <f t="shared" si="3"/>
        <v>0</v>
      </c>
      <c r="AT12" s="62"/>
      <c r="AU12" s="62"/>
      <c r="AV12" s="113"/>
      <c r="AW12" s="113"/>
      <c r="AX12" s="113"/>
      <c r="AY12" s="113"/>
      <c r="AZ12" s="113"/>
      <c r="BA12" s="113"/>
      <c r="BB12" s="113"/>
      <c r="BC12" s="113"/>
      <c r="BD12" s="113"/>
      <c r="BE12" s="113"/>
      <c r="BF12" s="113"/>
      <c r="BG12" s="113"/>
      <c r="BH12" s="113"/>
      <c r="BI12" s="46"/>
    </row>
    <row r="13" spans="1:63" ht="25.5" customHeight="1" x14ac:dyDescent="0.15">
      <c r="A13" s="62"/>
      <c r="B13" s="625"/>
      <c r="C13" s="338">
        <v>8</v>
      </c>
      <c r="D13" s="340" t="s">
        <v>231</v>
      </c>
      <c r="E13" s="341"/>
      <c r="F13" s="381"/>
      <c r="G13" s="382"/>
      <c r="H13" s="342">
        <f t="shared" si="0"/>
        <v>0</v>
      </c>
      <c r="I13" s="384"/>
      <c r="J13" s="382"/>
      <c r="K13" s="335"/>
      <c r="L13" s="397">
        <f t="shared" si="1"/>
        <v>0</v>
      </c>
      <c r="M13" s="80"/>
      <c r="N13" s="629" t="s">
        <v>409</v>
      </c>
      <c r="O13" s="629"/>
      <c r="P13" s="629"/>
      <c r="Q13" s="514" t="s">
        <v>410</v>
      </c>
      <c r="R13" s="514" t="s">
        <v>411</v>
      </c>
      <c r="S13" s="515" t="s">
        <v>412</v>
      </c>
      <c r="T13" s="80"/>
      <c r="U13" s="80"/>
      <c r="V13" s="80"/>
      <c r="W13" s="80"/>
      <c r="X13" s="80"/>
      <c r="Y13" s="80"/>
      <c r="Z13" s="74"/>
      <c r="AA13" s="85"/>
      <c r="AK13" s="85"/>
      <c r="AL13" s="62"/>
      <c r="AM13" s="62"/>
      <c r="AN13" s="62"/>
      <c r="AO13" s="62"/>
      <c r="AP13" s="62">
        <v>9</v>
      </c>
      <c r="AQ13" s="63">
        <f t="shared" si="2"/>
        <v>0</v>
      </c>
      <c r="AR13" s="63"/>
      <c r="AS13" s="63">
        <f t="shared" si="3"/>
        <v>0</v>
      </c>
    </row>
    <row r="14" spans="1:63" ht="25.5" customHeight="1" x14ac:dyDescent="0.15">
      <c r="A14" s="62"/>
      <c r="B14" s="625"/>
      <c r="C14" s="338">
        <v>9</v>
      </c>
      <c r="D14" s="340" t="s">
        <v>232</v>
      </c>
      <c r="E14" s="341"/>
      <c r="F14" s="381"/>
      <c r="G14" s="382"/>
      <c r="H14" s="342">
        <f t="shared" si="0"/>
        <v>0</v>
      </c>
      <c r="I14" s="384"/>
      <c r="J14" s="382"/>
      <c r="K14" s="335"/>
      <c r="L14" s="397">
        <f t="shared" si="1"/>
        <v>0</v>
      </c>
      <c r="M14" s="80"/>
      <c r="N14" s="80"/>
      <c r="O14" s="80"/>
      <c r="P14" s="80"/>
      <c r="Q14" s="512"/>
      <c r="R14" s="512"/>
      <c r="S14" s="512"/>
      <c r="T14" s="80"/>
      <c r="U14" s="80"/>
      <c r="V14" s="80"/>
      <c r="W14" s="80"/>
      <c r="X14" s="80"/>
      <c r="Y14" s="80"/>
      <c r="Z14" s="74"/>
      <c r="AA14" s="85"/>
      <c r="AK14" s="85"/>
      <c r="AL14" s="62"/>
      <c r="AM14" s="62"/>
      <c r="AN14" s="62"/>
      <c r="AO14" s="62"/>
      <c r="AP14" s="62">
        <v>10</v>
      </c>
      <c r="AQ14" s="63">
        <f t="shared" si="2"/>
        <v>0</v>
      </c>
      <c r="AR14" s="63"/>
      <c r="AS14" s="63">
        <f t="shared" si="3"/>
        <v>0</v>
      </c>
    </row>
    <row r="15" spans="1:63" ht="25.5" customHeight="1" x14ac:dyDescent="0.15">
      <c r="A15" s="62"/>
      <c r="B15" s="625"/>
      <c r="C15" s="338">
        <v>10</v>
      </c>
      <c r="D15" s="340" t="s">
        <v>233</v>
      </c>
      <c r="E15" s="341"/>
      <c r="F15" s="381"/>
      <c r="G15" s="382"/>
      <c r="H15" s="342">
        <f t="shared" si="0"/>
        <v>0</v>
      </c>
      <c r="I15" s="384"/>
      <c r="J15" s="382"/>
      <c r="K15" s="335"/>
      <c r="L15" s="397">
        <f t="shared" si="1"/>
        <v>0</v>
      </c>
      <c r="M15" s="80"/>
      <c r="N15" s="80"/>
      <c r="O15" s="80"/>
      <c r="P15" s="80"/>
      <c r="Q15" s="513" t="s">
        <v>414</v>
      </c>
      <c r="R15" s="80"/>
      <c r="S15" s="80"/>
      <c r="T15" s="80"/>
      <c r="U15" s="80"/>
      <c r="V15" s="80"/>
      <c r="W15" s="80"/>
      <c r="X15" s="80"/>
      <c r="Y15" s="80"/>
      <c r="Z15" s="74"/>
      <c r="AA15" s="85"/>
      <c r="AK15" s="85"/>
      <c r="AL15" s="62"/>
      <c r="AM15" s="62"/>
      <c r="AN15" s="62"/>
      <c r="AO15" s="62"/>
      <c r="AP15" s="62">
        <v>11</v>
      </c>
      <c r="AQ15" s="63">
        <f t="shared" si="2"/>
        <v>0</v>
      </c>
      <c r="AR15" s="63"/>
      <c r="AS15" s="63">
        <f t="shared" si="3"/>
        <v>0</v>
      </c>
    </row>
    <row r="16" spans="1:63" ht="25.5" customHeight="1" x14ac:dyDescent="0.15">
      <c r="A16" s="62"/>
      <c r="B16" s="625"/>
      <c r="C16" s="338">
        <v>11</v>
      </c>
      <c r="D16" s="340" t="s">
        <v>234</v>
      </c>
      <c r="E16" s="341"/>
      <c r="F16" s="381"/>
      <c r="G16" s="382"/>
      <c r="H16" s="342">
        <f t="shared" si="0"/>
        <v>0</v>
      </c>
      <c r="I16" s="384"/>
      <c r="J16" s="382"/>
      <c r="K16" s="335"/>
      <c r="L16" s="397">
        <f t="shared" si="1"/>
        <v>0</v>
      </c>
      <c r="M16" s="80"/>
      <c r="N16" s="80"/>
      <c r="O16" s="80"/>
      <c r="P16" s="80"/>
      <c r="Q16" s="513" t="s">
        <v>413</v>
      </c>
      <c r="R16" s="80"/>
      <c r="S16" s="80"/>
      <c r="T16" s="80"/>
      <c r="U16" s="80"/>
      <c r="V16" s="80"/>
      <c r="W16" s="80"/>
      <c r="X16" s="80"/>
      <c r="Y16" s="80"/>
      <c r="Z16" s="74"/>
      <c r="AA16" s="85"/>
      <c r="AK16" s="85"/>
      <c r="AL16" s="62"/>
      <c r="AM16" s="62"/>
      <c r="AN16" s="62"/>
      <c r="AO16" s="62"/>
      <c r="AP16" s="62">
        <v>12</v>
      </c>
      <c r="AQ16" s="63">
        <f>SUMIF($O$6:$O$9,AP16,$Q$6:$Q$9)</f>
        <v>0</v>
      </c>
      <c r="AR16" s="63"/>
      <c r="AS16" s="63">
        <f t="shared" si="3"/>
        <v>0</v>
      </c>
    </row>
    <row r="17" spans="1:43" ht="25.5" customHeight="1" x14ac:dyDescent="0.15">
      <c r="A17" s="62"/>
      <c r="B17" s="625"/>
      <c r="C17" s="345">
        <v>12</v>
      </c>
      <c r="D17" s="340" t="s">
        <v>235</v>
      </c>
      <c r="E17" s="399"/>
      <c r="F17" s="381"/>
      <c r="G17" s="382"/>
      <c r="H17" s="519">
        <f t="shared" si="0"/>
        <v>0</v>
      </c>
      <c r="I17" s="384"/>
      <c r="J17" s="382"/>
      <c r="K17" s="518"/>
      <c r="L17" s="520">
        <f t="shared" si="1"/>
        <v>0</v>
      </c>
      <c r="M17" s="80"/>
      <c r="N17" s="80"/>
      <c r="O17" s="80"/>
      <c r="P17" s="80"/>
      <c r="Q17" s="513" t="s">
        <v>415</v>
      </c>
      <c r="R17" s="80"/>
      <c r="S17" s="80"/>
      <c r="T17" s="80"/>
      <c r="U17" s="80"/>
      <c r="V17" s="80"/>
      <c r="W17" s="80"/>
      <c r="X17" s="80"/>
      <c r="Y17" s="80"/>
      <c r="Z17" s="74"/>
      <c r="AA17" s="85"/>
      <c r="AK17" s="85"/>
      <c r="AL17" s="62"/>
      <c r="AM17" s="62"/>
      <c r="AN17" s="62"/>
      <c r="AO17" s="62"/>
    </row>
    <row r="18" spans="1:43" ht="25.5" customHeight="1" x14ac:dyDescent="0.15">
      <c r="A18" s="62"/>
      <c r="B18" s="626"/>
      <c r="C18" s="627"/>
      <c r="D18" s="627"/>
      <c r="E18" s="627"/>
      <c r="F18" s="521">
        <f>SUM(F6:F17)+Q14</f>
        <v>0</v>
      </c>
      <c r="G18" s="397">
        <f>SUM(G6:G17)+R14</f>
        <v>0</v>
      </c>
      <c r="H18" s="397">
        <f>SUM(H6:H17)+Q14-R14</f>
        <v>0</v>
      </c>
      <c r="I18" s="435"/>
      <c r="J18" s="521">
        <f>SUM(J6:J17)+S14</f>
        <v>0</v>
      </c>
      <c r="K18" s="397"/>
      <c r="L18" s="397"/>
      <c r="M18" s="80"/>
      <c r="N18" s="80"/>
      <c r="O18" s="80"/>
      <c r="P18" s="80"/>
      <c r="Q18" s="80"/>
      <c r="R18" s="80"/>
      <c r="S18" s="80"/>
      <c r="T18" s="80"/>
      <c r="U18" s="80"/>
      <c r="V18" s="80"/>
      <c r="W18" s="80"/>
      <c r="X18" s="80"/>
      <c r="Y18" s="80"/>
      <c r="Z18" s="74"/>
      <c r="AA18" s="85"/>
      <c r="AK18" s="85"/>
      <c r="AL18" s="62"/>
      <c r="AM18" s="62"/>
      <c r="AN18" s="62"/>
      <c r="AO18" s="62"/>
    </row>
    <row r="19" spans="1:43" ht="22.5" customHeight="1" thickBot="1" x14ac:dyDescent="0.2">
      <c r="A19" s="62"/>
      <c r="B19" s="81"/>
      <c r="C19" s="82"/>
      <c r="D19" s="82"/>
      <c r="E19" s="82"/>
      <c r="F19" s="82"/>
      <c r="G19" s="82"/>
      <c r="H19" s="82"/>
      <c r="I19" s="82"/>
      <c r="J19" s="82"/>
      <c r="K19" s="82"/>
      <c r="L19" s="82"/>
      <c r="M19" s="410"/>
      <c r="N19" s="404"/>
      <c r="O19" s="404"/>
      <c r="P19" s="404"/>
      <c r="Q19" s="405"/>
      <c r="R19" s="83"/>
      <c r="S19" s="406"/>
      <c r="T19" s="407"/>
      <c r="U19" s="408"/>
      <c r="V19" s="408"/>
      <c r="W19" s="409"/>
      <c r="X19" s="407"/>
      <c r="Y19" s="83"/>
      <c r="Z19" s="84"/>
      <c r="AA19" s="85"/>
      <c r="AB19" s="85"/>
      <c r="AC19" s="85"/>
      <c r="AD19" s="85"/>
      <c r="AE19" s="85"/>
      <c r="AF19" s="85"/>
      <c r="AG19" s="85"/>
      <c r="AH19" s="85"/>
      <c r="AI19" s="85"/>
      <c r="AJ19" s="85"/>
      <c r="AK19" s="85"/>
      <c r="AL19" s="62"/>
      <c r="AM19" s="62"/>
      <c r="AN19" s="62"/>
      <c r="AO19" s="62"/>
      <c r="AP19" s="62"/>
      <c r="AQ19" s="63"/>
    </row>
    <row r="20" spans="1:43" ht="16.5" customHeight="1" thickBot="1" x14ac:dyDescent="0.2">
      <c r="A20" s="62"/>
      <c r="B20" s="62"/>
      <c r="C20" s="62"/>
      <c r="D20" s="62"/>
      <c r="E20" s="62"/>
      <c r="F20" s="62"/>
      <c r="G20" s="62"/>
      <c r="H20" s="62"/>
      <c r="I20" s="62"/>
      <c r="J20" s="62"/>
      <c r="K20" s="62"/>
      <c r="L20" s="62"/>
      <c r="M20" s="85"/>
      <c r="AL20" s="62"/>
      <c r="AM20" s="62"/>
      <c r="AN20" s="62"/>
      <c r="AO20" s="62"/>
      <c r="AP20" s="62"/>
      <c r="AQ20" s="63"/>
    </row>
    <row r="21" spans="1:43" ht="18.75" customHeight="1" x14ac:dyDescent="0.15">
      <c r="A21" s="62"/>
      <c r="B21" s="416"/>
      <c r="C21" s="417" t="s">
        <v>379</v>
      </c>
      <c r="D21" s="424"/>
      <c r="E21" s="418"/>
      <c r="F21" s="418"/>
      <c r="G21" s="418"/>
      <c r="H21" s="418"/>
      <c r="I21" s="418"/>
      <c r="J21" s="418"/>
      <c r="K21" s="418"/>
      <c r="L21" s="424"/>
      <c r="M21" s="424"/>
      <c r="N21" s="424"/>
      <c r="O21" s="424"/>
      <c r="P21" s="424"/>
      <c r="Q21" s="424"/>
      <c r="R21" s="424"/>
      <c r="S21" s="424"/>
      <c r="T21" s="424"/>
      <c r="U21" s="424"/>
      <c r="V21" s="424"/>
      <c r="W21" s="424"/>
      <c r="X21" s="424"/>
      <c r="Y21" s="424"/>
      <c r="Z21" s="419"/>
      <c r="AL21" s="62"/>
      <c r="AM21" s="62"/>
      <c r="AN21" s="62"/>
      <c r="AQ21" s="64"/>
    </row>
    <row r="22" spans="1:43" ht="18.75" customHeight="1" x14ac:dyDescent="0.15">
      <c r="A22" s="62"/>
      <c r="B22" s="420"/>
      <c r="E22" s="401"/>
      <c r="F22" s="524"/>
      <c r="G22" s="522" t="s">
        <v>426</v>
      </c>
      <c r="H22" s="618" t="s">
        <v>221</v>
      </c>
      <c r="I22" s="619"/>
      <c r="J22" s="618" t="s">
        <v>222</v>
      </c>
      <c r="K22" s="619"/>
      <c r="Q22" s="524"/>
      <c r="R22" s="522" t="s">
        <v>426</v>
      </c>
      <c r="S22" s="618" t="s">
        <v>221</v>
      </c>
      <c r="T22" s="619"/>
      <c r="U22" s="618" t="s">
        <v>222</v>
      </c>
      <c r="V22" s="620"/>
      <c r="W22" s="619"/>
      <c r="Z22" s="421"/>
      <c r="AL22" s="62"/>
      <c r="AM22" s="62"/>
      <c r="AN22" s="62"/>
      <c r="AQ22" s="64"/>
    </row>
    <row r="23" spans="1:43" ht="18.75" customHeight="1" x14ac:dyDescent="0.15">
      <c r="A23" s="62"/>
      <c r="B23" s="420"/>
      <c r="C23" s="617" t="s">
        <v>377</v>
      </c>
      <c r="D23" s="617"/>
      <c r="E23" s="617"/>
      <c r="F23" s="525" t="s">
        <v>381</v>
      </c>
      <c r="G23" s="402">
        <f>COUNTA(F6:F11)</f>
        <v>0</v>
      </c>
      <c r="H23" s="621">
        <f>SUM(F6:F11)</f>
        <v>0</v>
      </c>
      <c r="I23" s="621"/>
      <c r="J23" s="614">
        <f>SUM(J6:J11)</f>
        <v>0</v>
      </c>
      <c r="K23" s="628"/>
      <c r="N23" s="617" t="s">
        <v>378</v>
      </c>
      <c r="O23" s="617"/>
      <c r="P23" s="617"/>
      <c r="Q23" s="525" t="s">
        <v>381</v>
      </c>
      <c r="R23" s="402">
        <f>COUNTIF(O6:O9,"&lt;7")</f>
        <v>0</v>
      </c>
      <c r="S23" s="621">
        <f>SUM(AQ5:AQ10)</f>
        <v>0</v>
      </c>
      <c r="T23" s="621"/>
      <c r="U23" s="614">
        <f>SUM(AS5:AS10)</f>
        <v>0</v>
      </c>
      <c r="V23" s="615"/>
      <c r="W23" s="616"/>
      <c r="Z23" s="421"/>
      <c r="AL23" s="62"/>
      <c r="AM23" s="62"/>
      <c r="AN23" s="62"/>
      <c r="AQ23" s="64"/>
    </row>
    <row r="24" spans="1:43" ht="18.75" customHeight="1" x14ac:dyDescent="0.15">
      <c r="A24" s="62"/>
      <c r="B24" s="420"/>
      <c r="C24" s="617"/>
      <c r="D24" s="617"/>
      <c r="E24" s="617"/>
      <c r="F24" s="525" t="s">
        <v>380</v>
      </c>
      <c r="G24" s="402">
        <f>COUNTA(F12:F17)</f>
        <v>0</v>
      </c>
      <c r="H24" s="621">
        <f>SUM(F12:F17)</f>
        <v>0</v>
      </c>
      <c r="I24" s="621"/>
      <c r="J24" s="621">
        <f>SUM(J12:J17)</f>
        <v>0</v>
      </c>
      <c r="K24" s="621"/>
      <c r="N24" s="617"/>
      <c r="O24" s="617"/>
      <c r="P24" s="617"/>
      <c r="Q24" s="525" t="s">
        <v>380</v>
      </c>
      <c r="R24" s="402">
        <f>COUNTIF(O6:O9,"&gt;6")</f>
        <v>0</v>
      </c>
      <c r="S24" s="621">
        <f>SUM(AQ11:AQ16)</f>
        <v>0</v>
      </c>
      <c r="T24" s="621"/>
      <c r="U24" s="614">
        <f>SUM(AS11:AS16)</f>
        <v>0</v>
      </c>
      <c r="V24" s="615"/>
      <c r="W24" s="616"/>
      <c r="Z24" s="421"/>
      <c r="AL24" s="62"/>
      <c r="AM24" s="62"/>
      <c r="AN24" s="62"/>
      <c r="AO24" s="62"/>
      <c r="AP24" s="63"/>
      <c r="AQ24" s="64"/>
    </row>
    <row r="25" spans="1:43" ht="18.75" customHeight="1" thickBot="1" x14ac:dyDescent="0.2">
      <c r="A25" s="62"/>
      <c r="B25" s="422"/>
      <c r="C25" s="523"/>
      <c r="D25" s="403"/>
      <c r="E25" s="403"/>
      <c r="F25" s="403"/>
      <c r="G25" s="403"/>
      <c r="H25" s="403"/>
      <c r="I25" s="403"/>
      <c r="J25" s="403"/>
      <c r="K25" s="403"/>
      <c r="L25" s="523"/>
      <c r="M25" s="523"/>
      <c r="N25" s="523"/>
      <c r="O25" s="523"/>
      <c r="P25" s="523"/>
      <c r="Q25" s="523"/>
      <c r="R25" s="523"/>
      <c r="S25" s="523"/>
      <c r="T25" s="523"/>
      <c r="U25" s="523"/>
      <c r="V25" s="523"/>
      <c r="W25" s="523"/>
      <c r="X25" s="523"/>
      <c r="Y25" s="523"/>
      <c r="Z25" s="423"/>
      <c r="AL25" s="62"/>
      <c r="AM25" s="62"/>
      <c r="AN25" s="62"/>
      <c r="AO25" s="62"/>
      <c r="AP25" s="63"/>
      <c r="AQ25" s="64"/>
    </row>
    <row r="26" spans="1:43" ht="13.7" customHeight="1" x14ac:dyDescent="0.15">
      <c r="A26" s="62"/>
      <c r="N26" s="62"/>
      <c r="AL26" s="62"/>
      <c r="AM26" s="62"/>
      <c r="AN26" s="62"/>
      <c r="AO26" s="62"/>
      <c r="AP26" s="62"/>
      <c r="AQ26" s="63"/>
    </row>
    <row r="27" spans="1:43" ht="13.7" customHeight="1" x14ac:dyDescent="0.15">
      <c r="A27" s="62"/>
      <c r="AL27" s="62"/>
      <c r="AM27" s="62"/>
      <c r="AN27" s="62"/>
      <c r="AO27" s="62"/>
      <c r="AP27" s="62"/>
      <c r="AQ27" s="63"/>
    </row>
    <row r="28" spans="1:43" ht="13.7" customHeight="1" x14ac:dyDescent="0.15">
      <c r="A28" s="62"/>
      <c r="AL28" s="62"/>
      <c r="AM28" s="62"/>
      <c r="AN28" s="62"/>
      <c r="AO28" s="62"/>
      <c r="AP28" s="62"/>
      <c r="AQ28" s="63"/>
    </row>
    <row r="29" spans="1:43" ht="13.7" customHeight="1" x14ac:dyDescent="0.15">
      <c r="A29" s="62"/>
      <c r="AL29" s="62"/>
      <c r="AM29" s="62"/>
      <c r="AN29" s="62"/>
      <c r="AO29" s="62"/>
      <c r="AP29" s="62"/>
      <c r="AQ29" s="63"/>
    </row>
    <row r="30" spans="1:43" ht="12.75" customHeight="1" x14ac:dyDescent="0.15">
      <c r="A30" s="62"/>
      <c r="AL30" s="62"/>
      <c r="AM30" s="62"/>
      <c r="AN30" s="62"/>
      <c r="AO30" s="62"/>
      <c r="AP30" s="62"/>
      <c r="AQ30" s="63"/>
    </row>
    <row r="31" spans="1:43" ht="12.75" customHeight="1" x14ac:dyDescent="0.15"/>
    <row r="32" spans="1:43" ht="12.75" customHeight="1" x14ac:dyDescent="0.15"/>
    <row r="33" ht="12.75" customHeight="1" x14ac:dyDescent="0.15"/>
    <row r="34" ht="12.75" customHeight="1" x14ac:dyDescent="0.15"/>
  </sheetData>
  <sheetProtection password="BEC1" sheet="1" objects="1" scenarios="1"/>
  <mergeCells count="43">
    <mergeCell ref="U10:V10"/>
    <mergeCell ref="B1:Z1"/>
    <mergeCell ref="C3:E3"/>
    <mergeCell ref="N3:P3"/>
    <mergeCell ref="X4:X5"/>
    <mergeCell ref="Y4:Y5"/>
    <mergeCell ref="J4:J5"/>
    <mergeCell ref="K4:K5"/>
    <mergeCell ref="L4:L5"/>
    <mergeCell ref="N4:N5"/>
    <mergeCell ref="O4:P5"/>
    <mergeCell ref="Q4:Q5"/>
    <mergeCell ref="U5:V5"/>
    <mergeCell ref="T4:T5"/>
    <mergeCell ref="I4:I5"/>
    <mergeCell ref="B6:B7"/>
    <mergeCell ref="R4:R5"/>
    <mergeCell ref="S4:S5"/>
    <mergeCell ref="U4:W4"/>
    <mergeCell ref="C4:C5"/>
    <mergeCell ref="D4:E5"/>
    <mergeCell ref="F4:F5"/>
    <mergeCell ref="G4:G5"/>
    <mergeCell ref="H4:H5"/>
    <mergeCell ref="B10:B11"/>
    <mergeCell ref="N10:P10"/>
    <mergeCell ref="B12:B18"/>
    <mergeCell ref="C18:E18"/>
    <mergeCell ref="C23:E24"/>
    <mergeCell ref="J22:K22"/>
    <mergeCell ref="H23:I23"/>
    <mergeCell ref="H24:I24"/>
    <mergeCell ref="H22:I22"/>
    <mergeCell ref="J23:K23"/>
    <mergeCell ref="J24:K24"/>
    <mergeCell ref="N13:P13"/>
    <mergeCell ref="U24:W24"/>
    <mergeCell ref="N23:P24"/>
    <mergeCell ref="U23:W23"/>
    <mergeCell ref="S22:T22"/>
    <mergeCell ref="U22:W22"/>
    <mergeCell ref="S23:T23"/>
    <mergeCell ref="S24:T24"/>
  </mergeCells>
  <phoneticPr fontId="1"/>
  <pageMargins left="0.39" right="0.3" top="0.35433070866141736" bottom="0.47244094488188981"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B1:BO175"/>
  <sheetViews>
    <sheetView showGridLines="0" showRowColHeaders="0" zoomScaleNormal="100" workbookViewId="0">
      <selection activeCell="C10" sqref="C10:D11"/>
    </sheetView>
  </sheetViews>
  <sheetFormatPr defaultColWidth="9" defaultRowHeight="13.5" x14ac:dyDescent="0.15"/>
  <cols>
    <col min="1" max="1" width="4" style="62" customWidth="1"/>
    <col min="2" max="2" width="2.75" style="62" customWidth="1"/>
    <col min="3" max="51" width="2.875" style="62" customWidth="1"/>
    <col min="52" max="53" width="3" style="62" customWidth="1"/>
    <col min="54" max="72" width="3.5" style="62" customWidth="1"/>
    <col min="73" max="85" width="2.5" style="62" customWidth="1"/>
    <col min="86" max="16384" width="9" style="62"/>
  </cols>
  <sheetData>
    <row r="1" spans="2:61" ht="24.75" customHeight="1" thickBot="1" x14ac:dyDescent="0.2">
      <c r="B1" s="647" t="s">
        <v>209</v>
      </c>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c r="AN1" s="647"/>
      <c r="AO1" s="647"/>
      <c r="AP1" s="647"/>
      <c r="AQ1" s="647"/>
      <c r="AR1" s="647"/>
      <c r="AS1" s="647"/>
      <c r="AT1" s="647"/>
      <c r="AU1" s="647"/>
      <c r="AV1" s="647"/>
      <c r="AW1" s="647"/>
      <c r="AX1" s="647"/>
      <c r="AY1" s="647"/>
      <c r="AZ1" s="647"/>
    </row>
    <row r="2" spans="2:61" ht="13.5" customHeight="1" x14ac:dyDescent="0.15">
      <c r="B2" s="708" t="s">
        <v>290</v>
      </c>
      <c r="C2" s="709"/>
      <c r="D2" s="709"/>
      <c r="E2" s="709"/>
      <c r="F2" s="709"/>
      <c r="G2" s="709"/>
      <c r="H2" s="709"/>
      <c r="I2" s="710"/>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8"/>
    </row>
    <row r="3" spans="2:61" ht="15" customHeight="1" thickBot="1" x14ac:dyDescent="0.2">
      <c r="B3" s="683"/>
      <c r="C3" s="684"/>
      <c r="D3" s="684"/>
      <c r="E3" s="684"/>
      <c r="F3" s="684"/>
      <c r="G3" s="684"/>
      <c r="H3" s="684"/>
      <c r="I3" s="685"/>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90"/>
    </row>
    <row r="4" spans="2:61" ht="13.5" customHeight="1" x14ac:dyDescent="0.15">
      <c r="B4" s="91"/>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7"/>
    </row>
    <row r="5" spans="2:61" ht="13.5" customHeight="1" x14ac:dyDescent="0.15">
      <c r="B5" s="91"/>
      <c r="C5" s="702" t="s">
        <v>139</v>
      </c>
      <c r="D5" s="703"/>
      <c r="E5" s="702" t="s">
        <v>140</v>
      </c>
      <c r="F5" s="703"/>
      <c r="G5" s="702" t="s">
        <v>141</v>
      </c>
      <c r="H5" s="703"/>
      <c r="I5" s="702" t="s">
        <v>142</v>
      </c>
      <c r="J5" s="703"/>
      <c r="K5" s="702" t="s">
        <v>3</v>
      </c>
      <c r="L5" s="703"/>
      <c r="M5" s="700" t="s">
        <v>143</v>
      </c>
      <c r="N5" s="700"/>
      <c r="O5" s="700"/>
      <c r="P5" s="700"/>
      <c r="Q5" s="701" t="s">
        <v>147</v>
      </c>
      <c r="R5" s="701"/>
      <c r="S5" s="701"/>
      <c r="T5" s="701"/>
      <c r="U5" s="702" t="s">
        <v>148</v>
      </c>
      <c r="V5" s="703"/>
      <c r="W5" s="702" t="s">
        <v>149</v>
      </c>
      <c r="X5" s="703"/>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7"/>
    </row>
    <row r="6" spans="2:61" ht="13.7" customHeight="1" x14ac:dyDescent="0.15">
      <c r="B6" s="91"/>
      <c r="C6" s="704"/>
      <c r="D6" s="705"/>
      <c r="E6" s="704"/>
      <c r="F6" s="705"/>
      <c r="G6" s="704"/>
      <c r="H6" s="705"/>
      <c r="I6" s="704"/>
      <c r="J6" s="705"/>
      <c r="K6" s="704"/>
      <c r="L6" s="705"/>
      <c r="M6" s="702" t="s">
        <v>144</v>
      </c>
      <c r="N6" s="703"/>
      <c r="O6" s="702" t="s">
        <v>145</v>
      </c>
      <c r="P6" s="703"/>
      <c r="Q6" s="702" t="s">
        <v>146</v>
      </c>
      <c r="R6" s="703"/>
      <c r="S6" s="702" t="s">
        <v>144</v>
      </c>
      <c r="T6" s="703"/>
      <c r="U6" s="704"/>
      <c r="V6" s="705"/>
      <c r="W6" s="704"/>
      <c r="X6" s="705"/>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7"/>
    </row>
    <row r="7" spans="2:61" ht="13.7" customHeight="1" x14ac:dyDescent="0.15">
      <c r="B7" s="92"/>
      <c r="C7" s="704"/>
      <c r="D7" s="705"/>
      <c r="E7" s="704"/>
      <c r="F7" s="705"/>
      <c r="G7" s="704"/>
      <c r="H7" s="705"/>
      <c r="I7" s="704"/>
      <c r="J7" s="705"/>
      <c r="K7" s="704"/>
      <c r="L7" s="705"/>
      <c r="M7" s="704"/>
      <c r="N7" s="705"/>
      <c r="O7" s="704"/>
      <c r="P7" s="705"/>
      <c r="Q7" s="704"/>
      <c r="R7" s="705"/>
      <c r="S7" s="704"/>
      <c r="T7" s="705"/>
      <c r="U7" s="704"/>
      <c r="V7" s="705"/>
      <c r="W7" s="704"/>
      <c r="X7" s="705"/>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7"/>
    </row>
    <row r="8" spans="2:61" ht="13.7" customHeight="1" x14ac:dyDescent="0.15">
      <c r="B8" s="92"/>
      <c r="C8" s="704"/>
      <c r="D8" s="705"/>
      <c r="E8" s="704"/>
      <c r="F8" s="705"/>
      <c r="G8" s="704"/>
      <c r="H8" s="705"/>
      <c r="I8" s="704"/>
      <c r="J8" s="705"/>
      <c r="K8" s="704"/>
      <c r="L8" s="705"/>
      <c r="M8" s="706"/>
      <c r="N8" s="707"/>
      <c r="O8" s="706"/>
      <c r="P8" s="707"/>
      <c r="Q8" s="706"/>
      <c r="R8" s="707"/>
      <c r="S8" s="706"/>
      <c r="T8" s="707"/>
      <c r="U8" s="706"/>
      <c r="V8" s="707"/>
      <c r="W8" s="706"/>
      <c r="X8" s="707"/>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7"/>
    </row>
    <row r="9" spans="2:61" ht="13.7" customHeight="1" x14ac:dyDescent="0.15">
      <c r="B9" s="92"/>
      <c r="C9" s="706"/>
      <c r="D9" s="707"/>
      <c r="E9" s="706"/>
      <c r="F9" s="707"/>
      <c r="G9" s="706"/>
      <c r="H9" s="707"/>
      <c r="I9" s="706"/>
      <c r="J9" s="707"/>
      <c r="K9" s="706"/>
      <c r="L9" s="707"/>
      <c r="M9" s="711">
        <v>400000</v>
      </c>
      <c r="N9" s="711"/>
      <c r="O9" s="711">
        <v>270000</v>
      </c>
      <c r="P9" s="711"/>
      <c r="Q9" s="711">
        <v>270000</v>
      </c>
      <c r="R9" s="711"/>
      <c r="S9" s="711">
        <v>350000</v>
      </c>
      <c r="T9" s="711"/>
      <c r="U9" s="711">
        <v>270000</v>
      </c>
      <c r="V9" s="711"/>
      <c r="W9" s="711">
        <v>270000</v>
      </c>
      <c r="X9" s="711"/>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7"/>
    </row>
    <row r="10" spans="2:61" ht="13.7" customHeight="1" x14ac:dyDescent="0.15">
      <c r="B10" s="92"/>
      <c r="C10" s="613" t="s">
        <v>320</v>
      </c>
      <c r="D10" s="613"/>
      <c r="E10" s="613"/>
      <c r="F10" s="613"/>
      <c r="G10" s="613"/>
      <c r="H10" s="613"/>
      <c r="I10" s="613"/>
      <c r="J10" s="613"/>
      <c r="K10" s="613"/>
      <c r="L10" s="613"/>
      <c r="M10" s="613"/>
      <c r="N10" s="613"/>
      <c r="O10" s="613"/>
      <c r="P10" s="613"/>
      <c r="Q10" s="613"/>
      <c r="R10" s="613"/>
      <c r="S10" s="613"/>
      <c r="T10" s="613"/>
      <c r="U10" s="613"/>
      <c r="V10" s="613"/>
      <c r="W10" s="613"/>
      <c r="X10" s="613"/>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7"/>
    </row>
    <row r="11" spans="2:61" ht="13.7" customHeight="1" x14ac:dyDescent="0.15">
      <c r="B11" s="92"/>
      <c r="C11" s="613"/>
      <c r="D11" s="613"/>
      <c r="E11" s="613"/>
      <c r="F11" s="613"/>
      <c r="G11" s="613"/>
      <c r="H11" s="613"/>
      <c r="I11" s="613"/>
      <c r="J11" s="613"/>
      <c r="K11" s="613"/>
      <c r="L11" s="613"/>
      <c r="M11" s="613"/>
      <c r="N11" s="613"/>
      <c r="O11" s="613"/>
      <c r="P11" s="613"/>
      <c r="Q11" s="613"/>
      <c r="R11" s="613"/>
      <c r="S11" s="613"/>
      <c r="T11" s="613"/>
      <c r="U11" s="613"/>
      <c r="V11" s="613"/>
      <c r="W11" s="613"/>
      <c r="X11" s="613"/>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7"/>
      <c r="BB11" s="93"/>
      <c r="BC11" s="93"/>
      <c r="BD11" s="93"/>
      <c r="BE11" s="93"/>
      <c r="BF11" s="93"/>
      <c r="BG11" s="93"/>
      <c r="BH11" s="93"/>
      <c r="BI11" s="93"/>
    </row>
    <row r="12" spans="2:61" ht="13.7" customHeight="1" x14ac:dyDescent="0.15">
      <c r="B12" s="92"/>
      <c r="C12" s="678"/>
      <c r="D12" s="678"/>
      <c r="E12" s="678"/>
      <c r="F12" s="678"/>
      <c r="G12" s="678"/>
      <c r="H12" s="678"/>
      <c r="I12" s="678"/>
      <c r="J12" s="678"/>
      <c r="K12" s="678"/>
      <c r="L12" s="678"/>
      <c r="M12" s="679">
        <f>IF(M10="○",M9,0)</f>
        <v>0</v>
      </c>
      <c r="N12" s="679"/>
      <c r="O12" s="679">
        <f>IF(O10="○",O9,0)</f>
        <v>0</v>
      </c>
      <c r="P12" s="679"/>
      <c r="Q12" s="679">
        <f>IF(Q10="○",Q9,0)</f>
        <v>0</v>
      </c>
      <c r="R12" s="679"/>
      <c r="S12" s="679">
        <f>IF(S10="○",S9,0)</f>
        <v>0</v>
      </c>
      <c r="T12" s="679"/>
      <c r="U12" s="679">
        <f>IF(U10="○",U9,0)</f>
        <v>0</v>
      </c>
      <c r="V12" s="679"/>
      <c r="W12" s="679">
        <f>IF(W10="○",W9,0)</f>
        <v>0</v>
      </c>
      <c r="X12" s="679"/>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7"/>
      <c r="BH12" s="93"/>
      <c r="BI12" s="93"/>
    </row>
    <row r="13" spans="2:61" ht="13.7" customHeight="1" x14ac:dyDescent="0.15">
      <c r="B13" s="65"/>
      <c r="C13" s="66"/>
      <c r="D13" s="66"/>
      <c r="E13" s="66"/>
      <c r="F13" s="66"/>
      <c r="G13" s="66"/>
      <c r="H13" s="66"/>
      <c r="I13" s="66"/>
      <c r="J13" s="66"/>
      <c r="K13" s="66"/>
      <c r="L13" s="66"/>
      <c r="M13" s="94"/>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7"/>
    </row>
    <row r="14" spans="2:61" ht="13.7" customHeight="1" x14ac:dyDescent="0.15">
      <c r="B14" s="95"/>
      <c r="C14" s="96"/>
      <c r="D14" s="96"/>
      <c r="E14" s="96"/>
      <c r="F14" s="96"/>
      <c r="G14" s="96"/>
      <c r="H14" s="96"/>
      <c r="I14" s="96"/>
      <c r="J14" s="96"/>
      <c r="K14" s="96"/>
      <c r="L14" s="96"/>
      <c r="M14" s="97"/>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8"/>
    </row>
    <row r="15" spans="2:61" ht="13.7" customHeight="1" x14ac:dyDescent="0.15">
      <c r="B15" s="680" t="s">
        <v>289</v>
      </c>
      <c r="C15" s="681"/>
      <c r="D15" s="681"/>
      <c r="E15" s="681"/>
      <c r="F15" s="681"/>
      <c r="G15" s="681"/>
      <c r="H15" s="681"/>
      <c r="I15" s="682"/>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99"/>
      <c r="AO15" s="99"/>
      <c r="AP15" s="99"/>
      <c r="AQ15" s="99"/>
      <c r="AR15" s="99"/>
      <c r="AS15" s="99"/>
      <c r="AT15" s="99"/>
      <c r="AU15" s="99"/>
      <c r="AV15" s="99"/>
      <c r="AW15" s="99"/>
      <c r="AX15" s="99"/>
      <c r="AY15" s="99"/>
      <c r="AZ15" s="100"/>
    </row>
    <row r="16" spans="2:61" ht="13.7" customHeight="1" thickBot="1" x14ac:dyDescent="0.2">
      <c r="B16" s="683"/>
      <c r="C16" s="684"/>
      <c r="D16" s="684"/>
      <c r="E16" s="684"/>
      <c r="F16" s="684"/>
      <c r="G16" s="684"/>
      <c r="H16" s="684"/>
      <c r="I16" s="685"/>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94" t="s">
        <v>463</v>
      </c>
      <c r="AK16" s="89"/>
      <c r="AL16" s="89"/>
      <c r="AM16" s="89"/>
      <c r="AN16" s="89"/>
      <c r="AO16" s="89"/>
      <c r="AP16" s="89"/>
      <c r="AQ16" s="89"/>
      <c r="AR16" s="89"/>
      <c r="AS16" s="89"/>
      <c r="AT16" s="89"/>
      <c r="AU16" s="89"/>
      <c r="AV16" s="89"/>
      <c r="AW16" s="89"/>
      <c r="AX16" s="89"/>
      <c r="AY16" s="89"/>
      <c r="AZ16" s="90"/>
    </row>
    <row r="17" spans="2:52" ht="13.7" customHeight="1" x14ac:dyDescent="0.15">
      <c r="B17" s="92"/>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89"/>
      <c r="AF17" s="89"/>
      <c r="AG17" s="89"/>
      <c r="AH17" s="89"/>
      <c r="AI17" s="89"/>
      <c r="AJ17" s="89"/>
      <c r="AK17" s="89"/>
      <c r="AL17" s="89"/>
      <c r="AM17" s="89"/>
      <c r="AN17" s="66"/>
      <c r="AO17" s="89"/>
      <c r="AP17" s="89"/>
      <c r="AQ17" s="89"/>
      <c r="AR17" s="89"/>
      <c r="AS17" s="89"/>
      <c r="AT17" s="89"/>
      <c r="AU17" s="533"/>
      <c r="AV17" s="533"/>
      <c r="AW17" s="533"/>
      <c r="AX17" s="533"/>
      <c r="AY17" s="533"/>
      <c r="AZ17" s="534"/>
    </row>
    <row r="18" spans="2:52" ht="13.7" customHeight="1" x14ac:dyDescent="0.15">
      <c r="B18" s="92"/>
      <c r="C18" s="695" t="s">
        <v>239</v>
      </c>
      <c r="D18" s="695"/>
      <c r="E18" s="695"/>
      <c r="F18" s="695"/>
      <c r="G18" s="695"/>
      <c r="H18" s="695"/>
      <c r="I18" s="695"/>
      <c r="J18" s="695"/>
      <c r="K18" s="695"/>
      <c r="L18" s="695"/>
      <c r="M18" s="695"/>
      <c r="N18" s="695"/>
      <c r="O18" s="677"/>
      <c r="P18" s="677"/>
      <c r="Q18" s="677"/>
      <c r="R18" s="677"/>
      <c r="S18" s="677"/>
      <c r="T18" s="677"/>
      <c r="U18" s="66"/>
      <c r="V18" s="66"/>
      <c r="W18" s="66"/>
      <c r="X18" s="66"/>
      <c r="Y18" s="66"/>
      <c r="Z18" s="66"/>
      <c r="AA18" s="66"/>
      <c r="AB18" s="66"/>
      <c r="AC18" s="66"/>
      <c r="AD18" s="66"/>
      <c r="AE18" s="89"/>
      <c r="AF18" s="89"/>
      <c r="AG18" s="89"/>
      <c r="AH18" s="89"/>
      <c r="AI18" s="89"/>
      <c r="AJ18" s="89"/>
      <c r="AK18" s="89"/>
      <c r="AL18" s="89"/>
      <c r="AM18" s="89"/>
      <c r="AN18" s="668" t="s">
        <v>460</v>
      </c>
      <c r="AO18" s="669"/>
      <c r="AP18" s="669"/>
      <c r="AQ18" s="669"/>
      <c r="AR18" s="669"/>
      <c r="AS18" s="670"/>
      <c r="AT18" s="745"/>
      <c r="AU18" s="746"/>
      <c r="AV18" s="746"/>
      <c r="AW18" s="746"/>
      <c r="AX18" s="747"/>
      <c r="AY18" s="533"/>
      <c r="AZ18" s="534"/>
    </row>
    <row r="19" spans="2:52" ht="13.7" customHeight="1" x14ac:dyDescent="0.15">
      <c r="B19" s="92"/>
      <c r="C19" s="695"/>
      <c r="D19" s="695"/>
      <c r="E19" s="695"/>
      <c r="F19" s="695"/>
      <c r="G19" s="695"/>
      <c r="H19" s="695"/>
      <c r="I19" s="695"/>
      <c r="J19" s="695"/>
      <c r="K19" s="695"/>
      <c r="L19" s="695"/>
      <c r="M19" s="695"/>
      <c r="N19" s="695"/>
      <c r="O19" s="677"/>
      <c r="P19" s="677"/>
      <c r="Q19" s="677"/>
      <c r="R19" s="677"/>
      <c r="S19" s="677"/>
      <c r="T19" s="677"/>
      <c r="U19" s="66"/>
      <c r="V19" s="66"/>
      <c r="W19" s="66"/>
      <c r="X19" s="66"/>
      <c r="Y19" s="66"/>
      <c r="Z19" s="66"/>
      <c r="AA19" s="66"/>
      <c r="AB19" s="66"/>
      <c r="AC19" s="66"/>
      <c r="AD19" s="66"/>
      <c r="AE19" s="89"/>
      <c r="AF19" s="89"/>
      <c r="AG19" s="89"/>
      <c r="AH19" s="89"/>
      <c r="AI19" s="89"/>
      <c r="AJ19" s="89"/>
      <c r="AK19" s="89"/>
      <c r="AL19" s="89"/>
      <c r="AM19" s="89"/>
      <c r="AN19" s="66"/>
      <c r="AO19" s="89"/>
      <c r="AP19" s="539"/>
      <c r="AQ19" s="539"/>
      <c r="AR19" s="539"/>
      <c r="AS19" s="539"/>
      <c r="AT19" s="89"/>
      <c r="AU19" s="533"/>
      <c r="AV19" s="540" t="s">
        <v>461</v>
      </c>
      <c r="AW19" s="533"/>
      <c r="AX19" s="533"/>
      <c r="AY19" s="533"/>
      <c r="AZ19" s="534"/>
    </row>
    <row r="20" spans="2:52" ht="13.7" customHeight="1" x14ac:dyDescent="0.15">
      <c r="B20" s="92"/>
      <c r="C20" s="695"/>
      <c r="D20" s="695"/>
      <c r="E20" s="695"/>
      <c r="F20" s="695"/>
      <c r="G20" s="695"/>
      <c r="H20" s="695"/>
      <c r="I20" s="695"/>
      <c r="J20" s="695"/>
      <c r="K20" s="695"/>
      <c r="L20" s="695"/>
      <c r="M20" s="695"/>
      <c r="N20" s="695"/>
      <c r="O20" s="677"/>
      <c r="P20" s="677"/>
      <c r="Q20" s="677"/>
      <c r="R20" s="677"/>
      <c r="S20" s="677"/>
      <c r="T20" s="677"/>
      <c r="U20" s="66"/>
      <c r="V20" s="66"/>
      <c r="W20" s="66"/>
      <c r="X20" s="66"/>
      <c r="Y20" s="66"/>
      <c r="Z20" s="66"/>
      <c r="AA20" s="66"/>
      <c r="AB20" s="66"/>
      <c r="AC20" s="66"/>
      <c r="AD20" s="66"/>
      <c r="AE20" s="89"/>
      <c r="AF20" s="89"/>
      <c r="AG20" s="89"/>
      <c r="AH20" s="89"/>
      <c r="AI20" s="89"/>
      <c r="AJ20" s="89"/>
      <c r="AK20" s="89"/>
      <c r="AL20" s="89"/>
      <c r="AM20" s="89"/>
      <c r="AN20" s="671" t="s">
        <v>462</v>
      </c>
      <c r="AO20" s="672"/>
      <c r="AP20" s="672"/>
      <c r="AQ20" s="672"/>
      <c r="AR20" s="672"/>
      <c r="AS20" s="673"/>
      <c r="AT20" s="665">
        <f>'給与所得 (配偶者)'!H29</f>
        <v>0</v>
      </c>
      <c r="AU20" s="666"/>
      <c r="AV20" s="666"/>
      <c r="AW20" s="666"/>
      <c r="AX20" s="667"/>
      <c r="AY20" s="533"/>
      <c r="AZ20" s="534"/>
    </row>
    <row r="21" spans="2:52" ht="13.7" customHeight="1" x14ac:dyDescent="0.15">
      <c r="B21" s="92"/>
      <c r="C21" s="695"/>
      <c r="D21" s="695"/>
      <c r="E21" s="695"/>
      <c r="F21" s="695"/>
      <c r="G21" s="695"/>
      <c r="H21" s="695"/>
      <c r="I21" s="695"/>
      <c r="J21" s="695"/>
      <c r="K21" s="695"/>
      <c r="L21" s="695"/>
      <c r="M21" s="695"/>
      <c r="N21" s="695"/>
      <c r="O21" s="677"/>
      <c r="P21" s="677"/>
      <c r="Q21" s="677"/>
      <c r="R21" s="677"/>
      <c r="S21" s="677"/>
      <c r="T21" s="677"/>
      <c r="U21" s="66"/>
      <c r="V21" s="66"/>
      <c r="W21" s="66"/>
      <c r="X21" s="66"/>
      <c r="Y21" s="66"/>
      <c r="Z21" s="66"/>
      <c r="AA21" s="66"/>
      <c r="AB21" s="66"/>
      <c r="AC21" s="66"/>
      <c r="AD21" s="66"/>
      <c r="AE21" s="89"/>
      <c r="AF21" s="89"/>
      <c r="AG21" s="89"/>
      <c r="AH21" s="89"/>
      <c r="AI21" s="89"/>
      <c r="AJ21" s="89"/>
      <c r="AK21" s="89"/>
      <c r="AL21" s="89"/>
      <c r="AM21" s="89"/>
      <c r="AN21" s="66"/>
      <c r="AO21" s="89"/>
      <c r="AP21" s="89"/>
      <c r="AQ21" s="89"/>
      <c r="AR21" s="89"/>
      <c r="AS21" s="89"/>
      <c r="AT21" s="89"/>
      <c r="AU21" s="533"/>
      <c r="AV21" s="533"/>
      <c r="AW21" s="533"/>
      <c r="AX21" s="533"/>
      <c r="AY21" s="533"/>
      <c r="AZ21" s="534"/>
    </row>
    <row r="22" spans="2:52" ht="13.7" customHeight="1" x14ac:dyDescent="0.15">
      <c r="B22" s="92"/>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89"/>
      <c r="AF22" s="89"/>
      <c r="AG22" s="89"/>
      <c r="AH22" s="89"/>
      <c r="AI22" s="89"/>
      <c r="AJ22" s="89"/>
      <c r="AK22" s="89"/>
      <c r="AL22" s="89"/>
      <c r="AM22" s="89"/>
      <c r="AN22" s="66"/>
      <c r="AO22" s="89"/>
      <c r="AP22" s="89"/>
      <c r="AQ22" s="89"/>
      <c r="AR22" s="89"/>
      <c r="AS22" s="89"/>
      <c r="AT22" s="89"/>
      <c r="AU22" s="533"/>
      <c r="AV22" s="533"/>
      <c r="AW22" s="533"/>
      <c r="AX22" s="533"/>
      <c r="AY22" s="533"/>
      <c r="AZ22" s="534"/>
    </row>
    <row r="23" spans="2:52" ht="13.7" customHeight="1" x14ac:dyDescent="0.15">
      <c r="B23" s="92"/>
      <c r="C23" s="686" t="s">
        <v>458</v>
      </c>
      <c r="D23" s="687"/>
      <c r="E23" s="687"/>
      <c r="F23" s="687"/>
      <c r="G23" s="687"/>
      <c r="H23" s="687"/>
      <c r="I23" s="687"/>
      <c r="J23" s="687"/>
      <c r="K23" s="687"/>
      <c r="L23" s="687"/>
      <c r="M23" s="687"/>
      <c r="N23" s="688"/>
      <c r="O23" s="699"/>
      <c r="P23" s="699"/>
      <c r="Q23" s="699"/>
      <c r="R23" s="699"/>
      <c r="S23" s="699"/>
      <c r="T23" s="699"/>
      <c r="U23" s="89"/>
      <c r="V23" s="89"/>
      <c r="W23" s="89"/>
      <c r="X23" s="89"/>
      <c r="Y23" s="89"/>
      <c r="Z23" s="89"/>
      <c r="AA23" s="89"/>
      <c r="AB23" s="89"/>
      <c r="AC23" s="89"/>
      <c r="AD23" s="89"/>
      <c r="AE23" s="89"/>
      <c r="AF23" s="89"/>
      <c r="AG23" s="89"/>
      <c r="AH23" s="89"/>
      <c r="AI23" s="89"/>
      <c r="AJ23" s="89"/>
      <c r="AK23" s="89"/>
      <c r="AL23" s="89"/>
      <c r="AM23" s="89"/>
      <c r="AN23" s="66"/>
      <c r="AO23" s="89"/>
      <c r="AP23" s="89"/>
      <c r="AQ23" s="89"/>
      <c r="AR23" s="89"/>
      <c r="AS23" s="89"/>
      <c r="AT23" s="89"/>
      <c r="AU23" s="533"/>
      <c r="AV23" s="533"/>
      <c r="AW23" s="533"/>
      <c r="AX23" s="533"/>
      <c r="AY23" s="533"/>
      <c r="AZ23" s="534"/>
    </row>
    <row r="24" spans="2:52" ht="13.7" customHeight="1" x14ac:dyDescent="0.15">
      <c r="B24" s="92"/>
      <c r="C24" s="689"/>
      <c r="D24" s="690"/>
      <c r="E24" s="690"/>
      <c r="F24" s="690"/>
      <c r="G24" s="690"/>
      <c r="H24" s="690"/>
      <c r="I24" s="690"/>
      <c r="J24" s="690"/>
      <c r="K24" s="690"/>
      <c r="L24" s="690"/>
      <c r="M24" s="690"/>
      <c r="N24" s="691"/>
      <c r="O24" s="699"/>
      <c r="P24" s="699"/>
      <c r="Q24" s="699"/>
      <c r="R24" s="699"/>
      <c r="S24" s="699"/>
      <c r="T24" s="699"/>
      <c r="U24" s="89"/>
      <c r="V24" s="89"/>
      <c r="W24" s="89"/>
      <c r="X24" s="89"/>
      <c r="Y24" s="89"/>
      <c r="Z24" s="89"/>
      <c r="AA24" s="89"/>
      <c r="AB24" s="89"/>
      <c r="AC24" s="89"/>
      <c r="AD24" s="89"/>
      <c r="AE24" s="89"/>
      <c r="AF24" s="89"/>
      <c r="AG24" s="89"/>
      <c r="AH24" s="89"/>
      <c r="AI24" s="89"/>
      <c r="AJ24" s="89"/>
      <c r="AK24" s="89"/>
      <c r="AL24" s="89"/>
      <c r="AM24" s="89"/>
      <c r="AN24" s="66"/>
      <c r="AO24" s="89"/>
      <c r="AP24" s="89"/>
      <c r="AQ24" s="89"/>
      <c r="AR24" s="89"/>
      <c r="AS24" s="89"/>
      <c r="AT24" s="89"/>
      <c r="AU24" s="533"/>
      <c r="AV24" s="533"/>
      <c r="AW24" s="533"/>
      <c r="AX24" s="533"/>
      <c r="AY24" s="533"/>
      <c r="AZ24" s="534"/>
    </row>
    <row r="25" spans="2:52" ht="13.7" customHeight="1" x14ac:dyDescent="0.15">
      <c r="B25" s="92"/>
      <c r="C25" s="689"/>
      <c r="D25" s="690"/>
      <c r="E25" s="690"/>
      <c r="F25" s="690"/>
      <c r="G25" s="690"/>
      <c r="H25" s="690"/>
      <c r="I25" s="690"/>
      <c r="J25" s="690"/>
      <c r="K25" s="690"/>
      <c r="L25" s="690"/>
      <c r="M25" s="690"/>
      <c r="N25" s="691"/>
      <c r="O25" s="699"/>
      <c r="P25" s="699"/>
      <c r="Q25" s="699"/>
      <c r="R25" s="699"/>
      <c r="S25" s="699"/>
      <c r="T25" s="699"/>
      <c r="U25" s="89"/>
      <c r="V25" s="89"/>
      <c r="W25" s="89"/>
      <c r="X25" s="89"/>
      <c r="Y25" s="89"/>
      <c r="Z25" s="89"/>
      <c r="AA25" s="89"/>
      <c r="AB25" s="89"/>
      <c r="AC25" s="89"/>
      <c r="AD25" s="89"/>
      <c r="AE25" s="89"/>
      <c r="AF25" s="89"/>
      <c r="AG25" s="89"/>
      <c r="AH25" s="89"/>
      <c r="AI25" s="89"/>
      <c r="AJ25" s="89"/>
      <c r="AK25" s="89"/>
      <c r="AL25" s="89"/>
      <c r="AM25" s="89"/>
      <c r="AN25" s="66"/>
      <c r="AO25" s="89"/>
      <c r="AP25" s="89"/>
      <c r="AQ25" s="89"/>
      <c r="AR25" s="89"/>
      <c r="AS25" s="89"/>
      <c r="AT25" s="89"/>
      <c r="AU25" s="533"/>
      <c r="AV25" s="533"/>
      <c r="AW25" s="533"/>
      <c r="AX25" s="533"/>
      <c r="AY25" s="533"/>
      <c r="AZ25" s="534"/>
    </row>
    <row r="26" spans="2:52" ht="13.7" customHeight="1" x14ac:dyDescent="0.15">
      <c r="B26" s="92"/>
      <c r="C26" s="692"/>
      <c r="D26" s="693"/>
      <c r="E26" s="693"/>
      <c r="F26" s="693"/>
      <c r="G26" s="693"/>
      <c r="H26" s="693"/>
      <c r="I26" s="693"/>
      <c r="J26" s="693"/>
      <c r="K26" s="693"/>
      <c r="L26" s="693"/>
      <c r="M26" s="693"/>
      <c r="N26" s="694"/>
      <c r="O26" s="699"/>
      <c r="P26" s="699"/>
      <c r="Q26" s="699"/>
      <c r="R26" s="699"/>
      <c r="S26" s="699"/>
      <c r="T26" s="699"/>
      <c r="U26" s="89"/>
      <c r="V26" s="89"/>
      <c r="W26" s="89"/>
      <c r="X26" s="89"/>
      <c r="Y26" s="89"/>
      <c r="Z26" s="89"/>
      <c r="AA26" s="89"/>
      <c r="AB26" s="89"/>
      <c r="AC26" s="89"/>
      <c r="AD26" s="89"/>
      <c r="AE26" s="89"/>
      <c r="AF26" s="89"/>
      <c r="AG26" s="89"/>
      <c r="AH26" s="89"/>
      <c r="AI26" s="89"/>
      <c r="AJ26" s="89"/>
      <c r="AK26" s="89"/>
      <c r="AL26" s="89"/>
      <c r="AM26" s="89"/>
      <c r="AN26" s="66"/>
      <c r="AO26" s="89"/>
      <c r="AP26" s="89"/>
      <c r="AQ26" s="89"/>
      <c r="AR26" s="89"/>
      <c r="AS26" s="89"/>
      <c r="AT26" s="89"/>
      <c r="AU26" s="533"/>
      <c r="AV26" s="533"/>
      <c r="AW26" s="533"/>
      <c r="AX26" s="533"/>
      <c r="AY26" s="533"/>
      <c r="AZ26" s="534"/>
    </row>
    <row r="27" spans="2:52" ht="13.7" customHeight="1" x14ac:dyDescent="0.15">
      <c r="B27" s="92"/>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89"/>
      <c r="AF27" s="89"/>
      <c r="AG27" s="89"/>
      <c r="AH27" s="89"/>
      <c r="AI27" s="89"/>
      <c r="AJ27" s="89"/>
      <c r="AK27" s="89"/>
      <c r="AL27" s="89"/>
      <c r="AM27" s="89"/>
      <c r="AN27" s="66"/>
      <c r="AO27" s="89"/>
      <c r="AP27" s="89"/>
      <c r="AQ27" s="89"/>
      <c r="AR27" s="89"/>
      <c r="AS27" s="89"/>
      <c r="AT27" s="89"/>
      <c r="AU27" s="533"/>
      <c r="AV27" s="533"/>
      <c r="AW27" s="533"/>
      <c r="AX27" s="533"/>
      <c r="AY27" s="533"/>
      <c r="AZ27" s="534"/>
    </row>
    <row r="28" spans="2:52" ht="13.7" customHeight="1" x14ac:dyDescent="0.15">
      <c r="B28" s="92"/>
      <c r="C28" s="541" t="s">
        <v>459</v>
      </c>
      <c r="D28" s="66"/>
      <c r="E28" s="66"/>
      <c r="F28" s="66"/>
      <c r="G28" s="66"/>
      <c r="H28" s="66"/>
      <c r="I28" s="66"/>
      <c r="J28" s="66"/>
      <c r="K28" s="66"/>
      <c r="L28" s="66"/>
      <c r="M28" s="66"/>
      <c r="N28" s="66"/>
      <c r="O28" s="66"/>
      <c r="P28" s="66"/>
      <c r="Q28" s="66"/>
      <c r="R28" s="66"/>
      <c r="S28" s="66"/>
      <c r="T28" s="66"/>
      <c r="U28" s="66"/>
      <c r="V28" s="66"/>
      <c r="W28" s="66"/>
      <c r="X28" s="66"/>
      <c r="Y28" s="66"/>
      <c r="Z28" s="103"/>
      <c r="AA28" s="103"/>
      <c r="AB28" s="529"/>
      <c r="AC28" s="529"/>
      <c r="AD28" s="103"/>
      <c r="AE28" s="103"/>
      <c r="AF28" s="66"/>
      <c r="AG28" s="66"/>
      <c r="AH28" s="104"/>
      <c r="AI28" s="105"/>
      <c r="AJ28" s="105"/>
      <c r="AK28" s="105"/>
      <c r="AL28" s="530"/>
      <c r="AM28" s="530"/>
      <c r="AN28" s="530"/>
      <c r="AO28" s="530"/>
      <c r="AP28" s="530"/>
      <c r="AQ28" s="530"/>
      <c r="AR28" s="530"/>
      <c r="AS28" s="530"/>
      <c r="AT28" s="530"/>
      <c r="AU28" s="530"/>
      <c r="AV28" s="530"/>
      <c r="AW28" s="530"/>
      <c r="AX28" s="530"/>
      <c r="AY28" s="530"/>
      <c r="AZ28" s="532"/>
    </row>
    <row r="29" spans="2:52" ht="13.7" customHeight="1" x14ac:dyDescent="0.15">
      <c r="B29" s="92"/>
      <c r="C29" s="696" t="s">
        <v>180</v>
      </c>
      <c r="D29" s="696"/>
      <c r="E29" s="696"/>
      <c r="F29" s="696"/>
      <c r="G29" s="696"/>
      <c r="H29" s="696"/>
      <c r="I29" s="696"/>
      <c r="J29" s="696"/>
      <c r="K29" s="696"/>
      <c r="L29" s="696"/>
      <c r="M29" s="696"/>
      <c r="N29" s="696"/>
      <c r="O29" s="697"/>
      <c r="P29" s="697"/>
      <c r="Q29" s="697"/>
      <c r="R29" s="697"/>
      <c r="S29" s="698"/>
      <c r="T29" s="674" t="s">
        <v>126</v>
      </c>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2"/>
    </row>
    <row r="30" spans="2:52" ht="13.7" customHeight="1" x14ac:dyDescent="0.15">
      <c r="B30" s="92"/>
      <c r="C30" s="696"/>
      <c r="D30" s="696"/>
      <c r="E30" s="696"/>
      <c r="F30" s="696"/>
      <c r="G30" s="696"/>
      <c r="H30" s="696"/>
      <c r="I30" s="696"/>
      <c r="J30" s="696"/>
      <c r="K30" s="696"/>
      <c r="L30" s="696"/>
      <c r="M30" s="696"/>
      <c r="N30" s="696"/>
      <c r="O30" s="697"/>
      <c r="P30" s="697"/>
      <c r="Q30" s="697"/>
      <c r="R30" s="697"/>
      <c r="S30" s="698"/>
      <c r="T30" s="675"/>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2"/>
    </row>
    <row r="31" spans="2:52" ht="13.7" customHeight="1" x14ac:dyDescent="0.15">
      <c r="B31" s="92"/>
      <c r="C31" s="696"/>
      <c r="D31" s="696"/>
      <c r="E31" s="696"/>
      <c r="F31" s="696"/>
      <c r="G31" s="696"/>
      <c r="H31" s="696"/>
      <c r="I31" s="696"/>
      <c r="J31" s="696"/>
      <c r="K31" s="696"/>
      <c r="L31" s="696"/>
      <c r="M31" s="696"/>
      <c r="N31" s="696"/>
      <c r="O31" s="697"/>
      <c r="P31" s="697"/>
      <c r="Q31" s="697"/>
      <c r="R31" s="697"/>
      <c r="S31" s="698"/>
      <c r="T31" s="675"/>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2"/>
    </row>
    <row r="32" spans="2:52" ht="13.7" customHeight="1" x14ac:dyDescent="0.15">
      <c r="B32" s="92"/>
      <c r="C32" s="696"/>
      <c r="D32" s="696"/>
      <c r="E32" s="696"/>
      <c r="F32" s="696"/>
      <c r="G32" s="696"/>
      <c r="H32" s="696"/>
      <c r="I32" s="696"/>
      <c r="J32" s="696"/>
      <c r="K32" s="696"/>
      <c r="L32" s="696"/>
      <c r="M32" s="696"/>
      <c r="N32" s="696"/>
      <c r="O32" s="697"/>
      <c r="P32" s="697"/>
      <c r="Q32" s="697"/>
      <c r="R32" s="697"/>
      <c r="S32" s="698"/>
      <c r="T32" s="676"/>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2"/>
    </row>
    <row r="33" spans="2:61" ht="13.7" customHeight="1" x14ac:dyDescent="0.15">
      <c r="B33" s="92"/>
      <c r="C33" s="66"/>
      <c r="D33" s="66"/>
      <c r="E33" s="66"/>
      <c r="F33" s="66"/>
      <c r="G33" s="66"/>
      <c r="H33" s="66"/>
      <c r="I33" s="66"/>
      <c r="J33" s="66"/>
      <c r="K33" s="66"/>
      <c r="L33" s="66"/>
      <c r="M33" s="66"/>
      <c r="N33" s="66"/>
      <c r="O33" s="66"/>
      <c r="P33" s="66"/>
      <c r="Q33" s="66"/>
      <c r="R33" s="66"/>
      <c r="S33" s="66"/>
      <c r="T33" s="66"/>
      <c r="U33" s="66"/>
      <c r="V33" s="66"/>
      <c r="W33" s="66"/>
      <c r="X33" s="66"/>
      <c r="Y33" s="66"/>
      <c r="Z33" s="103"/>
      <c r="AA33" s="103"/>
      <c r="AB33" s="529"/>
      <c r="AC33" s="529"/>
      <c r="AD33" s="103"/>
      <c r="AE33" s="103"/>
      <c r="AF33" s="66"/>
      <c r="AG33" s="66"/>
      <c r="AH33" s="104"/>
      <c r="AI33" s="105"/>
      <c r="AJ33" s="105"/>
      <c r="AK33" s="105"/>
      <c r="AL33" s="530"/>
      <c r="AM33" s="530"/>
      <c r="AN33" s="530"/>
      <c r="AO33" s="530"/>
      <c r="AP33" s="530"/>
      <c r="AQ33" s="530"/>
      <c r="AR33" s="530"/>
      <c r="AS33" s="530"/>
      <c r="AT33" s="530"/>
      <c r="AU33" s="530"/>
      <c r="AV33" s="530"/>
      <c r="AW33" s="530"/>
      <c r="AX33" s="530"/>
      <c r="AY33" s="530"/>
      <c r="AZ33" s="532"/>
      <c r="BB33" s="93"/>
      <c r="BC33" s="93"/>
      <c r="BD33" s="93"/>
      <c r="BE33" s="93"/>
      <c r="BF33" s="93"/>
      <c r="BG33" s="93"/>
      <c r="BH33" s="93"/>
      <c r="BI33" s="93"/>
    </row>
    <row r="34" spans="2:61" ht="13.7" customHeight="1" x14ac:dyDescent="0.15">
      <c r="B34" s="92"/>
      <c r="C34" s="66"/>
      <c r="D34" s="66"/>
      <c r="E34" s="66"/>
      <c r="F34" s="66"/>
      <c r="G34" s="66"/>
      <c r="H34" s="66"/>
      <c r="I34" s="66"/>
      <c r="J34" s="66"/>
      <c r="K34" s="66"/>
      <c r="L34" s="66"/>
      <c r="M34" s="66"/>
      <c r="N34" s="66"/>
      <c r="O34" s="66"/>
      <c r="P34" s="66"/>
      <c r="Q34" s="66"/>
      <c r="R34" s="66"/>
      <c r="S34" s="66"/>
      <c r="T34" s="66"/>
      <c r="U34" s="66"/>
      <c r="V34" s="66"/>
      <c r="W34" s="66"/>
      <c r="X34" s="66"/>
      <c r="Y34" s="66"/>
      <c r="Z34" s="103"/>
      <c r="AA34" s="103"/>
      <c r="AB34" s="529"/>
      <c r="AC34" s="529"/>
      <c r="AD34" s="103"/>
      <c r="AE34" s="103"/>
      <c r="AF34" s="66"/>
      <c r="AG34" s="66"/>
      <c r="AH34" s="104"/>
      <c r="AI34" s="105"/>
      <c r="AJ34" s="105"/>
      <c r="AK34" s="105"/>
      <c r="AL34" s="530"/>
      <c r="AM34" s="530"/>
      <c r="AN34" s="530"/>
      <c r="AO34" s="530"/>
      <c r="AP34" s="530"/>
      <c r="AQ34" s="530"/>
      <c r="AR34" s="530"/>
      <c r="AS34" s="530"/>
      <c r="AT34" s="530"/>
      <c r="AU34" s="530"/>
      <c r="AV34" s="530"/>
      <c r="AW34" s="530"/>
      <c r="AX34" s="530"/>
      <c r="AY34" s="530"/>
      <c r="AZ34" s="532"/>
      <c r="BE34" s="93"/>
      <c r="BF34" s="93"/>
      <c r="BG34" s="93"/>
      <c r="BH34" s="93"/>
      <c r="BI34" s="93"/>
    </row>
    <row r="35" spans="2:61" ht="13.7" customHeight="1" x14ac:dyDescent="0.15">
      <c r="B35" s="92"/>
      <c r="C35" s="895" t="s">
        <v>452</v>
      </c>
      <c r="D35" s="896"/>
      <c r="E35" s="896"/>
      <c r="F35" s="896"/>
      <c r="G35" s="896"/>
      <c r="H35" s="896"/>
      <c r="I35" s="896"/>
      <c r="J35" s="896"/>
      <c r="K35" s="896"/>
      <c r="L35" s="896"/>
      <c r="M35" s="896"/>
      <c r="N35" s="896"/>
      <c r="O35" s="897"/>
      <c r="P35" s="627" t="s">
        <v>277</v>
      </c>
      <c r="Q35" s="627"/>
      <c r="R35" s="627" t="s">
        <v>278</v>
      </c>
      <c r="S35" s="627"/>
      <c r="T35" s="627"/>
      <c r="U35" s="627"/>
      <c r="V35" s="627"/>
      <c r="W35" s="627"/>
      <c r="X35" s="627"/>
      <c r="Y35" s="627"/>
      <c r="Z35" s="627"/>
      <c r="AA35" s="627"/>
      <c r="AB35" s="627"/>
      <c r="AC35" s="627"/>
      <c r="AD35" s="103"/>
      <c r="AE35" s="735" t="s">
        <v>450</v>
      </c>
      <c r="AF35" s="735"/>
      <c r="AG35" s="735"/>
      <c r="AH35" s="735"/>
      <c r="AI35" s="735"/>
      <c r="AJ35" s="735"/>
      <c r="AK35" s="735"/>
      <c r="AL35" s="736"/>
      <c r="AM35" s="737"/>
      <c r="AN35" s="737"/>
      <c r="AO35" s="737"/>
      <c r="AP35" s="742" t="s">
        <v>451</v>
      </c>
      <c r="AQ35" s="530"/>
      <c r="AR35" s="530"/>
      <c r="AS35" s="530"/>
      <c r="AT35" s="530"/>
      <c r="AU35" s="530"/>
      <c r="AV35" s="530"/>
      <c r="AW35" s="530"/>
      <c r="AX35" s="530"/>
      <c r="AY35" s="530"/>
      <c r="AZ35" s="532"/>
      <c r="BE35" s="93"/>
      <c r="BF35" s="93"/>
      <c r="BG35" s="93"/>
      <c r="BH35" s="93"/>
      <c r="BI35" s="93"/>
    </row>
    <row r="36" spans="2:61" ht="13.7" customHeight="1" x14ac:dyDescent="0.15">
      <c r="B36" s="92"/>
      <c r="C36" s="898" t="s">
        <v>262</v>
      </c>
      <c r="D36" s="750"/>
      <c r="E36" s="750"/>
      <c r="F36" s="899"/>
      <c r="G36" s="767"/>
      <c r="H36" s="768"/>
      <c r="I36" s="768"/>
      <c r="J36" s="768"/>
      <c r="K36" s="768"/>
      <c r="L36" s="768"/>
      <c r="M36" s="768"/>
      <c r="N36" s="768"/>
      <c r="O36" s="769"/>
      <c r="P36" s="779"/>
      <c r="Q36" s="779"/>
      <c r="R36" s="716"/>
      <c r="S36" s="717"/>
      <c r="T36" s="717"/>
      <c r="U36" s="717"/>
      <c r="V36" s="717"/>
      <c r="W36" s="717"/>
      <c r="X36" s="717"/>
      <c r="Y36" s="717"/>
      <c r="Z36" s="717"/>
      <c r="AA36" s="717"/>
      <c r="AB36" s="717"/>
      <c r="AC36" s="732"/>
      <c r="AD36" s="103"/>
      <c r="AE36" s="735"/>
      <c r="AF36" s="735"/>
      <c r="AG36" s="735"/>
      <c r="AH36" s="735"/>
      <c r="AI36" s="735"/>
      <c r="AJ36" s="735"/>
      <c r="AK36" s="735"/>
      <c r="AL36" s="738"/>
      <c r="AM36" s="739"/>
      <c r="AN36" s="739"/>
      <c r="AO36" s="739"/>
      <c r="AP36" s="743"/>
      <c r="AQ36" s="530"/>
      <c r="AR36" s="530"/>
      <c r="AS36" s="530"/>
      <c r="AT36" s="530"/>
      <c r="AU36" s="530"/>
      <c r="AV36" s="530"/>
      <c r="AW36" s="530"/>
      <c r="AX36" s="530"/>
      <c r="AY36" s="530"/>
      <c r="AZ36" s="532"/>
      <c r="BE36" s="93"/>
      <c r="BF36" s="93"/>
      <c r="BG36" s="93"/>
      <c r="BH36" s="93"/>
      <c r="BI36" s="93"/>
    </row>
    <row r="37" spans="2:61" ht="13.7" customHeight="1" x14ac:dyDescent="0.15">
      <c r="B37" s="92"/>
      <c r="C37" s="780" t="s">
        <v>155</v>
      </c>
      <c r="D37" s="781"/>
      <c r="E37" s="781"/>
      <c r="F37" s="782"/>
      <c r="G37" s="786"/>
      <c r="H37" s="787"/>
      <c r="I37" s="787"/>
      <c r="J37" s="787"/>
      <c r="K37" s="787"/>
      <c r="L37" s="787"/>
      <c r="M37" s="787"/>
      <c r="N37" s="787"/>
      <c r="O37" s="788"/>
      <c r="P37" s="779"/>
      <c r="Q37" s="779"/>
      <c r="R37" s="718"/>
      <c r="S37" s="719"/>
      <c r="T37" s="719"/>
      <c r="U37" s="719"/>
      <c r="V37" s="719"/>
      <c r="W37" s="719"/>
      <c r="X37" s="719"/>
      <c r="Y37" s="719"/>
      <c r="Z37" s="719"/>
      <c r="AA37" s="719"/>
      <c r="AB37" s="719"/>
      <c r="AC37" s="733"/>
      <c r="AD37" s="103"/>
      <c r="AE37" s="735"/>
      <c r="AF37" s="735"/>
      <c r="AG37" s="735"/>
      <c r="AH37" s="735"/>
      <c r="AI37" s="735"/>
      <c r="AJ37" s="735"/>
      <c r="AK37" s="735"/>
      <c r="AL37" s="738"/>
      <c r="AM37" s="739"/>
      <c r="AN37" s="739"/>
      <c r="AO37" s="739"/>
      <c r="AP37" s="743"/>
      <c r="AQ37" s="530"/>
      <c r="AR37" s="530"/>
      <c r="AS37" s="530"/>
      <c r="AT37" s="530"/>
      <c r="AU37" s="530"/>
      <c r="AV37" s="530"/>
      <c r="AW37" s="530"/>
      <c r="AX37" s="530"/>
      <c r="AY37" s="530"/>
      <c r="AZ37" s="532"/>
      <c r="BE37" s="93"/>
      <c r="BF37" s="93"/>
      <c r="BG37" s="93"/>
      <c r="BH37" s="93"/>
      <c r="BI37" s="93"/>
    </row>
    <row r="38" spans="2:61" ht="13.7" customHeight="1" x14ac:dyDescent="0.15">
      <c r="B38" s="92"/>
      <c r="C38" s="783"/>
      <c r="D38" s="784"/>
      <c r="E38" s="784"/>
      <c r="F38" s="785"/>
      <c r="G38" s="789"/>
      <c r="H38" s="790"/>
      <c r="I38" s="790"/>
      <c r="J38" s="790"/>
      <c r="K38" s="790"/>
      <c r="L38" s="790"/>
      <c r="M38" s="790"/>
      <c r="N38" s="790"/>
      <c r="O38" s="791"/>
      <c r="P38" s="779"/>
      <c r="Q38" s="779"/>
      <c r="R38" s="720"/>
      <c r="S38" s="721"/>
      <c r="T38" s="721"/>
      <c r="U38" s="721"/>
      <c r="V38" s="721"/>
      <c r="W38" s="721"/>
      <c r="X38" s="721"/>
      <c r="Y38" s="721"/>
      <c r="Z38" s="721"/>
      <c r="AA38" s="721"/>
      <c r="AB38" s="721"/>
      <c r="AC38" s="734"/>
      <c r="AD38" s="103"/>
      <c r="AE38" s="735"/>
      <c r="AF38" s="735"/>
      <c r="AG38" s="735"/>
      <c r="AH38" s="735"/>
      <c r="AI38" s="735"/>
      <c r="AJ38" s="735"/>
      <c r="AK38" s="735"/>
      <c r="AL38" s="740"/>
      <c r="AM38" s="741"/>
      <c r="AN38" s="741"/>
      <c r="AO38" s="741"/>
      <c r="AP38" s="744"/>
      <c r="AQ38" s="530"/>
      <c r="AR38" s="530"/>
      <c r="AS38" s="530"/>
      <c r="AT38" s="530"/>
      <c r="AU38" s="530"/>
      <c r="AV38" s="530"/>
      <c r="AW38" s="530"/>
      <c r="AX38" s="530"/>
      <c r="AY38" s="530"/>
      <c r="AZ38" s="532"/>
      <c r="BE38" s="93"/>
      <c r="BF38" s="93"/>
      <c r="BG38" s="93"/>
      <c r="BH38" s="93"/>
      <c r="BI38" s="93"/>
    </row>
    <row r="39" spans="2:61" ht="13.7" customHeight="1" x14ac:dyDescent="0.15">
      <c r="B39" s="92"/>
      <c r="C39" s="535"/>
      <c r="D39" s="535"/>
      <c r="E39" s="535"/>
      <c r="F39" s="535"/>
      <c r="G39" s="535"/>
      <c r="H39" s="535"/>
      <c r="I39" s="535"/>
      <c r="J39" s="535"/>
      <c r="K39" s="535"/>
      <c r="L39" s="535"/>
      <c r="M39" s="535"/>
      <c r="N39" s="535"/>
      <c r="O39" s="535"/>
      <c r="P39" s="537" t="s">
        <v>449</v>
      </c>
      <c r="Q39" s="531"/>
      <c r="R39" s="531"/>
      <c r="S39" s="531"/>
      <c r="T39" s="531"/>
      <c r="U39" s="531"/>
      <c r="V39" s="531"/>
      <c r="W39" s="531"/>
      <c r="X39" s="531"/>
      <c r="Y39" s="531"/>
      <c r="Z39" s="531"/>
      <c r="AA39" s="105"/>
      <c r="AB39" s="105"/>
      <c r="AC39" s="105"/>
      <c r="AD39" s="66"/>
      <c r="AE39" s="66"/>
      <c r="AF39" s="66"/>
      <c r="AG39" s="66"/>
      <c r="AH39" s="66"/>
      <c r="AI39" s="66"/>
      <c r="AJ39" s="66"/>
      <c r="AK39" s="66"/>
      <c r="AL39" s="66"/>
      <c r="AM39" s="66"/>
      <c r="AN39" s="66"/>
      <c r="AO39" s="66"/>
      <c r="AP39" s="66"/>
      <c r="AQ39" s="66"/>
      <c r="AR39" s="66"/>
      <c r="AS39" s="66"/>
      <c r="AT39" s="66"/>
      <c r="AU39" s="66"/>
      <c r="AV39" s="66"/>
      <c r="AW39" s="66"/>
      <c r="AX39" s="66"/>
      <c r="AY39" s="66"/>
      <c r="AZ39" s="67"/>
      <c r="BE39" s="93"/>
      <c r="BF39" s="93"/>
      <c r="BG39" s="93"/>
      <c r="BH39" s="93"/>
      <c r="BI39" s="93"/>
    </row>
    <row r="40" spans="2:61" ht="13.7" customHeight="1" x14ac:dyDescent="0.15">
      <c r="B40" s="92"/>
      <c r="C40" s="536"/>
      <c r="D40" s="536"/>
      <c r="E40" s="536"/>
      <c r="F40" s="536"/>
      <c r="G40" s="536"/>
      <c r="H40" s="536"/>
      <c r="I40" s="536"/>
      <c r="J40" s="536"/>
      <c r="K40" s="536"/>
      <c r="L40" s="536"/>
      <c r="M40" s="536"/>
      <c r="N40" s="536"/>
      <c r="O40" s="536"/>
      <c r="P40" s="66"/>
      <c r="Q40" s="66"/>
      <c r="R40" s="66"/>
      <c r="S40" s="66"/>
      <c r="T40" s="66"/>
      <c r="U40" s="66"/>
      <c r="V40" s="66"/>
      <c r="W40" s="531"/>
      <c r="X40" s="531"/>
      <c r="Y40" s="531"/>
      <c r="Z40" s="531"/>
      <c r="AA40" s="531"/>
      <c r="AB40" s="531"/>
      <c r="AC40" s="531"/>
      <c r="AD40" s="66"/>
      <c r="AE40" s="66"/>
      <c r="AF40" s="66"/>
      <c r="AG40" s="66"/>
      <c r="AH40" s="66"/>
      <c r="AI40" s="66"/>
      <c r="AJ40" s="66"/>
      <c r="AK40" s="66"/>
      <c r="AL40" s="66"/>
      <c r="AM40" s="66"/>
      <c r="AN40" s="66"/>
      <c r="AO40" s="66"/>
      <c r="AP40" s="66"/>
      <c r="AQ40" s="66"/>
      <c r="AR40" s="66"/>
      <c r="AS40" s="66"/>
      <c r="AT40" s="66"/>
      <c r="AU40" s="66"/>
      <c r="AV40" s="66"/>
      <c r="AW40" s="66"/>
      <c r="AX40" s="66"/>
      <c r="AY40" s="66"/>
      <c r="AZ40" s="67"/>
      <c r="BA40" s="93"/>
      <c r="BE40" s="93"/>
      <c r="BF40" s="93"/>
      <c r="BG40" s="93"/>
      <c r="BH40" s="93"/>
      <c r="BI40" s="93"/>
    </row>
    <row r="41" spans="2:61" ht="13.7" customHeight="1" x14ac:dyDescent="0.15">
      <c r="B41" s="92"/>
      <c r="C41" s="909" t="s">
        <v>279</v>
      </c>
      <c r="D41" s="910"/>
      <c r="E41" s="910"/>
      <c r="F41" s="910"/>
      <c r="G41" s="910"/>
      <c r="H41" s="910"/>
      <c r="I41" s="911"/>
      <c r="J41" s="66"/>
      <c r="K41" s="66"/>
      <c r="L41" s="722" t="s">
        <v>453</v>
      </c>
      <c r="M41" s="723"/>
      <c r="N41" s="723"/>
      <c r="O41" s="723"/>
      <c r="P41" s="723"/>
      <c r="Q41" s="723"/>
      <c r="R41" s="723"/>
      <c r="S41" s="724"/>
      <c r="T41" s="66"/>
      <c r="U41" s="66"/>
      <c r="V41" s="722" t="s">
        <v>454</v>
      </c>
      <c r="W41" s="723"/>
      <c r="X41" s="723"/>
      <c r="Y41" s="723"/>
      <c r="Z41" s="723"/>
      <c r="AA41" s="723"/>
      <c r="AB41" s="723"/>
      <c r="AC41" s="724"/>
      <c r="AD41" s="66"/>
      <c r="AE41" s="66"/>
      <c r="AF41" s="66"/>
      <c r="AG41" s="66"/>
      <c r="AH41" s="66"/>
      <c r="AI41" s="538"/>
      <c r="AJ41" s="538"/>
      <c r="AK41" s="538"/>
      <c r="AL41" s="538"/>
      <c r="AM41" s="538"/>
      <c r="AN41" s="538"/>
      <c r="AO41" s="538"/>
      <c r="AP41" s="538"/>
      <c r="AQ41" s="538"/>
      <c r="AR41" s="538"/>
      <c r="AS41" s="538"/>
      <c r="AT41" s="538"/>
      <c r="AU41" s="538"/>
      <c r="AV41" s="538"/>
      <c r="AW41" s="538"/>
      <c r="AX41" s="538"/>
      <c r="AY41" s="538"/>
      <c r="AZ41" s="67"/>
      <c r="BE41" s="93"/>
      <c r="BF41" s="93"/>
      <c r="BG41" s="93"/>
      <c r="BH41" s="93"/>
      <c r="BI41" s="93"/>
    </row>
    <row r="42" spans="2:61" ht="13.7" customHeight="1" x14ac:dyDescent="0.15">
      <c r="B42" s="92"/>
      <c r="C42" s="900" t="str">
        <f>IF(年末調整2!N8&lt;=10000000,IF(O23="受ける",IF(AND(O29&gt;380000,O29&lt;=1230000),"配偶者特別控除",IF(AND(O29&lt;=380000,AL35&lt;70),"一般の控除対象配偶者",IF(AND(O29&lt;=380000,AL35&gt;=70),"老人控除対象配偶者","適用なし"))),"適用なし"),"適用なし")</f>
        <v>適用なし</v>
      </c>
      <c r="D42" s="901"/>
      <c r="E42" s="901"/>
      <c r="F42" s="901"/>
      <c r="G42" s="901"/>
      <c r="H42" s="901"/>
      <c r="I42" s="902"/>
      <c r="J42" s="66"/>
      <c r="K42" s="66"/>
      <c r="L42" s="725"/>
      <c r="M42" s="726"/>
      <c r="N42" s="726"/>
      <c r="O42" s="726"/>
      <c r="P42" s="726"/>
      <c r="Q42" s="726"/>
      <c r="R42" s="726"/>
      <c r="S42" s="727"/>
      <c r="T42" s="66"/>
      <c r="U42" s="66"/>
      <c r="V42" s="725"/>
      <c r="W42" s="726"/>
      <c r="X42" s="726"/>
      <c r="Y42" s="726"/>
      <c r="Z42" s="726"/>
      <c r="AA42" s="726"/>
      <c r="AB42" s="726"/>
      <c r="AC42" s="727"/>
      <c r="AD42" s="66"/>
      <c r="AE42" s="66"/>
      <c r="AF42" s="66"/>
      <c r="AG42" s="66"/>
      <c r="AH42" s="66"/>
      <c r="AI42" s="538"/>
      <c r="AJ42" s="538"/>
      <c r="AK42" s="538"/>
      <c r="AL42" s="538"/>
      <c r="AM42" s="538"/>
      <c r="AN42" s="538"/>
      <c r="AO42" s="538"/>
      <c r="AP42" s="538"/>
      <c r="AQ42" s="538"/>
      <c r="AR42" s="538"/>
      <c r="AS42" s="538"/>
      <c r="AT42" s="538"/>
      <c r="AU42" s="538"/>
      <c r="AV42" s="538"/>
      <c r="AW42" s="538"/>
      <c r="AX42" s="538"/>
      <c r="AY42" s="538"/>
      <c r="AZ42" s="67"/>
    </row>
    <row r="43" spans="2:61" ht="13.7" customHeight="1" x14ac:dyDescent="0.15">
      <c r="B43" s="92"/>
      <c r="C43" s="903"/>
      <c r="D43" s="904"/>
      <c r="E43" s="904"/>
      <c r="F43" s="904"/>
      <c r="G43" s="904"/>
      <c r="H43" s="904"/>
      <c r="I43" s="905"/>
      <c r="J43" s="66"/>
      <c r="K43" s="66"/>
      <c r="L43" s="728">
        <f>E45+G45</f>
        <v>0</v>
      </c>
      <c r="M43" s="729"/>
      <c r="N43" s="729"/>
      <c r="O43" s="729"/>
      <c r="P43" s="729"/>
      <c r="Q43" s="729"/>
      <c r="R43" s="729"/>
      <c r="S43" s="101"/>
      <c r="T43" s="66"/>
      <c r="U43" s="66"/>
      <c r="V43" s="728">
        <f>IF(C42="配偶者特別控除",保険料控除!I40,0)</f>
        <v>0</v>
      </c>
      <c r="W43" s="729"/>
      <c r="X43" s="729"/>
      <c r="Y43" s="729"/>
      <c r="Z43" s="729"/>
      <c r="AA43" s="729"/>
      <c r="AB43" s="729"/>
      <c r="AC43" s="101"/>
      <c r="AD43" s="66"/>
      <c r="AE43" s="66"/>
      <c r="AF43" s="66"/>
      <c r="AG43" s="66"/>
      <c r="AH43" s="66"/>
      <c r="AI43" s="538"/>
      <c r="AJ43" s="538"/>
      <c r="AK43" s="538"/>
      <c r="AL43" s="538"/>
      <c r="AM43" s="538"/>
      <c r="AN43" s="538"/>
      <c r="AO43" s="538"/>
      <c r="AP43" s="538"/>
      <c r="AQ43" s="538"/>
      <c r="AR43" s="538"/>
      <c r="AS43" s="538"/>
      <c r="AT43" s="538"/>
      <c r="AU43" s="538"/>
      <c r="AV43" s="538"/>
      <c r="AW43" s="538"/>
      <c r="AX43" s="538"/>
      <c r="AY43" s="538"/>
      <c r="AZ43" s="67"/>
    </row>
    <row r="44" spans="2:61" ht="13.7" customHeight="1" x14ac:dyDescent="0.15">
      <c r="B44" s="92"/>
      <c r="C44" s="906"/>
      <c r="D44" s="907"/>
      <c r="E44" s="907"/>
      <c r="F44" s="907"/>
      <c r="G44" s="907"/>
      <c r="H44" s="907"/>
      <c r="I44" s="908"/>
      <c r="J44" s="66"/>
      <c r="K44" s="66"/>
      <c r="L44" s="730"/>
      <c r="M44" s="731"/>
      <c r="N44" s="731"/>
      <c r="O44" s="731"/>
      <c r="P44" s="731"/>
      <c r="Q44" s="731"/>
      <c r="R44" s="731"/>
      <c r="S44" s="102" t="s">
        <v>126</v>
      </c>
      <c r="T44" s="66"/>
      <c r="U44" s="66"/>
      <c r="V44" s="730"/>
      <c r="W44" s="731"/>
      <c r="X44" s="731"/>
      <c r="Y44" s="731"/>
      <c r="Z44" s="731"/>
      <c r="AA44" s="731"/>
      <c r="AB44" s="731"/>
      <c r="AC44" s="102" t="s">
        <v>126</v>
      </c>
      <c r="AD44" s="66"/>
      <c r="AE44" s="66"/>
      <c r="AF44" s="66"/>
      <c r="AG44" s="66"/>
      <c r="AH44" s="66"/>
      <c r="AI44" s="538"/>
      <c r="AJ44" s="538"/>
      <c r="AK44" s="538"/>
      <c r="AL44" s="538"/>
      <c r="AM44" s="538"/>
      <c r="AN44" s="538"/>
      <c r="AO44" s="538"/>
      <c r="AP44" s="538"/>
      <c r="AQ44" s="538"/>
      <c r="AR44" s="538"/>
      <c r="AS44" s="538"/>
      <c r="AT44" s="538"/>
      <c r="AU44" s="538"/>
      <c r="AV44" s="538"/>
      <c r="AW44" s="538"/>
      <c r="AX44" s="538"/>
      <c r="AY44" s="538"/>
      <c r="AZ44" s="67"/>
    </row>
    <row r="45" spans="2:61" ht="13.7" customHeight="1" x14ac:dyDescent="0.15">
      <c r="B45" s="92"/>
      <c r="C45" s="66"/>
      <c r="D45" s="66"/>
      <c r="E45" s="679">
        <f>IF(C42="一般の控除対象配偶者",保険料控除!I25,0)</f>
        <v>0</v>
      </c>
      <c r="F45" s="679"/>
      <c r="G45" s="679">
        <f>IF(C42="老人控除対象配偶者",保険料控除!I26,0)</f>
        <v>0</v>
      </c>
      <c r="H45" s="679"/>
      <c r="I45" s="66"/>
      <c r="J45" s="66"/>
      <c r="K45" s="66"/>
      <c r="L45" s="66"/>
      <c r="M45" s="66"/>
      <c r="N45" s="66"/>
      <c r="O45" s="66"/>
      <c r="P45" s="66"/>
      <c r="Q45" s="66"/>
      <c r="R45" s="66"/>
      <c r="S45" s="66"/>
      <c r="T45" s="66"/>
      <c r="U45" s="66"/>
      <c r="V45" s="66"/>
      <c r="W45" s="66"/>
      <c r="X45" s="66"/>
      <c r="Y45" s="66"/>
      <c r="Z45" s="103"/>
      <c r="AA45" s="103"/>
      <c r="AB45" s="679">
        <f>V43</f>
        <v>0</v>
      </c>
      <c r="AC45" s="679"/>
      <c r="AD45" s="103"/>
      <c r="AE45" s="103"/>
      <c r="AF45" s="66"/>
      <c r="AG45" s="66"/>
      <c r="AH45" s="66"/>
      <c r="AI45" s="66"/>
      <c r="AJ45" s="66"/>
      <c r="AK45" s="66"/>
      <c r="AL45" s="66"/>
      <c r="AM45" s="66"/>
      <c r="AN45" s="66"/>
      <c r="AO45" s="66"/>
      <c r="AP45" s="66"/>
      <c r="AQ45" s="66"/>
      <c r="AR45" s="66"/>
      <c r="AS45" s="66"/>
      <c r="AT45" s="66"/>
      <c r="AU45" s="66"/>
      <c r="AV45" s="66"/>
      <c r="AW45" s="66"/>
      <c r="AX45" s="66"/>
      <c r="AY45" s="538"/>
      <c r="AZ45" s="67"/>
    </row>
    <row r="46" spans="2:61" ht="13.7" customHeight="1" x14ac:dyDescent="0.15">
      <c r="B46" s="92"/>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531"/>
      <c r="AE46" s="531"/>
      <c r="AF46" s="531"/>
      <c r="AG46" s="107"/>
      <c r="AH46" s="66"/>
      <c r="AI46" s="66"/>
      <c r="AJ46" s="66"/>
      <c r="AK46" s="66"/>
      <c r="AL46" s="66"/>
      <c r="AM46" s="105"/>
      <c r="AN46" s="105"/>
      <c r="AO46" s="105"/>
      <c r="AP46" s="105"/>
      <c r="AQ46" s="66"/>
      <c r="AR46" s="66"/>
      <c r="AS46" s="66"/>
      <c r="AT46" s="66"/>
      <c r="AU46" s="66"/>
      <c r="AV46" s="66"/>
      <c r="AW46" s="66"/>
      <c r="AX46" s="66"/>
      <c r="AY46" s="66"/>
      <c r="AZ46" s="67"/>
      <c r="BB46" s="93"/>
      <c r="BC46" s="93"/>
    </row>
    <row r="47" spans="2:61" ht="13.7" customHeight="1" x14ac:dyDescent="0.15">
      <c r="B47" s="95"/>
      <c r="C47" s="108"/>
      <c r="D47" s="108"/>
      <c r="E47" s="108"/>
      <c r="F47" s="108"/>
      <c r="G47" s="108"/>
      <c r="H47" s="108"/>
      <c r="I47" s="108"/>
      <c r="J47" s="108"/>
      <c r="K47" s="108"/>
      <c r="L47" s="108"/>
      <c r="M47" s="108"/>
      <c r="N47" s="108"/>
      <c r="O47" s="108"/>
      <c r="P47" s="96"/>
      <c r="Q47" s="96"/>
      <c r="R47" s="96"/>
      <c r="S47" s="96"/>
      <c r="T47" s="96"/>
      <c r="U47" s="96"/>
      <c r="V47" s="96"/>
      <c r="W47" s="96"/>
      <c r="X47" s="96"/>
      <c r="Y47" s="96"/>
      <c r="Z47" s="96"/>
      <c r="AA47" s="96"/>
      <c r="AB47" s="96"/>
      <c r="AC47" s="96"/>
      <c r="AD47" s="96"/>
      <c r="AE47" s="96"/>
      <c r="AF47" s="96"/>
      <c r="AG47" s="109"/>
      <c r="AH47" s="96"/>
      <c r="AI47" s="96"/>
      <c r="AJ47" s="96"/>
      <c r="AK47" s="96"/>
      <c r="AL47" s="96"/>
      <c r="AM47" s="110"/>
      <c r="AN47" s="110"/>
      <c r="AO47" s="110"/>
      <c r="AP47" s="110"/>
      <c r="AQ47" s="96"/>
      <c r="AR47" s="96"/>
      <c r="AS47" s="96"/>
      <c r="AT47" s="96"/>
      <c r="AU47" s="96"/>
      <c r="AV47" s="96"/>
      <c r="AW47" s="96"/>
      <c r="AX47" s="96"/>
      <c r="AY47" s="96"/>
      <c r="AZ47" s="98"/>
    </row>
    <row r="48" spans="2:61" ht="13.7" customHeight="1" x14ac:dyDescent="0.15">
      <c r="B48" s="680" t="s">
        <v>291</v>
      </c>
      <c r="C48" s="681"/>
      <c r="D48" s="681"/>
      <c r="E48" s="681"/>
      <c r="F48" s="681"/>
      <c r="G48" s="681"/>
      <c r="H48" s="681"/>
      <c r="I48" s="682"/>
      <c r="J48" s="111"/>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66"/>
      <c r="AR48" s="66"/>
      <c r="AS48" s="66"/>
      <c r="AT48" s="66"/>
      <c r="AU48" s="66"/>
      <c r="AV48" s="66"/>
      <c r="AW48" s="89"/>
      <c r="AX48" s="89"/>
      <c r="AY48" s="89"/>
      <c r="AZ48" s="90"/>
    </row>
    <row r="49" spans="2:67" ht="13.7" customHeight="1" thickBot="1" x14ac:dyDescent="0.2">
      <c r="B49" s="683"/>
      <c r="C49" s="684"/>
      <c r="D49" s="684"/>
      <c r="E49" s="684"/>
      <c r="F49" s="684"/>
      <c r="G49" s="684"/>
      <c r="H49" s="684"/>
      <c r="I49" s="685"/>
      <c r="J49" s="111"/>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66"/>
      <c r="AR49" s="66"/>
      <c r="AS49" s="66"/>
      <c r="AT49" s="66"/>
      <c r="AU49" s="66"/>
      <c r="AV49" s="66"/>
      <c r="AW49" s="89"/>
      <c r="AX49" s="89"/>
      <c r="AY49" s="89"/>
      <c r="AZ49" s="90"/>
      <c r="BC49" s="712" t="s">
        <v>130</v>
      </c>
      <c r="BD49" s="713"/>
      <c r="BE49" s="713"/>
      <c r="BF49" s="713"/>
      <c r="BG49" s="713"/>
      <c r="BH49" s="713"/>
      <c r="BI49" s="713"/>
      <c r="BJ49" s="714"/>
    </row>
    <row r="50" spans="2:67" ht="16.5" customHeight="1" x14ac:dyDescent="0.15">
      <c r="B50" s="92"/>
      <c r="C50" s="66"/>
      <c r="D50" s="66"/>
      <c r="E50" s="66"/>
      <c r="F50" s="66"/>
      <c r="G50" s="106"/>
      <c r="H50" s="106"/>
      <c r="I50" s="106"/>
      <c r="J50" s="106"/>
      <c r="K50" s="106"/>
      <c r="L50" s="10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749"/>
      <c r="AR50" s="749"/>
      <c r="AS50" s="749"/>
      <c r="AT50" s="749"/>
      <c r="AU50" s="749"/>
      <c r="AV50" s="749"/>
      <c r="AW50" s="749"/>
      <c r="AX50" s="66"/>
      <c r="AY50" s="66"/>
      <c r="AZ50" s="67"/>
      <c r="BC50" s="765" t="s">
        <v>97</v>
      </c>
      <c r="BD50" s="765"/>
      <c r="BE50" s="765"/>
      <c r="BF50" s="765"/>
      <c r="BG50" s="765"/>
      <c r="BH50" s="765"/>
      <c r="BI50" s="765"/>
      <c r="BJ50" s="765"/>
    </row>
    <row r="51" spans="2:67" ht="15.75" customHeight="1" x14ac:dyDescent="0.15">
      <c r="B51" s="92"/>
      <c r="C51" s="753" t="s">
        <v>280</v>
      </c>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c r="AE51" s="754"/>
      <c r="AF51" s="754"/>
      <c r="AG51" s="754"/>
      <c r="AH51" s="754"/>
      <c r="AI51" s="755"/>
      <c r="AJ51" s="66"/>
      <c r="AK51" s="66"/>
      <c r="AL51" s="66"/>
      <c r="AM51" s="66"/>
      <c r="AN51" s="66"/>
      <c r="AO51" s="66"/>
      <c r="AP51" s="66"/>
      <c r="AQ51" s="749"/>
      <c r="AR51" s="749"/>
      <c r="AS51" s="749"/>
      <c r="AT51" s="749"/>
      <c r="AU51" s="749"/>
      <c r="AV51" s="749"/>
      <c r="AW51" s="749"/>
      <c r="AX51" s="66"/>
      <c r="AY51" s="66"/>
      <c r="AZ51" s="67"/>
      <c r="BC51" s="715" t="s">
        <v>198</v>
      </c>
      <c r="BD51" s="715"/>
      <c r="BE51" s="752" t="s">
        <v>298</v>
      </c>
      <c r="BF51" s="752"/>
      <c r="BG51" s="752"/>
      <c r="BH51" s="752"/>
      <c r="BI51" s="715" t="s">
        <v>200</v>
      </c>
      <c r="BJ51" s="715"/>
    </row>
    <row r="52" spans="2:67" ht="14.25" customHeight="1" x14ac:dyDescent="0.15">
      <c r="B52" s="92"/>
      <c r="C52" s="756"/>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c r="AH52" s="757"/>
      <c r="AI52" s="758"/>
      <c r="AJ52" s="66"/>
      <c r="AK52" s="66"/>
      <c r="AL52" s="66"/>
      <c r="AM52" s="66"/>
      <c r="AN52" s="66"/>
      <c r="AO52" s="66"/>
      <c r="AP52" s="66"/>
      <c r="AQ52" s="749"/>
      <c r="AR52" s="749"/>
      <c r="AS52" s="749"/>
      <c r="AT52" s="749"/>
      <c r="AU52" s="749"/>
      <c r="AV52" s="749"/>
      <c r="AW52" s="749"/>
      <c r="AX52" s="66"/>
      <c r="AY52" s="66"/>
      <c r="AZ52" s="67"/>
      <c r="BC52" s="715"/>
      <c r="BD52" s="715"/>
      <c r="BE52" s="715" t="s">
        <v>304</v>
      </c>
      <c r="BF52" s="715"/>
      <c r="BG52" s="715" t="s">
        <v>199</v>
      </c>
      <c r="BH52" s="715"/>
      <c r="BI52" s="715"/>
      <c r="BJ52" s="715"/>
    </row>
    <row r="53" spans="2:67" ht="14.25" customHeight="1" x14ac:dyDescent="0.15">
      <c r="B53" s="92"/>
      <c r="C53" s="796"/>
      <c r="D53" s="797"/>
      <c r="E53" s="797"/>
      <c r="F53" s="797"/>
      <c r="G53" s="797"/>
      <c r="H53" s="797"/>
      <c r="I53" s="797"/>
      <c r="J53" s="797"/>
      <c r="K53" s="797"/>
      <c r="L53" s="797"/>
      <c r="M53" s="797"/>
      <c r="N53" s="797"/>
      <c r="O53" s="798"/>
      <c r="P53" s="909" t="s">
        <v>282</v>
      </c>
      <c r="Q53" s="910"/>
      <c r="R53" s="910"/>
      <c r="S53" s="910"/>
      <c r="T53" s="910"/>
      <c r="U53" s="911"/>
      <c r="V53" s="627" t="s">
        <v>277</v>
      </c>
      <c r="W53" s="627"/>
      <c r="X53" s="627" t="s">
        <v>278</v>
      </c>
      <c r="Y53" s="627"/>
      <c r="Z53" s="627"/>
      <c r="AA53" s="627"/>
      <c r="AB53" s="627"/>
      <c r="AC53" s="627"/>
      <c r="AD53" s="627"/>
      <c r="AE53" s="627"/>
      <c r="AF53" s="627"/>
      <c r="AG53" s="627"/>
      <c r="AH53" s="627"/>
      <c r="AI53" s="627"/>
      <c r="AJ53" s="66"/>
      <c r="AK53" s="66"/>
      <c r="AL53" s="66"/>
      <c r="AM53" s="66"/>
      <c r="AN53" s="66"/>
      <c r="AO53" s="66"/>
      <c r="AP53" s="66"/>
      <c r="AQ53" s="112"/>
      <c r="AR53" s="112"/>
      <c r="AS53" s="112"/>
      <c r="AT53" s="112"/>
      <c r="AU53" s="112"/>
      <c r="AV53" s="112"/>
      <c r="AW53" s="112"/>
      <c r="AX53" s="66"/>
      <c r="AY53" s="66"/>
      <c r="AZ53" s="67"/>
      <c r="BC53" s="715"/>
      <c r="BD53" s="715"/>
      <c r="BE53" s="715"/>
      <c r="BF53" s="715"/>
      <c r="BG53" s="715"/>
      <c r="BH53" s="715"/>
      <c r="BI53" s="715"/>
      <c r="BJ53" s="715"/>
    </row>
    <row r="54" spans="2:67" ht="14.25" customHeight="1" x14ac:dyDescent="0.15">
      <c r="B54" s="92"/>
      <c r="C54" s="766">
        <v>1</v>
      </c>
      <c r="D54" s="792" t="s">
        <v>262</v>
      </c>
      <c r="E54" s="793"/>
      <c r="F54" s="794"/>
      <c r="G54" s="767"/>
      <c r="H54" s="768"/>
      <c r="I54" s="768"/>
      <c r="J54" s="768"/>
      <c r="K54" s="768"/>
      <c r="L54" s="768"/>
      <c r="M54" s="768"/>
      <c r="N54" s="768"/>
      <c r="O54" s="769"/>
      <c r="P54" s="770"/>
      <c r="Q54" s="771"/>
      <c r="R54" s="771"/>
      <c r="S54" s="771"/>
      <c r="T54" s="771"/>
      <c r="U54" s="772"/>
      <c r="V54" s="779"/>
      <c r="W54" s="779"/>
      <c r="X54" s="716"/>
      <c r="Y54" s="717"/>
      <c r="Z54" s="717"/>
      <c r="AA54" s="717"/>
      <c r="AB54" s="717"/>
      <c r="AC54" s="717"/>
      <c r="AD54" s="717"/>
      <c r="AE54" s="717"/>
      <c r="AF54" s="717"/>
      <c r="AG54" s="717"/>
      <c r="AH54" s="717"/>
      <c r="AI54" s="732"/>
      <c r="AJ54" s="66"/>
      <c r="AK54" s="66"/>
      <c r="AL54" s="66" t="s">
        <v>327</v>
      </c>
      <c r="AM54" s="66"/>
      <c r="AN54" s="66"/>
      <c r="AO54" s="66"/>
      <c r="AP54" s="66"/>
      <c r="AQ54" s="112"/>
      <c r="AR54" s="112"/>
      <c r="AS54" s="112"/>
      <c r="AT54" s="112"/>
      <c r="AU54" s="112"/>
      <c r="AV54" s="112"/>
      <c r="AW54" s="112"/>
      <c r="AX54" s="66"/>
      <c r="AY54" s="66"/>
      <c r="AZ54" s="67"/>
      <c r="BB54" s="113"/>
      <c r="BC54" s="795">
        <v>630000</v>
      </c>
      <c r="BD54" s="795"/>
      <c r="BE54" s="795">
        <v>580000</v>
      </c>
      <c r="BF54" s="795"/>
      <c r="BG54" s="795">
        <v>480000</v>
      </c>
      <c r="BH54" s="795"/>
      <c r="BI54" s="795">
        <v>380000</v>
      </c>
      <c r="BJ54" s="795"/>
      <c r="BK54" s="113"/>
    </row>
    <row r="55" spans="2:67" ht="14.25" customHeight="1" x14ac:dyDescent="0.15">
      <c r="B55" s="92"/>
      <c r="C55" s="766"/>
      <c r="D55" s="780" t="s">
        <v>155</v>
      </c>
      <c r="E55" s="781"/>
      <c r="F55" s="782"/>
      <c r="G55" s="786"/>
      <c r="H55" s="787"/>
      <c r="I55" s="787"/>
      <c r="J55" s="787"/>
      <c r="K55" s="787"/>
      <c r="L55" s="787"/>
      <c r="M55" s="787"/>
      <c r="N55" s="787"/>
      <c r="O55" s="788"/>
      <c r="P55" s="773"/>
      <c r="Q55" s="774"/>
      <c r="R55" s="774"/>
      <c r="S55" s="774"/>
      <c r="T55" s="774"/>
      <c r="U55" s="775"/>
      <c r="V55" s="779"/>
      <c r="W55" s="779"/>
      <c r="X55" s="718"/>
      <c r="Y55" s="719"/>
      <c r="Z55" s="719"/>
      <c r="AA55" s="719"/>
      <c r="AB55" s="719"/>
      <c r="AC55" s="719"/>
      <c r="AD55" s="719"/>
      <c r="AE55" s="719"/>
      <c r="AF55" s="719"/>
      <c r="AG55" s="719"/>
      <c r="AH55" s="719"/>
      <c r="AI55" s="733"/>
      <c r="AJ55" s="66"/>
      <c r="AK55" s="66"/>
      <c r="AL55" s="66" t="s">
        <v>326</v>
      </c>
      <c r="AM55" s="66"/>
      <c r="AN55" s="66"/>
      <c r="AO55" s="66"/>
      <c r="AP55" s="66"/>
      <c r="AQ55" s="112"/>
      <c r="AR55" s="112"/>
      <c r="AS55" s="112"/>
      <c r="AT55" s="112"/>
      <c r="AU55" s="112"/>
      <c r="AV55" s="112"/>
      <c r="AW55" s="112"/>
      <c r="AX55" s="66"/>
      <c r="AY55" s="66"/>
      <c r="AZ55" s="67"/>
      <c r="BB55" s="113"/>
      <c r="BC55" s="748">
        <f>COUNTIF($P$54:$U$71,"特定扶養親族")</f>
        <v>0</v>
      </c>
      <c r="BD55" s="748"/>
      <c r="BE55" s="748">
        <f>COUNTIF($P$54:$U$71,"同居老親等")</f>
        <v>0</v>
      </c>
      <c r="BF55" s="748"/>
      <c r="BG55" s="748">
        <f>COUNTIF($P$54:$U$71,"老人扶養親族（同居老親以外）")</f>
        <v>0</v>
      </c>
      <c r="BH55" s="748"/>
      <c r="BI55" s="748">
        <f>COUNTIF($P$54:$U$71,"一般の扶養親族")</f>
        <v>0</v>
      </c>
      <c r="BJ55" s="748"/>
      <c r="BK55" s="113"/>
    </row>
    <row r="56" spans="2:67" ht="14.25" customHeight="1" x14ac:dyDescent="0.15">
      <c r="B56" s="92"/>
      <c r="C56" s="766"/>
      <c r="D56" s="783"/>
      <c r="E56" s="784"/>
      <c r="F56" s="785"/>
      <c r="G56" s="789"/>
      <c r="H56" s="790"/>
      <c r="I56" s="790"/>
      <c r="J56" s="790"/>
      <c r="K56" s="790"/>
      <c r="L56" s="790"/>
      <c r="M56" s="790"/>
      <c r="N56" s="790"/>
      <c r="O56" s="791"/>
      <c r="P56" s="776"/>
      <c r="Q56" s="777"/>
      <c r="R56" s="777"/>
      <c r="S56" s="777"/>
      <c r="T56" s="777"/>
      <c r="U56" s="778"/>
      <c r="V56" s="779"/>
      <c r="W56" s="779"/>
      <c r="X56" s="720"/>
      <c r="Y56" s="721"/>
      <c r="Z56" s="721"/>
      <c r="AA56" s="721"/>
      <c r="AB56" s="721"/>
      <c r="AC56" s="721"/>
      <c r="AD56" s="721"/>
      <c r="AE56" s="721"/>
      <c r="AF56" s="721"/>
      <c r="AG56" s="721"/>
      <c r="AH56" s="721"/>
      <c r="AI56" s="734"/>
      <c r="AJ56" s="66"/>
      <c r="AK56" s="66"/>
      <c r="AL56" s="66"/>
      <c r="AM56" s="66"/>
      <c r="AN56" s="66"/>
      <c r="AO56" s="66"/>
      <c r="AP56" s="66"/>
      <c r="AQ56" s="112"/>
      <c r="AR56" s="112"/>
      <c r="AS56" s="112"/>
      <c r="AT56" s="112"/>
      <c r="AU56" s="112"/>
      <c r="AV56" s="112"/>
      <c r="AW56" s="112"/>
      <c r="AX56" s="66"/>
      <c r="AY56" s="66"/>
      <c r="AZ56" s="67"/>
      <c r="BB56" s="113"/>
      <c r="BC56" s="748"/>
      <c r="BD56" s="748"/>
      <c r="BE56" s="748"/>
      <c r="BF56" s="748"/>
      <c r="BG56" s="748"/>
      <c r="BH56" s="748"/>
      <c r="BI56" s="748"/>
      <c r="BJ56" s="748"/>
      <c r="BK56" s="113"/>
    </row>
    <row r="57" spans="2:67" ht="14.25" customHeight="1" x14ac:dyDescent="0.15">
      <c r="B57" s="65"/>
      <c r="C57" s="766">
        <v>2</v>
      </c>
      <c r="D57" s="792" t="s">
        <v>262</v>
      </c>
      <c r="E57" s="793"/>
      <c r="F57" s="794"/>
      <c r="G57" s="767"/>
      <c r="H57" s="768"/>
      <c r="I57" s="768"/>
      <c r="J57" s="768"/>
      <c r="K57" s="768"/>
      <c r="L57" s="768"/>
      <c r="M57" s="768"/>
      <c r="N57" s="768"/>
      <c r="O57" s="769"/>
      <c r="P57" s="770"/>
      <c r="Q57" s="771"/>
      <c r="R57" s="771"/>
      <c r="S57" s="771"/>
      <c r="T57" s="771"/>
      <c r="U57" s="772"/>
      <c r="V57" s="779"/>
      <c r="W57" s="779"/>
      <c r="X57" s="716"/>
      <c r="Y57" s="717"/>
      <c r="Z57" s="717"/>
      <c r="AA57" s="717"/>
      <c r="AB57" s="717"/>
      <c r="AC57" s="717"/>
      <c r="AD57" s="717"/>
      <c r="AE57" s="717"/>
      <c r="AF57" s="717"/>
      <c r="AG57" s="717"/>
      <c r="AH57" s="717"/>
      <c r="AI57" s="732"/>
      <c r="AJ57" s="66"/>
      <c r="AK57" s="66"/>
      <c r="AL57" s="66"/>
      <c r="AM57" s="66"/>
      <c r="AN57" s="66"/>
      <c r="AO57" s="66"/>
      <c r="AP57" s="66"/>
      <c r="AQ57" s="112"/>
      <c r="AR57" s="112"/>
      <c r="AS57" s="112"/>
      <c r="AT57" s="112"/>
      <c r="AU57" s="112"/>
      <c r="AV57" s="112"/>
      <c r="AW57" s="112"/>
      <c r="AX57" s="66"/>
      <c r="AY57" s="66"/>
      <c r="AZ57" s="67"/>
      <c r="BC57" s="751">
        <f>BC54*BC55</f>
        <v>0</v>
      </c>
      <c r="BD57" s="751"/>
      <c r="BE57" s="751">
        <f>BE54*BE55</f>
        <v>0</v>
      </c>
      <c r="BF57" s="751"/>
      <c r="BG57" s="751">
        <f>BG54*BG55</f>
        <v>0</v>
      </c>
      <c r="BH57" s="751"/>
      <c r="BI57" s="751">
        <f>BI54*BI55</f>
        <v>0</v>
      </c>
      <c r="BJ57" s="751"/>
    </row>
    <row r="58" spans="2:67" ht="14.25" customHeight="1" x14ac:dyDescent="0.15">
      <c r="B58" s="65"/>
      <c r="C58" s="766"/>
      <c r="D58" s="780" t="s">
        <v>155</v>
      </c>
      <c r="E58" s="781"/>
      <c r="F58" s="782"/>
      <c r="G58" s="786"/>
      <c r="H58" s="787"/>
      <c r="I58" s="787"/>
      <c r="J58" s="787"/>
      <c r="K58" s="787"/>
      <c r="L58" s="787"/>
      <c r="M58" s="787"/>
      <c r="N58" s="787"/>
      <c r="O58" s="788"/>
      <c r="P58" s="773"/>
      <c r="Q58" s="774"/>
      <c r="R58" s="774"/>
      <c r="S58" s="774"/>
      <c r="T58" s="774"/>
      <c r="U58" s="775"/>
      <c r="V58" s="779"/>
      <c r="W58" s="779"/>
      <c r="X58" s="718"/>
      <c r="Y58" s="719"/>
      <c r="Z58" s="719"/>
      <c r="AA58" s="719"/>
      <c r="AB58" s="719"/>
      <c r="AC58" s="719"/>
      <c r="AD58" s="719"/>
      <c r="AE58" s="719"/>
      <c r="AF58" s="719"/>
      <c r="AG58" s="719"/>
      <c r="AH58" s="719"/>
      <c r="AI58" s="733"/>
      <c r="AJ58" s="66"/>
      <c r="AK58" s="66"/>
      <c r="AL58" s="66"/>
      <c r="AM58" s="66"/>
      <c r="AN58" s="66"/>
      <c r="AO58" s="66"/>
      <c r="AP58" s="66"/>
      <c r="AQ58" s="112"/>
      <c r="AR58" s="112"/>
      <c r="AS58" s="112"/>
      <c r="AT58" s="112"/>
      <c r="AU58" s="112"/>
      <c r="AV58" s="112"/>
      <c r="AW58" s="112"/>
      <c r="AX58" s="66"/>
      <c r="AY58" s="66"/>
      <c r="AZ58" s="67"/>
    </row>
    <row r="59" spans="2:67" ht="14.25" customHeight="1" x14ac:dyDescent="0.15">
      <c r="B59" s="65"/>
      <c r="C59" s="766"/>
      <c r="D59" s="783"/>
      <c r="E59" s="784"/>
      <c r="F59" s="785"/>
      <c r="G59" s="789"/>
      <c r="H59" s="790"/>
      <c r="I59" s="790"/>
      <c r="J59" s="790"/>
      <c r="K59" s="790"/>
      <c r="L59" s="790"/>
      <c r="M59" s="790"/>
      <c r="N59" s="790"/>
      <c r="O59" s="791"/>
      <c r="P59" s="776"/>
      <c r="Q59" s="777"/>
      <c r="R59" s="777"/>
      <c r="S59" s="777"/>
      <c r="T59" s="777"/>
      <c r="U59" s="778"/>
      <c r="V59" s="779"/>
      <c r="W59" s="779"/>
      <c r="X59" s="720"/>
      <c r="Y59" s="721"/>
      <c r="Z59" s="721"/>
      <c r="AA59" s="721"/>
      <c r="AB59" s="721"/>
      <c r="AC59" s="721"/>
      <c r="AD59" s="721"/>
      <c r="AE59" s="721"/>
      <c r="AF59" s="721"/>
      <c r="AG59" s="721"/>
      <c r="AH59" s="721"/>
      <c r="AI59" s="734"/>
      <c r="AJ59" s="66"/>
      <c r="AK59" s="66"/>
      <c r="AL59" s="66"/>
      <c r="AM59" s="66"/>
      <c r="AN59" s="66"/>
      <c r="AO59" s="66"/>
      <c r="AP59" s="66"/>
      <c r="AQ59" s="66"/>
      <c r="AR59" s="66"/>
      <c r="AS59" s="66"/>
      <c r="AT59" s="66"/>
      <c r="AU59" s="66"/>
      <c r="AV59" s="66"/>
      <c r="AW59" s="66"/>
      <c r="AX59" s="66"/>
      <c r="AY59" s="66"/>
      <c r="AZ59" s="67"/>
    </row>
    <row r="60" spans="2:67" ht="14.25" customHeight="1" x14ac:dyDescent="0.15">
      <c r="B60" s="65"/>
      <c r="C60" s="766">
        <v>3</v>
      </c>
      <c r="D60" s="792" t="s">
        <v>262</v>
      </c>
      <c r="E60" s="793"/>
      <c r="F60" s="794"/>
      <c r="G60" s="767"/>
      <c r="H60" s="768"/>
      <c r="I60" s="768"/>
      <c r="J60" s="768"/>
      <c r="K60" s="768"/>
      <c r="L60" s="768"/>
      <c r="M60" s="768"/>
      <c r="N60" s="768"/>
      <c r="O60" s="769"/>
      <c r="P60" s="770"/>
      <c r="Q60" s="771"/>
      <c r="R60" s="771"/>
      <c r="S60" s="771"/>
      <c r="T60" s="771"/>
      <c r="U60" s="772"/>
      <c r="V60" s="779"/>
      <c r="W60" s="779"/>
      <c r="X60" s="716"/>
      <c r="Y60" s="717"/>
      <c r="Z60" s="717"/>
      <c r="AA60" s="717"/>
      <c r="AB60" s="717"/>
      <c r="AC60" s="717"/>
      <c r="AD60" s="717"/>
      <c r="AE60" s="717"/>
      <c r="AF60" s="717"/>
      <c r="AG60" s="717"/>
      <c r="AH60" s="717"/>
      <c r="AI60" s="732"/>
      <c r="AJ60" s="66"/>
      <c r="AK60" s="66"/>
      <c r="AL60" s="66"/>
      <c r="AM60" s="66"/>
      <c r="AN60" s="66"/>
      <c r="AO60" s="66"/>
      <c r="AP60" s="66"/>
      <c r="AQ60" s="66"/>
      <c r="AR60" s="66"/>
      <c r="AS60" s="66"/>
      <c r="AT60" s="66"/>
      <c r="AU60" s="66"/>
      <c r="AV60" s="66"/>
      <c r="AW60" s="66"/>
      <c r="AX60" s="66"/>
      <c r="AY60" s="66"/>
      <c r="AZ60" s="67"/>
      <c r="BN60" s="750"/>
      <c r="BO60" s="750"/>
    </row>
    <row r="61" spans="2:67" ht="14.25" customHeight="1" x14ac:dyDescent="0.15">
      <c r="B61" s="65"/>
      <c r="C61" s="766"/>
      <c r="D61" s="780" t="s">
        <v>155</v>
      </c>
      <c r="E61" s="781"/>
      <c r="F61" s="782"/>
      <c r="G61" s="786"/>
      <c r="H61" s="787"/>
      <c r="I61" s="787"/>
      <c r="J61" s="787"/>
      <c r="K61" s="787"/>
      <c r="L61" s="787"/>
      <c r="M61" s="787"/>
      <c r="N61" s="787"/>
      <c r="O61" s="788"/>
      <c r="P61" s="773"/>
      <c r="Q61" s="774"/>
      <c r="R61" s="774"/>
      <c r="S61" s="774"/>
      <c r="T61" s="774"/>
      <c r="U61" s="775"/>
      <c r="V61" s="779"/>
      <c r="W61" s="779"/>
      <c r="X61" s="718"/>
      <c r="Y61" s="719"/>
      <c r="Z61" s="719"/>
      <c r="AA61" s="719"/>
      <c r="AB61" s="719"/>
      <c r="AC61" s="719"/>
      <c r="AD61" s="719"/>
      <c r="AE61" s="719"/>
      <c r="AF61" s="719"/>
      <c r="AG61" s="719"/>
      <c r="AH61" s="719"/>
      <c r="AI61" s="733"/>
      <c r="AJ61" s="66"/>
      <c r="AK61" s="66"/>
      <c r="AL61" s="66"/>
      <c r="AM61" s="66"/>
      <c r="AN61" s="66"/>
      <c r="AO61" s="66"/>
      <c r="AP61" s="66"/>
      <c r="AQ61" s="66"/>
      <c r="AR61" s="66"/>
      <c r="AS61" s="66"/>
      <c r="AT61" s="66"/>
      <c r="AU61" s="66"/>
      <c r="AV61" s="66"/>
      <c r="AW61" s="66"/>
      <c r="AX61" s="66"/>
      <c r="AY61" s="66"/>
      <c r="AZ61" s="67"/>
    </row>
    <row r="62" spans="2:67" ht="14.25" customHeight="1" x14ac:dyDescent="0.15">
      <c r="B62" s="65"/>
      <c r="C62" s="766"/>
      <c r="D62" s="783"/>
      <c r="E62" s="784"/>
      <c r="F62" s="785"/>
      <c r="G62" s="789"/>
      <c r="H62" s="790"/>
      <c r="I62" s="790"/>
      <c r="J62" s="790"/>
      <c r="K62" s="790"/>
      <c r="L62" s="790"/>
      <c r="M62" s="790"/>
      <c r="N62" s="790"/>
      <c r="O62" s="791"/>
      <c r="P62" s="776"/>
      <c r="Q62" s="777"/>
      <c r="R62" s="777"/>
      <c r="S62" s="777"/>
      <c r="T62" s="777"/>
      <c r="U62" s="778"/>
      <c r="V62" s="779"/>
      <c r="W62" s="779"/>
      <c r="X62" s="720"/>
      <c r="Y62" s="721"/>
      <c r="Z62" s="721"/>
      <c r="AA62" s="721"/>
      <c r="AB62" s="721"/>
      <c r="AC62" s="721"/>
      <c r="AD62" s="721"/>
      <c r="AE62" s="721"/>
      <c r="AF62" s="721"/>
      <c r="AG62" s="721"/>
      <c r="AH62" s="721"/>
      <c r="AI62" s="734"/>
      <c r="AJ62" s="66"/>
      <c r="AK62" s="66"/>
      <c r="AL62" s="66"/>
      <c r="AM62" s="66"/>
      <c r="AN62" s="66"/>
      <c r="AO62" s="66"/>
      <c r="AP62" s="66"/>
      <c r="AQ62" s="66"/>
      <c r="AR62" s="66"/>
      <c r="AS62" s="66"/>
      <c r="AT62" s="66"/>
      <c r="AU62" s="66"/>
      <c r="AV62" s="66"/>
      <c r="AW62" s="66"/>
      <c r="AX62" s="66"/>
      <c r="AY62" s="66"/>
      <c r="AZ62" s="67"/>
    </row>
    <row r="63" spans="2:67" ht="14.25" customHeight="1" x14ac:dyDescent="0.15">
      <c r="B63" s="65"/>
      <c r="C63" s="766">
        <v>4</v>
      </c>
      <c r="D63" s="792" t="s">
        <v>262</v>
      </c>
      <c r="E63" s="793"/>
      <c r="F63" s="794"/>
      <c r="G63" s="767"/>
      <c r="H63" s="768"/>
      <c r="I63" s="768"/>
      <c r="J63" s="768"/>
      <c r="K63" s="768"/>
      <c r="L63" s="768"/>
      <c r="M63" s="768"/>
      <c r="N63" s="768"/>
      <c r="O63" s="769"/>
      <c r="P63" s="770"/>
      <c r="Q63" s="771"/>
      <c r="R63" s="771"/>
      <c r="S63" s="771"/>
      <c r="T63" s="771"/>
      <c r="U63" s="772"/>
      <c r="V63" s="779"/>
      <c r="W63" s="779"/>
      <c r="X63" s="716"/>
      <c r="Y63" s="717"/>
      <c r="Z63" s="717"/>
      <c r="AA63" s="717"/>
      <c r="AB63" s="717"/>
      <c r="AC63" s="717"/>
      <c r="AD63" s="717"/>
      <c r="AE63" s="717"/>
      <c r="AF63" s="717"/>
      <c r="AG63" s="717"/>
      <c r="AH63" s="717"/>
      <c r="AI63" s="732"/>
      <c r="AJ63" s="66"/>
      <c r="AK63" s="66"/>
      <c r="AL63" s="66"/>
      <c r="AM63" s="66"/>
      <c r="AN63" s="66"/>
      <c r="AO63" s="66"/>
      <c r="AP63" s="66"/>
      <c r="AQ63" s="66"/>
      <c r="AR63" s="66"/>
      <c r="AS63" s="66"/>
      <c r="AT63" s="66"/>
      <c r="AU63" s="66"/>
      <c r="AV63" s="66"/>
      <c r="AW63" s="66"/>
      <c r="AX63" s="66"/>
      <c r="AY63" s="66"/>
      <c r="AZ63" s="67"/>
    </row>
    <row r="64" spans="2:67" ht="14.25" customHeight="1" x14ac:dyDescent="0.15">
      <c r="B64" s="65"/>
      <c r="C64" s="766"/>
      <c r="D64" s="780" t="s">
        <v>155</v>
      </c>
      <c r="E64" s="781"/>
      <c r="F64" s="782"/>
      <c r="G64" s="786"/>
      <c r="H64" s="787"/>
      <c r="I64" s="787"/>
      <c r="J64" s="787"/>
      <c r="K64" s="787"/>
      <c r="L64" s="787"/>
      <c r="M64" s="787"/>
      <c r="N64" s="787"/>
      <c r="O64" s="788"/>
      <c r="P64" s="773"/>
      <c r="Q64" s="774"/>
      <c r="R64" s="774"/>
      <c r="S64" s="774"/>
      <c r="T64" s="774"/>
      <c r="U64" s="775"/>
      <c r="V64" s="779"/>
      <c r="W64" s="779"/>
      <c r="X64" s="718"/>
      <c r="Y64" s="719"/>
      <c r="Z64" s="719"/>
      <c r="AA64" s="719"/>
      <c r="AB64" s="719"/>
      <c r="AC64" s="719"/>
      <c r="AD64" s="719"/>
      <c r="AE64" s="719"/>
      <c r="AF64" s="719"/>
      <c r="AG64" s="719"/>
      <c r="AH64" s="719"/>
      <c r="AI64" s="733"/>
      <c r="AJ64" s="66"/>
      <c r="AK64" s="66"/>
      <c r="AL64" s="66"/>
      <c r="AM64" s="66"/>
      <c r="AN64" s="66"/>
      <c r="AO64" s="66"/>
      <c r="AP64" s="66"/>
      <c r="AQ64" s="66"/>
      <c r="AR64" s="66"/>
      <c r="AS64" s="66"/>
      <c r="AT64" s="66"/>
      <c r="AU64" s="66"/>
      <c r="AV64" s="66"/>
      <c r="AW64" s="66"/>
      <c r="AX64" s="66"/>
      <c r="AY64" s="66"/>
      <c r="AZ64" s="67"/>
    </row>
    <row r="65" spans="2:57" ht="14.25" customHeight="1" x14ac:dyDescent="0.15">
      <c r="B65" s="65"/>
      <c r="C65" s="766"/>
      <c r="D65" s="783"/>
      <c r="E65" s="784"/>
      <c r="F65" s="785"/>
      <c r="G65" s="789"/>
      <c r="H65" s="790"/>
      <c r="I65" s="790"/>
      <c r="J65" s="790"/>
      <c r="K65" s="790"/>
      <c r="L65" s="790"/>
      <c r="M65" s="790"/>
      <c r="N65" s="790"/>
      <c r="O65" s="791"/>
      <c r="P65" s="776"/>
      <c r="Q65" s="777"/>
      <c r="R65" s="777"/>
      <c r="S65" s="777"/>
      <c r="T65" s="777"/>
      <c r="U65" s="778"/>
      <c r="V65" s="779"/>
      <c r="W65" s="779"/>
      <c r="X65" s="720"/>
      <c r="Y65" s="721"/>
      <c r="Z65" s="721"/>
      <c r="AA65" s="721"/>
      <c r="AB65" s="721"/>
      <c r="AC65" s="721"/>
      <c r="AD65" s="721"/>
      <c r="AE65" s="721"/>
      <c r="AF65" s="721"/>
      <c r="AG65" s="721"/>
      <c r="AH65" s="721"/>
      <c r="AI65" s="734"/>
      <c r="AJ65" s="66"/>
      <c r="AK65" s="66"/>
      <c r="AL65" s="66"/>
      <c r="AM65" s="66"/>
      <c r="AN65" s="66"/>
      <c r="AO65" s="66"/>
      <c r="AP65" s="66"/>
      <c r="AQ65" s="66"/>
      <c r="AR65" s="66"/>
      <c r="AS65" s="66"/>
      <c r="AT65" s="66"/>
      <c r="AU65" s="66"/>
      <c r="AV65" s="66"/>
      <c r="AW65" s="66"/>
      <c r="AX65" s="66"/>
      <c r="AY65" s="66"/>
      <c r="AZ65" s="67"/>
    </row>
    <row r="66" spans="2:57" ht="14.25" customHeight="1" x14ac:dyDescent="0.15">
      <c r="B66" s="65"/>
      <c r="C66" s="766">
        <v>5</v>
      </c>
      <c r="D66" s="792" t="s">
        <v>262</v>
      </c>
      <c r="E66" s="793"/>
      <c r="F66" s="794"/>
      <c r="G66" s="767"/>
      <c r="H66" s="768"/>
      <c r="I66" s="768"/>
      <c r="J66" s="768"/>
      <c r="K66" s="768"/>
      <c r="L66" s="768"/>
      <c r="M66" s="768"/>
      <c r="N66" s="768"/>
      <c r="O66" s="769"/>
      <c r="P66" s="770"/>
      <c r="Q66" s="771"/>
      <c r="R66" s="771"/>
      <c r="S66" s="771"/>
      <c r="T66" s="771"/>
      <c r="U66" s="772"/>
      <c r="V66" s="779"/>
      <c r="W66" s="779"/>
      <c r="X66" s="716"/>
      <c r="Y66" s="717"/>
      <c r="Z66" s="717"/>
      <c r="AA66" s="717"/>
      <c r="AB66" s="717"/>
      <c r="AC66" s="717"/>
      <c r="AD66" s="717"/>
      <c r="AE66" s="717"/>
      <c r="AF66" s="717"/>
      <c r="AG66" s="717"/>
      <c r="AH66" s="717"/>
      <c r="AI66" s="732"/>
      <c r="AJ66" s="66"/>
      <c r="AK66" s="66"/>
      <c r="AL66" s="66"/>
      <c r="AM66" s="66"/>
      <c r="AN66" s="66"/>
      <c r="AO66" s="66"/>
      <c r="AP66" s="66"/>
      <c r="AQ66" s="66"/>
      <c r="AR66" s="66"/>
      <c r="AS66" s="66"/>
      <c r="AT66" s="66"/>
      <c r="AU66" s="66"/>
      <c r="AV66" s="66"/>
      <c r="AW66" s="66"/>
      <c r="AX66" s="66"/>
      <c r="AY66" s="66"/>
      <c r="AZ66" s="67"/>
    </row>
    <row r="67" spans="2:57" ht="14.25" customHeight="1" x14ac:dyDescent="0.15">
      <c r="B67" s="65"/>
      <c r="C67" s="766"/>
      <c r="D67" s="780" t="s">
        <v>155</v>
      </c>
      <c r="E67" s="781"/>
      <c r="F67" s="782"/>
      <c r="G67" s="786"/>
      <c r="H67" s="787"/>
      <c r="I67" s="787"/>
      <c r="J67" s="787"/>
      <c r="K67" s="787"/>
      <c r="L67" s="787"/>
      <c r="M67" s="787"/>
      <c r="N67" s="787"/>
      <c r="O67" s="788"/>
      <c r="P67" s="773"/>
      <c r="Q67" s="774"/>
      <c r="R67" s="774"/>
      <c r="S67" s="774"/>
      <c r="T67" s="774"/>
      <c r="U67" s="775"/>
      <c r="V67" s="779"/>
      <c r="W67" s="779"/>
      <c r="X67" s="718"/>
      <c r="Y67" s="719"/>
      <c r="Z67" s="719"/>
      <c r="AA67" s="719"/>
      <c r="AB67" s="719"/>
      <c r="AC67" s="719"/>
      <c r="AD67" s="719"/>
      <c r="AE67" s="719"/>
      <c r="AF67" s="719"/>
      <c r="AG67" s="719"/>
      <c r="AH67" s="719"/>
      <c r="AI67" s="733"/>
      <c r="AJ67" s="66"/>
      <c r="AK67" s="66"/>
      <c r="AL67" s="66"/>
      <c r="AM67" s="66"/>
      <c r="AN67" s="66"/>
      <c r="AO67" s="66"/>
      <c r="AP67" s="66"/>
      <c r="AQ67" s="66"/>
      <c r="AR67" s="66"/>
      <c r="AS67" s="66"/>
      <c r="AT67" s="66"/>
      <c r="AU67" s="66"/>
      <c r="AV67" s="66"/>
      <c r="AW67" s="66"/>
      <c r="AX67" s="66"/>
      <c r="AY67" s="66"/>
      <c r="AZ67" s="67"/>
    </row>
    <row r="68" spans="2:57" ht="14.25" customHeight="1" x14ac:dyDescent="0.15">
      <c r="B68" s="65"/>
      <c r="C68" s="766"/>
      <c r="D68" s="783"/>
      <c r="E68" s="784"/>
      <c r="F68" s="785"/>
      <c r="G68" s="789"/>
      <c r="H68" s="790"/>
      <c r="I68" s="790"/>
      <c r="J68" s="790"/>
      <c r="K68" s="790"/>
      <c r="L68" s="790"/>
      <c r="M68" s="790"/>
      <c r="N68" s="790"/>
      <c r="O68" s="791"/>
      <c r="P68" s="776"/>
      <c r="Q68" s="777"/>
      <c r="R68" s="777"/>
      <c r="S68" s="777"/>
      <c r="T68" s="777"/>
      <c r="U68" s="778"/>
      <c r="V68" s="779"/>
      <c r="W68" s="779"/>
      <c r="X68" s="720"/>
      <c r="Y68" s="721"/>
      <c r="Z68" s="721"/>
      <c r="AA68" s="721"/>
      <c r="AB68" s="721"/>
      <c r="AC68" s="721"/>
      <c r="AD68" s="721"/>
      <c r="AE68" s="721"/>
      <c r="AF68" s="721"/>
      <c r="AG68" s="721"/>
      <c r="AH68" s="721"/>
      <c r="AI68" s="734"/>
      <c r="AJ68" s="66"/>
      <c r="AK68" s="66"/>
      <c r="AL68" s="66"/>
      <c r="AM68" s="66"/>
      <c r="AN68" s="66"/>
      <c r="AO68" s="66"/>
      <c r="AP68" s="66"/>
      <c r="AQ68" s="66"/>
      <c r="AR68" s="66"/>
      <c r="AS68" s="66"/>
      <c r="AT68" s="66"/>
      <c r="AU68" s="66"/>
      <c r="AV68" s="66"/>
      <c r="AW68" s="66"/>
      <c r="AX68" s="66"/>
      <c r="AY68" s="66"/>
      <c r="AZ68" s="67"/>
      <c r="BC68" s="870" t="s">
        <v>179</v>
      </c>
      <c r="BD68" s="871"/>
      <c r="BE68" s="872"/>
    </row>
    <row r="69" spans="2:57" ht="14.25" customHeight="1" x14ac:dyDescent="0.15">
      <c r="B69" s="65"/>
      <c r="C69" s="766">
        <v>6</v>
      </c>
      <c r="D69" s="792" t="s">
        <v>262</v>
      </c>
      <c r="E69" s="793"/>
      <c r="F69" s="794"/>
      <c r="G69" s="767"/>
      <c r="H69" s="768"/>
      <c r="I69" s="768"/>
      <c r="J69" s="768"/>
      <c r="K69" s="768"/>
      <c r="L69" s="768"/>
      <c r="M69" s="768"/>
      <c r="N69" s="768"/>
      <c r="O69" s="769"/>
      <c r="P69" s="770"/>
      <c r="Q69" s="771"/>
      <c r="R69" s="771"/>
      <c r="S69" s="771"/>
      <c r="T69" s="771"/>
      <c r="U69" s="772"/>
      <c r="V69" s="779"/>
      <c r="W69" s="779"/>
      <c r="X69" s="716"/>
      <c r="Y69" s="717"/>
      <c r="Z69" s="717"/>
      <c r="AA69" s="717"/>
      <c r="AB69" s="717"/>
      <c r="AC69" s="717"/>
      <c r="AD69" s="717"/>
      <c r="AE69" s="717"/>
      <c r="AF69" s="717"/>
      <c r="AG69" s="717"/>
      <c r="AH69" s="717"/>
      <c r="AI69" s="732"/>
      <c r="AJ69" s="66"/>
      <c r="AK69" s="66"/>
      <c r="AL69" s="66"/>
      <c r="AM69" s="66"/>
      <c r="AN69" s="66"/>
      <c r="AO69" s="66"/>
      <c r="AP69" s="66"/>
      <c r="AQ69" s="66"/>
      <c r="AR69" s="66"/>
      <c r="AS69" s="66"/>
      <c r="AT69" s="66"/>
      <c r="AU69" s="66"/>
      <c r="AV69" s="66"/>
      <c r="AW69" s="66"/>
      <c r="AX69" s="66"/>
      <c r="AY69" s="66"/>
      <c r="AZ69" s="67"/>
      <c r="BC69" s="852"/>
      <c r="BD69" s="853"/>
      <c r="BE69" s="854"/>
    </row>
    <row r="70" spans="2:57" ht="14.25" customHeight="1" x14ac:dyDescent="0.15">
      <c r="B70" s="65"/>
      <c r="C70" s="766"/>
      <c r="D70" s="780" t="s">
        <v>155</v>
      </c>
      <c r="E70" s="781"/>
      <c r="F70" s="782"/>
      <c r="G70" s="786"/>
      <c r="H70" s="787"/>
      <c r="I70" s="787"/>
      <c r="J70" s="787"/>
      <c r="K70" s="787"/>
      <c r="L70" s="787"/>
      <c r="M70" s="787"/>
      <c r="N70" s="787"/>
      <c r="O70" s="788"/>
      <c r="P70" s="773"/>
      <c r="Q70" s="774"/>
      <c r="R70" s="774"/>
      <c r="S70" s="774"/>
      <c r="T70" s="774"/>
      <c r="U70" s="775"/>
      <c r="V70" s="779"/>
      <c r="W70" s="779"/>
      <c r="X70" s="718"/>
      <c r="Y70" s="719"/>
      <c r="Z70" s="719"/>
      <c r="AA70" s="719"/>
      <c r="AB70" s="719"/>
      <c r="AC70" s="719"/>
      <c r="AD70" s="719"/>
      <c r="AE70" s="719"/>
      <c r="AF70" s="719"/>
      <c r="AG70" s="719"/>
      <c r="AH70" s="719"/>
      <c r="AI70" s="733"/>
      <c r="AJ70" s="66"/>
      <c r="AK70" s="66"/>
      <c r="AL70" s="66"/>
      <c r="AM70" s="66"/>
      <c r="AN70" s="66"/>
      <c r="AO70" s="66"/>
      <c r="AP70" s="66"/>
      <c r="AQ70" s="66"/>
      <c r="AR70" s="66"/>
      <c r="AS70" s="66"/>
      <c r="AT70" s="66"/>
      <c r="AU70" s="66"/>
      <c r="AV70" s="66"/>
      <c r="AW70" s="66"/>
      <c r="AX70" s="66"/>
      <c r="AY70" s="66"/>
      <c r="AZ70" s="67"/>
      <c r="BC70" s="855"/>
      <c r="BD70" s="856"/>
      <c r="BE70" s="857"/>
    </row>
    <row r="71" spans="2:57" ht="14.25" customHeight="1" x14ac:dyDescent="0.15">
      <c r="B71" s="65"/>
      <c r="C71" s="766"/>
      <c r="D71" s="783"/>
      <c r="E71" s="784"/>
      <c r="F71" s="785"/>
      <c r="G71" s="789"/>
      <c r="H71" s="790"/>
      <c r="I71" s="790"/>
      <c r="J71" s="790"/>
      <c r="K71" s="790"/>
      <c r="L71" s="790"/>
      <c r="M71" s="790"/>
      <c r="N71" s="790"/>
      <c r="O71" s="791"/>
      <c r="P71" s="776"/>
      <c r="Q71" s="777"/>
      <c r="R71" s="777"/>
      <c r="S71" s="777"/>
      <c r="T71" s="777"/>
      <c r="U71" s="778"/>
      <c r="V71" s="779"/>
      <c r="W71" s="779"/>
      <c r="X71" s="720"/>
      <c r="Y71" s="721"/>
      <c r="Z71" s="721"/>
      <c r="AA71" s="721"/>
      <c r="AB71" s="721"/>
      <c r="AC71" s="721"/>
      <c r="AD71" s="721"/>
      <c r="AE71" s="721"/>
      <c r="AF71" s="721"/>
      <c r="AG71" s="721"/>
      <c r="AH71" s="721"/>
      <c r="AI71" s="734"/>
      <c r="AJ71" s="66"/>
      <c r="AK71" s="66"/>
      <c r="AL71" s="66"/>
      <c r="AM71" s="66"/>
      <c r="AN71" s="66"/>
      <c r="AO71" s="66"/>
      <c r="AP71" s="66"/>
      <c r="AQ71" s="66"/>
      <c r="AR71" s="66"/>
      <c r="AS71" s="66"/>
      <c r="AT71" s="66"/>
      <c r="AU71" s="66"/>
      <c r="AV71" s="66"/>
      <c r="AW71" s="66"/>
      <c r="AX71" s="66"/>
      <c r="AY71" s="66"/>
      <c r="AZ71" s="67"/>
      <c r="BC71" s="799" t="s">
        <v>150</v>
      </c>
      <c r="BD71" s="800"/>
      <c r="BE71" s="801"/>
    </row>
    <row r="72" spans="2:57" ht="14.25" customHeight="1" x14ac:dyDescent="0.15">
      <c r="B72" s="65"/>
      <c r="C72" s="106"/>
      <c r="D72" s="106"/>
      <c r="E72" s="106"/>
      <c r="F72" s="106"/>
      <c r="G72" s="106"/>
      <c r="H72" s="106"/>
      <c r="I72" s="106"/>
      <c r="J72" s="106"/>
      <c r="K72" s="66"/>
      <c r="L72" s="106"/>
      <c r="M72" s="106"/>
      <c r="N72" s="106"/>
      <c r="O72" s="106"/>
      <c r="P72" s="106"/>
      <c r="Q72" s="106"/>
      <c r="R72" s="66"/>
      <c r="S72" s="66"/>
      <c r="T72" s="66"/>
      <c r="U72" s="106"/>
      <c r="V72" s="10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7"/>
      <c r="BC72" s="849">
        <f>COUNTA(G76:G87)</f>
        <v>0</v>
      </c>
      <c r="BD72" s="850"/>
      <c r="BE72" s="851"/>
    </row>
    <row r="73" spans="2:57" ht="14.25" customHeight="1" x14ac:dyDescent="0.15">
      <c r="B73" s="65"/>
      <c r="C73" s="753" t="s">
        <v>283</v>
      </c>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5"/>
      <c r="AJ73" s="66"/>
      <c r="AK73" s="66"/>
      <c r="AL73" s="66"/>
      <c r="AM73" s="66"/>
      <c r="AN73" s="66"/>
      <c r="AO73" s="66"/>
      <c r="AP73" s="66"/>
      <c r="AQ73" s="749" t="s">
        <v>318</v>
      </c>
      <c r="AR73" s="749"/>
      <c r="AS73" s="749"/>
      <c r="AT73" s="749"/>
      <c r="AU73" s="749"/>
      <c r="AV73" s="749"/>
      <c r="AW73" s="749"/>
      <c r="AX73" s="66"/>
      <c r="AY73" s="66"/>
      <c r="AZ73" s="67"/>
      <c r="BC73" s="852"/>
      <c r="BD73" s="853"/>
      <c r="BE73" s="854"/>
    </row>
    <row r="74" spans="2:57" ht="14.25" customHeight="1" x14ac:dyDescent="0.15">
      <c r="B74" s="65"/>
      <c r="C74" s="756"/>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c r="AI74" s="758"/>
      <c r="AJ74" s="66"/>
      <c r="AK74" s="66"/>
      <c r="AL74" s="66"/>
      <c r="AM74" s="66"/>
      <c r="AN74" s="66"/>
      <c r="AO74" s="66"/>
      <c r="AP74" s="66"/>
      <c r="AQ74" s="749"/>
      <c r="AR74" s="749"/>
      <c r="AS74" s="749"/>
      <c r="AT74" s="749"/>
      <c r="AU74" s="749"/>
      <c r="AV74" s="749"/>
      <c r="AW74" s="749"/>
      <c r="AX74" s="66"/>
      <c r="AY74" s="66"/>
      <c r="AZ74" s="67"/>
      <c r="BC74" s="855"/>
      <c r="BD74" s="856"/>
      <c r="BE74" s="857"/>
    </row>
    <row r="75" spans="2:57" ht="14.25" customHeight="1" x14ac:dyDescent="0.15">
      <c r="B75" s="65"/>
      <c r="C75" s="796"/>
      <c r="D75" s="797"/>
      <c r="E75" s="797"/>
      <c r="F75" s="797"/>
      <c r="G75" s="797"/>
      <c r="H75" s="797"/>
      <c r="I75" s="797"/>
      <c r="J75" s="797"/>
      <c r="K75" s="797"/>
      <c r="L75" s="797"/>
      <c r="M75" s="797"/>
      <c r="N75" s="797"/>
      <c r="O75" s="798"/>
      <c r="P75" s="880"/>
      <c r="Q75" s="881"/>
      <c r="R75" s="881"/>
      <c r="S75" s="881"/>
      <c r="T75" s="881"/>
      <c r="U75" s="882"/>
      <c r="V75" s="627" t="s">
        <v>263</v>
      </c>
      <c r="W75" s="627"/>
      <c r="X75" s="627" t="s">
        <v>278</v>
      </c>
      <c r="Y75" s="627"/>
      <c r="Z75" s="627"/>
      <c r="AA75" s="627"/>
      <c r="AB75" s="627"/>
      <c r="AC75" s="627"/>
      <c r="AD75" s="627"/>
      <c r="AE75" s="627"/>
      <c r="AF75" s="627"/>
      <c r="AG75" s="627"/>
      <c r="AH75" s="627"/>
      <c r="AI75" s="627"/>
      <c r="AJ75" s="66"/>
      <c r="AK75" s="66"/>
      <c r="AL75" s="66"/>
      <c r="AM75" s="66"/>
      <c r="AN75" s="66"/>
      <c r="AO75" s="66"/>
      <c r="AP75" s="66"/>
      <c r="AQ75" s="749"/>
      <c r="AR75" s="749"/>
      <c r="AS75" s="749"/>
      <c r="AT75" s="749"/>
      <c r="AU75" s="749"/>
      <c r="AV75" s="749"/>
      <c r="AW75" s="749"/>
      <c r="AX75" s="66"/>
      <c r="AY75" s="66"/>
      <c r="AZ75" s="67"/>
    </row>
    <row r="76" spans="2:57" ht="14.25" customHeight="1" x14ac:dyDescent="0.15">
      <c r="B76" s="65"/>
      <c r="C76" s="766">
        <v>1</v>
      </c>
      <c r="D76" s="792" t="s">
        <v>262</v>
      </c>
      <c r="E76" s="793"/>
      <c r="F76" s="794"/>
      <c r="G76" s="114"/>
      <c r="H76" s="878"/>
      <c r="I76" s="878"/>
      <c r="J76" s="878"/>
      <c r="K76" s="878"/>
      <c r="L76" s="878"/>
      <c r="M76" s="878"/>
      <c r="N76" s="878"/>
      <c r="O76" s="879"/>
      <c r="P76" s="883"/>
      <c r="Q76" s="884"/>
      <c r="R76" s="884"/>
      <c r="S76" s="884"/>
      <c r="T76" s="884"/>
      <c r="U76" s="885"/>
      <c r="V76" s="779"/>
      <c r="W76" s="779"/>
      <c r="X76" s="716"/>
      <c r="Y76" s="717"/>
      <c r="Z76" s="717"/>
      <c r="AA76" s="717"/>
      <c r="AB76" s="717"/>
      <c r="AC76" s="717"/>
      <c r="AD76" s="717"/>
      <c r="AE76" s="717"/>
      <c r="AF76" s="717"/>
      <c r="AG76" s="717"/>
      <c r="AH76" s="717"/>
      <c r="AI76" s="732"/>
      <c r="AJ76" s="66"/>
      <c r="AK76" s="66"/>
      <c r="AL76" s="66"/>
      <c r="AM76" s="66"/>
      <c r="AN76" s="66"/>
      <c r="AO76" s="66"/>
      <c r="AP76" s="66"/>
      <c r="AQ76" s="749"/>
      <c r="AR76" s="749"/>
      <c r="AS76" s="749"/>
      <c r="AT76" s="749"/>
      <c r="AU76" s="749"/>
      <c r="AV76" s="749"/>
      <c r="AW76" s="749"/>
      <c r="AX76" s="66"/>
      <c r="AY76" s="66"/>
      <c r="AZ76" s="67"/>
    </row>
    <row r="77" spans="2:57" ht="14.25" customHeight="1" x14ac:dyDescent="0.15">
      <c r="B77" s="65"/>
      <c r="C77" s="766"/>
      <c r="D77" s="780" t="s">
        <v>155</v>
      </c>
      <c r="E77" s="781"/>
      <c r="F77" s="782"/>
      <c r="G77" s="786"/>
      <c r="H77" s="787"/>
      <c r="I77" s="787"/>
      <c r="J77" s="787"/>
      <c r="K77" s="787"/>
      <c r="L77" s="787"/>
      <c r="M77" s="787"/>
      <c r="N77" s="787"/>
      <c r="O77" s="788"/>
      <c r="P77" s="883"/>
      <c r="Q77" s="884"/>
      <c r="R77" s="884"/>
      <c r="S77" s="884"/>
      <c r="T77" s="884"/>
      <c r="U77" s="885"/>
      <c r="V77" s="779"/>
      <c r="W77" s="779"/>
      <c r="X77" s="718"/>
      <c r="Y77" s="719"/>
      <c r="Z77" s="719"/>
      <c r="AA77" s="719"/>
      <c r="AB77" s="719"/>
      <c r="AC77" s="719"/>
      <c r="AD77" s="719"/>
      <c r="AE77" s="719"/>
      <c r="AF77" s="719"/>
      <c r="AG77" s="719"/>
      <c r="AH77" s="719"/>
      <c r="AI77" s="733"/>
      <c r="AJ77" s="66"/>
      <c r="AK77" s="66"/>
      <c r="AL77" s="66"/>
      <c r="AM77" s="66"/>
      <c r="AN77" s="66"/>
      <c r="AO77" s="66"/>
      <c r="AP77" s="66"/>
      <c r="AQ77" s="749"/>
      <c r="AR77" s="749"/>
      <c r="AS77" s="749"/>
      <c r="AT77" s="749"/>
      <c r="AU77" s="749"/>
      <c r="AV77" s="749"/>
      <c r="AW77" s="749"/>
      <c r="AX77" s="66"/>
      <c r="AY77" s="66"/>
      <c r="AZ77" s="67"/>
    </row>
    <row r="78" spans="2:57" ht="14.25" customHeight="1" x14ac:dyDescent="0.15">
      <c r="B78" s="65"/>
      <c r="C78" s="766"/>
      <c r="D78" s="783"/>
      <c r="E78" s="784"/>
      <c r="F78" s="785"/>
      <c r="G78" s="789"/>
      <c r="H78" s="790"/>
      <c r="I78" s="790"/>
      <c r="J78" s="790"/>
      <c r="K78" s="790"/>
      <c r="L78" s="790"/>
      <c r="M78" s="790"/>
      <c r="N78" s="790"/>
      <c r="O78" s="791"/>
      <c r="P78" s="883"/>
      <c r="Q78" s="884"/>
      <c r="R78" s="884"/>
      <c r="S78" s="884"/>
      <c r="T78" s="884"/>
      <c r="U78" s="885"/>
      <c r="V78" s="779"/>
      <c r="W78" s="779"/>
      <c r="X78" s="720"/>
      <c r="Y78" s="721"/>
      <c r="Z78" s="721"/>
      <c r="AA78" s="721"/>
      <c r="AB78" s="721"/>
      <c r="AC78" s="721"/>
      <c r="AD78" s="721"/>
      <c r="AE78" s="721"/>
      <c r="AF78" s="721"/>
      <c r="AG78" s="721"/>
      <c r="AH78" s="721"/>
      <c r="AI78" s="734"/>
      <c r="AJ78" s="66"/>
      <c r="AK78" s="66"/>
      <c r="AL78" s="66"/>
      <c r="AM78" s="66"/>
      <c r="AN78" s="66"/>
      <c r="AO78" s="66"/>
      <c r="AP78" s="66"/>
      <c r="AQ78" s="112"/>
      <c r="AR78" s="112"/>
      <c r="AS78" s="112"/>
      <c r="AT78" s="112"/>
      <c r="AU78" s="112"/>
      <c r="AV78" s="112"/>
      <c r="AW78" s="112"/>
      <c r="AX78" s="66"/>
      <c r="AY78" s="66"/>
      <c r="AZ78" s="67"/>
    </row>
    <row r="79" spans="2:57" ht="14.25" customHeight="1" x14ac:dyDescent="0.15">
      <c r="B79" s="65"/>
      <c r="C79" s="766">
        <v>2</v>
      </c>
      <c r="D79" s="792" t="s">
        <v>262</v>
      </c>
      <c r="E79" s="793"/>
      <c r="F79" s="794"/>
      <c r="G79" s="114"/>
      <c r="H79" s="878"/>
      <c r="I79" s="878"/>
      <c r="J79" s="878"/>
      <c r="K79" s="878"/>
      <c r="L79" s="878"/>
      <c r="M79" s="878"/>
      <c r="N79" s="878"/>
      <c r="O79" s="879"/>
      <c r="P79" s="883"/>
      <c r="Q79" s="884"/>
      <c r="R79" s="884"/>
      <c r="S79" s="884"/>
      <c r="T79" s="884"/>
      <c r="U79" s="885"/>
      <c r="V79" s="779"/>
      <c r="W79" s="779"/>
      <c r="X79" s="716"/>
      <c r="Y79" s="717"/>
      <c r="Z79" s="717"/>
      <c r="AA79" s="717"/>
      <c r="AB79" s="717"/>
      <c r="AC79" s="717"/>
      <c r="AD79" s="717"/>
      <c r="AE79" s="717"/>
      <c r="AF79" s="717"/>
      <c r="AG79" s="717"/>
      <c r="AH79" s="717"/>
      <c r="AI79" s="732"/>
      <c r="AJ79" s="66"/>
      <c r="AK79" s="66"/>
      <c r="AL79" s="66"/>
      <c r="AM79" s="66"/>
      <c r="AN79" s="66"/>
      <c r="AO79" s="66"/>
      <c r="AP79" s="66"/>
      <c r="AQ79" s="112"/>
      <c r="AR79" s="112"/>
      <c r="AS79" s="112"/>
      <c r="AT79" s="112"/>
      <c r="AU79" s="112"/>
      <c r="AV79" s="112"/>
      <c r="AW79" s="112"/>
      <c r="AX79" s="66"/>
      <c r="AY79" s="66"/>
      <c r="AZ79" s="67"/>
    </row>
    <row r="80" spans="2:57" ht="14.25" customHeight="1" x14ac:dyDescent="0.15">
      <c r="B80" s="65"/>
      <c r="C80" s="766"/>
      <c r="D80" s="780" t="s">
        <v>155</v>
      </c>
      <c r="E80" s="781"/>
      <c r="F80" s="782"/>
      <c r="G80" s="786"/>
      <c r="H80" s="787"/>
      <c r="I80" s="787"/>
      <c r="J80" s="787"/>
      <c r="K80" s="787"/>
      <c r="L80" s="787"/>
      <c r="M80" s="787"/>
      <c r="N80" s="787"/>
      <c r="O80" s="788"/>
      <c r="P80" s="883"/>
      <c r="Q80" s="884"/>
      <c r="R80" s="884"/>
      <c r="S80" s="884"/>
      <c r="T80" s="884"/>
      <c r="U80" s="885"/>
      <c r="V80" s="779"/>
      <c r="W80" s="779"/>
      <c r="X80" s="718"/>
      <c r="Y80" s="719"/>
      <c r="Z80" s="719"/>
      <c r="AA80" s="719"/>
      <c r="AB80" s="719"/>
      <c r="AC80" s="719"/>
      <c r="AD80" s="719"/>
      <c r="AE80" s="719"/>
      <c r="AF80" s="719"/>
      <c r="AG80" s="719"/>
      <c r="AH80" s="719"/>
      <c r="AI80" s="733"/>
      <c r="AJ80" s="66"/>
      <c r="AK80" s="66"/>
      <c r="AL80" s="66"/>
      <c r="AM80" s="66"/>
      <c r="AN80" s="66"/>
      <c r="AO80" s="66"/>
      <c r="AP80" s="66"/>
      <c r="AQ80" s="112"/>
      <c r="AR80" s="112"/>
      <c r="AS80" s="112"/>
      <c r="AT80" s="112"/>
      <c r="AU80" s="112"/>
      <c r="AV80" s="112"/>
      <c r="AW80" s="112"/>
      <c r="AX80" s="66"/>
      <c r="AY80" s="66"/>
      <c r="AZ80" s="67"/>
    </row>
    <row r="81" spans="2:52" ht="14.25" customHeight="1" x14ac:dyDescent="0.15">
      <c r="B81" s="65"/>
      <c r="C81" s="766"/>
      <c r="D81" s="783"/>
      <c r="E81" s="784"/>
      <c r="F81" s="785"/>
      <c r="G81" s="789"/>
      <c r="H81" s="790"/>
      <c r="I81" s="790"/>
      <c r="J81" s="790"/>
      <c r="K81" s="790"/>
      <c r="L81" s="790"/>
      <c r="M81" s="790"/>
      <c r="N81" s="790"/>
      <c r="O81" s="791"/>
      <c r="P81" s="883"/>
      <c r="Q81" s="884"/>
      <c r="R81" s="884"/>
      <c r="S81" s="884"/>
      <c r="T81" s="884"/>
      <c r="U81" s="885"/>
      <c r="V81" s="779"/>
      <c r="W81" s="779"/>
      <c r="X81" s="720"/>
      <c r="Y81" s="721"/>
      <c r="Z81" s="721"/>
      <c r="AA81" s="721"/>
      <c r="AB81" s="721"/>
      <c r="AC81" s="721"/>
      <c r="AD81" s="721"/>
      <c r="AE81" s="721"/>
      <c r="AF81" s="721"/>
      <c r="AG81" s="721"/>
      <c r="AH81" s="721"/>
      <c r="AI81" s="734"/>
      <c r="AJ81" s="66"/>
      <c r="AK81" s="66"/>
      <c r="AL81" s="66"/>
      <c r="AM81" s="66"/>
      <c r="AN81" s="66"/>
      <c r="AO81" s="66"/>
      <c r="AP81" s="66"/>
      <c r="AQ81" s="66"/>
      <c r="AR81" s="66"/>
      <c r="AS81" s="66"/>
      <c r="AT81" s="66"/>
      <c r="AU81" s="66"/>
      <c r="AV81" s="66"/>
      <c r="AW81" s="66"/>
      <c r="AX81" s="66"/>
      <c r="AY81" s="66"/>
      <c r="AZ81" s="67"/>
    </row>
    <row r="82" spans="2:52" ht="14.25" customHeight="1" x14ac:dyDescent="0.15">
      <c r="B82" s="65"/>
      <c r="C82" s="766">
        <v>3</v>
      </c>
      <c r="D82" s="792" t="s">
        <v>262</v>
      </c>
      <c r="E82" s="793"/>
      <c r="F82" s="794"/>
      <c r="G82" s="114"/>
      <c r="H82" s="878"/>
      <c r="I82" s="878"/>
      <c r="J82" s="878"/>
      <c r="K82" s="878"/>
      <c r="L82" s="878"/>
      <c r="M82" s="878"/>
      <c r="N82" s="878"/>
      <c r="O82" s="879"/>
      <c r="P82" s="883"/>
      <c r="Q82" s="884"/>
      <c r="R82" s="884"/>
      <c r="S82" s="884"/>
      <c r="T82" s="884"/>
      <c r="U82" s="885"/>
      <c r="V82" s="779"/>
      <c r="W82" s="779"/>
      <c r="X82" s="716"/>
      <c r="Y82" s="717"/>
      <c r="Z82" s="717"/>
      <c r="AA82" s="717"/>
      <c r="AB82" s="717"/>
      <c r="AC82" s="717"/>
      <c r="AD82" s="717"/>
      <c r="AE82" s="717"/>
      <c r="AF82" s="717"/>
      <c r="AG82" s="717"/>
      <c r="AH82" s="717"/>
      <c r="AI82" s="732"/>
      <c r="AJ82" s="66"/>
      <c r="AK82" s="66"/>
      <c r="AL82" s="66"/>
      <c r="AM82" s="66"/>
      <c r="AN82" s="66"/>
      <c r="AO82" s="66"/>
      <c r="AP82" s="66"/>
      <c r="AQ82" s="66"/>
      <c r="AR82" s="66"/>
      <c r="AS82" s="66"/>
      <c r="AT82" s="66"/>
      <c r="AU82" s="66"/>
      <c r="AV82" s="66"/>
      <c r="AW82" s="66"/>
      <c r="AX82" s="66"/>
      <c r="AY82" s="66"/>
      <c r="AZ82" s="67"/>
    </row>
    <row r="83" spans="2:52" ht="14.25" customHeight="1" x14ac:dyDescent="0.15">
      <c r="B83" s="65"/>
      <c r="C83" s="766"/>
      <c r="D83" s="780" t="s">
        <v>155</v>
      </c>
      <c r="E83" s="781"/>
      <c r="F83" s="782"/>
      <c r="G83" s="786"/>
      <c r="H83" s="787"/>
      <c r="I83" s="787"/>
      <c r="J83" s="787"/>
      <c r="K83" s="787"/>
      <c r="L83" s="787"/>
      <c r="M83" s="787"/>
      <c r="N83" s="787"/>
      <c r="O83" s="788"/>
      <c r="P83" s="883"/>
      <c r="Q83" s="884"/>
      <c r="R83" s="884"/>
      <c r="S83" s="884"/>
      <c r="T83" s="884"/>
      <c r="U83" s="885"/>
      <c r="V83" s="779"/>
      <c r="W83" s="779"/>
      <c r="X83" s="718"/>
      <c r="Y83" s="719"/>
      <c r="Z83" s="719"/>
      <c r="AA83" s="719"/>
      <c r="AB83" s="719"/>
      <c r="AC83" s="719"/>
      <c r="AD83" s="719"/>
      <c r="AE83" s="719"/>
      <c r="AF83" s="719"/>
      <c r="AG83" s="719"/>
      <c r="AH83" s="719"/>
      <c r="AI83" s="733"/>
      <c r="AJ83" s="66"/>
      <c r="AK83" s="66"/>
      <c r="AL83" s="66"/>
      <c r="AM83" s="66"/>
      <c r="AN83" s="66"/>
      <c r="AO83" s="66"/>
      <c r="AP83" s="66"/>
      <c r="AQ83" s="66"/>
      <c r="AR83" s="66"/>
      <c r="AS83" s="66"/>
      <c r="AT83" s="66"/>
      <c r="AU83" s="66"/>
      <c r="AV83" s="66"/>
      <c r="AW83" s="66"/>
      <c r="AX83" s="66"/>
      <c r="AY83" s="66"/>
      <c r="AZ83" s="67"/>
    </row>
    <row r="84" spans="2:52" ht="14.25" customHeight="1" x14ac:dyDescent="0.15">
      <c r="B84" s="65"/>
      <c r="C84" s="766"/>
      <c r="D84" s="783"/>
      <c r="E84" s="784"/>
      <c r="F84" s="785"/>
      <c r="G84" s="789"/>
      <c r="H84" s="790"/>
      <c r="I84" s="790"/>
      <c r="J84" s="790"/>
      <c r="K84" s="790"/>
      <c r="L84" s="790"/>
      <c r="M84" s="790"/>
      <c r="N84" s="790"/>
      <c r="O84" s="791"/>
      <c r="P84" s="883"/>
      <c r="Q84" s="884"/>
      <c r="R84" s="884"/>
      <c r="S84" s="884"/>
      <c r="T84" s="884"/>
      <c r="U84" s="885"/>
      <c r="V84" s="779"/>
      <c r="W84" s="779"/>
      <c r="X84" s="720"/>
      <c r="Y84" s="721"/>
      <c r="Z84" s="721"/>
      <c r="AA84" s="721"/>
      <c r="AB84" s="721"/>
      <c r="AC84" s="721"/>
      <c r="AD84" s="721"/>
      <c r="AE84" s="721"/>
      <c r="AF84" s="721"/>
      <c r="AG84" s="721"/>
      <c r="AH84" s="721"/>
      <c r="AI84" s="734"/>
      <c r="AJ84" s="66"/>
      <c r="AK84" s="66"/>
      <c r="AL84" s="66"/>
      <c r="AM84" s="66"/>
      <c r="AN84" s="66"/>
      <c r="AO84" s="66"/>
      <c r="AP84" s="66"/>
      <c r="AQ84" s="66"/>
      <c r="AR84" s="66"/>
      <c r="AS84" s="66"/>
      <c r="AT84" s="66"/>
      <c r="AU84" s="66"/>
      <c r="AV84" s="66"/>
      <c r="AW84" s="66"/>
      <c r="AX84" s="66"/>
      <c r="AY84" s="66"/>
      <c r="AZ84" s="67"/>
    </row>
    <row r="85" spans="2:52" ht="14.25" customHeight="1" x14ac:dyDescent="0.15">
      <c r="B85" s="65"/>
      <c r="C85" s="766">
        <v>4</v>
      </c>
      <c r="D85" s="792" t="s">
        <v>262</v>
      </c>
      <c r="E85" s="793"/>
      <c r="F85" s="794"/>
      <c r="G85" s="114"/>
      <c r="H85" s="878"/>
      <c r="I85" s="878"/>
      <c r="J85" s="878"/>
      <c r="K85" s="878"/>
      <c r="L85" s="878"/>
      <c r="M85" s="878"/>
      <c r="N85" s="878"/>
      <c r="O85" s="879"/>
      <c r="P85" s="883"/>
      <c r="Q85" s="884"/>
      <c r="R85" s="884"/>
      <c r="S85" s="884"/>
      <c r="T85" s="884"/>
      <c r="U85" s="885"/>
      <c r="V85" s="779"/>
      <c r="W85" s="779"/>
      <c r="X85" s="716"/>
      <c r="Y85" s="717"/>
      <c r="Z85" s="717"/>
      <c r="AA85" s="717"/>
      <c r="AB85" s="717"/>
      <c r="AC85" s="717"/>
      <c r="AD85" s="717"/>
      <c r="AE85" s="717"/>
      <c r="AF85" s="717"/>
      <c r="AG85" s="717"/>
      <c r="AH85" s="717"/>
      <c r="AI85" s="732"/>
      <c r="AJ85" s="66"/>
      <c r="AK85" s="66"/>
      <c r="AL85" s="66"/>
      <c r="AM85" s="66"/>
      <c r="AN85" s="66"/>
      <c r="AO85" s="66"/>
      <c r="AP85" s="66"/>
      <c r="AQ85" s="66"/>
      <c r="AR85" s="66"/>
      <c r="AS85" s="66"/>
      <c r="AT85" s="66"/>
      <c r="AU85" s="66"/>
      <c r="AV85" s="66"/>
      <c r="AW85" s="66"/>
      <c r="AX85" s="66"/>
      <c r="AY85" s="66"/>
      <c r="AZ85" s="67"/>
    </row>
    <row r="86" spans="2:52" ht="14.25" customHeight="1" x14ac:dyDescent="0.15">
      <c r="B86" s="65"/>
      <c r="C86" s="766"/>
      <c r="D86" s="780" t="s">
        <v>155</v>
      </c>
      <c r="E86" s="781"/>
      <c r="F86" s="782"/>
      <c r="G86" s="786"/>
      <c r="H86" s="787"/>
      <c r="I86" s="787"/>
      <c r="J86" s="787"/>
      <c r="K86" s="787"/>
      <c r="L86" s="787"/>
      <c r="M86" s="787"/>
      <c r="N86" s="787"/>
      <c r="O86" s="788"/>
      <c r="P86" s="883"/>
      <c r="Q86" s="884"/>
      <c r="R86" s="884"/>
      <c r="S86" s="884"/>
      <c r="T86" s="884"/>
      <c r="U86" s="885"/>
      <c r="V86" s="779"/>
      <c r="W86" s="779"/>
      <c r="X86" s="718"/>
      <c r="Y86" s="719"/>
      <c r="Z86" s="719"/>
      <c r="AA86" s="719"/>
      <c r="AB86" s="719"/>
      <c r="AC86" s="719"/>
      <c r="AD86" s="719"/>
      <c r="AE86" s="719"/>
      <c r="AF86" s="719"/>
      <c r="AG86" s="719"/>
      <c r="AH86" s="719"/>
      <c r="AI86" s="733"/>
      <c r="AJ86" s="66"/>
      <c r="AK86" s="66"/>
      <c r="AL86" s="66"/>
      <c r="AM86" s="66"/>
      <c r="AN86" s="66"/>
      <c r="AO86" s="66"/>
      <c r="AP86" s="66"/>
      <c r="AQ86" s="66"/>
      <c r="AR86" s="66"/>
      <c r="AS86" s="66"/>
      <c r="AT86" s="66"/>
      <c r="AU86" s="66"/>
      <c r="AV86" s="66"/>
      <c r="AW86" s="66"/>
      <c r="AX86" s="66"/>
      <c r="AY86" s="66"/>
      <c r="AZ86" s="67"/>
    </row>
    <row r="87" spans="2:52" ht="14.25" customHeight="1" x14ac:dyDescent="0.15">
      <c r="B87" s="65"/>
      <c r="C87" s="766"/>
      <c r="D87" s="783"/>
      <c r="E87" s="784"/>
      <c r="F87" s="785"/>
      <c r="G87" s="789"/>
      <c r="H87" s="790"/>
      <c r="I87" s="790"/>
      <c r="J87" s="790"/>
      <c r="K87" s="790"/>
      <c r="L87" s="790"/>
      <c r="M87" s="790"/>
      <c r="N87" s="790"/>
      <c r="O87" s="791"/>
      <c r="P87" s="886"/>
      <c r="Q87" s="887"/>
      <c r="R87" s="887"/>
      <c r="S87" s="887"/>
      <c r="T87" s="887"/>
      <c r="U87" s="888"/>
      <c r="V87" s="779"/>
      <c r="W87" s="779"/>
      <c r="X87" s="720"/>
      <c r="Y87" s="721"/>
      <c r="Z87" s="721"/>
      <c r="AA87" s="721"/>
      <c r="AB87" s="721"/>
      <c r="AC87" s="721"/>
      <c r="AD87" s="721"/>
      <c r="AE87" s="721"/>
      <c r="AF87" s="721"/>
      <c r="AG87" s="721"/>
      <c r="AH87" s="721"/>
      <c r="AI87" s="734"/>
      <c r="AJ87" s="66"/>
      <c r="AK87" s="66"/>
      <c r="AL87" s="66"/>
      <c r="AM87" s="66"/>
      <c r="AN87" s="66"/>
      <c r="AO87" s="66"/>
      <c r="AP87" s="66"/>
      <c r="AQ87" s="66"/>
      <c r="AR87" s="66"/>
      <c r="AS87" s="66"/>
      <c r="AT87" s="66"/>
      <c r="AU87" s="66"/>
      <c r="AV87" s="66"/>
      <c r="AW87" s="66"/>
      <c r="AX87" s="66"/>
      <c r="AY87" s="66"/>
      <c r="AZ87" s="67"/>
    </row>
    <row r="88" spans="2:52" ht="14.25" customHeight="1" x14ac:dyDescent="0.15">
      <c r="B88" s="65"/>
      <c r="C88" s="115"/>
      <c r="D88" s="116"/>
      <c r="E88" s="116"/>
      <c r="F88" s="116"/>
      <c r="G88" s="117"/>
      <c r="H88" s="117"/>
      <c r="I88" s="117"/>
      <c r="J88" s="117"/>
      <c r="K88" s="117"/>
      <c r="L88" s="117"/>
      <c r="M88" s="117"/>
      <c r="N88" s="117"/>
      <c r="O88" s="117"/>
      <c r="P88" s="116"/>
      <c r="Q88" s="116"/>
      <c r="R88" s="116"/>
      <c r="S88" s="116"/>
      <c r="T88" s="116"/>
      <c r="U88" s="116"/>
      <c r="V88" s="116"/>
      <c r="W88" s="116"/>
      <c r="X88" s="116"/>
      <c r="Y88" s="116"/>
      <c r="Z88" s="116"/>
      <c r="AA88" s="116"/>
      <c r="AB88" s="104"/>
      <c r="AC88" s="104"/>
      <c r="AD88" s="118"/>
      <c r="AE88" s="118"/>
      <c r="AF88" s="118"/>
      <c r="AG88" s="118"/>
      <c r="AH88" s="118"/>
      <c r="AI88" s="118"/>
      <c r="AJ88" s="118"/>
      <c r="AK88" s="118"/>
      <c r="AL88" s="66"/>
      <c r="AM88" s="66"/>
      <c r="AN88" s="66"/>
      <c r="AO88" s="66"/>
      <c r="AP88" s="66"/>
      <c r="AQ88" s="66"/>
      <c r="AR88" s="66"/>
      <c r="AS88" s="66"/>
      <c r="AT88" s="66"/>
      <c r="AU88" s="66"/>
      <c r="AV88" s="66"/>
      <c r="AW88" s="66"/>
      <c r="AX88" s="66"/>
      <c r="AY88" s="119"/>
      <c r="AZ88" s="67"/>
    </row>
    <row r="89" spans="2:52" ht="14.25" customHeight="1" x14ac:dyDescent="0.15">
      <c r="B89" s="65"/>
      <c r="C89" s="115"/>
      <c r="D89" s="116"/>
      <c r="E89" s="116"/>
      <c r="F89" s="116"/>
      <c r="G89" s="117"/>
      <c r="H89" s="117"/>
      <c r="I89" s="117"/>
      <c r="J89" s="117"/>
      <c r="K89" s="117"/>
      <c r="L89" s="117"/>
      <c r="M89" s="117"/>
      <c r="N89" s="117"/>
      <c r="O89" s="117"/>
      <c r="P89" s="116"/>
      <c r="Q89" s="116"/>
      <c r="R89" s="120"/>
      <c r="S89" s="120"/>
      <c r="T89" s="120"/>
      <c r="U89" s="120"/>
      <c r="V89" s="120"/>
      <c r="W89" s="120"/>
      <c r="X89" s="120"/>
      <c r="Y89" s="120"/>
      <c r="Z89" s="120"/>
      <c r="AA89" s="120"/>
      <c r="AB89" s="121"/>
      <c r="AC89" s="121"/>
      <c r="AD89" s="122"/>
      <c r="AE89" s="122"/>
      <c r="AF89" s="122"/>
      <c r="AG89" s="122"/>
      <c r="AH89" s="122"/>
      <c r="AI89" s="122"/>
      <c r="AJ89" s="122"/>
      <c r="AK89" s="122"/>
      <c r="AL89" s="96"/>
      <c r="AM89" s="96"/>
      <c r="AN89" s="96"/>
      <c r="AO89" s="96"/>
      <c r="AP89" s="96"/>
      <c r="AQ89" s="123"/>
      <c r="AR89" s="123"/>
      <c r="AS89" s="123"/>
      <c r="AT89" s="123"/>
      <c r="AU89" s="123"/>
      <c r="AV89" s="123"/>
      <c r="AW89" s="123"/>
      <c r="AX89" s="96"/>
      <c r="AY89" s="124"/>
      <c r="AZ89" s="98"/>
    </row>
    <row r="90" spans="2:52" ht="14.25" customHeight="1" x14ac:dyDescent="0.15">
      <c r="B90" s="889" t="s">
        <v>314</v>
      </c>
      <c r="C90" s="890"/>
      <c r="D90" s="890"/>
      <c r="E90" s="890"/>
      <c r="F90" s="890"/>
      <c r="G90" s="890"/>
      <c r="H90" s="890"/>
      <c r="I90" s="890"/>
      <c r="J90" s="890"/>
      <c r="K90" s="890"/>
      <c r="L90" s="890"/>
      <c r="M90" s="890"/>
      <c r="N90" s="890"/>
      <c r="O90" s="890"/>
      <c r="P90" s="890"/>
      <c r="Q90" s="890"/>
      <c r="R90" s="890"/>
      <c r="S90" s="891"/>
      <c r="T90" s="116"/>
      <c r="U90" s="116"/>
      <c r="V90" s="116"/>
      <c r="W90" s="116"/>
      <c r="X90" s="116"/>
      <c r="Y90" s="116"/>
      <c r="Z90" s="116"/>
      <c r="AA90" s="116"/>
      <c r="AB90" s="104"/>
      <c r="AC90" s="104"/>
      <c r="AD90" s="118"/>
      <c r="AE90" s="118"/>
      <c r="AF90" s="118"/>
      <c r="AG90" s="118"/>
      <c r="AH90" s="118"/>
      <c r="AI90" s="118"/>
      <c r="AJ90" s="118"/>
      <c r="AK90" s="118"/>
      <c r="AL90" s="66"/>
      <c r="AM90" s="66"/>
      <c r="AN90" s="66"/>
      <c r="AO90" s="66"/>
      <c r="AP90" s="66"/>
      <c r="AQ90" s="125"/>
      <c r="AR90" s="125"/>
      <c r="AS90" s="125"/>
      <c r="AT90" s="125"/>
      <c r="AU90" s="125"/>
      <c r="AV90" s="125"/>
      <c r="AW90" s="125"/>
      <c r="AX90" s="66"/>
      <c r="AY90" s="119"/>
      <c r="AZ90" s="67"/>
    </row>
    <row r="91" spans="2:52" ht="14.25" customHeight="1" x14ac:dyDescent="0.15">
      <c r="B91" s="892"/>
      <c r="C91" s="893"/>
      <c r="D91" s="893"/>
      <c r="E91" s="893"/>
      <c r="F91" s="893"/>
      <c r="G91" s="893"/>
      <c r="H91" s="893"/>
      <c r="I91" s="893"/>
      <c r="J91" s="893"/>
      <c r="K91" s="893"/>
      <c r="L91" s="893"/>
      <c r="M91" s="893"/>
      <c r="N91" s="893"/>
      <c r="O91" s="893"/>
      <c r="P91" s="893"/>
      <c r="Q91" s="893"/>
      <c r="R91" s="893"/>
      <c r="S91" s="894"/>
      <c r="T91" s="116"/>
      <c r="U91" s="116"/>
      <c r="V91" s="116"/>
      <c r="W91" s="116"/>
      <c r="X91" s="116"/>
      <c r="Y91" s="116"/>
      <c r="Z91" s="116"/>
      <c r="AA91" s="116"/>
      <c r="AB91" s="104"/>
      <c r="AC91" s="104"/>
      <c r="AD91" s="118"/>
      <c r="AE91" s="118"/>
      <c r="AF91" s="118"/>
      <c r="AG91" s="118"/>
      <c r="AH91" s="118"/>
      <c r="AI91" s="118"/>
      <c r="AJ91" s="118"/>
      <c r="AK91" s="118"/>
      <c r="AL91" s="66"/>
      <c r="AM91" s="66"/>
      <c r="AN91" s="66"/>
      <c r="AO91" s="66"/>
      <c r="AP91" s="66"/>
      <c r="AQ91" s="125"/>
      <c r="AR91" s="125"/>
      <c r="AS91" s="125"/>
      <c r="AT91" s="125"/>
      <c r="AU91" s="125"/>
      <c r="AV91" s="125"/>
      <c r="AW91" s="125"/>
      <c r="AX91" s="66"/>
      <c r="AY91" s="119"/>
      <c r="AZ91" s="67"/>
    </row>
    <row r="92" spans="2:52" ht="14.25" customHeight="1" x14ac:dyDescent="0.15">
      <c r="B92" s="65"/>
      <c r="C92" s="66"/>
      <c r="D92" s="66"/>
      <c r="E92" s="66"/>
      <c r="F92" s="66"/>
      <c r="G92" s="66"/>
      <c r="H92" s="66"/>
      <c r="I92" s="117"/>
      <c r="J92" s="117"/>
      <c r="K92" s="117"/>
      <c r="L92" s="117"/>
      <c r="M92" s="117"/>
      <c r="N92" s="117"/>
      <c r="O92" s="117"/>
      <c r="P92" s="116"/>
      <c r="Q92" s="116"/>
      <c r="R92" s="116"/>
      <c r="S92" s="116"/>
      <c r="T92" s="116"/>
      <c r="U92" s="116"/>
      <c r="V92" s="116"/>
      <c r="W92" s="116"/>
      <c r="X92" s="116"/>
      <c r="Y92" s="116"/>
      <c r="Z92" s="116"/>
      <c r="AA92" s="116"/>
      <c r="AB92" s="104"/>
      <c r="AC92" s="104"/>
      <c r="AD92" s="118"/>
      <c r="AE92" s="118"/>
      <c r="AF92" s="118"/>
      <c r="AG92" s="118"/>
      <c r="AH92" s="118"/>
      <c r="AI92" s="118"/>
      <c r="AJ92" s="118"/>
      <c r="AK92" s="118"/>
      <c r="AL92" s="66"/>
      <c r="AM92" s="66"/>
      <c r="AN92" s="66"/>
      <c r="AO92" s="66"/>
      <c r="AP92" s="66"/>
      <c r="AQ92" s="125"/>
      <c r="AR92" s="125"/>
      <c r="AS92" s="125"/>
      <c r="AT92" s="125"/>
      <c r="AU92" s="125"/>
      <c r="AV92" s="125"/>
      <c r="AW92" s="125"/>
      <c r="AX92" s="66"/>
      <c r="AY92" s="119"/>
      <c r="AZ92" s="67"/>
    </row>
    <row r="93" spans="2:52" ht="14.25" customHeight="1" x14ac:dyDescent="0.15">
      <c r="B93" s="65"/>
      <c r="C93" s="877" t="s">
        <v>313</v>
      </c>
      <c r="D93" s="877"/>
      <c r="E93" s="877"/>
      <c r="F93" s="877"/>
      <c r="G93" s="877"/>
      <c r="H93" s="877"/>
      <c r="I93" s="877"/>
      <c r="J93" s="877"/>
      <c r="K93" s="924" t="s">
        <v>312</v>
      </c>
      <c r="L93" s="924"/>
      <c r="M93" s="924"/>
      <c r="N93" s="924"/>
      <c r="O93" s="117"/>
      <c r="P93" s="116"/>
      <c r="Q93" s="66" t="s">
        <v>317</v>
      </c>
      <c r="R93" s="116"/>
      <c r="S93" s="116"/>
      <c r="T93" s="116"/>
      <c r="U93" s="116"/>
      <c r="V93" s="116"/>
      <c r="W93" s="116"/>
      <c r="X93" s="116"/>
      <c r="Y93" s="116"/>
      <c r="Z93" s="116"/>
      <c r="AA93" s="116"/>
      <c r="AB93" s="104"/>
      <c r="AC93" s="104"/>
      <c r="AD93" s="118"/>
      <c r="AE93" s="118"/>
      <c r="AF93" s="118"/>
      <c r="AG93" s="118"/>
      <c r="AH93" s="118"/>
      <c r="AI93" s="118"/>
      <c r="AJ93" s="118"/>
      <c r="AK93" s="118"/>
      <c r="AL93" s="66"/>
      <c r="AM93" s="66"/>
      <c r="AN93" s="66"/>
      <c r="AO93" s="66"/>
      <c r="AP93" s="66"/>
      <c r="AQ93" s="125"/>
      <c r="AR93" s="125"/>
      <c r="AS93" s="125"/>
      <c r="AT93" s="125"/>
      <c r="AU93" s="125"/>
      <c r="AV93" s="125"/>
      <c r="AW93" s="125"/>
      <c r="AX93" s="66"/>
      <c r="AY93" s="119"/>
      <c r="AZ93" s="67"/>
    </row>
    <row r="94" spans="2:52" ht="14.25" customHeight="1" x14ac:dyDescent="0.15">
      <c r="B94" s="65"/>
      <c r="C94" s="877"/>
      <c r="D94" s="877"/>
      <c r="E94" s="877"/>
      <c r="F94" s="877"/>
      <c r="G94" s="877"/>
      <c r="H94" s="877"/>
      <c r="I94" s="877"/>
      <c r="J94" s="877"/>
      <c r="K94" s="924"/>
      <c r="L94" s="924"/>
      <c r="M94" s="924"/>
      <c r="N94" s="924"/>
      <c r="O94" s="117"/>
      <c r="P94" s="116"/>
      <c r="Q94" s="126" t="s">
        <v>315</v>
      </c>
      <c r="R94" s="116"/>
      <c r="S94" s="66"/>
      <c r="T94" s="66"/>
      <c r="U94" s="116"/>
      <c r="V94" s="116"/>
      <c r="W94" s="116"/>
      <c r="X94" s="116"/>
      <c r="Y94" s="116"/>
      <c r="Z94" s="116"/>
      <c r="AA94" s="116"/>
      <c r="AB94" s="104"/>
      <c r="AC94" s="104"/>
      <c r="AD94" s="118"/>
      <c r="AE94" s="118"/>
      <c r="AF94" s="118"/>
      <c r="AG94" s="118"/>
      <c r="AH94" s="118"/>
      <c r="AI94" s="118"/>
      <c r="AJ94" s="118"/>
      <c r="AK94" s="118"/>
      <c r="AL94" s="66"/>
      <c r="AM94" s="66"/>
      <c r="AN94" s="66"/>
      <c r="AO94" s="66"/>
      <c r="AP94" s="66"/>
      <c r="AQ94" s="125"/>
      <c r="AR94" s="125"/>
      <c r="AS94" s="125"/>
      <c r="AT94" s="125"/>
      <c r="AU94" s="125"/>
      <c r="AV94" s="125"/>
      <c r="AW94" s="125"/>
      <c r="AX94" s="66"/>
      <c r="AY94" s="119"/>
      <c r="AZ94" s="67"/>
    </row>
    <row r="95" spans="2:52" ht="14.25" customHeight="1" x14ac:dyDescent="0.15">
      <c r="B95" s="65"/>
      <c r="C95" s="924" t="s">
        <v>311</v>
      </c>
      <c r="D95" s="924"/>
      <c r="E95" s="924"/>
      <c r="F95" s="924"/>
      <c r="G95" s="877" t="s">
        <v>144</v>
      </c>
      <c r="H95" s="877"/>
      <c r="I95" s="877"/>
      <c r="J95" s="877"/>
      <c r="K95" s="924"/>
      <c r="L95" s="924"/>
      <c r="M95" s="924"/>
      <c r="N95" s="924"/>
      <c r="O95" s="117"/>
      <c r="P95" s="116"/>
      <c r="Q95" s="126" t="s">
        <v>316</v>
      </c>
      <c r="R95" s="116"/>
      <c r="S95" s="66"/>
      <c r="T95" s="66"/>
      <c r="U95" s="116"/>
      <c r="V95" s="116"/>
      <c r="W95" s="116"/>
      <c r="X95" s="116"/>
      <c r="Y95" s="116"/>
      <c r="Z95" s="116"/>
      <c r="AA95" s="116"/>
      <c r="AB95" s="104"/>
      <c r="AC95" s="104"/>
      <c r="AD95" s="118"/>
      <c r="AE95" s="118"/>
      <c r="AF95" s="118"/>
      <c r="AG95" s="118"/>
      <c r="AH95" s="118"/>
      <c r="AI95" s="118"/>
      <c r="AJ95" s="118"/>
      <c r="AK95" s="118"/>
      <c r="AL95" s="66"/>
      <c r="AM95" s="66"/>
      <c r="AN95" s="66"/>
      <c r="AO95" s="66"/>
      <c r="AP95" s="66"/>
      <c r="AQ95" s="125"/>
      <c r="AR95" s="125"/>
      <c r="AS95" s="125"/>
      <c r="AT95" s="125"/>
      <c r="AU95" s="125"/>
      <c r="AV95" s="125"/>
      <c r="AW95" s="125"/>
      <c r="AX95" s="66"/>
      <c r="AY95" s="119"/>
      <c r="AZ95" s="67"/>
    </row>
    <row r="96" spans="2:52" ht="14.25" customHeight="1" x14ac:dyDescent="0.15">
      <c r="B96" s="65"/>
      <c r="C96" s="924"/>
      <c r="D96" s="924"/>
      <c r="E96" s="924"/>
      <c r="F96" s="924"/>
      <c r="G96" s="877"/>
      <c r="H96" s="877"/>
      <c r="I96" s="877"/>
      <c r="J96" s="877"/>
      <c r="K96" s="924"/>
      <c r="L96" s="924"/>
      <c r="M96" s="924"/>
      <c r="N96" s="924"/>
      <c r="O96" s="117"/>
      <c r="P96" s="116"/>
      <c r="Q96" s="116"/>
      <c r="R96" s="116"/>
      <c r="S96" s="66"/>
      <c r="T96" s="66"/>
      <c r="U96" s="116"/>
      <c r="V96" s="116"/>
      <c r="W96" s="116"/>
      <c r="X96" s="116"/>
      <c r="Y96" s="116"/>
      <c r="Z96" s="116"/>
      <c r="AA96" s="116"/>
      <c r="AB96" s="104"/>
      <c r="AC96" s="104"/>
      <c r="AD96" s="118"/>
      <c r="AE96" s="118"/>
      <c r="AF96" s="118"/>
      <c r="AG96" s="118"/>
      <c r="AH96" s="118"/>
      <c r="AI96" s="118"/>
      <c r="AJ96" s="118"/>
      <c r="AK96" s="118"/>
      <c r="AL96" s="66"/>
      <c r="AM96" s="66"/>
      <c r="AN96" s="66"/>
      <c r="AO96" s="66"/>
      <c r="AP96" s="66"/>
      <c r="AQ96" s="125"/>
      <c r="AR96" s="125"/>
      <c r="AS96" s="125"/>
      <c r="AT96" s="125"/>
      <c r="AU96" s="125"/>
      <c r="AV96" s="125"/>
      <c r="AW96" s="125"/>
      <c r="AX96" s="66"/>
      <c r="AY96" s="119"/>
      <c r="AZ96" s="67"/>
    </row>
    <row r="97" spans="2:52" ht="14.25" customHeight="1" x14ac:dyDescent="0.15">
      <c r="B97" s="65"/>
      <c r="C97" s="873">
        <v>750000</v>
      </c>
      <c r="D97" s="874"/>
      <c r="E97" s="874"/>
      <c r="F97" s="875"/>
      <c r="G97" s="923">
        <v>400000</v>
      </c>
      <c r="H97" s="923"/>
      <c r="I97" s="923"/>
      <c r="J97" s="923"/>
      <c r="K97" s="923">
        <v>270000</v>
      </c>
      <c r="L97" s="923"/>
      <c r="M97" s="923"/>
      <c r="N97" s="923"/>
      <c r="O97" s="117"/>
      <c r="P97" s="116"/>
      <c r="Q97" s="116"/>
      <c r="R97" s="116"/>
      <c r="S97" s="66"/>
      <c r="T97" s="66"/>
      <c r="U97" s="116"/>
      <c r="V97" s="116"/>
      <c r="W97" s="116"/>
      <c r="X97" s="116"/>
      <c r="Y97" s="116"/>
      <c r="Z97" s="116"/>
      <c r="AA97" s="116"/>
      <c r="AB97" s="104"/>
      <c r="AC97" s="104"/>
      <c r="AD97" s="118"/>
      <c r="AE97" s="118"/>
      <c r="AF97" s="118"/>
      <c r="AG97" s="118"/>
      <c r="AH97" s="118"/>
      <c r="AI97" s="118"/>
      <c r="AJ97" s="118"/>
      <c r="AK97" s="118"/>
      <c r="AL97" s="66"/>
      <c r="AM97" s="66"/>
      <c r="AN97" s="66"/>
      <c r="AO97" s="66"/>
      <c r="AP97" s="66"/>
      <c r="AQ97" s="125"/>
      <c r="AR97" s="125"/>
      <c r="AS97" s="125"/>
      <c r="AT97" s="125"/>
      <c r="AU97" s="125"/>
      <c r="AV97" s="125"/>
      <c r="AW97" s="125"/>
      <c r="AX97" s="66"/>
      <c r="AY97" s="119"/>
      <c r="AZ97" s="67"/>
    </row>
    <row r="98" spans="2:52" ht="14.25" customHeight="1" x14ac:dyDescent="0.15">
      <c r="B98" s="65"/>
      <c r="C98" s="876"/>
      <c r="D98" s="876"/>
      <c r="E98" s="876"/>
      <c r="F98" s="876"/>
      <c r="G98" s="876"/>
      <c r="H98" s="876"/>
      <c r="I98" s="876"/>
      <c r="J98" s="876"/>
      <c r="K98" s="876"/>
      <c r="L98" s="876"/>
      <c r="M98" s="876"/>
      <c r="N98" s="876"/>
      <c r="O98" s="117"/>
      <c r="P98" s="116"/>
      <c r="Q98" s="116"/>
      <c r="R98" s="116"/>
      <c r="S98" s="66"/>
      <c r="T98" s="66"/>
      <c r="U98" s="116"/>
      <c r="V98" s="116"/>
      <c r="W98" s="116"/>
      <c r="X98" s="116"/>
      <c r="Y98" s="116"/>
      <c r="Z98" s="116"/>
      <c r="AA98" s="116"/>
      <c r="AB98" s="104"/>
      <c r="AC98" s="104"/>
      <c r="AD98" s="118"/>
      <c r="AE98" s="118"/>
      <c r="AF98" s="118"/>
      <c r="AG98" s="118"/>
      <c r="AH98" s="118"/>
      <c r="AI98" s="118"/>
      <c r="AJ98" s="118"/>
      <c r="AK98" s="118"/>
      <c r="AL98" s="66"/>
      <c r="AM98" s="66"/>
      <c r="AN98" s="66"/>
      <c r="AO98" s="66"/>
      <c r="AP98" s="66"/>
      <c r="AQ98" s="125"/>
      <c r="AR98" s="125"/>
      <c r="AS98" s="125"/>
      <c r="AT98" s="125"/>
      <c r="AU98" s="125"/>
      <c r="AV98" s="125"/>
      <c r="AW98" s="125"/>
      <c r="AX98" s="66"/>
      <c r="AY98" s="119"/>
      <c r="AZ98" s="67"/>
    </row>
    <row r="99" spans="2:52" ht="14.25" customHeight="1" x14ac:dyDescent="0.15">
      <c r="B99" s="65"/>
      <c r="C99" s="876"/>
      <c r="D99" s="876"/>
      <c r="E99" s="876"/>
      <c r="F99" s="876"/>
      <c r="G99" s="876"/>
      <c r="H99" s="876"/>
      <c r="I99" s="876"/>
      <c r="J99" s="876"/>
      <c r="K99" s="876"/>
      <c r="L99" s="876"/>
      <c r="M99" s="876"/>
      <c r="N99" s="876"/>
      <c r="O99" s="127"/>
      <c r="P99" s="116"/>
      <c r="Q99" s="116"/>
      <c r="R99" s="116"/>
      <c r="S99" s="66"/>
      <c r="T99" s="66"/>
      <c r="U99" s="116"/>
      <c r="V99" s="116"/>
      <c r="W99" s="116"/>
      <c r="X99" s="116"/>
      <c r="Y99" s="116"/>
      <c r="Z99" s="116"/>
      <c r="AA99" s="116"/>
      <c r="AB99" s="104"/>
      <c r="AC99" s="104"/>
      <c r="AD99" s="118"/>
      <c r="AE99" s="118"/>
      <c r="AF99" s="118"/>
      <c r="AG99" s="118"/>
      <c r="AH99" s="118"/>
      <c r="AI99" s="118"/>
      <c r="AJ99" s="118"/>
      <c r="AK99" s="118"/>
      <c r="AL99" s="66"/>
      <c r="AM99" s="66"/>
      <c r="AN99" s="66"/>
      <c r="AO99" s="66"/>
      <c r="AP99" s="66"/>
      <c r="AQ99" s="125"/>
      <c r="AR99" s="125"/>
      <c r="AS99" s="125"/>
      <c r="AT99" s="125"/>
      <c r="AU99" s="125"/>
      <c r="AV99" s="125"/>
      <c r="AW99" s="125"/>
      <c r="AX99" s="66"/>
      <c r="AY99" s="119"/>
      <c r="AZ99" s="67"/>
    </row>
    <row r="100" spans="2:52" ht="14.25" customHeight="1" x14ac:dyDescent="0.15">
      <c r="B100" s="65"/>
      <c r="C100" s="922">
        <f>C97*C98</f>
        <v>0</v>
      </c>
      <c r="D100" s="922"/>
      <c r="E100" s="66"/>
      <c r="F100" s="66"/>
      <c r="G100" s="922">
        <f>G97*G98</f>
        <v>0</v>
      </c>
      <c r="H100" s="922"/>
      <c r="I100" s="117"/>
      <c r="J100" s="117"/>
      <c r="K100" s="922">
        <f>K97*K98</f>
        <v>0</v>
      </c>
      <c r="L100" s="922"/>
      <c r="M100" s="117"/>
      <c r="N100" s="117"/>
      <c r="O100" s="117"/>
      <c r="P100" s="116"/>
      <c r="Q100" s="116"/>
      <c r="R100" s="116"/>
      <c r="S100" s="66"/>
      <c r="T100" s="66"/>
      <c r="U100" s="116"/>
      <c r="V100" s="116"/>
      <c r="W100" s="116"/>
      <c r="X100" s="116"/>
      <c r="Y100" s="116"/>
      <c r="Z100" s="116"/>
      <c r="AA100" s="116"/>
      <c r="AB100" s="104"/>
      <c r="AC100" s="104"/>
      <c r="AD100" s="118"/>
      <c r="AE100" s="118"/>
      <c r="AF100" s="118"/>
      <c r="AG100" s="118"/>
      <c r="AH100" s="118"/>
      <c r="AI100" s="118"/>
      <c r="AJ100" s="118"/>
      <c r="AK100" s="118"/>
      <c r="AL100" s="66"/>
      <c r="AM100" s="66"/>
      <c r="AN100" s="66"/>
      <c r="AO100" s="66"/>
      <c r="AP100" s="66"/>
      <c r="AQ100" s="125"/>
      <c r="AR100" s="125"/>
      <c r="AS100" s="125"/>
      <c r="AT100" s="125"/>
      <c r="AU100" s="125"/>
      <c r="AV100" s="125"/>
      <c r="AW100" s="125"/>
      <c r="AX100" s="66"/>
      <c r="AY100" s="119"/>
      <c r="AZ100" s="67"/>
    </row>
    <row r="101" spans="2:52" ht="14.25" customHeight="1" x14ac:dyDescent="0.15">
      <c r="B101" s="128"/>
      <c r="C101" s="129"/>
      <c r="D101" s="120"/>
      <c r="E101" s="120"/>
      <c r="F101" s="120"/>
      <c r="G101" s="130"/>
      <c r="H101" s="130"/>
      <c r="I101" s="130"/>
      <c r="J101" s="130"/>
      <c r="K101" s="130"/>
      <c r="L101" s="130"/>
      <c r="M101" s="130"/>
      <c r="N101" s="130"/>
      <c r="O101" s="130"/>
      <c r="P101" s="120"/>
      <c r="Q101" s="120"/>
      <c r="R101" s="120"/>
      <c r="S101" s="120"/>
      <c r="T101" s="120"/>
      <c r="U101" s="120"/>
      <c r="V101" s="120"/>
      <c r="W101" s="120"/>
      <c r="X101" s="120"/>
      <c r="Y101" s="120"/>
      <c r="Z101" s="120"/>
      <c r="AA101" s="120"/>
      <c r="AB101" s="121"/>
      <c r="AC101" s="121"/>
      <c r="AD101" s="122"/>
      <c r="AE101" s="122"/>
      <c r="AF101" s="122"/>
      <c r="AG101" s="122"/>
      <c r="AH101" s="122"/>
      <c r="AI101" s="122"/>
      <c r="AJ101" s="122"/>
      <c r="AK101" s="122"/>
      <c r="AL101" s="122"/>
      <c r="AM101" s="122"/>
      <c r="AN101" s="122"/>
      <c r="AO101" s="122"/>
      <c r="AP101" s="96"/>
      <c r="AQ101" s="96"/>
      <c r="AR101" s="96"/>
      <c r="AS101" s="96"/>
      <c r="AT101" s="96"/>
      <c r="AU101" s="96"/>
      <c r="AV101" s="96"/>
      <c r="AW101" s="96"/>
      <c r="AX101" s="96"/>
      <c r="AY101" s="124"/>
      <c r="AZ101" s="98"/>
    </row>
    <row r="102" spans="2:52" ht="14.25" customHeight="1" x14ac:dyDescent="0.15">
      <c r="B102" s="680" t="s">
        <v>293</v>
      </c>
      <c r="C102" s="681"/>
      <c r="D102" s="681"/>
      <c r="E102" s="681"/>
      <c r="F102" s="681"/>
      <c r="G102" s="681"/>
      <c r="H102" s="681"/>
      <c r="I102" s="682"/>
      <c r="J102" s="66"/>
      <c r="K102" s="66"/>
      <c r="L102" s="66"/>
      <c r="M102" s="66"/>
      <c r="N102" s="66"/>
      <c r="O102" s="66"/>
      <c r="P102" s="66"/>
      <c r="Q102" s="66"/>
      <c r="R102" s="66"/>
      <c r="S102" s="66"/>
      <c r="T102" s="66"/>
      <c r="U102" s="66"/>
      <c r="V102" s="66"/>
      <c r="W102" s="66"/>
      <c r="X102" s="66"/>
      <c r="Y102" s="66"/>
      <c r="Z102" s="116"/>
      <c r="AA102" s="116"/>
      <c r="AB102" s="104"/>
      <c r="AC102" s="104"/>
      <c r="AD102" s="118"/>
      <c r="AE102" s="118"/>
      <c r="AF102" s="118"/>
      <c r="AG102" s="118"/>
      <c r="AH102" s="118"/>
      <c r="AI102" s="118"/>
      <c r="AJ102" s="118"/>
      <c r="AK102" s="118"/>
      <c r="AL102" s="118"/>
      <c r="AM102" s="118"/>
      <c r="AN102" s="118"/>
      <c r="AO102" s="118"/>
      <c r="AP102" s="66"/>
      <c r="AQ102" s="66"/>
      <c r="AR102" s="66"/>
      <c r="AS102" s="66"/>
      <c r="AT102" s="66"/>
      <c r="AU102" s="66"/>
      <c r="AV102" s="66"/>
      <c r="AW102" s="66"/>
      <c r="AX102" s="66"/>
      <c r="AY102" s="119"/>
      <c r="AZ102" s="67"/>
    </row>
    <row r="103" spans="2:52" ht="14.25" customHeight="1" thickBot="1" x14ac:dyDescent="0.2">
      <c r="B103" s="683"/>
      <c r="C103" s="684"/>
      <c r="D103" s="684"/>
      <c r="E103" s="684"/>
      <c r="F103" s="684"/>
      <c r="G103" s="684"/>
      <c r="H103" s="684"/>
      <c r="I103" s="685"/>
      <c r="J103" s="66"/>
      <c r="K103" s="66"/>
      <c r="L103" s="66"/>
      <c r="M103" s="66"/>
      <c r="N103" s="66"/>
      <c r="O103" s="66"/>
      <c r="P103" s="66"/>
      <c r="Q103" s="66"/>
      <c r="R103" s="66"/>
      <c r="S103" s="66"/>
      <c r="T103" s="66"/>
      <c r="U103" s="66"/>
      <c r="V103" s="66"/>
      <c r="W103" s="66"/>
      <c r="X103" s="66"/>
      <c r="Y103" s="66"/>
      <c r="Z103" s="116"/>
      <c r="AA103" s="116"/>
      <c r="AB103" s="104"/>
      <c r="AC103" s="104"/>
      <c r="AD103" s="118"/>
      <c r="AE103" s="118"/>
      <c r="AF103" s="118"/>
      <c r="AG103" s="118"/>
      <c r="AH103" s="118"/>
      <c r="AI103" s="118"/>
      <c r="AJ103" s="118"/>
      <c r="AK103" s="118"/>
      <c r="AL103" s="118"/>
      <c r="AM103" s="118"/>
      <c r="AN103" s="118"/>
      <c r="AO103" s="118"/>
      <c r="AP103" s="66"/>
      <c r="AQ103" s="66"/>
      <c r="AR103" s="66"/>
      <c r="AS103" s="66"/>
      <c r="AT103" s="66"/>
      <c r="AU103" s="66"/>
      <c r="AV103" s="66"/>
      <c r="AW103" s="66"/>
      <c r="AX103" s="66"/>
      <c r="AY103" s="119"/>
      <c r="AZ103" s="67"/>
    </row>
    <row r="104" spans="2:52" ht="14.25" customHeight="1" x14ac:dyDescent="0.15">
      <c r="B104" s="65"/>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116"/>
      <c r="AA104" s="116"/>
      <c r="AB104" s="104"/>
      <c r="AC104" s="104"/>
      <c r="AD104" s="118"/>
      <c r="AE104" s="118"/>
      <c r="AF104" s="118"/>
      <c r="AG104" s="118"/>
      <c r="AH104" s="118"/>
      <c r="AI104" s="118"/>
      <c r="AJ104" s="118"/>
      <c r="AK104" s="118"/>
      <c r="AL104" s="118"/>
      <c r="AM104" s="118"/>
      <c r="AN104" s="118"/>
      <c r="AO104" s="118"/>
      <c r="AP104" s="66"/>
      <c r="AQ104" s="66"/>
      <c r="AR104" s="66"/>
      <c r="AS104" s="66"/>
      <c r="AT104" s="66"/>
      <c r="AU104" s="66"/>
      <c r="AV104" s="66"/>
      <c r="AW104" s="66"/>
      <c r="AX104" s="66"/>
      <c r="AY104" s="119"/>
      <c r="AZ104" s="67"/>
    </row>
    <row r="105" spans="2:52" ht="14.25" customHeight="1" x14ac:dyDescent="0.15">
      <c r="B105" s="65"/>
      <c r="C105" s="861" t="s">
        <v>205</v>
      </c>
      <c r="D105" s="862"/>
      <c r="E105" s="862"/>
      <c r="F105" s="862"/>
      <c r="G105" s="862"/>
      <c r="H105" s="862"/>
      <c r="I105" s="862"/>
      <c r="J105" s="862"/>
      <c r="K105" s="862"/>
      <c r="L105" s="862"/>
      <c r="M105" s="863"/>
      <c r="N105" s="759"/>
      <c r="O105" s="760"/>
      <c r="P105" s="760"/>
      <c r="Q105" s="760"/>
      <c r="R105" s="760"/>
      <c r="S105" s="760"/>
      <c r="T105" s="760"/>
      <c r="U105" s="858" t="s">
        <v>126</v>
      </c>
      <c r="V105" s="131"/>
      <c r="W105" s="131"/>
      <c r="X105" s="131"/>
      <c r="Y105" s="131"/>
      <c r="Z105" s="131"/>
      <c r="AA105" s="861" t="s">
        <v>208</v>
      </c>
      <c r="AB105" s="862"/>
      <c r="AC105" s="862"/>
      <c r="AD105" s="862"/>
      <c r="AE105" s="862"/>
      <c r="AF105" s="862"/>
      <c r="AG105" s="862"/>
      <c r="AH105" s="862"/>
      <c r="AI105" s="862"/>
      <c r="AJ105" s="862"/>
      <c r="AK105" s="863"/>
      <c r="AL105" s="759"/>
      <c r="AM105" s="760"/>
      <c r="AN105" s="760"/>
      <c r="AO105" s="760"/>
      <c r="AP105" s="760"/>
      <c r="AQ105" s="760"/>
      <c r="AR105" s="760"/>
      <c r="AS105" s="858" t="s">
        <v>126</v>
      </c>
      <c r="AT105" s="66"/>
      <c r="AU105" s="66"/>
      <c r="AV105" s="66"/>
      <c r="AW105" s="66"/>
      <c r="AX105" s="66"/>
      <c r="AY105" s="119"/>
      <c r="AZ105" s="67"/>
    </row>
    <row r="106" spans="2:52" ht="14.25" customHeight="1" x14ac:dyDescent="0.15">
      <c r="B106" s="65"/>
      <c r="C106" s="864"/>
      <c r="D106" s="865"/>
      <c r="E106" s="865"/>
      <c r="F106" s="865"/>
      <c r="G106" s="865"/>
      <c r="H106" s="865"/>
      <c r="I106" s="865"/>
      <c r="J106" s="865"/>
      <c r="K106" s="865"/>
      <c r="L106" s="865"/>
      <c r="M106" s="866"/>
      <c r="N106" s="761"/>
      <c r="O106" s="762"/>
      <c r="P106" s="762"/>
      <c r="Q106" s="762"/>
      <c r="R106" s="762"/>
      <c r="S106" s="762"/>
      <c r="T106" s="762"/>
      <c r="U106" s="859"/>
      <c r="V106" s="131"/>
      <c r="W106" s="131"/>
      <c r="X106" s="131"/>
      <c r="Y106" s="131"/>
      <c r="Z106" s="131"/>
      <c r="AA106" s="864"/>
      <c r="AB106" s="865"/>
      <c r="AC106" s="865"/>
      <c r="AD106" s="865"/>
      <c r="AE106" s="865"/>
      <c r="AF106" s="865"/>
      <c r="AG106" s="865"/>
      <c r="AH106" s="865"/>
      <c r="AI106" s="865"/>
      <c r="AJ106" s="865"/>
      <c r="AK106" s="866"/>
      <c r="AL106" s="761"/>
      <c r="AM106" s="762"/>
      <c r="AN106" s="762"/>
      <c r="AO106" s="762"/>
      <c r="AP106" s="762"/>
      <c r="AQ106" s="762"/>
      <c r="AR106" s="762"/>
      <c r="AS106" s="859"/>
      <c r="AT106" s="66"/>
      <c r="AU106" s="66"/>
      <c r="AV106" s="66"/>
      <c r="AW106" s="66"/>
      <c r="AX106" s="66"/>
      <c r="AY106" s="119"/>
      <c r="AZ106" s="67"/>
    </row>
    <row r="107" spans="2:52" ht="14.25" customHeight="1" x14ac:dyDescent="0.15">
      <c r="B107" s="65"/>
      <c r="C107" s="867"/>
      <c r="D107" s="868"/>
      <c r="E107" s="868"/>
      <c r="F107" s="868"/>
      <c r="G107" s="868"/>
      <c r="H107" s="868"/>
      <c r="I107" s="868"/>
      <c r="J107" s="868"/>
      <c r="K107" s="868"/>
      <c r="L107" s="868"/>
      <c r="M107" s="869"/>
      <c r="N107" s="763"/>
      <c r="O107" s="764"/>
      <c r="P107" s="764"/>
      <c r="Q107" s="764"/>
      <c r="R107" s="764"/>
      <c r="S107" s="764"/>
      <c r="T107" s="764"/>
      <c r="U107" s="860"/>
      <c r="V107" s="131"/>
      <c r="W107" s="131"/>
      <c r="X107" s="131"/>
      <c r="Y107" s="131"/>
      <c r="Z107" s="131"/>
      <c r="AA107" s="867"/>
      <c r="AB107" s="868"/>
      <c r="AC107" s="868"/>
      <c r="AD107" s="868"/>
      <c r="AE107" s="868"/>
      <c r="AF107" s="868"/>
      <c r="AG107" s="868"/>
      <c r="AH107" s="868"/>
      <c r="AI107" s="868"/>
      <c r="AJ107" s="868"/>
      <c r="AK107" s="869"/>
      <c r="AL107" s="763"/>
      <c r="AM107" s="764"/>
      <c r="AN107" s="764"/>
      <c r="AO107" s="764"/>
      <c r="AP107" s="764"/>
      <c r="AQ107" s="764"/>
      <c r="AR107" s="764"/>
      <c r="AS107" s="860"/>
      <c r="AT107" s="66"/>
      <c r="AU107" s="66"/>
      <c r="AV107" s="66"/>
      <c r="AW107" s="66"/>
      <c r="AX107" s="66"/>
      <c r="AY107" s="119"/>
      <c r="AZ107" s="67"/>
    </row>
    <row r="108" spans="2:52" ht="14.25" customHeight="1" x14ac:dyDescent="0.15">
      <c r="B108" s="65"/>
      <c r="C108" s="861" t="s">
        <v>207</v>
      </c>
      <c r="D108" s="862"/>
      <c r="E108" s="862"/>
      <c r="F108" s="862"/>
      <c r="G108" s="862"/>
      <c r="H108" s="862"/>
      <c r="I108" s="862"/>
      <c r="J108" s="862"/>
      <c r="K108" s="862"/>
      <c r="L108" s="862"/>
      <c r="M108" s="863"/>
      <c r="N108" s="760"/>
      <c r="O108" s="760"/>
      <c r="P108" s="760"/>
      <c r="Q108" s="760"/>
      <c r="R108" s="760"/>
      <c r="S108" s="760"/>
      <c r="T108" s="760"/>
      <c r="U108" s="858" t="s">
        <v>126</v>
      </c>
      <c r="V108" s="131"/>
      <c r="W108" s="131"/>
      <c r="X108" s="131"/>
      <c r="Y108" s="131"/>
      <c r="Z108" s="131"/>
      <c r="AA108" s="861" t="s">
        <v>206</v>
      </c>
      <c r="AB108" s="862"/>
      <c r="AC108" s="862"/>
      <c r="AD108" s="862"/>
      <c r="AE108" s="862"/>
      <c r="AF108" s="862"/>
      <c r="AG108" s="862"/>
      <c r="AH108" s="862"/>
      <c r="AI108" s="862"/>
      <c r="AJ108" s="862"/>
      <c r="AK108" s="863"/>
      <c r="AL108" s="760"/>
      <c r="AM108" s="760"/>
      <c r="AN108" s="760"/>
      <c r="AO108" s="760"/>
      <c r="AP108" s="760"/>
      <c r="AQ108" s="760"/>
      <c r="AR108" s="760"/>
      <c r="AS108" s="858" t="s">
        <v>126</v>
      </c>
      <c r="AT108" s="66"/>
      <c r="AU108" s="66"/>
      <c r="AV108" s="66"/>
      <c r="AW108" s="66"/>
      <c r="AX108" s="66"/>
      <c r="AY108" s="119"/>
      <c r="AZ108" s="67"/>
    </row>
    <row r="109" spans="2:52" ht="14.25" customHeight="1" x14ac:dyDescent="0.15">
      <c r="B109" s="65"/>
      <c r="C109" s="864"/>
      <c r="D109" s="865"/>
      <c r="E109" s="865"/>
      <c r="F109" s="865"/>
      <c r="G109" s="865"/>
      <c r="H109" s="865"/>
      <c r="I109" s="865"/>
      <c r="J109" s="865"/>
      <c r="K109" s="865"/>
      <c r="L109" s="865"/>
      <c r="M109" s="866"/>
      <c r="N109" s="762"/>
      <c r="O109" s="762"/>
      <c r="P109" s="762"/>
      <c r="Q109" s="762"/>
      <c r="R109" s="762"/>
      <c r="S109" s="762"/>
      <c r="T109" s="762"/>
      <c r="U109" s="859"/>
      <c r="V109" s="131"/>
      <c r="W109" s="131"/>
      <c r="X109" s="131"/>
      <c r="Y109" s="131"/>
      <c r="Z109" s="131"/>
      <c r="AA109" s="864"/>
      <c r="AB109" s="865"/>
      <c r="AC109" s="865"/>
      <c r="AD109" s="865"/>
      <c r="AE109" s="865"/>
      <c r="AF109" s="865"/>
      <c r="AG109" s="865"/>
      <c r="AH109" s="865"/>
      <c r="AI109" s="865"/>
      <c r="AJ109" s="865"/>
      <c r="AK109" s="866"/>
      <c r="AL109" s="762"/>
      <c r="AM109" s="762"/>
      <c r="AN109" s="762"/>
      <c r="AO109" s="762"/>
      <c r="AP109" s="762"/>
      <c r="AQ109" s="762"/>
      <c r="AR109" s="762"/>
      <c r="AS109" s="859"/>
      <c r="AT109" s="66"/>
      <c r="AU109" s="66"/>
      <c r="AV109" s="66"/>
      <c r="AW109" s="66"/>
      <c r="AX109" s="66"/>
      <c r="AY109" s="119"/>
      <c r="AZ109" s="67"/>
    </row>
    <row r="110" spans="2:52" ht="14.25" customHeight="1" x14ac:dyDescent="0.15">
      <c r="B110" s="65"/>
      <c r="C110" s="867"/>
      <c r="D110" s="868"/>
      <c r="E110" s="868"/>
      <c r="F110" s="868"/>
      <c r="G110" s="868"/>
      <c r="H110" s="868"/>
      <c r="I110" s="868"/>
      <c r="J110" s="868"/>
      <c r="K110" s="868"/>
      <c r="L110" s="868"/>
      <c r="M110" s="869"/>
      <c r="N110" s="764"/>
      <c r="O110" s="764"/>
      <c r="P110" s="764"/>
      <c r="Q110" s="764"/>
      <c r="R110" s="764"/>
      <c r="S110" s="764"/>
      <c r="T110" s="764"/>
      <c r="U110" s="860"/>
      <c r="V110" s="131"/>
      <c r="W110" s="131"/>
      <c r="X110" s="131"/>
      <c r="Y110" s="131"/>
      <c r="Z110" s="131"/>
      <c r="AA110" s="867"/>
      <c r="AB110" s="868"/>
      <c r="AC110" s="868"/>
      <c r="AD110" s="868"/>
      <c r="AE110" s="868"/>
      <c r="AF110" s="868"/>
      <c r="AG110" s="868"/>
      <c r="AH110" s="868"/>
      <c r="AI110" s="868"/>
      <c r="AJ110" s="868"/>
      <c r="AK110" s="869"/>
      <c r="AL110" s="764"/>
      <c r="AM110" s="764"/>
      <c r="AN110" s="764"/>
      <c r="AO110" s="764"/>
      <c r="AP110" s="764"/>
      <c r="AQ110" s="764"/>
      <c r="AR110" s="764"/>
      <c r="AS110" s="860"/>
      <c r="AT110" s="66"/>
      <c r="AU110" s="66"/>
      <c r="AV110" s="66"/>
      <c r="AW110" s="66"/>
      <c r="AX110" s="66"/>
      <c r="AY110" s="119"/>
      <c r="AZ110" s="67"/>
    </row>
    <row r="111" spans="2:52" ht="14.25" customHeight="1" x14ac:dyDescent="0.15">
      <c r="B111" s="65"/>
      <c r="C111" s="66"/>
      <c r="D111" s="66"/>
      <c r="E111" s="66"/>
      <c r="F111" s="66"/>
      <c r="G111" s="66"/>
      <c r="H111" s="66"/>
      <c r="I111" s="66"/>
      <c r="J111" s="66"/>
      <c r="K111" s="66"/>
      <c r="L111" s="66"/>
      <c r="M111" s="66"/>
      <c r="N111" s="66"/>
      <c r="O111" s="66"/>
      <c r="P111" s="66"/>
      <c r="Q111" s="66"/>
      <c r="R111" s="66"/>
      <c r="S111" s="66"/>
      <c r="T111" s="66"/>
      <c r="U111" s="66"/>
      <c r="V111" s="131"/>
      <c r="W111" s="131"/>
      <c r="X111" s="131"/>
      <c r="Y111" s="131"/>
      <c r="Z111" s="116"/>
      <c r="AA111" s="116"/>
      <c r="AB111" s="104"/>
      <c r="AC111" s="104"/>
      <c r="AD111" s="118"/>
      <c r="AE111" s="118"/>
      <c r="AF111" s="118"/>
      <c r="AG111" s="118"/>
      <c r="AH111" s="118"/>
      <c r="AI111" s="118"/>
      <c r="AJ111" s="118"/>
      <c r="AK111" s="118"/>
      <c r="AL111" s="118"/>
      <c r="AM111" s="118"/>
      <c r="AN111" s="118"/>
      <c r="AO111" s="118"/>
      <c r="AP111" s="66"/>
      <c r="AQ111" s="66"/>
      <c r="AR111" s="66"/>
      <c r="AS111" s="66"/>
      <c r="AT111" s="66"/>
      <c r="AU111" s="66"/>
      <c r="AV111" s="66"/>
      <c r="AW111" s="66"/>
      <c r="AX111" s="66"/>
      <c r="AY111" s="119"/>
      <c r="AZ111" s="67"/>
    </row>
    <row r="112" spans="2:52" ht="14.25" customHeight="1" x14ac:dyDescent="0.15">
      <c r="B112" s="65"/>
      <c r="C112" s="66"/>
      <c r="D112" s="66"/>
      <c r="E112" s="66"/>
      <c r="F112" s="66"/>
      <c r="G112" s="66"/>
      <c r="H112" s="66"/>
      <c r="I112" s="66"/>
      <c r="J112" s="66"/>
      <c r="K112" s="66"/>
      <c r="L112" s="66"/>
      <c r="M112" s="66"/>
      <c r="N112" s="66"/>
      <c r="O112" s="66"/>
      <c r="P112" s="66"/>
      <c r="Q112" s="66"/>
      <c r="R112" s="66"/>
      <c r="S112" s="66"/>
      <c r="T112" s="66"/>
      <c r="U112" s="66"/>
      <c r="V112" s="131"/>
      <c r="W112" s="131"/>
      <c r="X112" s="131"/>
      <c r="Y112" s="131"/>
      <c r="Z112" s="116"/>
      <c r="AA112" s="116"/>
      <c r="AB112" s="104"/>
      <c r="AC112" s="104"/>
      <c r="AD112" s="118"/>
      <c r="AE112" s="118"/>
      <c r="AF112" s="118"/>
      <c r="AG112" s="118"/>
      <c r="AH112" s="118"/>
      <c r="AI112" s="118"/>
      <c r="AJ112" s="118"/>
      <c r="AK112" s="118"/>
      <c r="AL112" s="118"/>
      <c r="AM112" s="118"/>
      <c r="AN112" s="118"/>
      <c r="AO112" s="118"/>
      <c r="AP112" s="66"/>
      <c r="AQ112" s="66"/>
      <c r="AR112" s="66"/>
      <c r="AS112" s="66"/>
      <c r="AT112" s="66"/>
      <c r="AU112" s="66"/>
      <c r="AV112" s="66"/>
      <c r="AW112" s="66"/>
      <c r="AX112" s="66"/>
      <c r="AY112" s="119"/>
      <c r="AZ112" s="67"/>
    </row>
    <row r="113" spans="2:65" ht="14.25" customHeight="1" x14ac:dyDescent="0.15">
      <c r="B113" s="65"/>
      <c r="C113" s="66"/>
      <c r="D113" s="66"/>
      <c r="E113" s="66"/>
      <c r="F113" s="66"/>
      <c r="G113" s="66"/>
      <c r="H113" s="66"/>
      <c r="I113" s="66"/>
      <c r="J113" s="66"/>
      <c r="K113" s="66"/>
      <c r="L113" s="66"/>
      <c r="M113" s="66"/>
      <c r="N113" s="66"/>
      <c r="O113" s="66"/>
      <c r="P113" s="66"/>
      <c r="Q113" s="66"/>
      <c r="R113" s="66"/>
      <c r="S113" s="66"/>
      <c r="T113" s="66"/>
      <c r="U113" s="66"/>
      <c r="V113" s="131"/>
      <c r="W113" s="131"/>
      <c r="X113" s="131"/>
      <c r="Y113" s="131"/>
      <c r="Z113" s="116"/>
      <c r="AA113" s="116"/>
      <c r="AB113" s="104"/>
      <c r="AC113" s="104"/>
      <c r="AD113" s="118"/>
      <c r="AE113" s="118"/>
      <c r="AF113" s="118"/>
      <c r="AG113" s="118"/>
      <c r="AH113" s="118"/>
      <c r="AI113" s="118"/>
      <c r="AJ113" s="118"/>
      <c r="AK113" s="118"/>
      <c r="AL113" s="118"/>
      <c r="AM113" s="118"/>
      <c r="AN113" s="118"/>
      <c r="AO113" s="118"/>
      <c r="AP113" s="66"/>
      <c r="AQ113" s="66"/>
      <c r="AR113" s="66"/>
      <c r="AS113" s="66"/>
      <c r="AT113" s="66"/>
      <c r="AU113" s="66"/>
      <c r="AV113" s="66"/>
      <c r="AW113" s="66"/>
      <c r="AX113" s="66"/>
      <c r="AY113" s="119"/>
      <c r="AZ113" s="67"/>
    </row>
    <row r="114" spans="2:65" ht="14.25" customHeight="1" x14ac:dyDescent="0.15">
      <c r="B114" s="65"/>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116"/>
      <c r="AA114" s="116"/>
      <c r="AB114" s="104"/>
      <c r="AC114" s="104"/>
      <c r="AD114" s="118"/>
      <c r="AE114" s="118"/>
      <c r="AF114" s="118"/>
      <c r="AG114" s="118"/>
      <c r="AH114" s="118"/>
      <c r="AI114" s="118"/>
      <c r="AJ114" s="118"/>
      <c r="AK114" s="118"/>
      <c r="AL114" s="118"/>
      <c r="AM114" s="118"/>
      <c r="AN114" s="118"/>
      <c r="AO114" s="118"/>
      <c r="AP114" s="66"/>
      <c r="AQ114" s="66"/>
      <c r="AR114" s="66"/>
      <c r="AS114" s="66"/>
      <c r="AT114" s="66"/>
      <c r="AU114" s="66"/>
      <c r="AV114" s="66"/>
      <c r="AW114" s="66"/>
      <c r="AX114" s="66"/>
      <c r="AY114" s="119"/>
      <c r="AZ114" s="67"/>
    </row>
    <row r="115" spans="2:65" ht="14.25" customHeight="1" thickBot="1" x14ac:dyDescent="0.2">
      <c r="B115" s="65"/>
      <c r="C115" s="66"/>
      <c r="D115" s="66"/>
      <c r="E115" s="66"/>
      <c r="F115" s="66"/>
      <c r="G115" s="66"/>
      <c r="H115" s="66"/>
      <c r="I115" s="66"/>
      <c r="J115" s="66"/>
      <c r="K115" s="66"/>
      <c r="L115" s="66"/>
      <c r="M115" s="66"/>
      <c r="N115" s="6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124"/>
      <c r="AZ115" s="98"/>
    </row>
    <row r="116" spans="2:65" ht="14.25" customHeight="1" x14ac:dyDescent="0.15">
      <c r="B116" s="708" t="s">
        <v>319</v>
      </c>
      <c r="C116" s="709"/>
      <c r="D116" s="709"/>
      <c r="E116" s="709"/>
      <c r="F116" s="709"/>
      <c r="G116" s="709"/>
      <c r="H116" s="709"/>
      <c r="I116" s="709"/>
      <c r="J116" s="709"/>
      <c r="K116" s="709"/>
      <c r="L116" s="709"/>
      <c r="M116" s="709"/>
      <c r="N116" s="710"/>
      <c r="O116" s="66"/>
      <c r="P116" s="66"/>
      <c r="Q116" s="66"/>
      <c r="R116" s="66"/>
      <c r="S116" s="116"/>
      <c r="T116" s="116"/>
      <c r="U116" s="116"/>
      <c r="V116" s="116"/>
      <c r="W116" s="116"/>
      <c r="X116" s="116"/>
      <c r="Y116" s="116"/>
      <c r="Z116" s="116"/>
      <c r="AA116" s="116"/>
      <c r="AB116" s="104"/>
      <c r="AC116" s="104"/>
      <c r="AD116" s="118"/>
      <c r="AE116" s="118"/>
      <c r="AF116" s="118"/>
      <c r="AG116" s="118"/>
      <c r="AH116" s="118"/>
      <c r="AI116" s="118"/>
      <c r="AJ116" s="118"/>
      <c r="AK116" s="118"/>
      <c r="AL116" s="118"/>
      <c r="AM116" s="118"/>
      <c r="AN116" s="118"/>
      <c r="AO116" s="118"/>
      <c r="AP116" s="66"/>
      <c r="AQ116" s="66"/>
      <c r="AR116" s="66"/>
      <c r="AS116" s="66"/>
      <c r="AT116" s="66"/>
      <c r="AU116" s="66"/>
      <c r="AV116" s="66"/>
      <c r="AW116" s="66"/>
      <c r="AX116" s="66"/>
      <c r="AY116" s="119"/>
      <c r="AZ116" s="67"/>
    </row>
    <row r="117" spans="2:65" ht="14.25" customHeight="1" thickBot="1" x14ac:dyDescent="0.2">
      <c r="B117" s="683"/>
      <c r="C117" s="684"/>
      <c r="D117" s="684"/>
      <c r="E117" s="684"/>
      <c r="F117" s="684"/>
      <c r="G117" s="684"/>
      <c r="H117" s="684"/>
      <c r="I117" s="684"/>
      <c r="J117" s="684"/>
      <c r="K117" s="684"/>
      <c r="L117" s="684"/>
      <c r="M117" s="684"/>
      <c r="N117" s="685"/>
      <c r="O117" s="66"/>
      <c r="P117" s="66"/>
      <c r="Q117" s="66"/>
      <c r="R117" s="66"/>
      <c r="S117" s="66"/>
      <c r="T117" s="66"/>
      <c r="U117" s="106"/>
      <c r="V117" s="106"/>
      <c r="W117" s="116"/>
      <c r="X117" s="116"/>
      <c r="Y117" s="116"/>
      <c r="Z117" s="116"/>
      <c r="AA117" s="116"/>
      <c r="AB117" s="104"/>
      <c r="AC117" s="104"/>
      <c r="AD117" s="118"/>
      <c r="AE117" s="118"/>
      <c r="AF117" s="118"/>
      <c r="AG117" s="118"/>
      <c r="AH117" s="118"/>
      <c r="AI117" s="118"/>
      <c r="AJ117" s="118"/>
      <c r="AK117" s="118"/>
      <c r="AL117" s="118"/>
      <c r="AM117" s="118"/>
      <c r="AN117" s="118"/>
      <c r="AO117" s="118"/>
      <c r="AP117" s="66"/>
      <c r="AQ117" s="66"/>
      <c r="AR117" s="66"/>
      <c r="AS117" s="66"/>
      <c r="AT117" s="66"/>
      <c r="AU117" s="66"/>
      <c r="AV117" s="66"/>
      <c r="AW117" s="66"/>
      <c r="AX117" s="66"/>
      <c r="AY117" s="119"/>
      <c r="AZ117" s="67"/>
    </row>
    <row r="118" spans="2:65" ht="14.25" customHeight="1" x14ac:dyDescent="0.15">
      <c r="B118" s="65"/>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116"/>
      <c r="AA118" s="116"/>
      <c r="AB118" s="104"/>
      <c r="AC118" s="104"/>
      <c r="AD118" s="118"/>
      <c r="AE118" s="118"/>
      <c r="AF118" s="118"/>
      <c r="AG118" s="118"/>
      <c r="AH118" s="118"/>
      <c r="AI118" s="118"/>
      <c r="AJ118" s="118"/>
      <c r="AK118" s="118"/>
      <c r="AL118" s="118"/>
      <c r="AM118" s="118"/>
      <c r="AN118" s="118"/>
      <c r="AO118" s="118"/>
      <c r="AP118" s="66"/>
      <c r="AQ118" s="66"/>
      <c r="AR118" s="66"/>
      <c r="AS118" s="66"/>
      <c r="AT118" s="66"/>
      <c r="AU118" s="66"/>
      <c r="AV118" s="66"/>
      <c r="AW118" s="66"/>
      <c r="AX118" s="66"/>
      <c r="AY118" s="119"/>
      <c r="AZ118" s="67"/>
      <c r="BB118" s="93"/>
      <c r="BC118" s="93"/>
      <c r="BD118" s="802" t="s">
        <v>236</v>
      </c>
      <c r="BE118" s="803"/>
      <c r="BF118" s="803"/>
      <c r="BG118" s="804"/>
      <c r="BJ118" s="802" t="s">
        <v>236</v>
      </c>
      <c r="BK118" s="803"/>
      <c r="BL118" s="803"/>
      <c r="BM118" s="804"/>
    </row>
    <row r="119" spans="2:65" ht="14.25" customHeight="1" x14ac:dyDescent="0.15">
      <c r="B119" s="65"/>
      <c r="C119" s="134"/>
      <c r="D119" s="134"/>
      <c r="E119" s="134"/>
      <c r="F119" s="134"/>
      <c r="G119" s="134"/>
      <c r="H119" s="134"/>
      <c r="I119" s="134"/>
      <c r="J119" s="134"/>
      <c r="K119" s="66"/>
      <c r="L119" s="66"/>
      <c r="M119" s="66"/>
      <c r="N119" s="66"/>
      <c r="O119" s="66"/>
      <c r="P119" s="66"/>
      <c r="Q119" s="66"/>
      <c r="R119" s="66"/>
      <c r="S119" s="66"/>
      <c r="T119" s="66"/>
      <c r="U119" s="66"/>
      <c r="V119" s="66"/>
      <c r="W119" s="66"/>
      <c r="X119" s="66"/>
      <c r="Y119" s="66"/>
      <c r="Z119" s="116"/>
      <c r="AA119" s="116"/>
      <c r="AB119" s="104"/>
      <c r="AC119" s="104"/>
      <c r="AD119" s="118"/>
      <c r="AE119" s="118"/>
      <c r="AF119" s="118"/>
      <c r="AG119" s="118"/>
      <c r="AH119" s="118"/>
      <c r="AI119" s="118"/>
      <c r="AJ119" s="118"/>
      <c r="AK119" s="118"/>
      <c r="AL119" s="118"/>
      <c r="AM119" s="118"/>
      <c r="AN119" s="118"/>
      <c r="AO119" s="118"/>
      <c r="AP119" s="66"/>
      <c r="AQ119" s="66"/>
      <c r="AR119" s="66"/>
      <c r="AS119" s="66"/>
      <c r="AT119" s="66"/>
      <c r="AU119" s="66"/>
      <c r="AV119" s="66"/>
      <c r="AW119" s="66"/>
      <c r="AX119" s="66"/>
      <c r="AY119" s="119"/>
      <c r="AZ119" s="67"/>
      <c r="BB119" s="93"/>
      <c r="BC119" s="93"/>
      <c r="BD119" s="810">
        <f>保険料控除!K2</f>
        <v>0</v>
      </c>
      <c r="BE119" s="823"/>
      <c r="BF119" s="823"/>
      <c r="BG119" s="824"/>
      <c r="BI119" s="132" t="s">
        <v>309</v>
      </c>
      <c r="BJ119" s="810">
        <f>保険料控除!H16</f>
        <v>0</v>
      </c>
      <c r="BK119" s="823"/>
      <c r="BL119" s="823"/>
      <c r="BM119" s="824"/>
    </row>
    <row r="120" spans="2:65" ht="14.25" customHeight="1" x14ac:dyDescent="0.15">
      <c r="B120" s="65"/>
      <c r="C120" s="66"/>
      <c r="D120" s="66"/>
      <c r="E120" s="66"/>
      <c r="F120" s="66"/>
      <c r="G120" s="66"/>
      <c r="H120" s="66"/>
      <c r="I120" s="66"/>
      <c r="J120" s="66"/>
      <c r="K120" s="66"/>
      <c r="L120" s="66"/>
      <c r="M120" s="66"/>
      <c r="N120" s="796" t="s">
        <v>237</v>
      </c>
      <c r="O120" s="797"/>
      <c r="P120" s="797"/>
      <c r="Q120" s="797"/>
      <c r="R120" s="797"/>
      <c r="S120" s="797"/>
      <c r="T120" s="797"/>
      <c r="U120" s="798"/>
      <c r="V120" s="66"/>
      <c r="W120" s="66"/>
      <c r="X120" s="66"/>
      <c r="Y120" s="66"/>
      <c r="Z120" s="116"/>
      <c r="AA120" s="116"/>
      <c r="AB120" s="104"/>
      <c r="AC120" s="104"/>
      <c r="AD120" s="118"/>
      <c r="AE120" s="118"/>
      <c r="AF120" s="118"/>
      <c r="AG120" s="118"/>
      <c r="AH120" s="118"/>
      <c r="AI120" s="118"/>
      <c r="AJ120" s="118"/>
      <c r="AK120" s="118"/>
      <c r="AL120" s="796" t="s">
        <v>237</v>
      </c>
      <c r="AM120" s="797"/>
      <c r="AN120" s="797"/>
      <c r="AO120" s="797"/>
      <c r="AP120" s="797"/>
      <c r="AQ120" s="797"/>
      <c r="AR120" s="797"/>
      <c r="AS120" s="798"/>
      <c r="AT120" s="66"/>
      <c r="AU120" s="66"/>
      <c r="AV120" s="66"/>
      <c r="AW120" s="66"/>
      <c r="AX120" s="66"/>
      <c r="AY120" s="119"/>
      <c r="AZ120" s="67"/>
      <c r="BC120" s="133" t="s">
        <v>305</v>
      </c>
      <c r="BD120" s="810"/>
      <c r="BE120" s="823"/>
      <c r="BF120" s="823"/>
      <c r="BG120" s="824"/>
      <c r="BI120" s="132"/>
      <c r="BJ120" s="810"/>
      <c r="BK120" s="823"/>
      <c r="BL120" s="823"/>
      <c r="BM120" s="824"/>
    </row>
    <row r="121" spans="2:65" ht="14.25" customHeight="1" x14ac:dyDescent="0.15">
      <c r="B121" s="65"/>
      <c r="C121" s="816" t="s">
        <v>213</v>
      </c>
      <c r="D121" s="817"/>
      <c r="E121" s="817"/>
      <c r="F121" s="817"/>
      <c r="G121" s="817"/>
      <c r="H121" s="817"/>
      <c r="I121" s="817"/>
      <c r="J121" s="817"/>
      <c r="K121" s="817"/>
      <c r="L121" s="817"/>
      <c r="M121" s="818"/>
      <c r="N121" s="759"/>
      <c r="O121" s="760"/>
      <c r="P121" s="760"/>
      <c r="Q121" s="760"/>
      <c r="R121" s="760"/>
      <c r="S121" s="760"/>
      <c r="T121" s="760"/>
      <c r="U121" s="838" t="s">
        <v>126</v>
      </c>
      <c r="V121" s="66"/>
      <c r="W121" s="66"/>
      <c r="X121" s="66"/>
      <c r="Y121" s="66"/>
      <c r="Z121" s="116"/>
      <c r="AA121" s="816" t="s">
        <v>217</v>
      </c>
      <c r="AB121" s="817"/>
      <c r="AC121" s="817"/>
      <c r="AD121" s="817"/>
      <c r="AE121" s="817"/>
      <c r="AF121" s="817"/>
      <c r="AG121" s="817"/>
      <c r="AH121" s="817"/>
      <c r="AI121" s="817"/>
      <c r="AJ121" s="817"/>
      <c r="AK121" s="818"/>
      <c r="AL121" s="825"/>
      <c r="AM121" s="826"/>
      <c r="AN121" s="826"/>
      <c r="AO121" s="826"/>
      <c r="AP121" s="826"/>
      <c r="AQ121" s="826"/>
      <c r="AR121" s="826"/>
      <c r="AS121" s="838" t="s">
        <v>126</v>
      </c>
      <c r="AT121" s="66"/>
      <c r="AU121" s="66"/>
      <c r="AV121" s="66"/>
      <c r="AW121" s="66"/>
      <c r="AX121" s="66"/>
      <c r="AY121" s="119"/>
      <c r="AZ121" s="67"/>
      <c r="BC121" s="133"/>
      <c r="BD121" s="810"/>
      <c r="BE121" s="823"/>
      <c r="BF121" s="823"/>
      <c r="BG121" s="824"/>
      <c r="BI121" s="132" t="s">
        <v>310</v>
      </c>
      <c r="BJ121" s="810">
        <f>保険料控除!H18</f>
        <v>0</v>
      </c>
      <c r="BK121" s="823"/>
      <c r="BL121" s="823"/>
      <c r="BM121" s="824"/>
    </row>
    <row r="122" spans="2:65" ht="14.25" customHeight="1" x14ac:dyDescent="0.15">
      <c r="B122" s="65"/>
      <c r="C122" s="819"/>
      <c r="D122" s="820"/>
      <c r="E122" s="820"/>
      <c r="F122" s="820"/>
      <c r="G122" s="820"/>
      <c r="H122" s="820"/>
      <c r="I122" s="820"/>
      <c r="J122" s="820"/>
      <c r="K122" s="820"/>
      <c r="L122" s="820"/>
      <c r="M122" s="821"/>
      <c r="N122" s="763"/>
      <c r="O122" s="764"/>
      <c r="P122" s="764"/>
      <c r="Q122" s="764"/>
      <c r="R122" s="764"/>
      <c r="S122" s="764"/>
      <c r="T122" s="764"/>
      <c r="U122" s="839"/>
      <c r="V122" s="66"/>
      <c r="W122" s="66"/>
      <c r="X122" s="66"/>
      <c r="Y122" s="66"/>
      <c r="Z122" s="116"/>
      <c r="AA122" s="819"/>
      <c r="AB122" s="820"/>
      <c r="AC122" s="820"/>
      <c r="AD122" s="820"/>
      <c r="AE122" s="820"/>
      <c r="AF122" s="820"/>
      <c r="AG122" s="820"/>
      <c r="AH122" s="820"/>
      <c r="AI122" s="820"/>
      <c r="AJ122" s="820"/>
      <c r="AK122" s="821"/>
      <c r="AL122" s="827"/>
      <c r="AM122" s="828"/>
      <c r="AN122" s="828"/>
      <c r="AO122" s="828"/>
      <c r="AP122" s="828"/>
      <c r="AQ122" s="828"/>
      <c r="AR122" s="828"/>
      <c r="AS122" s="839"/>
      <c r="AT122" s="66"/>
      <c r="AU122" s="66"/>
      <c r="AV122" s="66"/>
      <c r="AW122" s="66"/>
      <c r="AX122" s="66"/>
      <c r="AY122" s="119"/>
      <c r="AZ122" s="67"/>
      <c r="BC122" s="133"/>
      <c r="BD122" s="810"/>
      <c r="BE122" s="823"/>
      <c r="BF122" s="823"/>
      <c r="BG122" s="824"/>
      <c r="BJ122" s="810"/>
      <c r="BK122" s="823"/>
      <c r="BL122" s="823"/>
      <c r="BM122" s="824"/>
    </row>
    <row r="123" spans="2:65" ht="14.25" customHeight="1" x14ac:dyDescent="0.15">
      <c r="B123" s="65"/>
      <c r="C123" s="816" t="s">
        <v>214</v>
      </c>
      <c r="D123" s="817"/>
      <c r="E123" s="817"/>
      <c r="F123" s="817"/>
      <c r="G123" s="817"/>
      <c r="H123" s="817"/>
      <c r="I123" s="817"/>
      <c r="J123" s="817"/>
      <c r="K123" s="817"/>
      <c r="L123" s="817"/>
      <c r="M123" s="818"/>
      <c r="N123" s="759"/>
      <c r="O123" s="760"/>
      <c r="P123" s="760"/>
      <c r="Q123" s="760"/>
      <c r="R123" s="760"/>
      <c r="S123" s="760"/>
      <c r="T123" s="760"/>
      <c r="U123" s="838" t="s">
        <v>126</v>
      </c>
      <c r="V123" s="66"/>
      <c r="W123" s="66"/>
      <c r="X123" s="66"/>
      <c r="Y123" s="66"/>
      <c r="Z123" s="116"/>
      <c r="AA123" s="822" t="s">
        <v>183</v>
      </c>
      <c r="AB123" s="822"/>
      <c r="AC123" s="822"/>
      <c r="AD123" s="822"/>
      <c r="AE123" s="822"/>
      <c r="AF123" s="822"/>
      <c r="AG123" s="822"/>
      <c r="AH123" s="822"/>
      <c r="AI123" s="822"/>
      <c r="AJ123" s="822"/>
      <c r="AK123" s="822"/>
      <c r="AL123" s="825"/>
      <c r="AM123" s="826"/>
      <c r="AN123" s="826"/>
      <c r="AO123" s="826"/>
      <c r="AP123" s="826"/>
      <c r="AQ123" s="826"/>
      <c r="AR123" s="826"/>
      <c r="AS123" s="838" t="s">
        <v>126</v>
      </c>
      <c r="AT123" s="66"/>
      <c r="AU123" s="66"/>
      <c r="AV123" s="66"/>
      <c r="AW123" s="66"/>
      <c r="AX123" s="66"/>
      <c r="AY123" s="119"/>
      <c r="AZ123" s="67"/>
      <c r="BC123" s="133" t="s">
        <v>306</v>
      </c>
      <c r="BD123" s="810">
        <f>保険料控除!K5</f>
        <v>0</v>
      </c>
      <c r="BE123" s="823"/>
      <c r="BF123" s="823"/>
      <c r="BG123" s="824"/>
      <c r="BJ123" s="810">
        <f>MIN(BJ119+BJ121,50000)</f>
        <v>0</v>
      </c>
      <c r="BK123" s="811"/>
      <c r="BL123" s="811"/>
      <c r="BM123" s="812"/>
    </row>
    <row r="124" spans="2:65" ht="14.25" customHeight="1" x14ac:dyDescent="0.15">
      <c r="B124" s="65"/>
      <c r="C124" s="819"/>
      <c r="D124" s="820"/>
      <c r="E124" s="820"/>
      <c r="F124" s="820"/>
      <c r="G124" s="820"/>
      <c r="H124" s="820"/>
      <c r="I124" s="820"/>
      <c r="J124" s="820"/>
      <c r="K124" s="820"/>
      <c r="L124" s="820"/>
      <c r="M124" s="821"/>
      <c r="N124" s="763"/>
      <c r="O124" s="764"/>
      <c r="P124" s="764"/>
      <c r="Q124" s="764"/>
      <c r="R124" s="764"/>
      <c r="S124" s="764"/>
      <c r="T124" s="764"/>
      <c r="U124" s="839"/>
      <c r="V124" s="66"/>
      <c r="W124" s="66"/>
      <c r="X124" s="66"/>
      <c r="Y124" s="66"/>
      <c r="Z124" s="116"/>
      <c r="AA124" s="822"/>
      <c r="AB124" s="822"/>
      <c r="AC124" s="822"/>
      <c r="AD124" s="822"/>
      <c r="AE124" s="822"/>
      <c r="AF124" s="822"/>
      <c r="AG124" s="822"/>
      <c r="AH124" s="822"/>
      <c r="AI124" s="822"/>
      <c r="AJ124" s="822"/>
      <c r="AK124" s="822"/>
      <c r="AL124" s="827"/>
      <c r="AM124" s="828"/>
      <c r="AN124" s="828"/>
      <c r="AO124" s="828"/>
      <c r="AP124" s="828"/>
      <c r="AQ124" s="828"/>
      <c r="AR124" s="828"/>
      <c r="AS124" s="839"/>
      <c r="AT124" s="66"/>
      <c r="AU124" s="66"/>
      <c r="AV124" s="66"/>
      <c r="AW124" s="66"/>
      <c r="AX124" s="66"/>
      <c r="AY124" s="119"/>
      <c r="AZ124" s="67"/>
      <c r="BC124" s="133"/>
      <c r="BD124" s="810"/>
      <c r="BE124" s="823"/>
      <c r="BF124" s="823"/>
      <c r="BG124" s="824"/>
    </row>
    <row r="125" spans="2:65" ht="14.25" customHeight="1" x14ac:dyDescent="0.15">
      <c r="B125" s="65"/>
      <c r="C125" s="816" t="s">
        <v>136</v>
      </c>
      <c r="D125" s="817"/>
      <c r="E125" s="817"/>
      <c r="F125" s="817"/>
      <c r="G125" s="817"/>
      <c r="H125" s="817"/>
      <c r="I125" s="817"/>
      <c r="J125" s="817"/>
      <c r="K125" s="817"/>
      <c r="L125" s="817"/>
      <c r="M125" s="818"/>
      <c r="N125" s="759"/>
      <c r="O125" s="760"/>
      <c r="P125" s="760"/>
      <c r="Q125" s="760"/>
      <c r="R125" s="760"/>
      <c r="S125" s="760"/>
      <c r="T125" s="760"/>
      <c r="U125" s="838" t="s">
        <v>126</v>
      </c>
      <c r="V125" s="66"/>
      <c r="W125" s="66"/>
      <c r="X125" s="66"/>
      <c r="Y125" s="66"/>
      <c r="Z125" s="11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119"/>
      <c r="AZ125" s="67"/>
      <c r="BC125" s="133" t="s">
        <v>307</v>
      </c>
      <c r="BD125" s="813">
        <f>保険料控除!K10</f>
        <v>0</v>
      </c>
      <c r="BE125" s="814"/>
      <c r="BF125" s="814"/>
      <c r="BG125" s="815"/>
    </row>
    <row r="126" spans="2:65" ht="14.25" customHeight="1" x14ac:dyDescent="0.15">
      <c r="B126" s="65"/>
      <c r="C126" s="819"/>
      <c r="D126" s="820"/>
      <c r="E126" s="820"/>
      <c r="F126" s="820"/>
      <c r="G126" s="820"/>
      <c r="H126" s="820"/>
      <c r="I126" s="820"/>
      <c r="J126" s="820"/>
      <c r="K126" s="820"/>
      <c r="L126" s="820"/>
      <c r="M126" s="821"/>
      <c r="N126" s="763"/>
      <c r="O126" s="764"/>
      <c r="P126" s="764"/>
      <c r="Q126" s="764"/>
      <c r="R126" s="764"/>
      <c r="S126" s="764"/>
      <c r="T126" s="764"/>
      <c r="U126" s="839"/>
      <c r="V126" s="66"/>
      <c r="W126" s="66"/>
      <c r="X126" s="66"/>
      <c r="Y126" s="66"/>
      <c r="Z126" s="116"/>
      <c r="AA126" s="135" t="s">
        <v>238</v>
      </c>
      <c r="AB126" s="66"/>
      <c r="AC126" s="66"/>
      <c r="AD126" s="66"/>
      <c r="AE126" s="66"/>
      <c r="AF126" s="66"/>
      <c r="AG126" s="66"/>
      <c r="AH126" s="66"/>
      <c r="AI126" s="66"/>
      <c r="AJ126" s="66"/>
      <c r="AK126" s="66"/>
      <c r="AL126" s="66"/>
      <c r="AM126" s="66"/>
      <c r="AN126" s="66"/>
      <c r="AO126" s="66"/>
      <c r="AP126" s="66"/>
      <c r="AQ126" s="66"/>
      <c r="AR126" s="66"/>
      <c r="AS126" s="66"/>
      <c r="AT126" s="136"/>
      <c r="AU126" s="131"/>
      <c r="AV126" s="131"/>
      <c r="AW126" s="131"/>
      <c r="AX126" s="66"/>
      <c r="AY126" s="119"/>
      <c r="AZ126" s="67"/>
      <c r="BC126" s="133"/>
      <c r="BD126" s="813"/>
      <c r="BE126" s="814"/>
      <c r="BF126" s="814"/>
      <c r="BG126" s="815"/>
    </row>
    <row r="127" spans="2:65" ht="14.25" customHeight="1" x14ac:dyDescent="0.15">
      <c r="B127" s="65"/>
      <c r="C127" s="816" t="s">
        <v>181</v>
      </c>
      <c r="D127" s="817"/>
      <c r="E127" s="817"/>
      <c r="F127" s="817"/>
      <c r="G127" s="817"/>
      <c r="H127" s="817"/>
      <c r="I127" s="817"/>
      <c r="J127" s="817"/>
      <c r="K127" s="817"/>
      <c r="L127" s="817"/>
      <c r="M127" s="818"/>
      <c r="N127" s="759"/>
      <c r="O127" s="760"/>
      <c r="P127" s="760"/>
      <c r="Q127" s="760"/>
      <c r="R127" s="760"/>
      <c r="S127" s="760"/>
      <c r="T127" s="760"/>
      <c r="U127" s="838" t="s">
        <v>126</v>
      </c>
      <c r="V127" s="66"/>
      <c r="W127" s="66"/>
      <c r="X127" s="66"/>
      <c r="Y127" s="66"/>
      <c r="Z127" s="116"/>
      <c r="AA127" s="116"/>
      <c r="AB127" s="104"/>
      <c r="AC127" s="104"/>
      <c r="AD127" s="118"/>
      <c r="AE127" s="118"/>
      <c r="AF127" s="118"/>
      <c r="AG127" s="118"/>
      <c r="AH127" s="118"/>
      <c r="AI127" s="118"/>
      <c r="AJ127" s="118"/>
      <c r="AK127" s="118"/>
      <c r="AL127" s="118"/>
      <c r="AM127" s="118"/>
      <c r="AN127" s="118"/>
      <c r="AO127" s="118"/>
      <c r="AP127" s="66"/>
      <c r="AQ127" s="66"/>
      <c r="AR127" s="66"/>
      <c r="AS127" s="66"/>
      <c r="AT127" s="66"/>
      <c r="AU127" s="66"/>
      <c r="AV127" s="66"/>
      <c r="AW127" s="66"/>
      <c r="AX127" s="66"/>
      <c r="AY127" s="119"/>
      <c r="AZ127" s="67"/>
      <c r="BC127" s="133"/>
      <c r="BD127" s="813"/>
      <c r="BE127" s="814"/>
      <c r="BF127" s="814"/>
      <c r="BG127" s="815"/>
    </row>
    <row r="128" spans="2:65" ht="14.25" customHeight="1" x14ac:dyDescent="0.15">
      <c r="B128" s="65"/>
      <c r="C128" s="819"/>
      <c r="D128" s="820"/>
      <c r="E128" s="820"/>
      <c r="F128" s="820"/>
      <c r="G128" s="820"/>
      <c r="H128" s="820"/>
      <c r="I128" s="820"/>
      <c r="J128" s="820"/>
      <c r="K128" s="820"/>
      <c r="L128" s="820"/>
      <c r="M128" s="821"/>
      <c r="N128" s="763"/>
      <c r="O128" s="764"/>
      <c r="P128" s="764"/>
      <c r="Q128" s="764"/>
      <c r="R128" s="764"/>
      <c r="S128" s="764"/>
      <c r="T128" s="764"/>
      <c r="U128" s="839"/>
      <c r="V128" s="66"/>
      <c r="W128" s="66"/>
      <c r="X128" s="66"/>
      <c r="Y128" s="66"/>
      <c r="Z128" s="116"/>
      <c r="AA128" s="116"/>
      <c r="AB128" s="104"/>
      <c r="AC128" s="104"/>
      <c r="AD128" s="118"/>
      <c r="AE128" s="118"/>
      <c r="AF128" s="118"/>
      <c r="AG128" s="118"/>
      <c r="AH128" s="118"/>
      <c r="AI128" s="118"/>
      <c r="AJ128" s="118"/>
      <c r="AK128" s="118"/>
      <c r="AL128" s="118"/>
      <c r="AM128" s="118"/>
      <c r="AN128" s="118"/>
      <c r="AO128" s="118"/>
      <c r="AP128" s="66"/>
      <c r="AQ128" s="66"/>
      <c r="AR128" s="66"/>
      <c r="AS128" s="66"/>
      <c r="AT128" s="66"/>
      <c r="AU128" s="66"/>
      <c r="AV128" s="66"/>
      <c r="AW128" s="66"/>
      <c r="AX128" s="66"/>
      <c r="AY128" s="119"/>
      <c r="AZ128" s="67"/>
      <c r="BC128" s="133"/>
      <c r="BD128" s="813"/>
      <c r="BE128" s="814"/>
      <c r="BF128" s="814"/>
      <c r="BG128" s="815"/>
    </row>
    <row r="129" spans="2:59" ht="14.25" customHeight="1" x14ac:dyDescent="0.15">
      <c r="B129" s="65"/>
      <c r="C129" s="816" t="s">
        <v>182</v>
      </c>
      <c r="D129" s="817"/>
      <c r="E129" s="817"/>
      <c r="F129" s="817"/>
      <c r="G129" s="817"/>
      <c r="H129" s="817"/>
      <c r="I129" s="817"/>
      <c r="J129" s="817"/>
      <c r="K129" s="817"/>
      <c r="L129" s="817"/>
      <c r="M129" s="818"/>
      <c r="N129" s="759"/>
      <c r="O129" s="760"/>
      <c r="P129" s="760"/>
      <c r="Q129" s="760"/>
      <c r="R129" s="760"/>
      <c r="S129" s="760"/>
      <c r="T129" s="760"/>
      <c r="U129" s="838" t="s">
        <v>126</v>
      </c>
      <c r="V129" s="66"/>
      <c r="W129" s="66"/>
      <c r="X129" s="66"/>
      <c r="Y129" s="66"/>
      <c r="Z129" s="116"/>
      <c r="AA129" s="116"/>
      <c r="AB129" s="104"/>
      <c r="AC129" s="104"/>
      <c r="AD129" s="118"/>
      <c r="AE129" s="118"/>
      <c r="AF129" s="118"/>
      <c r="AG129" s="118"/>
      <c r="AH129" s="118"/>
      <c r="AI129" s="118"/>
      <c r="AJ129" s="118"/>
      <c r="AK129" s="118"/>
      <c r="AL129" s="118"/>
      <c r="AM129" s="118"/>
      <c r="AN129" s="118"/>
      <c r="AO129" s="118"/>
      <c r="AP129" s="66"/>
      <c r="AQ129" s="66"/>
      <c r="AR129" s="66"/>
      <c r="AS129" s="66"/>
      <c r="AT129" s="66"/>
      <c r="AU129" s="66"/>
      <c r="AV129" s="66"/>
      <c r="AW129" s="66"/>
      <c r="AX129" s="66"/>
      <c r="AY129" s="119"/>
      <c r="AZ129" s="67"/>
      <c r="BC129" s="133" t="s">
        <v>308</v>
      </c>
      <c r="BD129" s="813">
        <f>MIN(BD119+BD123+BD125,120000)</f>
        <v>0</v>
      </c>
      <c r="BE129" s="814"/>
      <c r="BF129" s="814"/>
      <c r="BG129" s="815"/>
    </row>
    <row r="130" spans="2:59" ht="14.25" customHeight="1" x14ac:dyDescent="0.15">
      <c r="B130" s="65"/>
      <c r="C130" s="819"/>
      <c r="D130" s="820"/>
      <c r="E130" s="820"/>
      <c r="F130" s="820"/>
      <c r="G130" s="820"/>
      <c r="H130" s="820"/>
      <c r="I130" s="820"/>
      <c r="J130" s="820"/>
      <c r="K130" s="820"/>
      <c r="L130" s="820"/>
      <c r="M130" s="821"/>
      <c r="N130" s="763"/>
      <c r="O130" s="764"/>
      <c r="P130" s="764"/>
      <c r="Q130" s="764"/>
      <c r="R130" s="764"/>
      <c r="S130" s="764"/>
      <c r="T130" s="764"/>
      <c r="U130" s="839"/>
      <c r="V130" s="66"/>
      <c r="W130" s="66"/>
      <c r="X130" s="66"/>
      <c r="Y130" s="66"/>
      <c r="Z130" s="116"/>
      <c r="AA130" s="116"/>
      <c r="AB130" s="104"/>
      <c r="AC130" s="104"/>
      <c r="AD130" s="118"/>
      <c r="AE130" s="118"/>
      <c r="AF130" s="118"/>
      <c r="AG130" s="118"/>
      <c r="AH130" s="118"/>
      <c r="AI130" s="118"/>
      <c r="AJ130" s="118"/>
      <c r="AK130" s="118"/>
      <c r="AL130" s="118"/>
      <c r="AM130" s="118"/>
      <c r="AN130" s="118"/>
      <c r="AO130" s="118"/>
      <c r="AP130" s="66"/>
      <c r="AQ130" s="66"/>
      <c r="AR130" s="66"/>
      <c r="AS130" s="66"/>
      <c r="AT130" s="66"/>
      <c r="AU130" s="66"/>
      <c r="AV130" s="66"/>
      <c r="AW130" s="66"/>
      <c r="AX130" s="66"/>
      <c r="AY130" s="119"/>
      <c r="AZ130" s="67"/>
      <c r="BB130" s="137"/>
      <c r="BC130" s="137"/>
    </row>
    <row r="131" spans="2:59" ht="14.25" customHeight="1" x14ac:dyDescent="0.15">
      <c r="B131" s="65"/>
      <c r="C131" s="66"/>
      <c r="D131" s="66"/>
      <c r="E131" s="66"/>
      <c r="F131" s="66"/>
      <c r="G131" s="66"/>
      <c r="H131" s="66"/>
      <c r="I131" s="66"/>
      <c r="J131" s="66"/>
      <c r="K131" s="66"/>
      <c r="L131" s="66"/>
      <c r="M131" s="66"/>
      <c r="N131" s="66"/>
      <c r="O131" s="138"/>
      <c r="P131" s="138"/>
      <c r="Q131" s="138"/>
      <c r="R131" s="138"/>
      <c r="S131" s="138"/>
      <c r="T131" s="138"/>
      <c r="U131" s="66"/>
      <c r="V131" s="66"/>
      <c r="W131" s="66"/>
      <c r="X131" s="66"/>
      <c r="Y131" s="66"/>
      <c r="Z131" s="116"/>
      <c r="AA131" s="116"/>
      <c r="AB131" s="104"/>
      <c r="AC131" s="104"/>
      <c r="AD131" s="118"/>
      <c r="AE131" s="118"/>
      <c r="AF131" s="118"/>
      <c r="AG131" s="118"/>
      <c r="AH131" s="118"/>
      <c r="AI131" s="118"/>
      <c r="AJ131" s="118"/>
      <c r="AK131" s="118"/>
      <c r="AL131" s="118"/>
      <c r="AM131" s="118"/>
      <c r="AN131" s="118"/>
      <c r="AO131" s="118"/>
      <c r="AP131" s="66"/>
      <c r="AQ131" s="66"/>
      <c r="AR131" s="66"/>
      <c r="AS131" s="66"/>
      <c r="AT131" s="66"/>
      <c r="AU131" s="66"/>
      <c r="AV131" s="66"/>
      <c r="AW131" s="66"/>
      <c r="AX131" s="66"/>
      <c r="AY131" s="119"/>
      <c r="AZ131" s="67"/>
    </row>
    <row r="132" spans="2:59" ht="14.25" customHeight="1" x14ac:dyDescent="0.15">
      <c r="B132" s="65"/>
      <c r="C132" s="66"/>
      <c r="D132" s="66"/>
      <c r="E132" s="66"/>
      <c r="F132" s="66"/>
      <c r="G132" s="66"/>
      <c r="H132" s="66"/>
      <c r="I132" s="66"/>
      <c r="J132" s="66"/>
      <c r="K132" s="66"/>
      <c r="L132" s="66"/>
      <c r="M132" s="66"/>
      <c r="N132" s="66" t="s">
        <v>328</v>
      </c>
      <c r="O132" s="66"/>
      <c r="P132" s="66"/>
      <c r="Q132" s="66"/>
      <c r="R132" s="66"/>
      <c r="S132" s="66"/>
      <c r="T132" s="66"/>
      <c r="U132" s="66"/>
      <c r="V132" s="66"/>
      <c r="W132" s="66"/>
      <c r="X132" s="66"/>
      <c r="Y132" s="66"/>
      <c r="Z132" s="116"/>
      <c r="AA132" s="116"/>
      <c r="AB132" s="104"/>
      <c r="AC132" s="104"/>
      <c r="AD132" s="118"/>
      <c r="AE132" s="118"/>
      <c r="AF132" s="118"/>
      <c r="AG132" s="118"/>
      <c r="AH132" s="118"/>
      <c r="AI132" s="118"/>
      <c r="AJ132" s="118"/>
      <c r="AK132" s="118"/>
      <c r="AL132" s="118"/>
      <c r="AM132" s="118"/>
      <c r="AN132" s="118"/>
      <c r="AO132" s="118"/>
      <c r="AP132" s="66"/>
      <c r="AQ132" s="66"/>
      <c r="AR132" s="66"/>
      <c r="AS132" s="66"/>
      <c r="AT132" s="66"/>
      <c r="AU132" s="66"/>
      <c r="AV132" s="66"/>
      <c r="AW132" s="66"/>
      <c r="AX132" s="66"/>
      <c r="AY132" s="119"/>
      <c r="AZ132" s="67"/>
    </row>
    <row r="133" spans="2:59" ht="14.25" customHeight="1" x14ac:dyDescent="0.15">
      <c r="B133" s="65"/>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116"/>
      <c r="AA133" s="116"/>
      <c r="AB133" s="104"/>
      <c r="AC133" s="104"/>
      <c r="AD133" s="118"/>
      <c r="AE133" s="118"/>
      <c r="AF133" s="118"/>
      <c r="AG133" s="118"/>
      <c r="AH133" s="118"/>
      <c r="AI133" s="118"/>
      <c r="AJ133" s="118"/>
      <c r="AK133" s="118"/>
      <c r="AL133" s="118"/>
      <c r="AM133" s="118"/>
      <c r="AN133" s="118"/>
      <c r="AO133" s="118"/>
      <c r="AP133" s="66"/>
      <c r="AQ133" s="66"/>
      <c r="AR133" s="66"/>
      <c r="AS133" s="66"/>
      <c r="AT133" s="66"/>
      <c r="AU133" s="66"/>
      <c r="AV133" s="66"/>
      <c r="AW133" s="66"/>
      <c r="AX133" s="66"/>
      <c r="AY133" s="119"/>
      <c r="AZ133" s="67"/>
    </row>
    <row r="134" spans="2:59" ht="14.25" customHeight="1" x14ac:dyDescent="0.15">
      <c r="B134" s="128"/>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120"/>
      <c r="AA134" s="120"/>
      <c r="AB134" s="121"/>
      <c r="AC134" s="121"/>
      <c r="AD134" s="122"/>
      <c r="AE134" s="122"/>
      <c r="AF134" s="122"/>
      <c r="AG134" s="122"/>
      <c r="AH134" s="122"/>
      <c r="AI134" s="122"/>
      <c r="AJ134" s="122"/>
      <c r="AK134" s="122"/>
      <c r="AL134" s="122"/>
      <c r="AM134" s="122"/>
      <c r="AN134" s="122"/>
      <c r="AO134" s="122"/>
      <c r="AP134" s="96"/>
      <c r="AQ134" s="96"/>
      <c r="AR134" s="96"/>
      <c r="AS134" s="96"/>
      <c r="AT134" s="96"/>
      <c r="AU134" s="96"/>
      <c r="AV134" s="96"/>
      <c r="AW134" s="96"/>
      <c r="AX134" s="96"/>
      <c r="AY134" s="124"/>
      <c r="AZ134" s="98"/>
    </row>
    <row r="135" spans="2:59" ht="14.25" customHeight="1" x14ac:dyDescent="0.15">
      <c r="B135" s="680" t="s">
        <v>294</v>
      </c>
      <c r="C135" s="681"/>
      <c r="D135" s="681"/>
      <c r="E135" s="681"/>
      <c r="F135" s="681"/>
      <c r="G135" s="681"/>
      <c r="H135" s="681"/>
      <c r="I135" s="682"/>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119"/>
      <c r="AZ135" s="67"/>
    </row>
    <row r="136" spans="2:59" ht="14.25" customHeight="1" thickBot="1" x14ac:dyDescent="0.2">
      <c r="B136" s="683"/>
      <c r="C136" s="684"/>
      <c r="D136" s="684"/>
      <c r="E136" s="684"/>
      <c r="F136" s="684"/>
      <c r="G136" s="684"/>
      <c r="H136" s="684"/>
      <c r="I136" s="685"/>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119"/>
      <c r="AZ136" s="67"/>
    </row>
    <row r="137" spans="2:59" ht="14.25" customHeight="1" x14ac:dyDescent="0.15">
      <c r="B137" s="65"/>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119"/>
      <c r="AZ137" s="67"/>
    </row>
    <row r="138" spans="2:59" ht="14.25" customHeight="1" x14ac:dyDescent="0.15">
      <c r="B138" s="65"/>
      <c r="C138" s="134"/>
      <c r="D138" s="134"/>
      <c r="E138" s="134"/>
      <c r="F138" s="134"/>
      <c r="G138" s="134"/>
      <c r="H138" s="134"/>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119"/>
      <c r="AZ138" s="67"/>
    </row>
    <row r="139" spans="2:59" ht="14.25" customHeight="1" x14ac:dyDescent="0.15">
      <c r="B139" s="65"/>
      <c r="C139" s="829" t="s">
        <v>287</v>
      </c>
      <c r="D139" s="830"/>
      <c r="E139" s="830"/>
      <c r="F139" s="830"/>
      <c r="G139" s="830"/>
      <c r="H139" s="830"/>
      <c r="I139" s="830"/>
      <c r="J139" s="830"/>
      <c r="K139" s="830"/>
      <c r="L139" s="830"/>
      <c r="M139" s="831"/>
      <c r="N139" s="840"/>
      <c r="O139" s="841"/>
      <c r="P139" s="842"/>
      <c r="Q139" s="66"/>
      <c r="R139" s="66"/>
      <c r="S139" s="66"/>
      <c r="T139" s="66"/>
      <c r="U139" s="66"/>
      <c r="V139" s="66"/>
      <c r="W139" s="66"/>
      <c r="X139" s="66"/>
      <c r="Y139" s="66"/>
      <c r="Z139" s="66"/>
      <c r="AA139" s="805" t="s">
        <v>292</v>
      </c>
      <c r="AB139" s="805"/>
      <c r="AC139" s="805"/>
      <c r="AD139" s="805"/>
      <c r="AE139" s="805"/>
      <c r="AF139" s="805"/>
      <c r="AG139" s="805"/>
      <c r="AH139" s="805"/>
      <c r="AI139" s="805"/>
      <c r="AJ139" s="805"/>
      <c r="AK139" s="805"/>
      <c r="AL139" s="759"/>
      <c r="AM139" s="760"/>
      <c r="AN139" s="760"/>
      <c r="AO139" s="760"/>
      <c r="AP139" s="760"/>
      <c r="AQ139" s="806"/>
      <c r="AR139" s="809" t="s">
        <v>126</v>
      </c>
      <c r="AS139" s="66"/>
      <c r="AT139" s="66"/>
      <c r="AU139" s="66"/>
      <c r="AV139" s="66"/>
      <c r="AW139" s="119"/>
      <c r="AX139" s="66"/>
      <c r="AY139" s="66"/>
      <c r="AZ139" s="67"/>
    </row>
    <row r="140" spans="2:59" ht="14.25" customHeight="1" x14ac:dyDescent="0.15">
      <c r="B140" s="65"/>
      <c r="C140" s="832"/>
      <c r="D140" s="833"/>
      <c r="E140" s="833"/>
      <c r="F140" s="833"/>
      <c r="G140" s="833"/>
      <c r="H140" s="833"/>
      <c r="I140" s="833"/>
      <c r="J140" s="833"/>
      <c r="K140" s="833"/>
      <c r="L140" s="833"/>
      <c r="M140" s="834"/>
      <c r="N140" s="843"/>
      <c r="O140" s="844"/>
      <c r="P140" s="845"/>
      <c r="Q140" s="66"/>
      <c r="R140" s="66"/>
      <c r="S140" s="66"/>
      <c r="T140" s="66"/>
      <c r="U140" s="66"/>
      <c r="V140" s="66"/>
      <c r="W140" s="66"/>
      <c r="X140" s="66"/>
      <c r="Y140" s="66"/>
      <c r="Z140" s="66"/>
      <c r="AA140" s="805"/>
      <c r="AB140" s="805"/>
      <c r="AC140" s="805"/>
      <c r="AD140" s="805"/>
      <c r="AE140" s="805"/>
      <c r="AF140" s="805"/>
      <c r="AG140" s="805"/>
      <c r="AH140" s="805"/>
      <c r="AI140" s="805"/>
      <c r="AJ140" s="805"/>
      <c r="AK140" s="805"/>
      <c r="AL140" s="761"/>
      <c r="AM140" s="762"/>
      <c r="AN140" s="762"/>
      <c r="AO140" s="762"/>
      <c r="AP140" s="762"/>
      <c r="AQ140" s="807"/>
      <c r="AR140" s="809"/>
      <c r="AS140" s="66"/>
      <c r="AT140" s="66"/>
      <c r="AU140" s="66"/>
      <c r="AV140" s="66"/>
      <c r="AW140" s="119"/>
      <c r="AX140" s="66"/>
      <c r="AY140" s="66"/>
      <c r="AZ140" s="67"/>
    </row>
    <row r="141" spans="2:59" ht="14.25" customHeight="1" x14ac:dyDescent="0.15">
      <c r="B141" s="65"/>
      <c r="C141" s="835"/>
      <c r="D141" s="836"/>
      <c r="E141" s="836"/>
      <c r="F141" s="836"/>
      <c r="G141" s="836"/>
      <c r="H141" s="836"/>
      <c r="I141" s="836"/>
      <c r="J141" s="836"/>
      <c r="K141" s="836"/>
      <c r="L141" s="836"/>
      <c r="M141" s="837"/>
      <c r="N141" s="846"/>
      <c r="O141" s="847"/>
      <c r="P141" s="848"/>
      <c r="Q141" s="66"/>
      <c r="R141" s="66"/>
      <c r="S141" s="66"/>
      <c r="T141" s="66"/>
      <c r="U141" s="131"/>
      <c r="V141" s="66"/>
      <c r="W141" s="66"/>
      <c r="X141" s="66"/>
      <c r="Y141" s="66"/>
      <c r="Z141" s="66"/>
      <c r="AA141" s="805"/>
      <c r="AB141" s="805"/>
      <c r="AC141" s="805"/>
      <c r="AD141" s="805"/>
      <c r="AE141" s="805"/>
      <c r="AF141" s="805"/>
      <c r="AG141" s="805"/>
      <c r="AH141" s="805"/>
      <c r="AI141" s="805"/>
      <c r="AJ141" s="805"/>
      <c r="AK141" s="805"/>
      <c r="AL141" s="763"/>
      <c r="AM141" s="764"/>
      <c r="AN141" s="764"/>
      <c r="AO141" s="764"/>
      <c r="AP141" s="764"/>
      <c r="AQ141" s="808"/>
      <c r="AR141" s="809"/>
      <c r="AS141" s="66"/>
      <c r="AT141" s="66"/>
      <c r="AU141" s="66"/>
      <c r="AV141" s="66"/>
      <c r="AW141" s="119"/>
      <c r="AX141" s="66"/>
      <c r="AY141" s="66"/>
      <c r="AZ141" s="67"/>
    </row>
    <row r="142" spans="2:59" ht="14.25" customHeight="1" x14ac:dyDescent="0.15">
      <c r="B142" s="65"/>
      <c r="C142" s="829" t="s">
        <v>288</v>
      </c>
      <c r="D142" s="830"/>
      <c r="E142" s="830"/>
      <c r="F142" s="830"/>
      <c r="G142" s="830"/>
      <c r="H142" s="830"/>
      <c r="I142" s="830"/>
      <c r="J142" s="830"/>
      <c r="K142" s="830"/>
      <c r="L142" s="830"/>
      <c r="M142" s="831"/>
      <c r="N142" s="840" t="s">
        <v>320</v>
      </c>
      <c r="O142" s="841"/>
      <c r="P142" s="842"/>
      <c r="Q142" s="66"/>
      <c r="R142" s="66"/>
      <c r="S142" s="66"/>
      <c r="T142" s="66"/>
      <c r="U142" s="131"/>
      <c r="V142" s="66"/>
      <c r="W142" s="66"/>
      <c r="X142" s="66"/>
      <c r="Y142" s="66"/>
      <c r="Z142" s="66"/>
      <c r="AA142" s="805" t="s">
        <v>184</v>
      </c>
      <c r="AB142" s="805"/>
      <c r="AC142" s="805"/>
      <c r="AD142" s="805"/>
      <c r="AE142" s="805"/>
      <c r="AF142" s="805"/>
      <c r="AG142" s="805"/>
      <c r="AH142" s="805"/>
      <c r="AI142" s="805"/>
      <c r="AJ142" s="805"/>
      <c r="AK142" s="805"/>
      <c r="AL142" s="759"/>
      <c r="AM142" s="760"/>
      <c r="AN142" s="760"/>
      <c r="AO142" s="760"/>
      <c r="AP142" s="760"/>
      <c r="AQ142" s="806"/>
      <c r="AR142" s="809" t="s">
        <v>126</v>
      </c>
      <c r="AS142" s="66"/>
      <c r="AT142" s="66"/>
      <c r="AU142" s="66"/>
      <c r="AV142" s="66"/>
      <c r="AW142" s="119"/>
      <c r="AX142" s="66"/>
      <c r="AY142" s="66"/>
      <c r="AZ142" s="67"/>
    </row>
    <row r="143" spans="2:59" ht="14.25" customHeight="1" x14ac:dyDescent="0.15">
      <c r="B143" s="65"/>
      <c r="C143" s="832"/>
      <c r="D143" s="833"/>
      <c r="E143" s="833"/>
      <c r="F143" s="833"/>
      <c r="G143" s="833"/>
      <c r="H143" s="833"/>
      <c r="I143" s="833"/>
      <c r="J143" s="833"/>
      <c r="K143" s="833"/>
      <c r="L143" s="833"/>
      <c r="M143" s="834"/>
      <c r="N143" s="843"/>
      <c r="O143" s="844"/>
      <c r="P143" s="845"/>
      <c r="Q143" s="66"/>
      <c r="R143" s="66"/>
      <c r="S143" s="66"/>
      <c r="T143" s="66"/>
      <c r="U143" s="131"/>
      <c r="V143" s="66"/>
      <c r="W143" s="66"/>
      <c r="X143" s="66"/>
      <c r="Y143" s="66"/>
      <c r="Z143" s="66"/>
      <c r="AA143" s="805"/>
      <c r="AB143" s="805"/>
      <c r="AC143" s="805"/>
      <c r="AD143" s="805"/>
      <c r="AE143" s="805"/>
      <c r="AF143" s="805"/>
      <c r="AG143" s="805"/>
      <c r="AH143" s="805"/>
      <c r="AI143" s="805"/>
      <c r="AJ143" s="805"/>
      <c r="AK143" s="805"/>
      <c r="AL143" s="761"/>
      <c r="AM143" s="762"/>
      <c r="AN143" s="762"/>
      <c r="AO143" s="762"/>
      <c r="AP143" s="762"/>
      <c r="AQ143" s="807"/>
      <c r="AR143" s="809"/>
      <c r="AS143" s="66"/>
      <c r="AT143" s="66"/>
      <c r="AU143" s="66"/>
      <c r="AV143" s="66"/>
      <c r="AW143" s="119"/>
      <c r="AX143" s="66"/>
      <c r="AY143" s="66"/>
      <c r="AZ143" s="67"/>
    </row>
    <row r="144" spans="2:59" ht="14.25" customHeight="1" x14ac:dyDescent="0.15">
      <c r="B144" s="65"/>
      <c r="C144" s="835"/>
      <c r="D144" s="836"/>
      <c r="E144" s="836"/>
      <c r="F144" s="836"/>
      <c r="G144" s="836"/>
      <c r="H144" s="836"/>
      <c r="I144" s="836"/>
      <c r="J144" s="836"/>
      <c r="K144" s="836"/>
      <c r="L144" s="836"/>
      <c r="M144" s="837"/>
      <c r="N144" s="846"/>
      <c r="O144" s="847"/>
      <c r="P144" s="848"/>
      <c r="Q144" s="66"/>
      <c r="R144" s="66"/>
      <c r="S144" s="66"/>
      <c r="T144" s="66"/>
      <c r="U144" s="131"/>
      <c r="V144" s="66"/>
      <c r="W144" s="66"/>
      <c r="X144" s="66"/>
      <c r="Y144" s="66"/>
      <c r="Z144" s="66"/>
      <c r="AA144" s="805"/>
      <c r="AB144" s="805"/>
      <c r="AC144" s="805"/>
      <c r="AD144" s="805"/>
      <c r="AE144" s="805"/>
      <c r="AF144" s="805"/>
      <c r="AG144" s="805"/>
      <c r="AH144" s="805"/>
      <c r="AI144" s="805"/>
      <c r="AJ144" s="805"/>
      <c r="AK144" s="805"/>
      <c r="AL144" s="763"/>
      <c r="AM144" s="764"/>
      <c r="AN144" s="764"/>
      <c r="AO144" s="764"/>
      <c r="AP144" s="764"/>
      <c r="AQ144" s="808"/>
      <c r="AR144" s="809"/>
      <c r="AS144" s="66"/>
      <c r="AT144" s="66"/>
      <c r="AU144" s="66"/>
      <c r="AV144" s="66"/>
      <c r="AW144" s="119"/>
      <c r="AX144" s="66"/>
      <c r="AY144" s="66"/>
      <c r="AZ144" s="67"/>
    </row>
    <row r="145" spans="2:52" ht="14.25" customHeight="1" x14ac:dyDescent="0.15">
      <c r="B145" s="65"/>
      <c r="C145" s="829" t="s">
        <v>185</v>
      </c>
      <c r="D145" s="830"/>
      <c r="E145" s="830"/>
      <c r="F145" s="830"/>
      <c r="G145" s="830"/>
      <c r="H145" s="830"/>
      <c r="I145" s="830"/>
      <c r="J145" s="830"/>
      <c r="K145" s="830"/>
      <c r="L145" s="830"/>
      <c r="M145" s="831"/>
      <c r="N145" s="934" t="s">
        <v>284</v>
      </c>
      <c r="O145" s="935"/>
      <c r="P145" s="936"/>
      <c r="Q145" s="934" t="s">
        <v>285</v>
      </c>
      <c r="R145" s="936"/>
      <c r="S145" s="934" t="s">
        <v>286</v>
      </c>
      <c r="T145" s="936"/>
      <c r="U145" s="131"/>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119"/>
      <c r="AZ145" s="67"/>
    </row>
    <row r="146" spans="2:52" ht="14.25" customHeight="1" x14ac:dyDescent="0.15">
      <c r="B146" s="65"/>
      <c r="C146" s="832"/>
      <c r="D146" s="833"/>
      <c r="E146" s="833"/>
      <c r="F146" s="833"/>
      <c r="G146" s="833"/>
      <c r="H146" s="833"/>
      <c r="I146" s="833"/>
      <c r="J146" s="833"/>
      <c r="K146" s="833"/>
      <c r="L146" s="833"/>
      <c r="M146" s="834"/>
      <c r="N146" s="931"/>
      <c r="O146" s="933"/>
      <c r="P146" s="932"/>
      <c r="Q146" s="931"/>
      <c r="R146" s="932"/>
      <c r="S146" s="931"/>
      <c r="T146" s="932"/>
      <c r="U146" s="131"/>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119"/>
      <c r="AZ146" s="67"/>
    </row>
    <row r="147" spans="2:52" ht="14.25" customHeight="1" x14ac:dyDescent="0.15">
      <c r="B147" s="65"/>
      <c r="C147" s="835"/>
      <c r="D147" s="836"/>
      <c r="E147" s="836"/>
      <c r="F147" s="836"/>
      <c r="G147" s="836"/>
      <c r="H147" s="836"/>
      <c r="I147" s="836"/>
      <c r="J147" s="836"/>
      <c r="K147" s="836"/>
      <c r="L147" s="836"/>
      <c r="M147" s="837"/>
      <c r="N147" s="789"/>
      <c r="O147" s="790"/>
      <c r="P147" s="791"/>
      <c r="Q147" s="789"/>
      <c r="R147" s="791"/>
      <c r="S147" s="789"/>
      <c r="T147" s="791"/>
      <c r="U147" s="131"/>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119"/>
      <c r="AZ147" s="67"/>
    </row>
    <row r="148" spans="2:52" ht="14.25" customHeight="1" x14ac:dyDescent="0.15">
      <c r="B148" s="128"/>
      <c r="C148" s="129"/>
      <c r="D148" s="129"/>
      <c r="E148" s="129"/>
      <c r="F148" s="129"/>
      <c r="G148" s="129"/>
      <c r="H148" s="129"/>
      <c r="I148" s="129"/>
      <c r="J148" s="129"/>
      <c r="K148" s="129"/>
      <c r="L148" s="129"/>
      <c r="M148" s="129"/>
      <c r="N148" s="130"/>
      <c r="O148" s="130"/>
      <c r="P148" s="130"/>
      <c r="Q148" s="130"/>
      <c r="R148" s="130"/>
      <c r="S148" s="130"/>
      <c r="T148" s="130"/>
      <c r="U148" s="139"/>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124"/>
      <c r="AZ148" s="98"/>
    </row>
    <row r="149" spans="2:52" ht="13.7" customHeight="1" x14ac:dyDescent="0.15">
      <c r="B149" s="65"/>
      <c r="C149" s="115"/>
      <c r="D149" s="115"/>
      <c r="E149" s="115"/>
      <c r="F149" s="115"/>
      <c r="G149" s="115"/>
      <c r="H149" s="115"/>
      <c r="I149" s="115"/>
      <c r="J149" s="115"/>
      <c r="K149" s="115"/>
      <c r="L149" s="115"/>
      <c r="M149" s="115"/>
      <c r="N149" s="117"/>
      <c r="O149" s="117"/>
      <c r="P149" s="117"/>
      <c r="Q149" s="117"/>
      <c r="R149" s="117"/>
      <c r="S149" s="117"/>
      <c r="T149" s="117"/>
      <c r="U149" s="131"/>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119"/>
      <c r="AZ149" s="67"/>
    </row>
    <row r="150" spans="2:52" ht="13.7" customHeight="1" x14ac:dyDescent="0.15">
      <c r="B150" s="65"/>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119"/>
      <c r="AZ150" s="67"/>
    </row>
    <row r="151" spans="2:52" ht="13.7" customHeight="1" x14ac:dyDescent="0.15">
      <c r="B151" s="65"/>
      <c r="C151" s="925" t="s">
        <v>195</v>
      </c>
      <c r="D151" s="926"/>
      <c r="E151" s="926"/>
      <c r="F151" s="926"/>
      <c r="G151" s="926"/>
      <c r="H151" s="927"/>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119"/>
      <c r="AZ151" s="67"/>
    </row>
    <row r="152" spans="2:52" ht="13.7" customHeight="1" x14ac:dyDescent="0.15">
      <c r="B152" s="65"/>
      <c r="C152" s="928"/>
      <c r="D152" s="929"/>
      <c r="E152" s="929"/>
      <c r="F152" s="929"/>
      <c r="G152" s="929"/>
      <c r="H152" s="930"/>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119"/>
      <c r="AZ152" s="67"/>
    </row>
    <row r="153" spans="2:52" ht="13.7" customHeight="1" x14ac:dyDescent="0.15">
      <c r="B153" s="65"/>
      <c r="C153" s="140"/>
      <c r="D153" s="141" t="str">
        <f>IF(G67=0,"","(1)")</f>
        <v/>
      </c>
      <c r="E153" s="921" t="str">
        <f>IF(G67=0,"",G67)</f>
        <v/>
      </c>
      <c r="F153" s="921"/>
      <c r="G153" s="921"/>
      <c r="H153" s="921"/>
      <c r="I153" s="921"/>
      <c r="J153" s="141" t="str">
        <f>IF(G70=0,"","(2)")</f>
        <v/>
      </c>
      <c r="K153" s="921" t="str">
        <f>IF(G70=0,"",G70)</f>
        <v/>
      </c>
      <c r="L153" s="921"/>
      <c r="M153" s="921"/>
      <c r="N153" s="921"/>
      <c r="O153" s="921"/>
      <c r="P153" s="142"/>
      <c r="Q153" s="142"/>
      <c r="R153" s="142"/>
      <c r="S153" s="142"/>
      <c r="T153" s="142"/>
      <c r="U153" s="142"/>
      <c r="V153" s="142"/>
      <c r="W153" s="142"/>
      <c r="X153" s="142"/>
      <c r="Y153" s="142"/>
      <c r="Z153" s="142"/>
      <c r="AA153" s="142"/>
      <c r="AB153" s="142"/>
      <c r="AC153" s="142"/>
      <c r="AD153" s="143"/>
      <c r="AE153" s="66"/>
      <c r="AF153" s="66"/>
      <c r="AG153" s="66"/>
      <c r="AH153" s="66"/>
      <c r="AI153" s="66"/>
      <c r="AJ153" s="66"/>
      <c r="AK153" s="66"/>
      <c r="AL153" s="66"/>
      <c r="AM153" s="66"/>
      <c r="AN153" s="66"/>
      <c r="AO153" s="66"/>
      <c r="AP153" s="66"/>
      <c r="AQ153" s="66"/>
      <c r="AR153" s="66"/>
      <c r="AS153" s="66"/>
      <c r="AT153" s="66"/>
      <c r="AU153" s="66"/>
      <c r="AV153" s="66"/>
      <c r="AW153" s="66"/>
      <c r="AX153" s="66"/>
      <c r="AY153" s="119"/>
      <c r="AZ153" s="67"/>
    </row>
    <row r="154" spans="2:52" ht="13.7" customHeight="1" x14ac:dyDescent="0.15">
      <c r="B154" s="65"/>
      <c r="C154" s="912"/>
      <c r="D154" s="913"/>
      <c r="E154" s="913"/>
      <c r="F154" s="913"/>
      <c r="G154" s="913"/>
      <c r="H154" s="913"/>
      <c r="I154" s="913"/>
      <c r="J154" s="913"/>
      <c r="K154" s="913"/>
      <c r="L154" s="913"/>
      <c r="M154" s="913"/>
      <c r="N154" s="913"/>
      <c r="O154" s="913"/>
      <c r="P154" s="913"/>
      <c r="Q154" s="913"/>
      <c r="R154" s="913"/>
      <c r="S154" s="913"/>
      <c r="T154" s="913"/>
      <c r="U154" s="913"/>
      <c r="V154" s="913"/>
      <c r="W154" s="913"/>
      <c r="X154" s="913"/>
      <c r="Y154" s="913"/>
      <c r="Z154" s="913"/>
      <c r="AA154" s="913"/>
      <c r="AB154" s="913"/>
      <c r="AC154" s="913"/>
      <c r="AD154" s="914"/>
      <c r="AE154" s="144"/>
      <c r="AF154" s="144"/>
      <c r="AG154" s="144"/>
      <c r="AH154" s="144"/>
      <c r="AI154" s="144"/>
      <c r="AJ154" s="144"/>
      <c r="AK154" s="144"/>
      <c r="AL154" s="144"/>
      <c r="AM154" s="144"/>
      <c r="AN154" s="144"/>
      <c r="AO154" s="66"/>
      <c r="AP154" s="66"/>
      <c r="AQ154" s="66"/>
      <c r="AR154" s="66"/>
      <c r="AS154" s="66"/>
      <c r="AT154" s="66"/>
      <c r="AU154" s="66"/>
      <c r="AV154" s="66"/>
      <c r="AW154" s="66"/>
      <c r="AX154" s="66"/>
      <c r="AY154" s="119"/>
      <c r="AZ154" s="67"/>
    </row>
    <row r="155" spans="2:52" ht="13.7" customHeight="1" x14ac:dyDescent="0.15">
      <c r="B155" s="65"/>
      <c r="C155" s="915"/>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c r="AA155" s="916"/>
      <c r="AB155" s="916"/>
      <c r="AC155" s="916"/>
      <c r="AD155" s="917"/>
      <c r="AE155" s="144"/>
      <c r="AF155" s="144"/>
      <c r="AG155" s="144"/>
      <c r="AH155" s="144"/>
      <c r="AI155" s="144"/>
      <c r="AJ155" s="144"/>
      <c r="AK155" s="144"/>
      <c r="AL155" s="144"/>
      <c r="AM155" s="144"/>
      <c r="AN155" s="144"/>
      <c r="AO155" s="66"/>
      <c r="AP155" s="66"/>
      <c r="AQ155" s="66"/>
      <c r="AR155" s="66"/>
      <c r="AS155" s="66"/>
      <c r="AT155" s="66"/>
      <c r="AU155" s="66"/>
      <c r="AV155" s="66"/>
      <c r="AW155" s="66"/>
      <c r="AX155" s="66"/>
      <c r="AY155" s="119"/>
      <c r="AZ155" s="67"/>
    </row>
    <row r="156" spans="2:52" ht="13.7" customHeight="1" x14ac:dyDescent="0.15">
      <c r="B156" s="65"/>
      <c r="C156" s="915"/>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7"/>
      <c r="AE156" s="144"/>
      <c r="AF156" s="144"/>
      <c r="AG156" s="144"/>
      <c r="AH156" s="144"/>
      <c r="AI156" s="144"/>
      <c r="AJ156" s="144"/>
      <c r="AK156" s="144"/>
      <c r="AL156" s="144"/>
      <c r="AM156" s="144"/>
      <c r="AN156" s="144"/>
      <c r="AO156" s="66"/>
      <c r="AP156" s="66"/>
      <c r="AQ156" s="66"/>
      <c r="AR156" s="66"/>
      <c r="AS156" s="66"/>
      <c r="AT156" s="66"/>
      <c r="AU156" s="66"/>
      <c r="AV156" s="66"/>
      <c r="AW156" s="66"/>
      <c r="AX156" s="66"/>
      <c r="AY156" s="119"/>
      <c r="AZ156" s="67"/>
    </row>
    <row r="157" spans="2:52" ht="13.7" customHeight="1" x14ac:dyDescent="0.15">
      <c r="B157" s="65"/>
      <c r="C157" s="915"/>
      <c r="D157" s="916"/>
      <c r="E157" s="916"/>
      <c r="F157" s="916"/>
      <c r="G157" s="916"/>
      <c r="H157" s="916"/>
      <c r="I157" s="916"/>
      <c r="J157" s="916"/>
      <c r="K157" s="916"/>
      <c r="L157" s="916"/>
      <c r="M157" s="916"/>
      <c r="N157" s="916"/>
      <c r="O157" s="916"/>
      <c r="P157" s="916"/>
      <c r="Q157" s="916"/>
      <c r="R157" s="916"/>
      <c r="S157" s="916"/>
      <c r="T157" s="916"/>
      <c r="U157" s="916"/>
      <c r="V157" s="916"/>
      <c r="W157" s="916"/>
      <c r="X157" s="916"/>
      <c r="Y157" s="916"/>
      <c r="Z157" s="916"/>
      <c r="AA157" s="916"/>
      <c r="AB157" s="916"/>
      <c r="AC157" s="916"/>
      <c r="AD157" s="917"/>
      <c r="AE157" s="144"/>
      <c r="AF157" s="144"/>
      <c r="AG157" s="144"/>
      <c r="AH157" s="144"/>
      <c r="AI157" s="144"/>
      <c r="AJ157" s="144"/>
      <c r="AK157" s="144"/>
      <c r="AL157" s="144"/>
      <c r="AM157" s="144"/>
      <c r="AN157" s="144"/>
      <c r="AO157" s="66"/>
      <c r="AP157" s="66"/>
      <c r="AQ157" s="66"/>
      <c r="AR157" s="66"/>
      <c r="AS157" s="66"/>
      <c r="AT157" s="66"/>
      <c r="AU157" s="66"/>
      <c r="AV157" s="66"/>
      <c r="AW157" s="66"/>
      <c r="AX157" s="66"/>
      <c r="AY157" s="119"/>
      <c r="AZ157" s="67"/>
    </row>
    <row r="158" spans="2:52" ht="13.7" customHeight="1" x14ac:dyDescent="0.15">
      <c r="B158" s="65"/>
      <c r="C158" s="918"/>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19"/>
      <c r="AB158" s="919"/>
      <c r="AC158" s="919"/>
      <c r="AD158" s="920"/>
      <c r="AE158" s="144"/>
      <c r="AF158" s="144"/>
      <c r="AG158" s="144"/>
      <c r="AH158" s="144"/>
      <c r="AI158" s="144"/>
      <c r="AJ158" s="144"/>
      <c r="AK158" s="144"/>
      <c r="AL158" s="144"/>
      <c r="AM158" s="144"/>
      <c r="AN158" s="144"/>
      <c r="AO158" s="66"/>
      <c r="AP158" s="66"/>
      <c r="AQ158" s="66"/>
      <c r="AR158" s="66"/>
      <c r="AS158" s="66"/>
      <c r="AT158" s="66"/>
      <c r="AU158" s="66"/>
      <c r="AV158" s="66"/>
      <c r="AW158" s="66"/>
      <c r="AX158" s="66"/>
      <c r="AY158" s="119"/>
      <c r="AZ158" s="67"/>
    </row>
    <row r="159" spans="2:52" ht="13.7" customHeight="1" x14ac:dyDescent="0.15">
      <c r="B159" s="65"/>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119"/>
      <c r="AZ159" s="67"/>
    </row>
    <row r="160" spans="2:52" ht="13.7" customHeight="1" thickBot="1" x14ac:dyDescent="0.2">
      <c r="B160" s="145"/>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146"/>
    </row>
    <row r="161" spans="2:51" ht="12.75" customHeight="1" x14ac:dyDescent="0.15"/>
    <row r="162" spans="2:51" ht="12.75" customHeight="1" x14ac:dyDescent="0.15">
      <c r="B162" s="85"/>
    </row>
    <row r="163" spans="2:51" ht="12.75" customHeight="1" x14ac:dyDescent="0.15">
      <c r="B163" s="85"/>
    </row>
    <row r="164" spans="2:51" ht="12.75" customHeight="1" x14ac:dyDescent="0.15">
      <c r="B164" s="85"/>
    </row>
    <row r="165" spans="2:51" ht="12.75" customHeight="1" x14ac:dyDescent="0.15"/>
    <row r="166" spans="2:51" x14ac:dyDescent="0.15">
      <c r="AY166" s="147"/>
    </row>
    <row r="167" spans="2:51" x14ac:dyDescent="0.15">
      <c r="B167" s="85"/>
      <c r="AY167" s="147"/>
    </row>
    <row r="168" spans="2:51" x14ac:dyDescent="0.15">
      <c r="B168" s="85"/>
      <c r="AY168" s="147"/>
    </row>
    <row r="169" spans="2:51" x14ac:dyDescent="0.15">
      <c r="AY169" s="147"/>
    </row>
    <row r="170" spans="2:51" x14ac:dyDescent="0.15">
      <c r="AX170" s="147"/>
      <c r="AY170" s="147"/>
    </row>
    <row r="171" spans="2:51" x14ac:dyDescent="0.15">
      <c r="AX171" s="147"/>
      <c r="AY171" s="147"/>
    </row>
    <row r="172" spans="2:51" x14ac:dyDescent="0.15">
      <c r="AX172" s="147"/>
    </row>
    <row r="173" spans="2:51" x14ac:dyDescent="0.15">
      <c r="AX173" s="147"/>
    </row>
    <row r="174" spans="2:51" x14ac:dyDescent="0.15">
      <c r="AX174" s="147"/>
    </row>
    <row r="175" spans="2:51" x14ac:dyDescent="0.15">
      <c r="AX175" s="147"/>
    </row>
  </sheetData>
  <sheetProtection algorithmName="SHA-512" hashValue="hGbnHZjRGfXdZj6LrrlrIDvo760tcP2btm3iLVUPyR8/fSdb5vZca+5RXzJPTKDh/MgyJj/zo4nIuZWLGUovNg==" saltValue="YbzwgqefcgzG+KRnNTY++w==" spinCount="100000" sheet="1" objects="1" scenarios="1"/>
  <mergeCells count="292">
    <mergeCell ref="C151:H152"/>
    <mergeCell ref="C85:C87"/>
    <mergeCell ref="D85:F85"/>
    <mergeCell ref="V85:W87"/>
    <mergeCell ref="X85:AA87"/>
    <mergeCell ref="Q146:R147"/>
    <mergeCell ref="S146:T147"/>
    <mergeCell ref="N146:P147"/>
    <mergeCell ref="N145:P145"/>
    <mergeCell ref="Q145:R145"/>
    <mergeCell ref="S145:T145"/>
    <mergeCell ref="C145:M147"/>
    <mergeCell ref="K93:N96"/>
    <mergeCell ref="K97:N97"/>
    <mergeCell ref="K98:N99"/>
    <mergeCell ref="N142:P144"/>
    <mergeCell ref="C108:M110"/>
    <mergeCell ref="N108:T110"/>
    <mergeCell ref="B135:I136"/>
    <mergeCell ref="U108:U110"/>
    <mergeCell ref="G98:J99"/>
    <mergeCell ref="G100:H100"/>
    <mergeCell ref="K100:L100"/>
    <mergeCell ref="D86:F87"/>
    <mergeCell ref="X66:AA68"/>
    <mergeCell ref="U105:U107"/>
    <mergeCell ref="D80:F81"/>
    <mergeCell ref="G80:O81"/>
    <mergeCell ref="C69:C71"/>
    <mergeCell ref="D69:F69"/>
    <mergeCell ref="G69:O69"/>
    <mergeCell ref="P69:U71"/>
    <mergeCell ref="V69:W71"/>
    <mergeCell ref="X69:AA71"/>
    <mergeCell ref="H76:O76"/>
    <mergeCell ref="D70:F71"/>
    <mergeCell ref="G70:O71"/>
    <mergeCell ref="H79:O79"/>
    <mergeCell ref="C100:D100"/>
    <mergeCell ref="H82:O82"/>
    <mergeCell ref="C105:M107"/>
    <mergeCell ref="N105:T107"/>
    <mergeCell ref="G97:J97"/>
    <mergeCell ref="C79:C81"/>
    <mergeCell ref="D79:F79"/>
    <mergeCell ref="B102:I103"/>
    <mergeCell ref="AA105:AK107"/>
    <mergeCell ref="C95:F96"/>
    <mergeCell ref="C154:AD158"/>
    <mergeCell ref="BJ119:BM120"/>
    <mergeCell ref="BJ121:BM122"/>
    <mergeCell ref="AS121:AS122"/>
    <mergeCell ref="AS123:AS124"/>
    <mergeCell ref="AL108:AR110"/>
    <mergeCell ref="AS108:AS110"/>
    <mergeCell ref="C121:M122"/>
    <mergeCell ref="C123:M124"/>
    <mergeCell ref="C125:M126"/>
    <mergeCell ref="C127:M128"/>
    <mergeCell ref="C129:M130"/>
    <mergeCell ref="N121:T122"/>
    <mergeCell ref="N123:T124"/>
    <mergeCell ref="N125:T126"/>
    <mergeCell ref="N127:T128"/>
    <mergeCell ref="N129:T130"/>
    <mergeCell ref="N120:U120"/>
    <mergeCell ref="B116:N117"/>
    <mergeCell ref="C142:M144"/>
    <mergeCell ref="E153:I153"/>
    <mergeCell ref="K153:O153"/>
    <mergeCell ref="U127:U128"/>
    <mergeCell ref="U129:U130"/>
    <mergeCell ref="P63:U65"/>
    <mergeCell ref="V63:W65"/>
    <mergeCell ref="G67:O68"/>
    <mergeCell ref="C66:C68"/>
    <mergeCell ref="D66:F66"/>
    <mergeCell ref="E45:F45"/>
    <mergeCell ref="G45:H45"/>
    <mergeCell ref="C35:O35"/>
    <mergeCell ref="C36:F36"/>
    <mergeCell ref="C37:F38"/>
    <mergeCell ref="C42:I44"/>
    <mergeCell ref="C41:I41"/>
    <mergeCell ref="L43:R44"/>
    <mergeCell ref="G37:O38"/>
    <mergeCell ref="G36:O36"/>
    <mergeCell ref="G66:O66"/>
    <mergeCell ref="P66:U68"/>
    <mergeCell ref="V66:W68"/>
    <mergeCell ref="P36:Q38"/>
    <mergeCell ref="P53:U53"/>
    <mergeCell ref="V53:W53"/>
    <mergeCell ref="B48:I49"/>
    <mergeCell ref="C97:F97"/>
    <mergeCell ref="C98:F99"/>
    <mergeCell ref="G95:J96"/>
    <mergeCell ref="C93:J94"/>
    <mergeCell ref="G86:O87"/>
    <mergeCell ref="H85:O85"/>
    <mergeCell ref="P75:U87"/>
    <mergeCell ref="D77:F78"/>
    <mergeCell ref="G77:O78"/>
    <mergeCell ref="B90:S91"/>
    <mergeCell ref="AB63:AE65"/>
    <mergeCell ref="AF63:AI65"/>
    <mergeCell ref="C63:C65"/>
    <mergeCell ref="D63:F63"/>
    <mergeCell ref="G63:O63"/>
    <mergeCell ref="D64:F65"/>
    <mergeCell ref="C54:C56"/>
    <mergeCell ref="P60:U62"/>
    <mergeCell ref="C60:C62"/>
    <mergeCell ref="D61:F62"/>
    <mergeCell ref="G61:O62"/>
    <mergeCell ref="G64:O65"/>
    <mergeCell ref="V60:W62"/>
    <mergeCell ref="X63:AA65"/>
    <mergeCell ref="D54:F54"/>
    <mergeCell ref="X60:AA62"/>
    <mergeCell ref="AB60:AE62"/>
    <mergeCell ref="AF60:AI62"/>
    <mergeCell ref="G58:O59"/>
    <mergeCell ref="D60:F60"/>
    <mergeCell ref="G60:O60"/>
    <mergeCell ref="P57:U59"/>
    <mergeCell ref="V57:W59"/>
    <mergeCell ref="X57:AA59"/>
    <mergeCell ref="AB66:AE68"/>
    <mergeCell ref="AF66:AI68"/>
    <mergeCell ref="D67:F68"/>
    <mergeCell ref="C139:M141"/>
    <mergeCell ref="AR142:AR144"/>
    <mergeCell ref="BD129:BG129"/>
    <mergeCell ref="U121:U122"/>
    <mergeCell ref="U123:U124"/>
    <mergeCell ref="U125:U126"/>
    <mergeCell ref="N139:P141"/>
    <mergeCell ref="BC72:BE74"/>
    <mergeCell ref="AF79:AI81"/>
    <mergeCell ref="AS105:AS107"/>
    <mergeCell ref="AA108:AK110"/>
    <mergeCell ref="AL120:AS120"/>
    <mergeCell ref="C82:C84"/>
    <mergeCell ref="D82:F82"/>
    <mergeCell ref="AQ73:AW77"/>
    <mergeCell ref="BC68:BE70"/>
    <mergeCell ref="X75:AI75"/>
    <mergeCell ref="C76:C78"/>
    <mergeCell ref="D76:F76"/>
    <mergeCell ref="V76:W78"/>
    <mergeCell ref="X76:AA78"/>
    <mergeCell ref="BJ118:BM118"/>
    <mergeCell ref="AA139:AK141"/>
    <mergeCell ref="AL139:AQ141"/>
    <mergeCell ref="AR139:AR141"/>
    <mergeCell ref="AL142:AQ144"/>
    <mergeCell ref="BJ123:BM123"/>
    <mergeCell ref="BD125:BG128"/>
    <mergeCell ref="AA121:AK122"/>
    <mergeCell ref="AA123:AK124"/>
    <mergeCell ref="BD123:BG124"/>
    <mergeCell ref="BD118:BG118"/>
    <mergeCell ref="AL121:AR122"/>
    <mergeCell ref="BD119:BG122"/>
    <mergeCell ref="AA142:AK144"/>
    <mergeCell ref="AL123:AR124"/>
    <mergeCell ref="BC71:BE71"/>
    <mergeCell ref="V79:W81"/>
    <mergeCell ref="X79:AA81"/>
    <mergeCell ref="AB79:AE81"/>
    <mergeCell ref="V82:W84"/>
    <mergeCell ref="X82:AA84"/>
    <mergeCell ref="AB76:AE78"/>
    <mergeCell ref="C73:AI74"/>
    <mergeCell ref="AB69:AE71"/>
    <mergeCell ref="C75:O75"/>
    <mergeCell ref="V75:W75"/>
    <mergeCell ref="AB82:AE84"/>
    <mergeCell ref="AF82:AI84"/>
    <mergeCell ref="D83:F84"/>
    <mergeCell ref="G83:O84"/>
    <mergeCell ref="AL105:AR107"/>
    <mergeCell ref="AB85:AE87"/>
    <mergeCell ref="AF85:AI87"/>
    <mergeCell ref="AF76:AI78"/>
    <mergeCell ref="AF69:AI71"/>
    <mergeCell ref="BC50:BJ50"/>
    <mergeCell ref="C57:C59"/>
    <mergeCell ref="G54:O54"/>
    <mergeCell ref="P54:U56"/>
    <mergeCell ref="V54:W56"/>
    <mergeCell ref="X54:AA56"/>
    <mergeCell ref="AB54:AE56"/>
    <mergeCell ref="AF54:AI56"/>
    <mergeCell ref="D55:F56"/>
    <mergeCell ref="G55:O56"/>
    <mergeCell ref="D57:F57"/>
    <mergeCell ref="G57:O57"/>
    <mergeCell ref="BI55:BJ56"/>
    <mergeCell ref="BC54:BD54"/>
    <mergeCell ref="BE54:BF54"/>
    <mergeCell ref="BG54:BH54"/>
    <mergeCell ref="BI54:BJ54"/>
    <mergeCell ref="D58:F59"/>
    <mergeCell ref="C53:O53"/>
    <mergeCell ref="AB57:AE59"/>
    <mergeCell ref="AF57:AI59"/>
    <mergeCell ref="BC55:BD56"/>
    <mergeCell ref="AQ50:AW52"/>
    <mergeCell ref="BN60:BO60"/>
    <mergeCell ref="BC57:BD57"/>
    <mergeCell ref="BE57:BF57"/>
    <mergeCell ref="BG57:BH57"/>
    <mergeCell ref="BE51:BH51"/>
    <mergeCell ref="BI51:BJ53"/>
    <mergeCell ref="BI57:BJ57"/>
    <mergeCell ref="X53:AI53"/>
    <mergeCell ref="BE55:BF56"/>
    <mergeCell ref="BG55:BH56"/>
    <mergeCell ref="C51:AI52"/>
    <mergeCell ref="BC49:BJ49"/>
    <mergeCell ref="BE52:BF53"/>
    <mergeCell ref="BG52:BH53"/>
    <mergeCell ref="S10:T11"/>
    <mergeCell ref="U10:V11"/>
    <mergeCell ref="W10:X11"/>
    <mergeCell ref="BC51:BD53"/>
    <mergeCell ref="W12:X12"/>
    <mergeCell ref="U12:V12"/>
    <mergeCell ref="R35:AC35"/>
    <mergeCell ref="R36:U38"/>
    <mergeCell ref="V36:Y38"/>
    <mergeCell ref="AB45:AC45"/>
    <mergeCell ref="V41:AC42"/>
    <mergeCell ref="V43:AB44"/>
    <mergeCell ref="Z36:AC38"/>
    <mergeCell ref="Q12:R12"/>
    <mergeCell ref="S12:T12"/>
    <mergeCell ref="AE35:AK38"/>
    <mergeCell ref="AL35:AO38"/>
    <mergeCell ref="AP35:AP38"/>
    <mergeCell ref="L41:S42"/>
    <mergeCell ref="P35:Q35"/>
    <mergeCell ref="AT18:AX18"/>
    <mergeCell ref="C10:D11"/>
    <mergeCell ref="E10:F11"/>
    <mergeCell ref="B1:AZ1"/>
    <mergeCell ref="M5:P5"/>
    <mergeCell ref="Q5:T5"/>
    <mergeCell ref="M6:N8"/>
    <mergeCell ref="O6:P8"/>
    <mergeCell ref="Q6:R8"/>
    <mergeCell ref="S6:T8"/>
    <mergeCell ref="U5:V8"/>
    <mergeCell ref="W5:X8"/>
    <mergeCell ref="B2:I3"/>
    <mergeCell ref="C5:D9"/>
    <mergeCell ref="E5:F9"/>
    <mergeCell ref="G5:H9"/>
    <mergeCell ref="I5:J9"/>
    <mergeCell ref="K5:L9"/>
    <mergeCell ref="S9:T9"/>
    <mergeCell ref="U9:V9"/>
    <mergeCell ref="W9:X9"/>
    <mergeCell ref="M9:N9"/>
    <mergeCell ref="O9:P9"/>
    <mergeCell ref="Q9:R9"/>
    <mergeCell ref="AT20:AX20"/>
    <mergeCell ref="AN18:AS18"/>
    <mergeCell ref="AN20:AS20"/>
    <mergeCell ref="T29:T32"/>
    <mergeCell ref="O18:T21"/>
    <mergeCell ref="G10:H11"/>
    <mergeCell ref="I10:J11"/>
    <mergeCell ref="K10:L11"/>
    <mergeCell ref="M10:N11"/>
    <mergeCell ref="O10:P11"/>
    <mergeCell ref="Q10:R11"/>
    <mergeCell ref="I12:J12"/>
    <mergeCell ref="K12:L12"/>
    <mergeCell ref="M12:N12"/>
    <mergeCell ref="O12:P12"/>
    <mergeCell ref="B15:I16"/>
    <mergeCell ref="G12:H12"/>
    <mergeCell ref="C23:N26"/>
    <mergeCell ref="C18:N21"/>
    <mergeCell ref="C29:N32"/>
    <mergeCell ref="O29:S32"/>
    <mergeCell ref="O23:T26"/>
    <mergeCell ref="C12:D12"/>
    <mergeCell ref="E12:F12"/>
  </mergeCells>
  <phoneticPr fontId="1"/>
  <dataValidations count="9">
    <dataValidation type="list" allowBlank="1" showInputMessage="1" showErrorMessage="1" sqref="V76:W76 P36:Q36 V54:W54 C10:X10 V63:W63 V60:W60 V57:W57 V66:W66 V69:W69 V79:W79 V82:W82 V85:W85" xr:uid="{00000000-0002-0000-0300-000000000000}">
      <formula1>"　,○"</formula1>
    </dataValidation>
    <dataValidation type="list" allowBlank="1" showInputMessage="1" showErrorMessage="1" sqref="P88:S89 S101:T101 U100:U101 P100:R101 P92:S92 T88:U92" xr:uid="{00000000-0002-0000-0300-000001000000}">
      <formula1>"配偶者控除無し,一般の控除対象配偶者,老人控除対象配偶者"</formula1>
    </dataValidation>
    <dataValidation type="list" allowBlank="1" showInputMessage="1" showErrorMessage="1" sqref="N139:P141" xr:uid="{00000000-0002-0000-0300-000002000000}">
      <formula1>"　,1,2"</formula1>
    </dataValidation>
    <dataValidation type="list" allowBlank="1" showInputMessage="1" showErrorMessage="1" sqref="N142:P144" xr:uid="{00000000-0002-0000-0300-000003000000}">
      <formula1>"　,住,認,増,震,住（特）,認（特）,増（特）,震（特）"</formula1>
    </dataValidation>
    <dataValidation type="list" allowBlank="1" showInputMessage="1" showErrorMessage="1" sqref="Z111:Z114 V88:AA92 V100:AA100" xr:uid="{00000000-0002-0000-0300-000004000000}">
      <formula1>"無,同居特別障害者,特別障害者,その他の障害者"</formula1>
    </dataValidation>
    <dataValidation type="list" allowBlank="1" showInputMessage="1" showErrorMessage="1" sqref="O18" xr:uid="{00000000-0002-0000-0300-000005000000}">
      <formula1>"　,有,無"</formula1>
    </dataValidation>
    <dataValidation type="list" allowBlank="1" showInputMessage="1" showErrorMessage="1" sqref="P54:U71" xr:uid="{00000000-0002-0000-0300-000006000000}">
      <formula1>"　,一般の扶養親族,特定扶養親族,同居老親等,老人扶養親族（同居老親以外）"</formula1>
    </dataValidation>
    <dataValidation type="list" allowBlank="1" showInputMessage="1" showErrorMessage="1" sqref="O23" xr:uid="{00000000-0002-0000-0300-000007000000}">
      <formula1>"　,受ける,受けない"</formula1>
    </dataValidation>
    <dataValidation type="whole" allowBlank="1" showInputMessage="1" showErrorMessage="1" sqref="AL35:AO38" xr:uid="{00000000-0002-0000-0300-000008000000}">
      <formula1>0</formula1>
      <formula2>200</formula2>
    </dataValidation>
  </dataValidations>
  <pageMargins left="0.19685039370078741" right="0.15748031496062992" top="0.35433070866141736" bottom="0.31496062992125984" header="0.31496062992125984" footer="0.31496062992125984"/>
  <pageSetup paperSize="9"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B1:AE54"/>
  <sheetViews>
    <sheetView showGridLines="0" showRowColHeaders="0" zoomScale="95" zoomScaleNormal="95" workbookViewId="0">
      <selection activeCell="U26" sqref="U26:AA26"/>
    </sheetView>
  </sheetViews>
  <sheetFormatPr defaultColWidth="9" defaultRowHeight="13.5" x14ac:dyDescent="0.15"/>
  <cols>
    <col min="1" max="1" width="16.125" style="21" customWidth="1"/>
    <col min="2" max="2" width="2.75" style="21" customWidth="1"/>
    <col min="3" max="28" width="2.875" style="21" customWidth="1"/>
    <col min="29" max="35" width="2.5" style="21" customWidth="1"/>
    <col min="36" max="16384" width="9" style="21"/>
  </cols>
  <sheetData>
    <row r="1" spans="2:31" ht="24.75" customHeight="1" thickBot="1" x14ac:dyDescent="0.2">
      <c r="B1" s="1055" t="s">
        <v>210</v>
      </c>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row>
    <row r="2" spans="2:31" x14ac:dyDescent="0.15">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7"/>
      <c r="AE2" s="21" t="s">
        <v>395</v>
      </c>
    </row>
    <row r="3" spans="2:31" ht="15" customHeight="1" x14ac:dyDescent="0.15">
      <c r="B3" s="425"/>
      <c r="C3" s="1057" t="s">
        <v>193</v>
      </c>
      <c r="D3" s="1057"/>
      <c r="E3" s="1057"/>
      <c r="F3" s="1057"/>
      <c r="G3" s="426"/>
      <c r="H3" s="426"/>
      <c r="I3" s="426"/>
      <c r="J3" s="426"/>
      <c r="K3" s="426"/>
      <c r="L3" s="428"/>
      <c r="M3" s="428"/>
      <c r="N3" s="428"/>
      <c r="O3" s="428"/>
      <c r="P3" s="428"/>
      <c r="Q3" s="30"/>
      <c r="R3" s="30"/>
      <c r="S3" s="30"/>
      <c r="T3" s="30"/>
      <c r="U3" s="30"/>
      <c r="V3" s="30"/>
      <c r="W3" s="31"/>
      <c r="X3" s="31"/>
      <c r="Y3" s="32"/>
      <c r="Z3" s="426"/>
      <c r="AA3" s="426"/>
      <c r="AB3" s="426"/>
      <c r="AC3" s="427"/>
      <c r="AE3" s="21" t="s">
        <v>396</v>
      </c>
    </row>
    <row r="4" spans="2:31" ht="13.5" customHeight="1" x14ac:dyDescent="0.15">
      <c r="B4" s="26"/>
      <c r="C4" s="940" t="s">
        <v>18</v>
      </c>
      <c r="D4" s="941"/>
      <c r="E4" s="941"/>
      <c r="F4" s="941"/>
      <c r="G4" s="941"/>
      <c r="H4" s="941"/>
      <c r="I4" s="941"/>
      <c r="J4" s="941"/>
      <c r="K4" s="941"/>
      <c r="L4" s="942"/>
      <c r="M4" s="943" t="s">
        <v>19</v>
      </c>
      <c r="N4" s="941"/>
      <c r="O4" s="941"/>
      <c r="P4" s="941"/>
      <c r="Q4" s="941"/>
      <c r="R4" s="941"/>
      <c r="S4" s="942"/>
      <c r="T4" s="960" t="s">
        <v>20</v>
      </c>
      <c r="U4" s="961"/>
      <c r="V4" s="961"/>
      <c r="W4" s="961"/>
      <c r="X4" s="961"/>
      <c r="Y4" s="961"/>
      <c r="Z4" s="961"/>
      <c r="AA4" s="962"/>
      <c r="AB4" s="426"/>
      <c r="AC4" s="427"/>
    </row>
    <row r="5" spans="2:31" ht="13.5" customHeight="1" x14ac:dyDescent="0.15">
      <c r="B5" s="26"/>
      <c r="C5" s="937" t="s">
        <v>21</v>
      </c>
      <c r="D5" s="938"/>
      <c r="E5" s="938"/>
      <c r="F5" s="938"/>
      <c r="G5" s="938"/>
      <c r="H5" s="938"/>
      <c r="I5" s="938"/>
      <c r="J5" s="938"/>
      <c r="K5" s="938"/>
      <c r="L5" s="939"/>
      <c r="M5" s="33" t="s">
        <v>382</v>
      </c>
      <c r="N5" s="956">
        <f>給与金額!F18</f>
        <v>0</v>
      </c>
      <c r="O5" s="957"/>
      <c r="P5" s="957"/>
      <c r="Q5" s="957"/>
      <c r="R5" s="957"/>
      <c r="S5" s="958"/>
      <c r="T5" s="379" t="s">
        <v>166</v>
      </c>
      <c r="U5" s="963">
        <f>給与金額!J18</f>
        <v>0</v>
      </c>
      <c r="V5" s="964"/>
      <c r="W5" s="964"/>
      <c r="X5" s="964"/>
      <c r="Y5" s="964"/>
      <c r="Z5" s="964"/>
      <c r="AA5" s="965"/>
      <c r="AB5" s="426"/>
      <c r="AC5" s="427"/>
    </row>
    <row r="6" spans="2:31" ht="13.7" customHeight="1" x14ac:dyDescent="0.15">
      <c r="B6" s="26"/>
      <c r="C6" s="937" t="s">
        <v>22</v>
      </c>
      <c r="D6" s="938"/>
      <c r="E6" s="938"/>
      <c r="F6" s="938"/>
      <c r="G6" s="938"/>
      <c r="H6" s="938"/>
      <c r="I6" s="938"/>
      <c r="J6" s="938"/>
      <c r="K6" s="938"/>
      <c r="L6" s="939"/>
      <c r="M6" s="378" t="s">
        <v>383</v>
      </c>
      <c r="N6" s="956">
        <f>給与金額!Q10</f>
        <v>0</v>
      </c>
      <c r="O6" s="957"/>
      <c r="P6" s="957"/>
      <c r="Q6" s="957"/>
      <c r="R6" s="957"/>
      <c r="S6" s="958"/>
      <c r="T6" s="378" t="s">
        <v>384</v>
      </c>
      <c r="U6" s="966">
        <f>給与金額!W10</f>
        <v>0</v>
      </c>
      <c r="V6" s="967"/>
      <c r="W6" s="967"/>
      <c r="X6" s="967"/>
      <c r="Y6" s="967"/>
      <c r="Z6" s="967"/>
      <c r="AA6" s="968"/>
      <c r="AB6" s="426"/>
      <c r="AC6" s="427"/>
    </row>
    <row r="7" spans="2:31" ht="13.7" customHeight="1" x14ac:dyDescent="0.15">
      <c r="B7" s="27"/>
      <c r="C7" s="937" t="s">
        <v>23</v>
      </c>
      <c r="D7" s="938"/>
      <c r="E7" s="938"/>
      <c r="F7" s="938"/>
      <c r="G7" s="938"/>
      <c r="H7" s="938"/>
      <c r="I7" s="938"/>
      <c r="J7" s="938"/>
      <c r="K7" s="938"/>
      <c r="L7" s="939"/>
      <c r="M7" s="33" t="s">
        <v>385</v>
      </c>
      <c r="N7" s="956">
        <f>SUM(N5:S6)</f>
        <v>0</v>
      </c>
      <c r="O7" s="957"/>
      <c r="P7" s="957"/>
      <c r="Q7" s="957"/>
      <c r="R7" s="957"/>
      <c r="S7" s="958"/>
      <c r="T7" s="33" t="s">
        <v>386</v>
      </c>
      <c r="U7" s="956">
        <f>SUM(U5:AA6)</f>
        <v>0</v>
      </c>
      <c r="V7" s="957"/>
      <c r="W7" s="957"/>
      <c r="X7" s="957"/>
      <c r="Y7" s="957"/>
      <c r="Z7" s="957"/>
      <c r="AA7" s="959"/>
      <c r="AB7" s="426"/>
      <c r="AC7" s="427"/>
    </row>
    <row r="8" spans="2:31" ht="13.5" customHeight="1" x14ac:dyDescent="0.15">
      <c r="B8" s="27"/>
      <c r="C8" s="944" t="s">
        <v>24</v>
      </c>
      <c r="D8" s="945"/>
      <c r="E8" s="945"/>
      <c r="F8" s="945"/>
      <c r="G8" s="945"/>
      <c r="H8" s="945"/>
      <c r="I8" s="945"/>
      <c r="J8" s="945"/>
      <c r="K8" s="945"/>
      <c r="L8" s="946"/>
      <c r="M8" s="33" t="s">
        <v>165</v>
      </c>
      <c r="N8" s="956">
        <f>IF(従業員情報!E5="否",0,給与所得!H29)</f>
        <v>0</v>
      </c>
      <c r="O8" s="957"/>
      <c r="P8" s="957"/>
      <c r="Q8" s="957"/>
      <c r="R8" s="957"/>
      <c r="S8" s="958"/>
      <c r="T8" s="1031"/>
      <c r="U8" s="1032"/>
      <c r="V8" s="1032"/>
      <c r="W8" s="1032"/>
      <c r="X8" s="1032"/>
      <c r="Y8" s="1032"/>
      <c r="Z8" s="1032"/>
      <c r="AA8" s="1033"/>
      <c r="AB8" s="426"/>
      <c r="AC8" s="427"/>
    </row>
    <row r="9" spans="2:31" ht="13.7" customHeight="1" x14ac:dyDescent="0.15">
      <c r="B9" s="27"/>
      <c r="C9" s="950" t="s">
        <v>25</v>
      </c>
      <c r="D9" s="951"/>
      <c r="E9" s="977" t="s">
        <v>176</v>
      </c>
      <c r="F9" s="945"/>
      <c r="G9" s="945"/>
      <c r="H9" s="945"/>
      <c r="I9" s="945"/>
      <c r="J9" s="945"/>
      <c r="K9" s="945"/>
      <c r="L9" s="946"/>
      <c r="M9" s="379" t="s">
        <v>158</v>
      </c>
      <c r="N9" s="956">
        <f>給与金額!G18+給与金額!R10</f>
        <v>0</v>
      </c>
      <c r="O9" s="957"/>
      <c r="P9" s="957"/>
      <c r="Q9" s="957"/>
      <c r="R9" s="957"/>
      <c r="S9" s="958"/>
      <c r="T9" s="1034"/>
      <c r="U9" s="1035"/>
      <c r="V9" s="1035"/>
      <c r="W9" s="1035"/>
      <c r="X9" s="1035"/>
      <c r="Y9" s="1035"/>
      <c r="Z9" s="1035"/>
      <c r="AA9" s="1036"/>
      <c r="AB9" s="426"/>
      <c r="AC9" s="427"/>
    </row>
    <row r="10" spans="2:31" ht="13.7" customHeight="1" x14ac:dyDescent="0.15">
      <c r="B10" s="27"/>
      <c r="C10" s="952"/>
      <c r="D10" s="953"/>
      <c r="E10" s="978" t="s">
        <v>26</v>
      </c>
      <c r="F10" s="979"/>
      <c r="G10" s="979"/>
      <c r="H10" s="979"/>
      <c r="I10" s="979"/>
      <c r="J10" s="979"/>
      <c r="K10" s="979"/>
      <c r="L10" s="980"/>
      <c r="M10" s="33" t="s">
        <v>159</v>
      </c>
      <c r="N10" s="956">
        <f>年末調整1!N105</f>
        <v>0</v>
      </c>
      <c r="O10" s="957"/>
      <c r="P10" s="957"/>
      <c r="Q10" s="957"/>
      <c r="R10" s="957"/>
      <c r="S10" s="958"/>
      <c r="T10" s="1034"/>
      <c r="U10" s="1035"/>
      <c r="V10" s="1035"/>
      <c r="W10" s="1035"/>
      <c r="X10" s="1035"/>
      <c r="Y10" s="1035"/>
      <c r="Z10" s="1035"/>
      <c r="AA10" s="1036"/>
      <c r="AB10" s="426"/>
      <c r="AC10" s="427"/>
    </row>
    <row r="11" spans="2:31" ht="13.7" customHeight="1" x14ac:dyDescent="0.15">
      <c r="B11" s="27"/>
      <c r="C11" s="954"/>
      <c r="D11" s="955"/>
      <c r="E11" s="947" t="s">
        <v>27</v>
      </c>
      <c r="F11" s="948"/>
      <c r="G11" s="948"/>
      <c r="H11" s="948"/>
      <c r="I11" s="948"/>
      <c r="J11" s="948"/>
      <c r="K11" s="948"/>
      <c r="L11" s="949"/>
      <c r="M11" s="379" t="s">
        <v>160</v>
      </c>
      <c r="N11" s="1052">
        <f>年末調整1!AL108</f>
        <v>0</v>
      </c>
      <c r="O11" s="1053"/>
      <c r="P11" s="1053"/>
      <c r="Q11" s="1053"/>
      <c r="R11" s="1053"/>
      <c r="S11" s="1054"/>
      <c r="T11" s="1034"/>
      <c r="U11" s="1035"/>
      <c r="V11" s="1035"/>
      <c r="W11" s="1035"/>
      <c r="X11" s="1035"/>
      <c r="Y11" s="1035"/>
      <c r="Z11" s="1035"/>
      <c r="AA11" s="1036"/>
      <c r="AB11" s="426"/>
      <c r="AC11" s="427"/>
    </row>
    <row r="12" spans="2:31" ht="13.7" customHeight="1" x14ac:dyDescent="0.15">
      <c r="B12" s="27"/>
      <c r="C12" s="944" t="s">
        <v>28</v>
      </c>
      <c r="D12" s="945"/>
      <c r="E12" s="945"/>
      <c r="F12" s="945"/>
      <c r="G12" s="945"/>
      <c r="H12" s="945"/>
      <c r="I12" s="945"/>
      <c r="J12" s="945"/>
      <c r="K12" s="945"/>
      <c r="L12" s="946"/>
      <c r="M12" s="33" t="s">
        <v>161</v>
      </c>
      <c r="N12" s="956">
        <f>年末調整1!BD129</f>
        <v>0</v>
      </c>
      <c r="O12" s="957"/>
      <c r="P12" s="957"/>
      <c r="Q12" s="957"/>
      <c r="R12" s="957"/>
      <c r="S12" s="958"/>
      <c r="T12" s="1034"/>
      <c r="U12" s="1035"/>
      <c r="V12" s="1035"/>
      <c r="W12" s="1035"/>
      <c r="X12" s="1035"/>
      <c r="Y12" s="1035"/>
      <c r="Z12" s="1035"/>
      <c r="AA12" s="1036"/>
      <c r="AB12" s="426"/>
      <c r="AC12" s="427"/>
    </row>
    <row r="13" spans="2:31" ht="13.7" customHeight="1" x14ac:dyDescent="0.15">
      <c r="B13" s="27"/>
      <c r="C13" s="944" t="s">
        <v>29</v>
      </c>
      <c r="D13" s="945"/>
      <c r="E13" s="945"/>
      <c r="F13" s="945"/>
      <c r="G13" s="945"/>
      <c r="H13" s="945"/>
      <c r="I13" s="945"/>
      <c r="J13" s="945"/>
      <c r="K13" s="945"/>
      <c r="L13" s="946"/>
      <c r="M13" s="379" t="s">
        <v>387</v>
      </c>
      <c r="N13" s="956">
        <f>年末調整1!BJ123</f>
        <v>0</v>
      </c>
      <c r="O13" s="957"/>
      <c r="P13" s="957"/>
      <c r="Q13" s="957"/>
      <c r="R13" s="957"/>
      <c r="S13" s="958"/>
      <c r="T13" s="1034"/>
      <c r="U13" s="1035"/>
      <c r="V13" s="1035"/>
      <c r="W13" s="1035"/>
      <c r="X13" s="1035"/>
      <c r="Y13" s="1035"/>
      <c r="Z13" s="1035"/>
      <c r="AA13" s="1036"/>
      <c r="AB13" s="426"/>
      <c r="AC13" s="427"/>
    </row>
    <row r="14" spans="2:31" ht="13.7" customHeight="1" x14ac:dyDescent="0.15">
      <c r="B14" s="27"/>
      <c r="C14" s="944" t="s">
        <v>475</v>
      </c>
      <c r="D14" s="945"/>
      <c r="E14" s="945"/>
      <c r="F14" s="945"/>
      <c r="G14" s="945"/>
      <c r="H14" s="945"/>
      <c r="I14" s="945"/>
      <c r="J14" s="945"/>
      <c r="K14" s="945"/>
      <c r="L14" s="946"/>
      <c r="M14" s="33" t="s">
        <v>162</v>
      </c>
      <c r="N14" s="956">
        <f>IF(従業員情報!E5="要",年末調整1!V43+年末調整1!L43,0)</f>
        <v>0</v>
      </c>
      <c r="O14" s="957"/>
      <c r="P14" s="957"/>
      <c r="Q14" s="957"/>
      <c r="R14" s="957"/>
      <c r="S14" s="958"/>
      <c r="T14" s="1034"/>
      <c r="U14" s="1035"/>
      <c r="V14" s="1035"/>
      <c r="W14" s="1035"/>
      <c r="X14" s="1035"/>
      <c r="Y14" s="1035"/>
      <c r="Z14" s="1035"/>
      <c r="AA14" s="1036"/>
      <c r="AB14" s="426"/>
      <c r="AC14" s="427"/>
    </row>
    <row r="15" spans="2:31" ht="13.7" customHeight="1" x14ac:dyDescent="0.15">
      <c r="B15" s="27"/>
      <c r="C15" s="1008" t="s">
        <v>474</v>
      </c>
      <c r="D15" s="1009"/>
      <c r="E15" s="1009"/>
      <c r="F15" s="1009"/>
      <c r="G15" s="1009"/>
      <c r="H15" s="1009"/>
      <c r="I15" s="1009"/>
      <c r="J15" s="1009"/>
      <c r="K15" s="1009"/>
      <c r="L15" s="1010"/>
      <c r="M15" s="969" t="s">
        <v>163</v>
      </c>
      <c r="N15" s="971">
        <f>IF(従業員情報!E5="要",380000+年末調整1!M12+年末調整1!O12+年末調整1!Q12+年末調整1!S12+年末調整1!U12+年末調整1!W12+年末調整1!BC57+年末調整1!BE57+年末調整1!BG57+年末調整1!BI57+年末調整1!C100+年末調整1!G100+年末調整1!K100,0)</f>
        <v>0</v>
      </c>
      <c r="O15" s="972"/>
      <c r="P15" s="972"/>
      <c r="Q15" s="972"/>
      <c r="R15" s="972"/>
      <c r="S15" s="973"/>
      <c r="T15" s="1034"/>
      <c r="U15" s="1035"/>
      <c r="V15" s="1035"/>
      <c r="W15" s="1035"/>
      <c r="X15" s="1035"/>
      <c r="Y15" s="1035"/>
      <c r="Z15" s="1035"/>
      <c r="AA15" s="1036"/>
      <c r="AB15" s="426"/>
      <c r="AC15" s="427"/>
    </row>
    <row r="16" spans="2:31" ht="13.7" customHeight="1" x14ac:dyDescent="0.15">
      <c r="B16" s="27"/>
      <c r="C16" s="1011"/>
      <c r="D16" s="1012"/>
      <c r="E16" s="1012"/>
      <c r="F16" s="1012"/>
      <c r="G16" s="1012"/>
      <c r="H16" s="1012"/>
      <c r="I16" s="1012"/>
      <c r="J16" s="1012"/>
      <c r="K16" s="1012"/>
      <c r="L16" s="1013"/>
      <c r="M16" s="970"/>
      <c r="N16" s="974"/>
      <c r="O16" s="975"/>
      <c r="P16" s="975"/>
      <c r="Q16" s="975"/>
      <c r="R16" s="975"/>
      <c r="S16" s="976"/>
      <c r="T16" s="1034"/>
      <c r="U16" s="1035"/>
      <c r="V16" s="1035"/>
      <c r="W16" s="1035"/>
      <c r="X16" s="1035"/>
      <c r="Y16" s="1035"/>
      <c r="Z16" s="1035"/>
      <c r="AA16" s="1036"/>
      <c r="AB16" s="426"/>
      <c r="AC16" s="427"/>
    </row>
    <row r="17" spans="2:29" ht="13.7" customHeight="1" x14ac:dyDescent="0.15">
      <c r="B17" s="27"/>
      <c r="C17" s="1002" t="s">
        <v>30</v>
      </c>
      <c r="D17" s="1003"/>
      <c r="E17" s="1003"/>
      <c r="F17" s="1003"/>
      <c r="G17" s="1003"/>
      <c r="H17" s="1003"/>
      <c r="I17" s="1003"/>
      <c r="J17" s="1003"/>
      <c r="K17" s="1003"/>
      <c r="L17" s="1004"/>
      <c r="M17" s="969" t="s">
        <v>164</v>
      </c>
      <c r="N17" s="1046">
        <f>IF(従業員情報!E5="否",0,SUM(N9:S16))</f>
        <v>0</v>
      </c>
      <c r="O17" s="1047"/>
      <c r="P17" s="1047"/>
      <c r="Q17" s="1047"/>
      <c r="R17" s="1047"/>
      <c r="S17" s="1048"/>
      <c r="T17" s="1034"/>
      <c r="U17" s="1035"/>
      <c r="V17" s="1035"/>
      <c r="W17" s="1035"/>
      <c r="X17" s="1035"/>
      <c r="Y17" s="1035"/>
      <c r="Z17" s="1035"/>
      <c r="AA17" s="1036"/>
      <c r="AB17" s="426"/>
      <c r="AC17" s="427"/>
    </row>
    <row r="18" spans="2:29" ht="13.7" customHeight="1" x14ac:dyDescent="0.15">
      <c r="B18" s="27"/>
      <c r="C18" s="1005" t="s">
        <v>388</v>
      </c>
      <c r="D18" s="1006"/>
      <c r="E18" s="1006"/>
      <c r="F18" s="1006"/>
      <c r="G18" s="1006"/>
      <c r="H18" s="1006"/>
      <c r="I18" s="1006"/>
      <c r="J18" s="1006"/>
      <c r="K18" s="1006"/>
      <c r="L18" s="1007"/>
      <c r="M18" s="970"/>
      <c r="N18" s="1049"/>
      <c r="O18" s="1050"/>
      <c r="P18" s="1050"/>
      <c r="Q18" s="1050"/>
      <c r="R18" s="1050"/>
      <c r="S18" s="1051"/>
      <c r="T18" s="1037"/>
      <c r="U18" s="1038"/>
      <c r="V18" s="1038"/>
      <c r="W18" s="1038"/>
      <c r="X18" s="1038"/>
      <c r="Y18" s="1038"/>
      <c r="Z18" s="1038"/>
      <c r="AA18" s="1039"/>
      <c r="AB18" s="426"/>
      <c r="AC18" s="427"/>
    </row>
    <row r="19" spans="2:29" ht="13.7" customHeight="1" x14ac:dyDescent="0.15">
      <c r="B19" s="27"/>
      <c r="C19" s="984" t="s">
        <v>175</v>
      </c>
      <c r="D19" s="985"/>
      <c r="E19" s="985"/>
      <c r="F19" s="985"/>
      <c r="G19" s="985"/>
      <c r="H19" s="985"/>
      <c r="I19" s="985"/>
      <c r="J19" s="985"/>
      <c r="K19" s="985"/>
      <c r="L19" s="986"/>
      <c r="M19" s="969" t="s">
        <v>389</v>
      </c>
      <c r="N19" s="1040" t="s">
        <v>31</v>
      </c>
      <c r="O19" s="1041"/>
      <c r="P19" s="1041"/>
      <c r="Q19" s="1041"/>
      <c r="R19" s="1041"/>
      <c r="S19" s="1042"/>
      <c r="T19" s="969" t="s">
        <v>390</v>
      </c>
      <c r="U19" s="971">
        <f>税額!G23</f>
        <v>0</v>
      </c>
      <c r="V19" s="972"/>
      <c r="W19" s="972"/>
      <c r="X19" s="972"/>
      <c r="Y19" s="972"/>
      <c r="Z19" s="972"/>
      <c r="AA19" s="1043"/>
      <c r="AB19" s="426"/>
      <c r="AC19" s="427"/>
    </row>
    <row r="20" spans="2:29" ht="13.7" customHeight="1" x14ac:dyDescent="0.15">
      <c r="B20" s="27"/>
      <c r="C20" s="993"/>
      <c r="D20" s="994"/>
      <c r="E20" s="994"/>
      <c r="F20" s="994"/>
      <c r="G20" s="994"/>
      <c r="H20" s="994"/>
      <c r="I20" s="994"/>
      <c r="J20" s="994"/>
      <c r="K20" s="994"/>
      <c r="L20" s="995"/>
      <c r="M20" s="970"/>
      <c r="N20" s="963">
        <f>MAX(ROUNDDOWN(N8-N17,-3),0)</f>
        <v>0</v>
      </c>
      <c r="O20" s="964"/>
      <c r="P20" s="964"/>
      <c r="Q20" s="964"/>
      <c r="R20" s="964"/>
      <c r="S20" s="1045"/>
      <c r="T20" s="970"/>
      <c r="U20" s="974"/>
      <c r="V20" s="975"/>
      <c r="W20" s="975"/>
      <c r="X20" s="975"/>
      <c r="Y20" s="975"/>
      <c r="Z20" s="975"/>
      <c r="AA20" s="1044"/>
      <c r="AB20" s="426"/>
      <c r="AC20" s="427"/>
    </row>
    <row r="21" spans="2:29" ht="13.7" customHeight="1" x14ac:dyDescent="0.15">
      <c r="B21" s="27"/>
      <c r="C21" s="944" t="s">
        <v>33</v>
      </c>
      <c r="D21" s="945"/>
      <c r="E21" s="945"/>
      <c r="F21" s="945"/>
      <c r="G21" s="945"/>
      <c r="H21" s="945"/>
      <c r="I21" s="945"/>
      <c r="J21" s="945"/>
      <c r="K21" s="945"/>
      <c r="L21" s="945"/>
      <c r="M21" s="945"/>
      <c r="N21" s="945"/>
      <c r="O21" s="945"/>
      <c r="P21" s="945"/>
      <c r="Q21" s="945"/>
      <c r="R21" s="945"/>
      <c r="S21" s="946"/>
      <c r="T21" s="34" t="s">
        <v>167</v>
      </c>
      <c r="U21" s="1069">
        <f>年末調整1!AL142</f>
        <v>0</v>
      </c>
      <c r="V21" s="1070"/>
      <c r="W21" s="1070"/>
      <c r="X21" s="1070"/>
      <c r="Y21" s="1070"/>
      <c r="Z21" s="1070"/>
      <c r="AA21" s="1071"/>
      <c r="AB21" s="426"/>
      <c r="AC21" s="427"/>
    </row>
    <row r="22" spans="2:29" ht="13.7" customHeight="1" x14ac:dyDescent="0.15">
      <c r="B22" s="27"/>
      <c r="C22" s="944" t="s">
        <v>116</v>
      </c>
      <c r="D22" s="945"/>
      <c r="E22" s="945"/>
      <c r="F22" s="945"/>
      <c r="G22" s="945"/>
      <c r="H22" s="945"/>
      <c r="I22" s="945"/>
      <c r="J22" s="945"/>
      <c r="K22" s="945"/>
      <c r="L22" s="945"/>
      <c r="M22" s="945"/>
      <c r="N22" s="945"/>
      <c r="O22" s="945"/>
      <c r="P22" s="945"/>
      <c r="Q22" s="945"/>
      <c r="R22" s="945"/>
      <c r="S22" s="946"/>
      <c r="T22" s="33" t="s">
        <v>168</v>
      </c>
      <c r="U22" s="1072">
        <f>MAX(U19-U21,0)</f>
        <v>0</v>
      </c>
      <c r="V22" s="1073"/>
      <c r="W22" s="1073"/>
      <c r="X22" s="1073"/>
      <c r="Y22" s="1073"/>
      <c r="Z22" s="1073"/>
      <c r="AA22" s="1074"/>
      <c r="AB22" s="426"/>
      <c r="AC22" s="427"/>
    </row>
    <row r="23" spans="2:29" ht="13.7" customHeight="1" x14ac:dyDescent="0.15">
      <c r="B23" s="27"/>
      <c r="C23" s="1002" t="s">
        <v>391</v>
      </c>
      <c r="D23" s="1003"/>
      <c r="E23" s="1003"/>
      <c r="F23" s="1003"/>
      <c r="G23" s="1003"/>
      <c r="H23" s="1003"/>
      <c r="I23" s="1003"/>
      <c r="J23" s="1003"/>
      <c r="K23" s="1003"/>
      <c r="L23" s="1003"/>
      <c r="M23" s="1003"/>
      <c r="N23" s="1003"/>
      <c r="O23" s="1003"/>
      <c r="P23" s="1003"/>
      <c r="Q23" s="1003"/>
      <c r="R23" s="1003"/>
      <c r="S23" s="1004"/>
      <c r="T23" s="969" t="s">
        <v>169</v>
      </c>
      <c r="U23" s="1028" t="s">
        <v>34</v>
      </c>
      <c r="V23" s="1029"/>
      <c r="W23" s="1029"/>
      <c r="X23" s="1029"/>
      <c r="Y23" s="1029"/>
      <c r="Z23" s="1029"/>
      <c r="AA23" s="1030"/>
      <c r="AB23" s="426"/>
      <c r="AC23" s="427"/>
    </row>
    <row r="24" spans="2:29" ht="13.7" customHeight="1" x14ac:dyDescent="0.15">
      <c r="B24" s="27"/>
      <c r="C24" s="1005"/>
      <c r="D24" s="1006"/>
      <c r="E24" s="1006"/>
      <c r="F24" s="1006"/>
      <c r="G24" s="1006"/>
      <c r="H24" s="1006"/>
      <c r="I24" s="1006"/>
      <c r="J24" s="1006"/>
      <c r="K24" s="1006"/>
      <c r="L24" s="1006"/>
      <c r="M24" s="1006"/>
      <c r="N24" s="1006"/>
      <c r="O24" s="1006"/>
      <c r="P24" s="1006"/>
      <c r="Q24" s="1006"/>
      <c r="R24" s="1006"/>
      <c r="S24" s="1007"/>
      <c r="T24" s="970"/>
      <c r="U24" s="1017">
        <f>MAX(ROUNDDOWN(U22*1.021,-2),0)</f>
        <v>0</v>
      </c>
      <c r="V24" s="1018"/>
      <c r="W24" s="1018"/>
      <c r="X24" s="1018"/>
      <c r="Y24" s="1018"/>
      <c r="Z24" s="1018"/>
      <c r="AA24" s="1019"/>
      <c r="AB24" s="426"/>
      <c r="AC24" s="427"/>
    </row>
    <row r="25" spans="2:29" ht="13.7" customHeight="1" x14ac:dyDescent="0.15">
      <c r="B25" s="27"/>
      <c r="C25" s="35" t="s">
        <v>177</v>
      </c>
      <c r="D25" s="377"/>
      <c r="E25" s="377"/>
      <c r="F25" s="377"/>
      <c r="G25" s="377"/>
      <c r="H25" s="377"/>
      <c r="I25" s="377"/>
      <c r="J25" s="377"/>
      <c r="K25" s="377"/>
      <c r="L25" s="377"/>
      <c r="M25" s="377"/>
      <c r="N25" s="938" t="str">
        <f>IF(従業員情報!E5="要",IF(U24-U7=0,"",IF(U24-U7&gt;0,"不足額","超過額")),"")</f>
        <v/>
      </c>
      <c r="O25" s="938"/>
      <c r="P25" s="938"/>
      <c r="Q25" s="938"/>
      <c r="R25" s="938"/>
      <c r="S25" s="939"/>
      <c r="T25" s="34" t="s">
        <v>392</v>
      </c>
      <c r="U25" s="1023">
        <f>IF(従業員情報!E5="否",0,IF(U24-U7&gt;0,U24-U7,-(U24-U7)))</f>
        <v>0</v>
      </c>
      <c r="V25" s="1024"/>
      <c r="W25" s="1024"/>
      <c r="X25" s="1024"/>
      <c r="Y25" s="1024"/>
      <c r="Z25" s="1024"/>
      <c r="AA25" s="1025"/>
      <c r="AB25" s="426"/>
      <c r="AC25" s="427"/>
    </row>
    <row r="26" spans="2:29" ht="13.7" customHeight="1" x14ac:dyDescent="0.15">
      <c r="B26" s="27"/>
      <c r="C26" s="984" t="s">
        <v>35</v>
      </c>
      <c r="D26" s="985"/>
      <c r="E26" s="986"/>
      <c r="F26" s="977" t="s">
        <v>36</v>
      </c>
      <c r="G26" s="945"/>
      <c r="H26" s="945"/>
      <c r="I26" s="945"/>
      <c r="J26" s="945"/>
      <c r="K26" s="945"/>
      <c r="L26" s="945"/>
      <c r="M26" s="945"/>
      <c r="N26" s="945"/>
      <c r="O26" s="945"/>
      <c r="P26" s="945"/>
      <c r="Q26" s="945"/>
      <c r="R26" s="945"/>
      <c r="S26" s="946"/>
      <c r="T26" s="36" t="s">
        <v>170</v>
      </c>
      <c r="U26" s="1014"/>
      <c r="V26" s="1015"/>
      <c r="W26" s="1015"/>
      <c r="X26" s="1015"/>
      <c r="Y26" s="1015"/>
      <c r="Z26" s="1015"/>
      <c r="AA26" s="1016"/>
      <c r="AB26" s="426"/>
      <c r="AC26" s="427"/>
    </row>
    <row r="27" spans="2:29" ht="13.7" customHeight="1" x14ac:dyDescent="0.15">
      <c r="B27" s="27"/>
      <c r="C27" s="990"/>
      <c r="D27" s="991"/>
      <c r="E27" s="992"/>
      <c r="F27" s="977" t="s">
        <v>37</v>
      </c>
      <c r="G27" s="945"/>
      <c r="H27" s="945"/>
      <c r="I27" s="945"/>
      <c r="J27" s="945"/>
      <c r="K27" s="945"/>
      <c r="L27" s="945"/>
      <c r="M27" s="945"/>
      <c r="N27" s="945"/>
      <c r="O27" s="945"/>
      <c r="P27" s="945"/>
      <c r="Q27" s="945"/>
      <c r="R27" s="945"/>
      <c r="S27" s="946"/>
      <c r="T27" s="36" t="s">
        <v>393</v>
      </c>
      <c r="U27" s="1014"/>
      <c r="V27" s="1015"/>
      <c r="W27" s="1015"/>
      <c r="X27" s="1015"/>
      <c r="Y27" s="1015"/>
      <c r="Z27" s="1015"/>
      <c r="AA27" s="1016"/>
      <c r="AB27" s="426"/>
      <c r="AC27" s="427"/>
    </row>
    <row r="28" spans="2:29" ht="13.7" customHeight="1" x14ac:dyDescent="0.15">
      <c r="B28" s="27"/>
      <c r="C28" s="990"/>
      <c r="D28" s="991"/>
      <c r="E28" s="992"/>
      <c r="F28" s="1026" t="s">
        <v>38</v>
      </c>
      <c r="G28" s="1027"/>
      <c r="H28" s="1027"/>
      <c r="I28" s="1027"/>
      <c r="J28" s="1027"/>
      <c r="K28" s="1027"/>
      <c r="L28" s="1027"/>
      <c r="M28" s="945" t="s">
        <v>178</v>
      </c>
      <c r="N28" s="945"/>
      <c r="O28" s="945"/>
      <c r="P28" s="945"/>
      <c r="Q28" s="945"/>
      <c r="R28" s="945"/>
      <c r="S28" s="946"/>
      <c r="T28" s="33" t="s">
        <v>171</v>
      </c>
      <c r="U28" s="1020" t="str">
        <f>IF(U7&gt;U24,U25-U26-U27,"")</f>
        <v/>
      </c>
      <c r="V28" s="1021"/>
      <c r="W28" s="1021"/>
      <c r="X28" s="1021"/>
      <c r="Y28" s="1021"/>
      <c r="Z28" s="1021"/>
      <c r="AA28" s="1022"/>
      <c r="AB28" s="426"/>
      <c r="AC28" s="427"/>
    </row>
    <row r="29" spans="2:29" ht="13.7" customHeight="1" x14ac:dyDescent="0.15">
      <c r="B29" s="27"/>
      <c r="C29" s="990"/>
      <c r="D29" s="991"/>
      <c r="E29" s="992"/>
      <c r="F29" s="996" t="s">
        <v>39</v>
      </c>
      <c r="G29" s="997"/>
      <c r="H29" s="998"/>
      <c r="I29" s="977" t="s">
        <v>40</v>
      </c>
      <c r="J29" s="945"/>
      <c r="K29" s="945"/>
      <c r="L29" s="945"/>
      <c r="M29" s="945"/>
      <c r="N29" s="945"/>
      <c r="O29" s="945"/>
      <c r="P29" s="945"/>
      <c r="Q29" s="945"/>
      <c r="R29" s="945"/>
      <c r="S29" s="946"/>
      <c r="T29" s="36" t="s">
        <v>172</v>
      </c>
      <c r="U29" s="1014"/>
      <c r="V29" s="1015"/>
      <c r="W29" s="1015"/>
      <c r="X29" s="1015"/>
      <c r="Y29" s="1015"/>
      <c r="Z29" s="1015"/>
      <c r="AA29" s="1016"/>
      <c r="AB29" s="426"/>
      <c r="AC29" s="427"/>
    </row>
    <row r="30" spans="2:29" ht="13.7" customHeight="1" x14ac:dyDescent="0.15">
      <c r="B30" s="27"/>
      <c r="C30" s="993"/>
      <c r="D30" s="994"/>
      <c r="E30" s="995"/>
      <c r="F30" s="999"/>
      <c r="G30" s="1000"/>
      <c r="H30" s="1001"/>
      <c r="I30" s="977" t="s">
        <v>41</v>
      </c>
      <c r="J30" s="945"/>
      <c r="K30" s="945"/>
      <c r="L30" s="945"/>
      <c r="M30" s="945"/>
      <c r="N30" s="945"/>
      <c r="O30" s="945"/>
      <c r="P30" s="945"/>
      <c r="Q30" s="945"/>
      <c r="R30" s="945"/>
      <c r="S30" s="946"/>
      <c r="T30" s="36" t="s">
        <v>173</v>
      </c>
      <c r="U30" s="1014"/>
      <c r="V30" s="1015"/>
      <c r="W30" s="1015"/>
      <c r="X30" s="1015"/>
      <c r="Y30" s="1015"/>
      <c r="Z30" s="1015"/>
      <c r="AA30" s="1016"/>
      <c r="AB30" s="426"/>
      <c r="AC30" s="427"/>
    </row>
    <row r="31" spans="2:29" ht="13.7" customHeight="1" x14ac:dyDescent="0.15">
      <c r="B31" s="27"/>
      <c r="C31" s="984" t="s">
        <v>42</v>
      </c>
      <c r="D31" s="985"/>
      <c r="E31" s="986"/>
      <c r="F31" s="977" t="s">
        <v>43</v>
      </c>
      <c r="G31" s="945"/>
      <c r="H31" s="945"/>
      <c r="I31" s="945"/>
      <c r="J31" s="945"/>
      <c r="K31" s="945"/>
      <c r="L31" s="945"/>
      <c r="M31" s="945"/>
      <c r="N31" s="945"/>
      <c r="O31" s="945"/>
      <c r="P31" s="945"/>
      <c r="Q31" s="945"/>
      <c r="R31" s="945"/>
      <c r="S31" s="946"/>
      <c r="T31" s="36" t="s">
        <v>394</v>
      </c>
      <c r="U31" s="1014"/>
      <c r="V31" s="1015"/>
      <c r="W31" s="1015"/>
      <c r="X31" s="1015"/>
      <c r="Y31" s="1015"/>
      <c r="Z31" s="1015"/>
      <c r="AA31" s="1016"/>
      <c r="AB31" s="426"/>
      <c r="AC31" s="427"/>
    </row>
    <row r="32" spans="2:29" ht="13.7" customHeight="1" x14ac:dyDescent="0.15">
      <c r="B32" s="27"/>
      <c r="C32" s="987"/>
      <c r="D32" s="988"/>
      <c r="E32" s="989"/>
      <c r="F32" s="981" t="s">
        <v>44</v>
      </c>
      <c r="G32" s="982"/>
      <c r="H32" s="982"/>
      <c r="I32" s="982"/>
      <c r="J32" s="982"/>
      <c r="K32" s="982"/>
      <c r="L32" s="982"/>
      <c r="M32" s="982"/>
      <c r="N32" s="982"/>
      <c r="O32" s="982"/>
      <c r="P32" s="982"/>
      <c r="Q32" s="982"/>
      <c r="R32" s="982"/>
      <c r="S32" s="983"/>
      <c r="T32" s="37" t="s">
        <v>174</v>
      </c>
      <c r="U32" s="1014"/>
      <c r="V32" s="1015"/>
      <c r="W32" s="1015"/>
      <c r="X32" s="1015"/>
      <c r="Y32" s="1015"/>
      <c r="Z32" s="1015"/>
      <c r="AA32" s="1016"/>
      <c r="AB32" s="426"/>
      <c r="AC32" s="427"/>
    </row>
    <row r="33" spans="2:29" ht="13.7" customHeight="1" x14ac:dyDescent="0.15">
      <c r="B33" s="27"/>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6"/>
      <c r="AC33" s="427"/>
    </row>
    <row r="34" spans="2:29" ht="13.7" customHeight="1" x14ac:dyDescent="0.15">
      <c r="B34" s="27"/>
      <c r="C34" s="38" t="s">
        <v>11</v>
      </c>
      <c r="D34" s="39"/>
      <c r="E34" s="39"/>
      <c r="F34" s="39"/>
      <c r="G34" s="39"/>
      <c r="H34" s="39"/>
      <c r="I34" s="39"/>
      <c r="J34" s="39"/>
      <c r="K34" s="39"/>
      <c r="L34" s="39"/>
      <c r="M34" s="39"/>
      <c r="N34" s="39"/>
      <c r="O34" s="39"/>
      <c r="P34" s="39"/>
      <c r="Q34" s="39"/>
      <c r="R34" s="40"/>
      <c r="S34" s="1064"/>
      <c r="T34" s="1065"/>
      <c r="U34" s="1065"/>
      <c r="V34" s="1065"/>
      <c r="W34" s="1065"/>
      <c r="X34" s="1065"/>
      <c r="Y34" s="1065"/>
      <c r="Z34" s="1065"/>
      <c r="AA34" s="41"/>
      <c r="AB34" s="42" t="s">
        <v>1</v>
      </c>
      <c r="AC34" s="427"/>
    </row>
    <row r="35" spans="2:29" ht="13.7" customHeight="1" x14ac:dyDescent="0.15">
      <c r="B35" s="27"/>
      <c r="C35" s="1058" t="s">
        <v>12</v>
      </c>
      <c r="D35" s="1009"/>
      <c r="E35" s="1009"/>
      <c r="F35" s="1009"/>
      <c r="G35" s="1009"/>
      <c r="H35" s="1010"/>
      <c r="I35" s="1062" t="s">
        <v>13</v>
      </c>
      <c r="J35" s="1062"/>
      <c r="K35" s="1063" t="s">
        <v>14</v>
      </c>
      <c r="L35" s="1063"/>
      <c r="M35" s="1063"/>
      <c r="N35" s="1063"/>
      <c r="O35" s="1062" t="s">
        <v>15</v>
      </c>
      <c r="P35" s="1062"/>
      <c r="Q35" s="1062"/>
      <c r="R35" s="1062"/>
      <c r="S35" s="1062" t="s">
        <v>13</v>
      </c>
      <c r="T35" s="1062"/>
      <c r="U35" s="1063" t="s">
        <v>14</v>
      </c>
      <c r="V35" s="1063"/>
      <c r="W35" s="1063"/>
      <c r="X35" s="1063"/>
      <c r="Y35" s="1056" t="s">
        <v>15</v>
      </c>
      <c r="Z35" s="938"/>
      <c r="AA35" s="938"/>
      <c r="AB35" s="939"/>
      <c r="AC35" s="427"/>
    </row>
    <row r="36" spans="2:29" ht="16.5" customHeight="1" x14ac:dyDescent="0.15">
      <c r="B36" s="27"/>
      <c r="C36" s="1059"/>
      <c r="D36" s="1060"/>
      <c r="E36" s="1060"/>
      <c r="F36" s="1060"/>
      <c r="G36" s="1060"/>
      <c r="H36" s="1061"/>
      <c r="I36" s="7"/>
      <c r="J36" s="43" t="s">
        <v>2</v>
      </c>
      <c r="K36" s="1066"/>
      <c r="L36" s="1066"/>
      <c r="M36" s="1066"/>
      <c r="N36" s="44" t="s">
        <v>1</v>
      </c>
      <c r="O36" s="1066"/>
      <c r="P36" s="1066"/>
      <c r="Q36" s="1066"/>
      <c r="R36" s="43" t="s">
        <v>1</v>
      </c>
      <c r="S36" s="8"/>
      <c r="T36" s="43" t="s">
        <v>2</v>
      </c>
      <c r="U36" s="1066"/>
      <c r="V36" s="1066"/>
      <c r="W36" s="1066"/>
      <c r="X36" s="44" t="s">
        <v>1</v>
      </c>
      <c r="Y36" s="1067"/>
      <c r="Z36" s="1068"/>
      <c r="AA36" s="1068"/>
      <c r="AB36" s="43" t="s">
        <v>1</v>
      </c>
      <c r="AC36" s="427"/>
    </row>
    <row r="37" spans="2:29" ht="13.7" customHeight="1" x14ac:dyDescent="0.15">
      <c r="B37" s="425"/>
      <c r="C37" s="426"/>
      <c r="D37" s="426"/>
      <c r="E37" s="426"/>
      <c r="F37" s="426"/>
      <c r="G37" s="426"/>
      <c r="H37" s="426"/>
      <c r="I37" s="426"/>
      <c r="J37" s="426"/>
      <c r="K37" s="426"/>
      <c r="L37" s="426"/>
      <c r="M37" s="426"/>
      <c r="N37" s="426"/>
      <c r="O37" s="426"/>
      <c r="P37" s="426"/>
      <c r="Q37" s="426"/>
      <c r="R37" s="426"/>
      <c r="S37" s="426"/>
      <c r="T37" s="426"/>
      <c r="U37" s="426"/>
      <c r="V37" s="426"/>
      <c r="W37" s="426"/>
      <c r="X37" s="426"/>
      <c r="Y37" s="426"/>
      <c r="Z37" s="426"/>
      <c r="AA37" s="426"/>
      <c r="AB37" s="426"/>
      <c r="AC37" s="427"/>
    </row>
    <row r="38" spans="2:29" ht="13.7" customHeight="1" x14ac:dyDescent="0.15">
      <c r="B38" s="27"/>
      <c r="C38" s="426"/>
      <c r="D38" s="426"/>
      <c r="E38" s="426"/>
      <c r="F38" s="426"/>
      <c r="G38" s="426"/>
      <c r="H38" s="426"/>
      <c r="I38" s="426"/>
      <c r="J38" s="426"/>
      <c r="K38" s="426"/>
      <c r="L38" s="426"/>
      <c r="M38" s="426"/>
      <c r="N38" s="426"/>
      <c r="O38" s="426"/>
      <c r="P38" s="426"/>
      <c r="Q38" s="426"/>
      <c r="R38" s="426"/>
      <c r="S38" s="426"/>
      <c r="T38" s="426"/>
      <c r="U38" s="426"/>
      <c r="V38" s="426"/>
      <c r="W38" s="426"/>
      <c r="X38" s="426"/>
      <c r="Y38" s="426"/>
      <c r="Z38" s="426"/>
      <c r="AA38" s="426"/>
      <c r="AB38" s="426"/>
      <c r="AC38" s="427"/>
    </row>
    <row r="39" spans="2:29" ht="13.7" customHeight="1" x14ac:dyDescent="0.15">
      <c r="B39" s="27"/>
      <c r="C39" s="426"/>
      <c r="D39" s="426"/>
      <c r="E39" s="426"/>
      <c r="F39" s="426"/>
      <c r="G39" s="426"/>
      <c r="H39" s="426"/>
      <c r="I39" s="426"/>
      <c r="J39" s="426"/>
      <c r="K39" s="426"/>
      <c r="L39" s="426"/>
      <c r="M39" s="426"/>
      <c r="N39" s="426"/>
      <c r="O39" s="426"/>
      <c r="P39" s="426"/>
      <c r="Q39" s="426"/>
      <c r="R39" s="426"/>
      <c r="S39" s="426"/>
      <c r="T39" s="426"/>
      <c r="U39" s="426"/>
      <c r="V39" s="426"/>
      <c r="W39" s="426"/>
      <c r="X39" s="426"/>
      <c r="Y39" s="426"/>
      <c r="Z39" s="426"/>
      <c r="AA39" s="426"/>
      <c r="AB39" s="426"/>
      <c r="AC39" s="427"/>
    </row>
    <row r="40" spans="2:29" ht="13.7" customHeight="1" thickBot="1" x14ac:dyDescent="0.2">
      <c r="B40" s="2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30"/>
    </row>
    <row r="41" spans="2:29" ht="13.7" customHeight="1" x14ac:dyDescent="0.15">
      <c r="B41" s="25"/>
    </row>
    <row r="42" spans="2:29" ht="13.7" customHeight="1" x14ac:dyDescent="0.15">
      <c r="B42" s="25"/>
    </row>
    <row r="43" spans="2:29" ht="13.7" customHeight="1" x14ac:dyDescent="0.15">
      <c r="B43" s="25"/>
    </row>
    <row r="44" spans="2:29" ht="13.7" customHeight="1" x14ac:dyDescent="0.15"/>
    <row r="45" spans="2:29" ht="13.7" customHeight="1" x14ac:dyDescent="0.15">
      <c r="AB45" s="29"/>
    </row>
    <row r="46" spans="2:29" ht="13.7" customHeight="1" x14ac:dyDescent="0.15">
      <c r="B46" s="25"/>
      <c r="AB46" s="29"/>
    </row>
    <row r="47" spans="2:29" ht="13.7" customHeight="1" x14ac:dyDescent="0.15">
      <c r="B47" s="25"/>
      <c r="AB47" s="29"/>
    </row>
    <row r="48" spans="2:29" ht="13.7" customHeight="1" x14ac:dyDescent="0.15">
      <c r="AB48" s="29"/>
    </row>
    <row r="49" spans="28:28" ht="13.7" customHeight="1" x14ac:dyDescent="0.15">
      <c r="AB49" s="29"/>
    </row>
    <row r="50" spans="28:28" ht="12.75" customHeight="1" x14ac:dyDescent="0.15">
      <c r="AB50" s="29"/>
    </row>
    <row r="51" spans="28:28" ht="12.75" customHeight="1" x14ac:dyDescent="0.15">
      <c r="AB51" s="29"/>
    </row>
    <row r="52" spans="28:28" ht="12.75" customHeight="1" x14ac:dyDescent="0.15"/>
    <row r="53" spans="28:28" ht="12.75" customHeight="1" x14ac:dyDescent="0.15"/>
    <row r="54" spans="28:28" ht="12.75" customHeight="1" x14ac:dyDescent="0.15"/>
  </sheetData>
  <sheetProtection algorithmName="SHA-512" hashValue="WDcw0Y1hTdVmNtRtQyLFACghcVJ/Avk7eteqCs/bPa7ybZRzeEGGrwZyrCjAm03YXCBveVg1AJn+ApBwDAtT/g==" saltValue="xF8TbmGkzncW6CaSkLZAAA==" spinCount="100000" sheet="1" objects="1" scenarios="1"/>
  <mergeCells count="83">
    <mergeCell ref="B1:AC1"/>
    <mergeCell ref="Y35:AB35"/>
    <mergeCell ref="C3:F3"/>
    <mergeCell ref="C35:H36"/>
    <mergeCell ref="S35:T35"/>
    <mergeCell ref="U35:X35"/>
    <mergeCell ref="S34:Z34"/>
    <mergeCell ref="U36:W36"/>
    <mergeCell ref="K35:N35"/>
    <mergeCell ref="I35:J35"/>
    <mergeCell ref="Y36:AA36"/>
    <mergeCell ref="O35:R35"/>
    <mergeCell ref="O36:Q36"/>
    <mergeCell ref="K36:M36"/>
    <mergeCell ref="U21:AA21"/>
    <mergeCell ref="U22:AA22"/>
    <mergeCell ref="U23:AA23"/>
    <mergeCell ref="C17:L17"/>
    <mergeCell ref="T8:AA18"/>
    <mergeCell ref="C22:S22"/>
    <mergeCell ref="C19:L20"/>
    <mergeCell ref="M19:M20"/>
    <mergeCell ref="N19:S19"/>
    <mergeCell ref="N13:S13"/>
    <mergeCell ref="C21:S21"/>
    <mergeCell ref="T19:T20"/>
    <mergeCell ref="U19:AA20"/>
    <mergeCell ref="N20:S20"/>
    <mergeCell ref="C18:L18"/>
    <mergeCell ref="N17:S18"/>
    <mergeCell ref="N10:S10"/>
    <mergeCell ref="N11:S11"/>
    <mergeCell ref="M15:M16"/>
    <mergeCell ref="U32:AA32"/>
    <mergeCell ref="I29:S29"/>
    <mergeCell ref="I30:S30"/>
    <mergeCell ref="U30:AA30"/>
    <mergeCell ref="U24:AA24"/>
    <mergeCell ref="U31:AA31"/>
    <mergeCell ref="U29:AA29"/>
    <mergeCell ref="U27:AA27"/>
    <mergeCell ref="F31:S31"/>
    <mergeCell ref="U28:AA28"/>
    <mergeCell ref="U26:AA26"/>
    <mergeCell ref="N25:S25"/>
    <mergeCell ref="U25:AA25"/>
    <mergeCell ref="F28:L28"/>
    <mergeCell ref="T23:T24"/>
    <mergeCell ref="M17:M18"/>
    <mergeCell ref="N15:S16"/>
    <mergeCell ref="E9:L9"/>
    <mergeCell ref="E10:L10"/>
    <mergeCell ref="F32:S32"/>
    <mergeCell ref="C31:E32"/>
    <mergeCell ref="C26:E30"/>
    <mergeCell ref="F27:S27"/>
    <mergeCell ref="M28:S28"/>
    <mergeCell ref="F26:S26"/>
    <mergeCell ref="F29:H30"/>
    <mergeCell ref="C23:S24"/>
    <mergeCell ref="C14:L14"/>
    <mergeCell ref="N14:S14"/>
    <mergeCell ref="C13:L13"/>
    <mergeCell ref="C15:L16"/>
    <mergeCell ref="U7:AA7"/>
    <mergeCell ref="T4:AA4"/>
    <mergeCell ref="N9:S9"/>
    <mergeCell ref="U5:AA5"/>
    <mergeCell ref="U6:AA6"/>
    <mergeCell ref="N6:S6"/>
    <mergeCell ref="N5:S5"/>
    <mergeCell ref="N7:S7"/>
    <mergeCell ref="N8:S8"/>
    <mergeCell ref="C5:L5"/>
    <mergeCell ref="C4:L4"/>
    <mergeCell ref="M4:S4"/>
    <mergeCell ref="C12:L12"/>
    <mergeCell ref="C6:L6"/>
    <mergeCell ref="C7:L7"/>
    <mergeCell ref="E11:L11"/>
    <mergeCell ref="C9:D11"/>
    <mergeCell ref="C8:L8"/>
    <mergeCell ref="N12:S12"/>
  </mergeCells>
  <phoneticPr fontId="1"/>
  <pageMargins left="0.19685039370078741" right="0.15748031496062992" top="0.35433070866141736" bottom="0.31496062992125984"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O29"/>
  <sheetViews>
    <sheetView showGridLines="0" showRowColHeaders="0" workbookViewId="0">
      <selection activeCell="N9" sqref="N9"/>
    </sheetView>
  </sheetViews>
  <sheetFormatPr defaultRowHeight="13.5" x14ac:dyDescent="0.15"/>
  <cols>
    <col min="1" max="1" width="9" customWidth="1"/>
    <col min="2" max="2" width="4.125" customWidth="1"/>
    <col min="3" max="3" width="17" customWidth="1"/>
    <col min="4" max="4" width="17.25" customWidth="1"/>
    <col min="9" max="9" width="3.875" customWidth="1"/>
  </cols>
  <sheetData>
    <row r="1" spans="2:15" ht="25.5" x14ac:dyDescent="0.15">
      <c r="B1" s="447" t="s">
        <v>397</v>
      </c>
    </row>
    <row r="3" spans="2:15" ht="21.75" customHeight="1" x14ac:dyDescent="0.15">
      <c r="B3" s="448" t="s">
        <v>417</v>
      </c>
    </row>
    <row r="4" spans="2:15" ht="21.75" customHeight="1" x14ac:dyDescent="0.15">
      <c r="B4" s="448" t="s">
        <v>418</v>
      </c>
    </row>
    <row r="5" spans="2:15" ht="13.5" customHeight="1" x14ac:dyDescent="0.15"/>
    <row r="6" spans="2:15" ht="22.5" customHeight="1" x14ac:dyDescent="0.15"/>
    <row r="7" spans="2:15" ht="14.25" thickBot="1" x14ac:dyDescent="0.2"/>
    <row r="8" spans="2:15" ht="35.25" customHeight="1" thickBot="1" x14ac:dyDescent="0.2">
      <c r="C8" s="516" t="s">
        <v>419</v>
      </c>
      <c r="D8" s="457" t="s">
        <v>483</v>
      </c>
    </row>
    <row r="12" spans="2:15" ht="21" x14ac:dyDescent="0.15">
      <c r="B12" s="1076" t="s">
        <v>427</v>
      </c>
      <c r="C12" s="1076"/>
      <c r="D12" s="1076"/>
      <c r="E12" s="1076"/>
      <c r="F12" s="1076"/>
      <c r="G12" s="1076"/>
      <c r="H12" s="1076"/>
      <c r="I12" s="1076"/>
      <c r="J12" s="1076"/>
      <c r="K12" s="517"/>
      <c r="L12" s="517"/>
      <c r="M12" s="517"/>
      <c r="N12" s="517"/>
      <c r="O12" s="517"/>
    </row>
    <row r="18" spans="3:10" x14ac:dyDescent="0.15">
      <c r="C18" s="1075" t="s">
        <v>478</v>
      </c>
      <c r="D18" s="1075"/>
      <c r="E18" s="1075"/>
      <c r="F18" s="1075"/>
      <c r="G18" s="1075"/>
      <c r="H18" s="1075"/>
      <c r="I18" s="1075"/>
      <c r="J18" s="1075"/>
    </row>
    <row r="19" spans="3:10" ht="24.75" customHeight="1" x14ac:dyDescent="0.15"/>
    <row r="20" spans="3:10" x14ac:dyDescent="0.15">
      <c r="C20" t="s">
        <v>457</v>
      </c>
    </row>
    <row r="21" spans="3:10" x14ac:dyDescent="0.15">
      <c r="C21" t="s">
        <v>428</v>
      </c>
    </row>
    <row r="22" spans="3:10" x14ac:dyDescent="0.15">
      <c r="C22" t="s">
        <v>421</v>
      </c>
    </row>
    <row r="23" spans="3:10" x14ac:dyDescent="0.15">
      <c r="C23" t="s">
        <v>405</v>
      </c>
    </row>
    <row r="24" spans="3:10" x14ac:dyDescent="0.15">
      <c r="C24" t="s">
        <v>420</v>
      </c>
    </row>
    <row r="25" spans="3:10" x14ac:dyDescent="0.15">
      <c r="C25" t="s">
        <v>406</v>
      </c>
    </row>
    <row r="26" spans="3:10" x14ac:dyDescent="0.15">
      <c r="C26" t="s">
        <v>407</v>
      </c>
    </row>
    <row r="27" spans="3:10" x14ac:dyDescent="0.15">
      <c r="C27" t="s">
        <v>456</v>
      </c>
    </row>
    <row r="28" spans="3:10" x14ac:dyDescent="0.15">
      <c r="C28" t="s">
        <v>422</v>
      </c>
    </row>
    <row r="29" spans="3:10" x14ac:dyDescent="0.15">
      <c r="C29" t="s">
        <v>423</v>
      </c>
    </row>
  </sheetData>
  <sheetProtection password="BEC1" sheet="1" objects="1" scenarios="1"/>
  <mergeCells count="2">
    <mergeCell ref="C18:J18"/>
    <mergeCell ref="B12:J12"/>
  </mergeCells>
  <phoneticPr fontId="1"/>
  <hyperlinks>
    <hyperlink ref="C18" r:id="rId1" display="https://gensen-excel.stores.jp/items/5a6dad8a3210d55a860034ca" xr:uid="{00000000-0004-0000-0500-000000000000}"/>
    <hyperlink ref="C18:J18" r:id="rId2" display="https://gensen-excel.stores.jp/items/5cfe008ac3a96763cfc031c1" xr:uid="{00000000-0004-0000-0500-000001000000}"/>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1"/>
  <sheetViews>
    <sheetView workbookViewId="0">
      <selection activeCell="B2" sqref="B2"/>
    </sheetView>
  </sheetViews>
  <sheetFormatPr defaultRowHeight="13.5" x14ac:dyDescent="0.15"/>
  <cols>
    <col min="2" max="2" width="12.25" customWidth="1"/>
  </cols>
  <sheetData>
    <row r="1" spans="1:2" x14ac:dyDescent="0.15">
      <c r="A1" s="528" t="str">
        <f>印刷について!D8</f>
        <v>kvpecr</v>
      </c>
      <c r="B1" s="1" t="str">
        <f>IF(A1="kvpecr","yes","no")</f>
        <v>yes</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B0F0"/>
  </sheetPr>
  <dimension ref="A1:CZ173"/>
  <sheetViews>
    <sheetView showGridLines="0" showRowColHeaders="0" topLeftCell="A4" zoomScale="115" zoomScaleNormal="115" zoomScaleSheetLayoutView="85" workbookViewId="0">
      <selection activeCell="DY31" sqref="DY30:DY31"/>
    </sheetView>
  </sheetViews>
  <sheetFormatPr defaultColWidth="1.125" defaultRowHeight="3" customHeight="1" x14ac:dyDescent="0.15"/>
  <cols>
    <col min="1" max="6" width="1.125" style="13"/>
    <col min="7" max="7" width="2.5" style="13" customWidth="1"/>
    <col min="8" max="8" width="1.125" style="13"/>
    <col min="9" max="9" width="0.75" style="13" customWidth="1"/>
    <col min="10" max="10" width="2" style="14" customWidth="1"/>
    <col min="11" max="12" width="1.5" style="15" customWidth="1"/>
    <col min="13" max="13" width="5.125" style="16" customWidth="1"/>
    <col min="14" max="19" width="1.125" style="16"/>
    <col min="20" max="20" width="3.375" style="16" customWidth="1"/>
    <col min="21" max="26" width="1.125" style="16"/>
    <col min="27" max="27" width="1.875" style="16" customWidth="1"/>
    <col min="28" max="35" width="1.125" style="16"/>
    <col min="36" max="36" width="1.125" style="13"/>
    <col min="37" max="38" width="1.125" style="16"/>
    <col min="39" max="40" width="1.125" style="16" customWidth="1"/>
    <col min="41" max="50" width="1.125" style="16"/>
    <col min="51" max="54" width="1.125" style="17"/>
    <col min="55" max="55" width="2.625" style="17" customWidth="1"/>
    <col min="56" max="61" width="1.125" style="16"/>
    <col min="62" max="62" width="1.25" style="16" customWidth="1"/>
    <col min="63" max="63" width="1.125" style="13" customWidth="1"/>
    <col min="64" max="64" width="2.625" style="13" customWidth="1"/>
    <col min="65" max="65" width="1.625" style="13" customWidth="1"/>
    <col min="66" max="66" width="5.125" style="13" customWidth="1"/>
    <col min="67" max="68" width="1.125" style="13"/>
    <col min="69" max="69" width="0.875" style="13" customWidth="1"/>
    <col min="70" max="70" width="1.125" style="13"/>
    <col min="71" max="71" width="0.625" style="13" customWidth="1"/>
    <col min="72" max="76" width="1.5" style="13" customWidth="1"/>
    <col min="77" max="77" width="1.125" style="13"/>
    <col min="78" max="78" width="1.375" style="13" customWidth="1"/>
    <col min="79" max="79" width="1.125" style="13"/>
    <col min="80" max="80" width="0.375" style="13" customWidth="1"/>
    <col min="81" max="82" width="1.75" style="13" customWidth="1"/>
    <col min="83" max="83" width="1.375" style="13" customWidth="1"/>
    <col min="84" max="85" width="1.625" style="13" customWidth="1"/>
    <col min="86" max="98" width="1.125" style="13"/>
    <col min="99" max="99" width="1" style="13" customWidth="1"/>
    <col min="100" max="102" width="1.125" style="13"/>
    <col min="103" max="103" width="1.5" style="13" customWidth="1"/>
    <col min="104" max="104" width="0.875" style="13" customWidth="1"/>
    <col min="105" max="137" width="1.125" style="13"/>
    <col min="138" max="138" width="1" style="13" customWidth="1"/>
    <col min="139" max="16384" width="1.125" style="13"/>
  </cols>
  <sheetData>
    <row r="1" spans="1:98" ht="4.5" customHeight="1" x14ac:dyDescent="0.15">
      <c r="AF1" s="13"/>
      <c r="AJ1" s="16"/>
      <c r="AU1" s="17"/>
      <c r="AV1" s="17"/>
      <c r="AW1" s="17"/>
      <c r="AX1" s="17"/>
      <c r="AZ1" s="16"/>
      <c r="BA1" s="16"/>
      <c r="BB1" s="16"/>
      <c r="BC1" s="16"/>
      <c r="BG1" s="13"/>
      <c r="BH1" s="13"/>
      <c r="BI1" s="13"/>
      <c r="BJ1" s="13"/>
    </row>
    <row r="2" spans="1:98" ht="3" customHeight="1" x14ac:dyDescent="0.15">
      <c r="AU2" s="17"/>
      <c r="AV2" s="17"/>
      <c r="AW2" s="17"/>
      <c r="AX2" s="17"/>
      <c r="AZ2" s="16"/>
      <c r="BA2" s="16"/>
      <c r="BB2" s="16"/>
      <c r="BC2" s="16"/>
      <c r="BG2" s="13"/>
      <c r="BH2" s="13"/>
      <c r="BI2" s="13"/>
      <c r="BJ2" s="13"/>
    </row>
    <row r="3" spans="1:98" ht="3" customHeight="1" x14ac:dyDescent="0.15">
      <c r="A3" s="1102" t="str">
        <f>IF(年末調整1!K10="○","＝","")</f>
        <v/>
      </c>
      <c r="B3" s="1102"/>
      <c r="C3" s="1102"/>
      <c r="D3" s="1102"/>
      <c r="AJ3" s="1096">
        <f>従業員情報!H16</f>
        <v>0</v>
      </c>
      <c r="AK3" s="1096"/>
      <c r="AL3" s="1096"/>
      <c r="AN3" s="1096">
        <f>従業員情報!K16</f>
        <v>0</v>
      </c>
      <c r="AO3" s="1096"/>
      <c r="AP3" s="1096"/>
      <c r="AU3" s="17"/>
      <c r="AV3" s="17"/>
      <c r="AW3" s="17"/>
      <c r="AX3" s="17"/>
      <c r="AZ3" s="16"/>
      <c r="BA3" s="16"/>
      <c r="BB3" s="16"/>
      <c r="BC3" s="16"/>
      <c r="BG3" s="13"/>
      <c r="BH3" s="13"/>
      <c r="BI3" s="13"/>
      <c r="BJ3" s="13"/>
      <c r="BS3" s="1103">
        <f>従業員情報!H11</f>
        <v>0</v>
      </c>
      <c r="BT3" s="1103"/>
      <c r="BU3" s="1103"/>
      <c r="BV3" s="1103"/>
      <c r="BW3" s="1103"/>
      <c r="BX3" s="1103"/>
      <c r="BY3" s="1103"/>
      <c r="BZ3" s="1097">
        <f>従業員情報!L11</f>
        <v>0</v>
      </c>
      <c r="CA3" s="1097"/>
      <c r="CB3" s="1097"/>
      <c r="CC3" s="1097"/>
      <c r="CD3" s="1097"/>
      <c r="CE3" s="1097"/>
      <c r="CF3" s="1097"/>
    </row>
    <row r="4" spans="1:98" ht="3" customHeight="1" x14ac:dyDescent="0.15">
      <c r="A4" s="1102"/>
      <c r="B4" s="1102"/>
      <c r="C4" s="1102"/>
      <c r="D4" s="1102"/>
      <c r="T4" s="1095">
        <f>従業員情報!H13</f>
        <v>0</v>
      </c>
      <c r="U4" s="1095"/>
      <c r="V4" s="1095"/>
      <c r="W4" s="1095"/>
      <c r="X4" s="1095"/>
      <c r="Y4" s="1095"/>
      <c r="Z4" s="1095"/>
      <c r="AA4" s="1095"/>
      <c r="AB4" s="1095"/>
      <c r="AC4" s="1095"/>
      <c r="AJ4" s="1096"/>
      <c r="AK4" s="1096"/>
      <c r="AL4" s="1096"/>
      <c r="AN4" s="1096"/>
      <c r="AO4" s="1096"/>
      <c r="AP4" s="1096"/>
      <c r="AU4" s="17"/>
      <c r="AV4" s="17"/>
      <c r="AW4" s="17"/>
      <c r="AX4" s="17"/>
      <c r="AZ4" s="16"/>
      <c r="BA4" s="16"/>
      <c r="BB4" s="16"/>
      <c r="BC4" s="16"/>
      <c r="BG4" s="13"/>
      <c r="BH4" s="13"/>
      <c r="BI4" s="13"/>
      <c r="BJ4" s="13"/>
      <c r="BS4" s="1103"/>
      <c r="BT4" s="1103"/>
      <c r="BU4" s="1103"/>
      <c r="BV4" s="1103"/>
      <c r="BW4" s="1103"/>
      <c r="BX4" s="1103"/>
      <c r="BY4" s="1103"/>
      <c r="BZ4" s="1097"/>
      <c r="CA4" s="1097"/>
      <c r="CB4" s="1097"/>
      <c r="CC4" s="1097"/>
      <c r="CD4" s="1097"/>
      <c r="CE4" s="1097"/>
      <c r="CF4" s="1097"/>
    </row>
    <row r="5" spans="1:98" ht="2.25" customHeight="1" x14ac:dyDescent="0.15">
      <c r="A5" s="1102"/>
      <c r="B5" s="1102"/>
      <c r="C5" s="1102"/>
      <c r="D5" s="1102"/>
      <c r="T5" s="1095"/>
      <c r="U5" s="1095"/>
      <c r="V5" s="1095"/>
      <c r="W5" s="1095"/>
      <c r="X5" s="1095"/>
      <c r="Y5" s="1095"/>
      <c r="Z5" s="1095"/>
      <c r="AA5" s="1095"/>
      <c r="AB5" s="1095"/>
      <c r="AC5" s="1095"/>
      <c r="AJ5" s="1096"/>
      <c r="AK5" s="1096"/>
      <c r="AL5" s="1096"/>
      <c r="AN5" s="1096"/>
      <c r="AO5" s="1096"/>
      <c r="AP5" s="1096"/>
      <c r="AU5" s="17"/>
      <c r="AV5" s="17"/>
      <c r="AW5" s="17"/>
      <c r="AX5" s="17"/>
      <c r="AZ5" s="16"/>
      <c r="BA5" s="16"/>
      <c r="BB5" s="16"/>
      <c r="BC5" s="16"/>
      <c r="BG5" s="13"/>
      <c r="BH5" s="13"/>
      <c r="BI5" s="13"/>
      <c r="BJ5" s="13"/>
      <c r="BS5" s="526"/>
      <c r="BT5" s="526"/>
      <c r="BU5" s="526"/>
      <c r="BV5" s="526"/>
      <c r="BW5" s="526"/>
      <c r="BX5" s="526"/>
      <c r="BY5" s="526"/>
      <c r="BZ5" s="526"/>
      <c r="CA5" s="526"/>
      <c r="CB5" s="526"/>
      <c r="CC5" s="526"/>
      <c r="CD5" s="526"/>
      <c r="CE5" s="526"/>
      <c r="CF5" s="526"/>
    </row>
    <row r="6" spans="1:98" ht="3" customHeight="1" x14ac:dyDescent="0.15">
      <c r="A6" s="1102"/>
      <c r="B6" s="1102"/>
      <c r="C6" s="1102"/>
      <c r="D6" s="1102"/>
      <c r="T6" s="1095"/>
      <c r="U6" s="1095"/>
      <c r="V6" s="1095"/>
      <c r="W6" s="1095"/>
      <c r="X6" s="1095"/>
      <c r="Y6" s="1095"/>
      <c r="Z6" s="1095"/>
      <c r="AA6" s="1095"/>
      <c r="AB6" s="1095"/>
      <c r="AC6" s="1095"/>
      <c r="AF6" s="13"/>
      <c r="AJ6" s="1096"/>
      <c r="AK6" s="1096"/>
      <c r="AL6" s="1096"/>
      <c r="AN6" s="1096"/>
      <c r="AO6" s="1096"/>
      <c r="AP6" s="1096"/>
      <c r="AU6" s="17"/>
      <c r="AV6" s="17"/>
      <c r="AW6" s="17"/>
      <c r="AX6" s="17"/>
      <c r="AZ6" s="16"/>
      <c r="BA6" s="16"/>
      <c r="BB6" s="16"/>
      <c r="BC6" s="16"/>
      <c r="BG6" s="13"/>
      <c r="BH6" s="13"/>
      <c r="BI6" s="13"/>
      <c r="BJ6" s="13"/>
      <c r="BS6" s="1098">
        <f>従業員情報!H12</f>
        <v>0</v>
      </c>
      <c r="BT6" s="1098"/>
      <c r="BU6" s="1098"/>
      <c r="BV6" s="1098"/>
      <c r="BW6" s="1098"/>
      <c r="BX6" s="1098"/>
      <c r="BY6" s="1098"/>
      <c r="BZ6" s="1099">
        <f>従業員情報!L12</f>
        <v>0</v>
      </c>
      <c r="CA6" s="1099"/>
      <c r="CB6" s="1099"/>
      <c r="CC6" s="1099"/>
      <c r="CD6" s="1099"/>
      <c r="CE6" s="1099"/>
      <c r="CF6" s="1099"/>
    </row>
    <row r="7" spans="1:98" ht="3" customHeight="1" x14ac:dyDescent="0.15">
      <c r="A7" s="1102"/>
      <c r="B7" s="1102"/>
      <c r="C7" s="1102"/>
      <c r="D7" s="1102"/>
      <c r="T7" s="1095"/>
      <c r="U7" s="1095"/>
      <c r="V7" s="1095"/>
      <c r="W7" s="1095"/>
      <c r="X7" s="1095"/>
      <c r="Y7" s="1095"/>
      <c r="Z7" s="1095"/>
      <c r="AA7" s="1095"/>
      <c r="AB7" s="1095"/>
      <c r="AC7" s="1095"/>
      <c r="AF7" s="1099">
        <f>従業員情報!H17</f>
        <v>0</v>
      </c>
      <c r="AG7" s="1099"/>
      <c r="AH7" s="1099"/>
      <c r="AI7" s="1099"/>
      <c r="AJ7" s="1099"/>
      <c r="AK7" s="1099"/>
      <c r="AL7" s="1099"/>
      <c r="AM7" s="1099"/>
      <c r="AN7" s="1099"/>
      <c r="AO7" s="1099"/>
      <c r="AP7" s="1099"/>
      <c r="AQ7" s="1099"/>
      <c r="AR7" s="1099"/>
      <c r="AS7" s="1099"/>
      <c r="AT7" s="1099"/>
      <c r="AU7" s="1099"/>
      <c r="AV7" s="1099"/>
      <c r="AW7" s="1099"/>
      <c r="AX7" s="1099"/>
      <c r="AY7" s="1099"/>
      <c r="AZ7" s="1099"/>
      <c r="BA7" s="1099"/>
      <c r="BB7" s="1099"/>
      <c r="BC7" s="1099"/>
      <c r="BD7" s="1099"/>
      <c r="BE7" s="1099"/>
      <c r="BF7" s="1099"/>
      <c r="BG7" s="1099"/>
      <c r="BH7" s="1099"/>
      <c r="BI7" s="1099"/>
      <c r="BJ7" s="1099"/>
      <c r="BK7" s="1099"/>
      <c r="BL7" s="1099"/>
      <c r="BM7" s="1099"/>
      <c r="BN7" s="548"/>
      <c r="BS7" s="1098"/>
      <c r="BT7" s="1098"/>
      <c r="BU7" s="1098"/>
      <c r="BV7" s="1098"/>
      <c r="BW7" s="1098"/>
      <c r="BX7" s="1098"/>
      <c r="BY7" s="1098"/>
      <c r="BZ7" s="1099"/>
      <c r="CA7" s="1099"/>
      <c r="CB7" s="1099"/>
      <c r="CC7" s="1099"/>
      <c r="CD7" s="1099"/>
      <c r="CE7" s="1099"/>
      <c r="CF7" s="1099"/>
    </row>
    <row r="8" spans="1:98" ht="3" customHeight="1" x14ac:dyDescent="0.15">
      <c r="A8" s="1092" t="str">
        <f>IF(年末調整1!K10="○","","＝")</f>
        <v>＝</v>
      </c>
      <c r="B8" s="1092"/>
      <c r="C8" s="1092"/>
      <c r="D8" s="1092"/>
      <c r="AF8" s="1099"/>
      <c r="AG8" s="1099"/>
      <c r="AH8" s="1099"/>
      <c r="AI8" s="1099"/>
      <c r="AJ8" s="1099"/>
      <c r="AK8" s="1099"/>
      <c r="AL8" s="1099"/>
      <c r="AM8" s="1099"/>
      <c r="AN8" s="1099"/>
      <c r="AO8" s="1099"/>
      <c r="AP8" s="1099"/>
      <c r="AQ8" s="1099"/>
      <c r="AR8" s="1099"/>
      <c r="AS8" s="1099"/>
      <c r="AT8" s="1099"/>
      <c r="AU8" s="1099"/>
      <c r="AV8" s="1099"/>
      <c r="AW8" s="1099"/>
      <c r="AX8" s="1099"/>
      <c r="AY8" s="1099"/>
      <c r="AZ8" s="1099"/>
      <c r="BA8" s="1099"/>
      <c r="BB8" s="1099"/>
      <c r="BC8" s="1099"/>
      <c r="BD8" s="1099"/>
      <c r="BE8" s="1099"/>
      <c r="BF8" s="1099"/>
      <c r="BG8" s="1099"/>
      <c r="BH8" s="1099"/>
      <c r="BI8" s="1099"/>
      <c r="BJ8" s="1099"/>
      <c r="BK8" s="1099"/>
      <c r="BL8" s="1099"/>
      <c r="BM8" s="1099"/>
      <c r="BN8" s="548"/>
      <c r="BS8" s="1098"/>
      <c r="BT8" s="1098"/>
      <c r="BU8" s="1098"/>
      <c r="BV8" s="1098"/>
      <c r="BW8" s="1098"/>
      <c r="BX8" s="1098"/>
      <c r="BY8" s="1098"/>
      <c r="BZ8" s="1099"/>
      <c r="CA8" s="1099"/>
      <c r="CB8" s="1099"/>
      <c r="CC8" s="1099"/>
      <c r="CD8" s="1099"/>
      <c r="CE8" s="1099"/>
      <c r="CF8" s="1099"/>
    </row>
    <row r="9" spans="1:98" ht="3" customHeight="1" x14ac:dyDescent="0.15">
      <c r="A9" s="1092"/>
      <c r="B9" s="1092"/>
      <c r="C9" s="1092"/>
      <c r="D9" s="1092"/>
      <c r="AF9" s="1099"/>
      <c r="AG9" s="1099"/>
      <c r="AH9" s="1099"/>
      <c r="AI9" s="1099"/>
      <c r="AJ9" s="1099"/>
      <c r="AK9" s="1099"/>
      <c r="AL9" s="1099"/>
      <c r="AM9" s="1099"/>
      <c r="AN9" s="1099"/>
      <c r="AO9" s="1099"/>
      <c r="AP9" s="1099"/>
      <c r="AQ9" s="1099"/>
      <c r="AR9" s="1099"/>
      <c r="AS9" s="1099"/>
      <c r="AT9" s="1099"/>
      <c r="AU9" s="1099"/>
      <c r="AV9" s="1099"/>
      <c r="AW9" s="1099"/>
      <c r="AX9" s="1099"/>
      <c r="AY9" s="1099"/>
      <c r="AZ9" s="1099"/>
      <c r="BA9" s="1099"/>
      <c r="BB9" s="1099"/>
      <c r="BC9" s="1099"/>
      <c r="BD9" s="1099"/>
      <c r="BE9" s="1099"/>
      <c r="BF9" s="1099"/>
      <c r="BG9" s="1099"/>
      <c r="BH9" s="1099"/>
      <c r="BI9" s="1099"/>
      <c r="BJ9" s="1099"/>
      <c r="BK9" s="1099"/>
      <c r="BL9" s="1099"/>
      <c r="BM9" s="1099"/>
      <c r="BN9" s="548"/>
      <c r="BR9" s="527"/>
      <c r="BT9" s="1084">
        <f>従業員情報!H22</f>
        <v>0</v>
      </c>
      <c r="BU9" s="1084">
        <f>従業員情報!I22</f>
        <v>0</v>
      </c>
      <c r="BV9" s="1084">
        <f>従業員情報!J22</f>
        <v>0</v>
      </c>
      <c r="BW9" s="1085">
        <f>従業員情報!K22</f>
        <v>0</v>
      </c>
      <c r="CA9" s="1080">
        <f>従業員情報!L22</f>
        <v>0</v>
      </c>
      <c r="CB9" s="1080"/>
      <c r="CC9" s="1080"/>
      <c r="CD9" s="1079">
        <f>従業員情報!N22</f>
        <v>0</v>
      </c>
      <c r="CE9" s="1079"/>
      <c r="CG9" s="1081">
        <f>従業員情報!P22</f>
        <v>0</v>
      </c>
      <c r="CH9" s="1081"/>
    </row>
    <row r="10" spans="1:98" ht="3" customHeight="1" x14ac:dyDescent="0.15">
      <c r="A10" s="1092"/>
      <c r="B10" s="1092"/>
      <c r="C10" s="1092"/>
      <c r="D10" s="1092"/>
      <c r="AF10" s="1099"/>
      <c r="AG10" s="1099"/>
      <c r="AH10" s="1099"/>
      <c r="AI10" s="1099"/>
      <c r="AJ10" s="1099"/>
      <c r="AK10" s="1099"/>
      <c r="AL10" s="1099"/>
      <c r="AM10" s="1099"/>
      <c r="AN10" s="1099"/>
      <c r="AO10" s="1099"/>
      <c r="AP10" s="1099"/>
      <c r="AQ10" s="1099"/>
      <c r="AR10" s="1099"/>
      <c r="AS10" s="1099"/>
      <c r="AT10" s="1099"/>
      <c r="AU10" s="1099"/>
      <c r="AV10" s="1099"/>
      <c r="AW10" s="1099"/>
      <c r="AX10" s="1099"/>
      <c r="AY10" s="1099"/>
      <c r="AZ10" s="1099"/>
      <c r="BA10" s="1099"/>
      <c r="BB10" s="1099"/>
      <c r="BC10" s="1099"/>
      <c r="BD10" s="1099"/>
      <c r="BE10" s="1099"/>
      <c r="BF10" s="1099"/>
      <c r="BG10" s="1099"/>
      <c r="BH10" s="1099"/>
      <c r="BI10" s="1099"/>
      <c r="BJ10" s="1099"/>
      <c r="BK10" s="1099"/>
      <c r="BL10" s="1099"/>
      <c r="BM10" s="1099"/>
      <c r="BN10" s="548"/>
      <c r="BT10" s="1084"/>
      <c r="BU10" s="1084"/>
      <c r="BV10" s="1084"/>
      <c r="BW10" s="1085"/>
      <c r="CA10" s="1080"/>
      <c r="CB10" s="1080"/>
      <c r="CC10" s="1080"/>
      <c r="CD10" s="1079"/>
      <c r="CE10" s="1079"/>
      <c r="CG10" s="1081"/>
      <c r="CH10" s="1081"/>
    </row>
    <row r="11" spans="1:98" ht="3" customHeight="1" x14ac:dyDescent="0.15">
      <c r="A11" s="543"/>
      <c r="B11" s="543"/>
      <c r="C11" s="543"/>
      <c r="D11" s="543"/>
      <c r="AF11" s="1099"/>
      <c r="AG11" s="1099"/>
      <c r="AH11" s="1099"/>
      <c r="AI11" s="1099"/>
      <c r="AJ11" s="1099"/>
      <c r="AK11" s="1099"/>
      <c r="AL11" s="1099"/>
      <c r="AM11" s="1099"/>
      <c r="AN11" s="1099"/>
      <c r="AO11" s="1099"/>
      <c r="AP11" s="1099"/>
      <c r="AQ11" s="1099"/>
      <c r="AR11" s="1099"/>
      <c r="AS11" s="1099"/>
      <c r="AT11" s="1099"/>
      <c r="AU11" s="1099"/>
      <c r="AV11" s="1099"/>
      <c r="AW11" s="1099"/>
      <c r="AX11" s="1099"/>
      <c r="AY11" s="1099"/>
      <c r="AZ11" s="1099"/>
      <c r="BA11" s="1099"/>
      <c r="BB11" s="1099"/>
      <c r="BC11" s="1099"/>
      <c r="BD11" s="1099"/>
      <c r="BE11" s="1099"/>
      <c r="BF11" s="1099"/>
      <c r="BG11" s="1099"/>
      <c r="BH11" s="1099"/>
      <c r="BI11" s="1099"/>
      <c r="BJ11" s="1099"/>
      <c r="BK11" s="1099"/>
      <c r="BL11" s="1099"/>
      <c r="BM11" s="1099"/>
      <c r="BN11" s="548"/>
      <c r="BT11" s="1084"/>
      <c r="BU11" s="1084"/>
      <c r="BV11" s="1084"/>
      <c r="BW11" s="1085"/>
      <c r="CA11" s="1080"/>
      <c r="CB11" s="1080"/>
      <c r="CC11" s="1080"/>
      <c r="CD11" s="1079"/>
      <c r="CE11" s="1079"/>
      <c r="CG11" s="1081"/>
      <c r="CH11" s="1081"/>
    </row>
    <row r="12" spans="1:98" ht="3" customHeight="1" x14ac:dyDescent="0.15">
      <c r="A12" s="543"/>
      <c r="B12" s="543"/>
      <c r="C12" s="543"/>
      <c r="D12" s="543"/>
      <c r="AF12" s="1099"/>
      <c r="AG12" s="1099"/>
      <c r="AH12" s="1099"/>
      <c r="AI12" s="1099"/>
      <c r="AJ12" s="1099"/>
      <c r="AK12" s="1099"/>
      <c r="AL12" s="1099"/>
      <c r="AM12" s="1099"/>
      <c r="AN12" s="1099"/>
      <c r="AO12" s="1099"/>
      <c r="AP12" s="1099"/>
      <c r="AQ12" s="1099"/>
      <c r="AR12" s="1099"/>
      <c r="AS12" s="1099"/>
      <c r="AT12" s="1099"/>
      <c r="AU12" s="1099"/>
      <c r="AV12" s="1099"/>
      <c r="AW12" s="1099"/>
      <c r="AX12" s="1099"/>
      <c r="AY12" s="1099"/>
      <c r="AZ12" s="1099"/>
      <c r="BA12" s="1099"/>
      <c r="BB12" s="1099"/>
      <c r="BC12" s="1099"/>
      <c r="BD12" s="1099"/>
      <c r="BE12" s="1099"/>
      <c r="BF12" s="1099"/>
      <c r="BG12" s="1099"/>
      <c r="BH12" s="1099"/>
      <c r="BI12" s="1099"/>
      <c r="BJ12" s="1099"/>
      <c r="BK12" s="1099"/>
      <c r="BL12" s="1099"/>
      <c r="BM12" s="1099"/>
      <c r="BN12" s="548"/>
      <c r="BV12" s="15"/>
      <c r="BW12" s="15"/>
      <c r="CA12" s="1080"/>
      <c r="CB12" s="1080"/>
      <c r="CC12" s="1080"/>
      <c r="CD12" s="1079"/>
      <c r="CE12" s="1079"/>
      <c r="CG12" s="1081"/>
      <c r="CH12" s="1081"/>
    </row>
    <row r="14" spans="1:98" ht="3" customHeight="1" x14ac:dyDescent="0.15">
      <c r="AW14" s="17"/>
      <c r="AX14" s="17"/>
      <c r="BB14" s="16"/>
      <c r="BC14" s="16"/>
      <c r="BI14" s="13"/>
      <c r="BJ14" s="13"/>
      <c r="CN14" s="1077">
        <f>年末調整2!S34</f>
        <v>0</v>
      </c>
      <c r="CO14" s="1077"/>
      <c r="CP14" s="1077"/>
      <c r="CQ14" s="1077"/>
      <c r="CR14" s="1077"/>
      <c r="CS14" s="1077"/>
      <c r="CT14" s="1077"/>
    </row>
    <row r="15" spans="1:98" ht="3" customHeight="1" x14ac:dyDescent="0.15">
      <c r="AW15" s="17"/>
      <c r="AX15" s="17"/>
      <c r="BB15" s="16"/>
      <c r="BC15" s="16"/>
      <c r="BI15" s="13"/>
      <c r="BJ15" s="13"/>
      <c r="CN15" s="1077"/>
      <c r="CO15" s="1077"/>
      <c r="CP15" s="1077"/>
      <c r="CQ15" s="1077"/>
      <c r="CR15" s="1077"/>
      <c r="CS15" s="1077"/>
      <c r="CT15" s="1077"/>
    </row>
    <row r="16" spans="1:98" ht="3" customHeight="1" x14ac:dyDescent="0.15">
      <c r="AW16" s="17"/>
      <c r="AX16" s="17"/>
      <c r="BB16" s="16"/>
      <c r="BC16" s="16"/>
      <c r="BI16" s="13"/>
      <c r="BJ16" s="13"/>
      <c r="CN16" s="1077"/>
      <c r="CO16" s="1077"/>
      <c r="CP16" s="1077"/>
      <c r="CQ16" s="1077"/>
      <c r="CR16" s="1077"/>
      <c r="CS16" s="1077"/>
      <c r="CT16" s="1077"/>
    </row>
    <row r="17" spans="10:103" ht="3" customHeight="1" x14ac:dyDescent="0.15">
      <c r="AW17" s="17"/>
      <c r="AX17" s="17"/>
      <c r="BB17" s="16"/>
      <c r="BC17" s="16"/>
      <c r="BI17" s="13"/>
      <c r="BJ17" s="13"/>
    </row>
    <row r="18" spans="10:103" ht="3" customHeight="1" x14ac:dyDescent="0.15">
      <c r="AW18" s="17"/>
      <c r="AX18" s="17"/>
      <c r="BB18" s="16"/>
      <c r="BC18" s="16"/>
      <c r="BI18" s="13"/>
      <c r="BJ18" s="13"/>
    </row>
    <row r="19" spans="10:103" ht="3" customHeight="1" x14ac:dyDescent="0.15">
      <c r="AW19" s="17"/>
      <c r="AX19" s="17"/>
      <c r="BB19" s="16"/>
      <c r="BC19" s="16"/>
      <c r="BI19" s="13"/>
      <c r="BJ19" s="13"/>
    </row>
    <row r="20" spans="10:103" ht="3" customHeight="1" x14ac:dyDescent="0.15">
      <c r="AW20" s="17"/>
      <c r="AX20" s="17"/>
      <c r="BB20" s="16"/>
      <c r="BC20" s="16"/>
      <c r="BI20" s="13"/>
      <c r="BJ20" s="13"/>
    </row>
    <row r="21" spans="10:103" ht="3" customHeight="1" x14ac:dyDescent="0.15">
      <c r="AW21" s="17"/>
      <c r="AX21" s="17"/>
      <c r="BB21" s="16"/>
      <c r="BC21" s="16"/>
      <c r="BI21" s="13"/>
      <c r="BJ21" s="13"/>
    </row>
    <row r="22" spans="10:103" ht="3" customHeight="1" x14ac:dyDescent="0.15">
      <c r="AW22" s="17"/>
      <c r="AX22" s="17"/>
      <c r="BB22" s="16"/>
      <c r="BC22" s="16"/>
      <c r="BI22" s="13"/>
      <c r="BJ22" s="13"/>
      <c r="BR22" s="1083">
        <f>年末調整2!I36</f>
        <v>0</v>
      </c>
      <c r="BS22" s="1083"/>
      <c r="BT22" s="1083"/>
      <c r="BU22" s="1077">
        <f>年末調整2!K36</f>
        <v>0</v>
      </c>
      <c r="BV22" s="1077"/>
      <c r="BW22" s="1077"/>
      <c r="BX22" s="1077"/>
      <c r="BY22" s="1077"/>
      <c r="CB22" s="1090">
        <f>年末調整2!O36</f>
        <v>0</v>
      </c>
      <c r="CC22" s="1090"/>
      <c r="CD22" s="1090"/>
      <c r="CE22" s="1090"/>
      <c r="CF22" s="1090"/>
      <c r="CG22" s="1084">
        <f>年末調整2!S36</f>
        <v>0</v>
      </c>
      <c r="CH22" s="1084"/>
      <c r="CI22" s="1084"/>
      <c r="CL22" s="1077">
        <f>年末調整2!U36</f>
        <v>0</v>
      </c>
      <c r="CM22" s="1077"/>
      <c r="CN22" s="1077"/>
      <c r="CO22" s="1077"/>
      <c r="CP22" s="1077"/>
      <c r="CT22" s="1090">
        <f>年末調整2!Y36</f>
        <v>0</v>
      </c>
      <c r="CU22" s="1090"/>
      <c r="CV22" s="1090"/>
      <c r="CW22" s="1090"/>
      <c r="CX22" s="1090"/>
    </row>
    <row r="23" spans="10:103" ht="3" customHeight="1" x14ac:dyDescent="0.15">
      <c r="AW23" s="17"/>
      <c r="AX23" s="17"/>
      <c r="BB23" s="16"/>
      <c r="BC23" s="16"/>
      <c r="BI23" s="13"/>
      <c r="BJ23" s="13"/>
      <c r="BR23" s="1083"/>
      <c r="BS23" s="1083"/>
      <c r="BT23" s="1083"/>
      <c r="BU23" s="1077"/>
      <c r="BV23" s="1077"/>
      <c r="BW23" s="1077"/>
      <c r="BX23" s="1077"/>
      <c r="BY23" s="1077"/>
      <c r="CB23" s="1090"/>
      <c r="CC23" s="1090"/>
      <c r="CD23" s="1090"/>
      <c r="CE23" s="1090"/>
      <c r="CF23" s="1090"/>
      <c r="CG23" s="1084"/>
      <c r="CH23" s="1084"/>
      <c r="CI23" s="1084"/>
      <c r="CL23" s="1077"/>
      <c r="CM23" s="1077"/>
      <c r="CN23" s="1077"/>
      <c r="CO23" s="1077"/>
      <c r="CP23" s="1077"/>
      <c r="CT23" s="1090"/>
      <c r="CU23" s="1090"/>
      <c r="CV23" s="1090"/>
      <c r="CW23" s="1090"/>
      <c r="CX23" s="1090"/>
    </row>
    <row r="24" spans="10:103" ht="3" customHeight="1" x14ac:dyDescent="0.15">
      <c r="J24" s="1091" t="str">
        <f>給与金額!D6</f>
        <v>1</v>
      </c>
      <c r="K24" s="1091">
        <f>給与金額!E6</f>
        <v>0</v>
      </c>
      <c r="L24" s="1091"/>
      <c r="M24" s="1077">
        <f>給与金額!F6+給与金額!Q14</f>
        <v>0</v>
      </c>
      <c r="N24" s="1077"/>
      <c r="O24" s="1077"/>
      <c r="P24" s="1077"/>
      <c r="Q24" s="1077"/>
      <c r="R24" s="1077"/>
      <c r="S24" s="1077"/>
      <c r="T24" s="17"/>
      <c r="U24" s="1077">
        <f>給与金額!G6+給与金額!R14</f>
        <v>0</v>
      </c>
      <c r="V24" s="1077"/>
      <c r="W24" s="1077"/>
      <c r="X24" s="1077"/>
      <c r="Y24" s="1077"/>
      <c r="Z24" s="1077"/>
      <c r="AA24" s="17"/>
      <c r="AB24" s="1077">
        <f>給与金額!H6+給与金額!Q14-給与金額!R14</f>
        <v>0</v>
      </c>
      <c r="AC24" s="1077"/>
      <c r="AD24" s="1077"/>
      <c r="AE24" s="1077"/>
      <c r="AF24" s="1077"/>
      <c r="AG24" s="1077"/>
      <c r="AH24" s="1077"/>
      <c r="AI24" s="17"/>
      <c r="AJ24" s="18"/>
      <c r="AK24" s="1090">
        <f>給与金額!I6</f>
        <v>0</v>
      </c>
      <c r="AL24" s="1090"/>
      <c r="AN24" s="1077">
        <f>給与金額!J6+給与金額!S14</f>
        <v>0</v>
      </c>
      <c r="AO24" s="1077"/>
      <c r="AP24" s="1077"/>
      <c r="AQ24" s="1077"/>
      <c r="AR24" s="1077"/>
      <c r="AS24" s="1077"/>
      <c r="AT24" s="1077"/>
      <c r="AU24" s="1077"/>
      <c r="AW24" s="1088">
        <f>給与金額!K6</f>
        <v>0</v>
      </c>
      <c r="AX24" s="1088"/>
      <c r="AY24" s="1088"/>
      <c r="AZ24" s="1088"/>
      <c r="BA24" s="1088"/>
      <c r="BB24" s="16"/>
      <c r="BC24" s="1089">
        <f>給与金額!L6</f>
        <v>0</v>
      </c>
      <c r="BD24" s="1089"/>
      <c r="BE24" s="1089"/>
      <c r="BF24" s="1089"/>
      <c r="BG24" s="1089"/>
      <c r="BH24" s="1089"/>
      <c r="BI24" s="13"/>
      <c r="BJ24" s="13"/>
      <c r="BR24" s="1083"/>
      <c r="BS24" s="1083"/>
      <c r="BT24" s="1083"/>
      <c r="BU24" s="1077"/>
      <c r="BV24" s="1077"/>
      <c r="BW24" s="1077"/>
      <c r="BX24" s="1077"/>
      <c r="BY24" s="1077"/>
      <c r="CB24" s="1090"/>
      <c r="CC24" s="1090"/>
      <c r="CD24" s="1090"/>
      <c r="CE24" s="1090"/>
      <c r="CF24" s="1090"/>
      <c r="CG24" s="1084"/>
      <c r="CH24" s="1084"/>
      <c r="CI24" s="1084"/>
      <c r="CL24" s="1077"/>
      <c r="CM24" s="1077"/>
      <c r="CN24" s="1077"/>
      <c r="CO24" s="1077"/>
      <c r="CP24" s="1077"/>
      <c r="CT24" s="1090"/>
      <c r="CU24" s="1090"/>
      <c r="CV24" s="1090"/>
      <c r="CW24" s="1090"/>
      <c r="CX24" s="1090"/>
    </row>
    <row r="25" spans="10:103" ht="3" customHeight="1" x14ac:dyDescent="0.15">
      <c r="J25" s="1091"/>
      <c r="K25" s="1091"/>
      <c r="L25" s="1091"/>
      <c r="M25" s="1077"/>
      <c r="N25" s="1077"/>
      <c r="O25" s="1077"/>
      <c r="P25" s="1077"/>
      <c r="Q25" s="1077"/>
      <c r="R25" s="1077"/>
      <c r="S25" s="1077"/>
      <c r="T25" s="17"/>
      <c r="U25" s="1077"/>
      <c r="V25" s="1077"/>
      <c r="W25" s="1077"/>
      <c r="X25" s="1077"/>
      <c r="Y25" s="1077"/>
      <c r="Z25" s="1077"/>
      <c r="AA25" s="17"/>
      <c r="AB25" s="1077"/>
      <c r="AC25" s="1077"/>
      <c r="AD25" s="1077"/>
      <c r="AE25" s="1077"/>
      <c r="AF25" s="1077"/>
      <c r="AG25" s="1077"/>
      <c r="AH25" s="1077"/>
      <c r="AI25" s="17"/>
      <c r="AJ25" s="18"/>
      <c r="AK25" s="1090"/>
      <c r="AL25" s="1090"/>
      <c r="AN25" s="1077"/>
      <c r="AO25" s="1077"/>
      <c r="AP25" s="1077"/>
      <c r="AQ25" s="1077"/>
      <c r="AR25" s="1077"/>
      <c r="AS25" s="1077"/>
      <c r="AT25" s="1077"/>
      <c r="AU25" s="1077"/>
      <c r="AW25" s="1088"/>
      <c r="AX25" s="1088"/>
      <c r="AY25" s="1088"/>
      <c r="AZ25" s="1088"/>
      <c r="BA25" s="1088"/>
      <c r="BB25" s="16"/>
      <c r="BC25" s="1089"/>
      <c r="BD25" s="1089"/>
      <c r="BE25" s="1089"/>
      <c r="BF25" s="1089"/>
      <c r="BG25" s="1089"/>
      <c r="BH25" s="1089"/>
      <c r="BI25" s="13"/>
      <c r="BJ25" s="13"/>
    </row>
    <row r="26" spans="10:103" ht="3" customHeight="1" x14ac:dyDescent="0.15">
      <c r="J26" s="1091"/>
      <c r="K26" s="1091"/>
      <c r="L26" s="1091"/>
      <c r="M26" s="1077"/>
      <c r="N26" s="1077"/>
      <c r="O26" s="1077"/>
      <c r="P26" s="1077"/>
      <c r="Q26" s="1077"/>
      <c r="R26" s="1077"/>
      <c r="S26" s="1077"/>
      <c r="T26" s="17"/>
      <c r="U26" s="1077"/>
      <c r="V26" s="1077"/>
      <c r="W26" s="1077"/>
      <c r="X26" s="1077"/>
      <c r="Y26" s="1077"/>
      <c r="Z26" s="1077"/>
      <c r="AA26" s="17"/>
      <c r="AB26" s="1077"/>
      <c r="AC26" s="1077"/>
      <c r="AD26" s="1077"/>
      <c r="AE26" s="1077"/>
      <c r="AF26" s="1077"/>
      <c r="AG26" s="1077"/>
      <c r="AH26" s="1077"/>
      <c r="AI26" s="17"/>
      <c r="AJ26" s="18"/>
      <c r="AK26" s="1090"/>
      <c r="AL26" s="1090"/>
      <c r="AN26" s="1077"/>
      <c r="AO26" s="1077"/>
      <c r="AP26" s="1077"/>
      <c r="AQ26" s="1077"/>
      <c r="AR26" s="1077"/>
      <c r="AS26" s="1077"/>
      <c r="AT26" s="1077"/>
      <c r="AU26" s="1077"/>
      <c r="AW26" s="1088"/>
      <c r="AX26" s="1088"/>
      <c r="AY26" s="1088"/>
      <c r="AZ26" s="1088"/>
      <c r="BA26" s="1088"/>
      <c r="BB26" s="16"/>
      <c r="BC26" s="1089"/>
      <c r="BD26" s="1089"/>
      <c r="BE26" s="1089"/>
      <c r="BF26" s="1089"/>
      <c r="BG26" s="1089"/>
      <c r="BH26" s="1089"/>
      <c r="BI26" s="13"/>
      <c r="BJ26" s="13"/>
    </row>
    <row r="27" spans="10:103" ht="3" customHeight="1" x14ac:dyDescent="0.15">
      <c r="AW27" s="20"/>
      <c r="AX27" s="20"/>
      <c r="AY27" s="20"/>
      <c r="AZ27" s="20"/>
      <c r="BA27" s="20"/>
      <c r="BB27" s="16"/>
      <c r="BC27" s="503"/>
      <c r="BD27" s="503"/>
      <c r="BE27" s="503"/>
      <c r="BF27" s="503"/>
      <c r="BG27" s="503"/>
      <c r="BH27" s="503"/>
      <c r="BI27" s="13"/>
    </row>
    <row r="28" spans="10:103" ht="3" customHeight="1" x14ac:dyDescent="0.15">
      <c r="AW28" s="20"/>
      <c r="AX28" s="20"/>
      <c r="AY28" s="20"/>
      <c r="AZ28" s="20"/>
      <c r="BA28" s="20"/>
      <c r="BB28" s="16"/>
      <c r="BC28" s="503"/>
      <c r="BD28" s="503"/>
      <c r="BE28" s="503"/>
      <c r="BF28" s="503"/>
      <c r="BG28" s="503"/>
      <c r="BH28" s="503"/>
      <c r="BI28" s="13"/>
      <c r="BN28" s="1082" t="str">
        <f>IF(Sheet1!B1="yes","","ＳＡＭＰＬＥ")</f>
        <v/>
      </c>
      <c r="BO28" s="1082"/>
      <c r="BP28" s="1082"/>
      <c r="BQ28" s="1082"/>
      <c r="BR28" s="1082"/>
      <c r="BS28" s="1082"/>
      <c r="BT28" s="1082"/>
      <c r="BU28" s="1082"/>
      <c r="BV28" s="1082"/>
      <c r="BW28" s="1082"/>
      <c r="BX28" s="1082"/>
      <c r="BY28" s="1082"/>
      <c r="BZ28" s="1082"/>
      <c r="CA28" s="1082"/>
      <c r="CB28" s="1082"/>
      <c r="CC28" s="1082"/>
      <c r="CD28" s="1082"/>
      <c r="CE28" s="1082"/>
      <c r="CF28" s="1082"/>
      <c r="CG28" s="1082"/>
      <c r="CH28" s="1082"/>
      <c r="CI28" s="1082"/>
      <c r="CJ28" s="1082"/>
      <c r="CK28" s="1082"/>
      <c r="CL28" s="1082"/>
      <c r="CM28" s="1082"/>
      <c r="CN28" s="1082"/>
      <c r="CO28" s="1082"/>
      <c r="CP28" s="1082"/>
      <c r="CQ28" s="1082"/>
      <c r="CR28" s="1082"/>
      <c r="CS28" s="1082"/>
      <c r="CT28" s="1082"/>
      <c r="CU28" s="1082"/>
      <c r="CV28" s="542"/>
      <c r="CW28" s="542"/>
      <c r="CX28" s="542"/>
      <c r="CY28" s="542"/>
    </row>
    <row r="29" spans="10:103" ht="3" customHeight="1" x14ac:dyDescent="0.15">
      <c r="M29" s="1077"/>
      <c r="N29" s="1077"/>
      <c r="O29" s="1077"/>
      <c r="P29" s="1077"/>
      <c r="Q29" s="1077"/>
      <c r="R29" s="1077"/>
      <c r="S29" s="1077"/>
      <c r="AW29" s="20"/>
      <c r="AX29" s="20"/>
      <c r="AY29" s="20"/>
      <c r="AZ29" s="20"/>
      <c r="BA29" s="20"/>
      <c r="BB29" s="16"/>
      <c r="BC29" s="503"/>
      <c r="BD29" s="503"/>
      <c r="BE29" s="503"/>
      <c r="BF29" s="503"/>
      <c r="BG29" s="503"/>
      <c r="BH29" s="503"/>
      <c r="BI29" s="13"/>
      <c r="BN29" s="1082"/>
      <c r="BO29" s="1082"/>
      <c r="BP29" s="1082"/>
      <c r="BQ29" s="1082"/>
      <c r="BR29" s="1082"/>
      <c r="BS29" s="1082"/>
      <c r="BT29" s="1082"/>
      <c r="BU29" s="1082"/>
      <c r="BV29" s="1082"/>
      <c r="BW29" s="1082"/>
      <c r="BX29" s="1082"/>
      <c r="BY29" s="1082"/>
      <c r="BZ29" s="1082"/>
      <c r="CA29" s="1082"/>
      <c r="CB29" s="1082"/>
      <c r="CC29" s="1082"/>
      <c r="CD29" s="1082"/>
      <c r="CE29" s="1082"/>
      <c r="CF29" s="1082"/>
      <c r="CG29" s="1082"/>
      <c r="CH29" s="1082"/>
      <c r="CI29" s="1082"/>
      <c r="CJ29" s="1082"/>
      <c r="CK29" s="1082"/>
      <c r="CL29" s="1082"/>
      <c r="CM29" s="1082"/>
      <c r="CN29" s="1082"/>
      <c r="CO29" s="1082"/>
      <c r="CP29" s="1082"/>
      <c r="CQ29" s="1082"/>
      <c r="CR29" s="1082"/>
      <c r="CS29" s="1082"/>
      <c r="CT29" s="1082"/>
      <c r="CU29" s="1082"/>
      <c r="CV29" s="542"/>
      <c r="CW29" s="542"/>
      <c r="CX29" s="542"/>
      <c r="CY29" s="542"/>
    </row>
    <row r="30" spans="10:103" ht="3" customHeight="1" x14ac:dyDescent="0.15">
      <c r="M30" s="1077"/>
      <c r="N30" s="1077"/>
      <c r="O30" s="1077"/>
      <c r="P30" s="1077"/>
      <c r="Q30" s="1077"/>
      <c r="R30" s="1077"/>
      <c r="S30" s="1077"/>
      <c r="AW30" s="20"/>
      <c r="AX30" s="20"/>
      <c r="AY30" s="20"/>
      <c r="AZ30" s="20"/>
      <c r="BA30" s="20"/>
      <c r="BB30" s="16"/>
      <c r="BC30" s="503"/>
      <c r="BD30" s="503"/>
      <c r="BE30" s="503"/>
      <c r="BF30" s="503"/>
      <c r="BG30" s="503"/>
      <c r="BH30" s="503"/>
      <c r="BI30" s="13"/>
      <c r="BN30" s="1082"/>
      <c r="BO30" s="1082"/>
      <c r="BP30" s="1082"/>
      <c r="BQ30" s="1082"/>
      <c r="BR30" s="1082"/>
      <c r="BS30" s="1082"/>
      <c r="BT30" s="1082"/>
      <c r="BU30" s="1082"/>
      <c r="BV30" s="1082"/>
      <c r="BW30" s="1082"/>
      <c r="BX30" s="1082"/>
      <c r="BY30" s="1082"/>
      <c r="BZ30" s="1082"/>
      <c r="CA30" s="1082"/>
      <c r="CB30" s="1082"/>
      <c r="CC30" s="1082"/>
      <c r="CD30" s="1082"/>
      <c r="CE30" s="1082"/>
      <c r="CF30" s="1082"/>
      <c r="CG30" s="1082"/>
      <c r="CH30" s="1082"/>
      <c r="CI30" s="1082"/>
      <c r="CJ30" s="1082"/>
      <c r="CK30" s="1082"/>
      <c r="CL30" s="1082"/>
      <c r="CM30" s="1082"/>
      <c r="CN30" s="1082"/>
      <c r="CO30" s="1082"/>
      <c r="CP30" s="1082"/>
      <c r="CQ30" s="1082"/>
      <c r="CR30" s="1082"/>
      <c r="CS30" s="1082"/>
      <c r="CT30" s="1082"/>
      <c r="CU30" s="1082"/>
      <c r="CV30" s="542"/>
      <c r="CW30" s="542"/>
      <c r="CX30" s="542"/>
      <c r="CY30" s="542"/>
    </row>
    <row r="31" spans="10:103" ht="3" customHeight="1" x14ac:dyDescent="0.15">
      <c r="M31" s="1077"/>
      <c r="N31" s="1077"/>
      <c r="O31" s="1077"/>
      <c r="P31" s="1077"/>
      <c r="Q31" s="1077"/>
      <c r="R31" s="1077"/>
      <c r="S31" s="1077"/>
      <c r="AW31" s="20"/>
      <c r="AX31" s="20"/>
      <c r="AY31" s="20"/>
      <c r="AZ31" s="20"/>
      <c r="BA31" s="20"/>
      <c r="BB31" s="16"/>
      <c r="BC31" s="503"/>
      <c r="BD31" s="503"/>
      <c r="BE31" s="503"/>
      <c r="BF31" s="503"/>
      <c r="BG31" s="503"/>
      <c r="BH31" s="503"/>
      <c r="BI31" s="13"/>
      <c r="BN31" s="1082"/>
      <c r="BO31" s="1082"/>
      <c r="BP31" s="1082"/>
      <c r="BQ31" s="1082"/>
      <c r="BR31" s="1082"/>
      <c r="BS31" s="1082"/>
      <c r="BT31" s="1082"/>
      <c r="BU31" s="1082"/>
      <c r="BV31" s="1082"/>
      <c r="BW31" s="1082"/>
      <c r="BX31" s="1082"/>
      <c r="BY31" s="1082"/>
      <c r="BZ31" s="1082"/>
      <c r="CA31" s="1082"/>
      <c r="CB31" s="1082"/>
      <c r="CC31" s="1082"/>
      <c r="CD31" s="1082"/>
      <c r="CE31" s="1082"/>
      <c r="CF31" s="1082"/>
      <c r="CG31" s="1082"/>
      <c r="CH31" s="1082"/>
      <c r="CI31" s="1082"/>
      <c r="CJ31" s="1082"/>
      <c r="CK31" s="1082"/>
      <c r="CL31" s="1082"/>
      <c r="CM31" s="1082"/>
      <c r="CN31" s="1082"/>
      <c r="CO31" s="1082"/>
      <c r="CP31" s="1082"/>
      <c r="CQ31" s="1082"/>
      <c r="CR31" s="1082"/>
      <c r="CS31" s="1082"/>
      <c r="CT31" s="1082"/>
      <c r="CU31" s="1082"/>
      <c r="CV31" s="542"/>
      <c r="CW31" s="542"/>
      <c r="CX31" s="542"/>
      <c r="CY31" s="542"/>
    </row>
    <row r="32" spans="10:103" ht="3" customHeight="1" x14ac:dyDescent="0.15">
      <c r="AW32" s="20"/>
      <c r="AX32" s="20"/>
      <c r="AY32" s="20"/>
      <c r="AZ32" s="20"/>
      <c r="BA32" s="20"/>
      <c r="BB32" s="16"/>
      <c r="BC32" s="503"/>
      <c r="BD32" s="503"/>
      <c r="BE32" s="503"/>
      <c r="BF32" s="503"/>
      <c r="BG32" s="503"/>
      <c r="BH32" s="503"/>
      <c r="BI32" s="13"/>
      <c r="BN32" s="1082"/>
      <c r="BO32" s="1082"/>
      <c r="BP32" s="1082"/>
      <c r="BQ32" s="1082"/>
      <c r="BR32" s="1082"/>
      <c r="BS32" s="1082"/>
      <c r="BT32" s="1082"/>
      <c r="BU32" s="1082"/>
      <c r="BV32" s="1082"/>
      <c r="BW32" s="1082"/>
      <c r="BX32" s="1082"/>
      <c r="BY32" s="1082"/>
      <c r="BZ32" s="1082"/>
      <c r="CA32" s="1082"/>
      <c r="CB32" s="1082"/>
      <c r="CC32" s="1082"/>
      <c r="CD32" s="1082"/>
      <c r="CE32" s="1082"/>
      <c r="CF32" s="1082"/>
      <c r="CG32" s="1082"/>
      <c r="CH32" s="1082"/>
      <c r="CI32" s="1082"/>
      <c r="CJ32" s="1082"/>
      <c r="CK32" s="1082"/>
      <c r="CL32" s="1082"/>
      <c r="CM32" s="1082"/>
      <c r="CN32" s="1082"/>
      <c r="CO32" s="1082"/>
      <c r="CP32" s="1082"/>
      <c r="CQ32" s="1082"/>
      <c r="CR32" s="1082"/>
      <c r="CS32" s="1082"/>
      <c r="CT32" s="1082"/>
      <c r="CU32" s="1082"/>
      <c r="CV32" s="542"/>
      <c r="CW32" s="542"/>
      <c r="CX32" s="542"/>
      <c r="CY32" s="542"/>
    </row>
    <row r="33" spans="1:103" ht="3" customHeight="1" x14ac:dyDescent="0.15">
      <c r="J33" s="1091" t="str">
        <f>給与金額!D7</f>
        <v>2</v>
      </c>
      <c r="K33" s="1091">
        <f>給与金額!E7</f>
        <v>0</v>
      </c>
      <c r="L33" s="1091"/>
      <c r="M33" s="1077">
        <f>給与金額!F7</f>
        <v>0</v>
      </c>
      <c r="N33" s="1077"/>
      <c r="O33" s="1077"/>
      <c r="P33" s="1077"/>
      <c r="Q33" s="1077"/>
      <c r="R33" s="1077"/>
      <c r="S33" s="1077"/>
      <c r="U33" s="1077">
        <f>給与金額!G7</f>
        <v>0</v>
      </c>
      <c r="V33" s="1077">
        <f>給与金額!G7</f>
        <v>0</v>
      </c>
      <c r="W33" s="1077"/>
      <c r="X33" s="1077"/>
      <c r="Y33" s="1077"/>
      <c r="Z33" s="1077"/>
      <c r="AB33" s="1077">
        <f>給与金額!H7</f>
        <v>0</v>
      </c>
      <c r="AC33" s="1077"/>
      <c r="AD33" s="1077"/>
      <c r="AE33" s="1077"/>
      <c r="AF33" s="1077"/>
      <c r="AG33" s="1077"/>
      <c r="AH33" s="1077"/>
      <c r="AK33" s="1090">
        <f>給与金額!I7</f>
        <v>0</v>
      </c>
      <c r="AL33" s="1090"/>
      <c r="AN33" s="1077">
        <f>給与金額!J7</f>
        <v>0</v>
      </c>
      <c r="AO33" s="1077"/>
      <c r="AP33" s="1077"/>
      <c r="AQ33" s="1077"/>
      <c r="AR33" s="1077"/>
      <c r="AS33" s="1077"/>
      <c r="AT33" s="1077"/>
      <c r="AU33" s="1077"/>
      <c r="AW33" s="1088">
        <f>給与金額!K7</f>
        <v>0</v>
      </c>
      <c r="AX33" s="1088"/>
      <c r="AY33" s="1088"/>
      <c r="AZ33" s="1088"/>
      <c r="BA33" s="1088"/>
      <c r="BB33" s="16"/>
      <c r="BC33" s="1089">
        <f>給与金額!L7</f>
        <v>0</v>
      </c>
      <c r="BD33" s="1089"/>
      <c r="BE33" s="1089"/>
      <c r="BF33" s="1089"/>
      <c r="BG33" s="1089"/>
      <c r="BH33" s="1089"/>
      <c r="BI33" s="13"/>
      <c r="BN33" s="1082"/>
      <c r="BO33" s="1082"/>
      <c r="BP33" s="1082"/>
      <c r="BQ33" s="1082"/>
      <c r="BR33" s="1082"/>
      <c r="BS33" s="1082"/>
      <c r="BT33" s="1082"/>
      <c r="BU33" s="1082"/>
      <c r="BV33" s="1082"/>
      <c r="BW33" s="1082"/>
      <c r="BX33" s="1082"/>
      <c r="BY33" s="1082"/>
      <c r="BZ33" s="1082"/>
      <c r="CA33" s="1082"/>
      <c r="CB33" s="1082"/>
      <c r="CC33" s="1082"/>
      <c r="CD33" s="1082"/>
      <c r="CE33" s="1082"/>
      <c r="CF33" s="1082"/>
      <c r="CG33" s="1082"/>
      <c r="CH33" s="1082"/>
      <c r="CI33" s="1082"/>
      <c r="CJ33" s="1082"/>
      <c r="CK33" s="1082"/>
      <c r="CL33" s="1082"/>
      <c r="CM33" s="1082"/>
      <c r="CN33" s="1082"/>
      <c r="CO33" s="1082"/>
      <c r="CP33" s="1082"/>
      <c r="CQ33" s="1082"/>
      <c r="CR33" s="1082"/>
      <c r="CS33" s="1082"/>
      <c r="CT33" s="1082"/>
      <c r="CU33" s="1082"/>
      <c r="CV33" s="542"/>
      <c r="CW33" s="542"/>
      <c r="CX33" s="542"/>
      <c r="CY33" s="542"/>
    </row>
    <row r="34" spans="1:103" ht="3" customHeight="1" x14ac:dyDescent="0.15">
      <c r="J34" s="1091"/>
      <c r="K34" s="1091"/>
      <c r="L34" s="1091"/>
      <c r="M34" s="1077"/>
      <c r="N34" s="1077"/>
      <c r="O34" s="1077"/>
      <c r="P34" s="1077"/>
      <c r="Q34" s="1077"/>
      <c r="R34" s="1077"/>
      <c r="S34" s="1077"/>
      <c r="U34" s="1077"/>
      <c r="V34" s="1077"/>
      <c r="W34" s="1077"/>
      <c r="X34" s="1077"/>
      <c r="Y34" s="1077"/>
      <c r="Z34" s="1077"/>
      <c r="AB34" s="1077"/>
      <c r="AC34" s="1077"/>
      <c r="AD34" s="1077"/>
      <c r="AE34" s="1077"/>
      <c r="AF34" s="1077"/>
      <c r="AG34" s="1077"/>
      <c r="AH34" s="1077"/>
      <c r="AK34" s="1090"/>
      <c r="AL34" s="1090"/>
      <c r="AN34" s="1077"/>
      <c r="AO34" s="1077"/>
      <c r="AP34" s="1077"/>
      <c r="AQ34" s="1077"/>
      <c r="AR34" s="1077"/>
      <c r="AS34" s="1077"/>
      <c r="AT34" s="1077"/>
      <c r="AU34" s="1077"/>
      <c r="AW34" s="1088"/>
      <c r="AX34" s="1088"/>
      <c r="AY34" s="1088"/>
      <c r="AZ34" s="1088"/>
      <c r="BA34" s="1088"/>
      <c r="BB34" s="16"/>
      <c r="BC34" s="1089"/>
      <c r="BD34" s="1089"/>
      <c r="BE34" s="1089"/>
      <c r="BF34" s="1089"/>
      <c r="BG34" s="1089"/>
      <c r="BH34" s="1089"/>
      <c r="BI34" s="13"/>
      <c r="BN34" s="1082"/>
      <c r="BO34" s="1082"/>
      <c r="BP34" s="1082"/>
      <c r="BQ34" s="1082"/>
      <c r="BR34" s="1082"/>
      <c r="BS34" s="1082"/>
      <c r="BT34" s="1082"/>
      <c r="BU34" s="1082"/>
      <c r="BV34" s="1082"/>
      <c r="BW34" s="1082"/>
      <c r="BX34" s="1082"/>
      <c r="BY34" s="1082"/>
      <c r="BZ34" s="1082"/>
      <c r="CA34" s="1082"/>
      <c r="CB34" s="1082"/>
      <c r="CC34" s="1082"/>
      <c r="CD34" s="1082"/>
      <c r="CE34" s="1082"/>
      <c r="CF34" s="1082"/>
      <c r="CG34" s="1082"/>
      <c r="CH34" s="1082"/>
      <c r="CI34" s="1082"/>
      <c r="CJ34" s="1082"/>
      <c r="CK34" s="1082"/>
      <c r="CL34" s="1082"/>
      <c r="CM34" s="1082"/>
      <c r="CN34" s="1082"/>
      <c r="CO34" s="1082"/>
      <c r="CP34" s="1082"/>
      <c r="CQ34" s="1082"/>
      <c r="CR34" s="1082"/>
      <c r="CS34" s="1082"/>
      <c r="CT34" s="1082"/>
      <c r="CU34" s="1082"/>
      <c r="CV34" s="542"/>
      <c r="CW34" s="542"/>
      <c r="CX34" s="542"/>
      <c r="CY34" s="542"/>
    </row>
    <row r="35" spans="1:103" ht="3" customHeight="1" x14ac:dyDescent="0.15">
      <c r="J35" s="1091"/>
      <c r="K35" s="1091"/>
      <c r="L35" s="1091"/>
      <c r="M35" s="1077"/>
      <c r="N35" s="1077"/>
      <c r="O35" s="1077"/>
      <c r="P35" s="1077"/>
      <c r="Q35" s="1077"/>
      <c r="R35" s="1077"/>
      <c r="S35" s="1077"/>
      <c r="U35" s="1077"/>
      <c r="V35" s="1077"/>
      <c r="W35" s="1077"/>
      <c r="X35" s="1077"/>
      <c r="Y35" s="1077"/>
      <c r="Z35" s="1077"/>
      <c r="AB35" s="1077"/>
      <c r="AC35" s="1077"/>
      <c r="AD35" s="1077"/>
      <c r="AE35" s="1077"/>
      <c r="AF35" s="1077"/>
      <c r="AG35" s="1077"/>
      <c r="AH35" s="1077"/>
      <c r="AK35" s="1090"/>
      <c r="AL35" s="1090"/>
      <c r="AN35" s="1077"/>
      <c r="AO35" s="1077"/>
      <c r="AP35" s="1077"/>
      <c r="AQ35" s="1077"/>
      <c r="AR35" s="1077"/>
      <c r="AS35" s="1077"/>
      <c r="AT35" s="1077"/>
      <c r="AU35" s="1077"/>
      <c r="AW35" s="1088"/>
      <c r="AX35" s="1088"/>
      <c r="AY35" s="1088"/>
      <c r="AZ35" s="1088"/>
      <c r="BA35" s="1088"/>
      <c r="BB35" s="16"/>
      <c r="BC35" s="1089"/>
      <c r="BD35" s="1089"/>
      <c r="BE35" s="1089"/>
      <c r="BF35" s="1089"/>
      <c r="BG35" s="1089"/>
      <c r="BH35" s="1089"/>
      <c r="BI35" s="13"/>
      <c r="BN35" s="1082"/>
      <c r="BO35" s="1082"/>
      <c r="BP35" s="1082"/>
      <c r="BQ35" s="1082"/>
      <c r="BR35" s="1082"/>
      <c r="BS35" s="1082"/>
      <c r="BT35" s="1082"/>
      <c r="BU35" s="1082"/>
      <c r="BV35" s="1082"/>
      <c r="BW35" s="1082"/>
      <c r="BX35" s="1082"/>
      <c r="BY35" s="1082"/>
      <c r="BZ35" s="1082"/>
      <c r="CA35" s="1082"/>
      <c r="CB35" s="1082"/>
      <c r="CC35" s="1082"/>
      <c r="CD35" s="1082"/>
      <c r="CE35" s="1082"/>
      <c r="CF35" s="1082"/>
      <c r="CG35" s="1082"/>
      <c r="CH35" s="1082"/>
      <c r="CI35" s="1082"/>
      <c r="CJ35" s="1082"/>
      <c r="CK35" s="1082"/>
      <c r="CL35" s="1082"/>
      <c r="CM35" s="1082"/>
      <c r="CN35" s="1082"/>
      <c r="CO35" s="1082"/>
      <c r="CP35" s="1082"/>
      <c r="CQ35" s="1082"/>
      <c r="CR35" s="1082"/>
      <c r="CS35" s="1082"/>
      <c r="CT35" s="1082"/>
      <c r="CU35" s="1082"/>
      <c r="CV35" s="542"/>
      <c r="CW35" s="542"/>
      <c r="CX35" s="542"/>
      <c r="CY35" s="542"/>
    </row>
    <row r="36" spans="1:103" ht="3" customHeight="1" x14ac:dyDescent="0.15">
      <c r="AW36" s="20"/>
      <c r="AX36" s="20"/>
      <c r="AY36" s="20"/>
      <c r="AZ36" s="20"/>
      <c r="BA36" s="20"/>
      <c r="BB36" s="16"/>
      <c r="BC36" s="503"/>
      <c r="BD36" s="503"/>
      <c r="BE36" s="503"/>
      <c r="BF36" s="503"/>
      <c r="BG36" s="503"/>
      <c r="BH36" s="503"/>
      <c r="BI36" s="13"/>
      <c r="BN36" s="1082"/>
      <c r="BO36" s="1082"/>
      <c r="BP36" s="1082"/>
      <c r="BQ36" s="1082"/>
      <c r="BR36" s="1082"/>
      <c r="BS36" s="1082"/>
      <c r="BT36" s="1082"/>
      <c r="BU36" s="1082"/>
      <c r="BV36" s="1082"/>
      <c r="BW36" s="1082"/>
      <c r="BX36" s="1082"/>
      <c r="BY36" s="1082"/>
      <c r="BZ36" s="1082"/>
      <c r="CA36" s="1082"/>
      <c r="CB36" s="1082"/>
      <c r="CC36" s="1082"/>
      <c r="CD36" s="1082"/>
      <c r="CE36" s="1082"/>
      <c r="CF36" s="1082"/>
      <c r="CG36" s="1082"/>
      <c r="CH36" s="1082"/>
      <c r="CI36" s="1082"/>
      <c r="CJ36" s="1082"/>
      <c r="CK36" s="1082"/>
      <c r="CL36" s="1082"/>
      <c r="CM36" s="1082"/>
      <c r="CN36" s="1082"/>
      <c r="CO36" s="1082"/>
      <c r="CP36" s="1082"/>
      <c r="CQ36" s="1082"/>
      <c r="CR36" s="1082"/>
      <c r="CS36" s="1082"/>
      <c r="CT36" s="1082"/>
      <c r="CU36" s="1082"/>
      <c r="CV36" s="542"/>
      <c r="CW36" s="542"/>
      <c r="CX36" s="542"/>
      <c r="CY36" s="542"/>
    </row>
    <row r="37" spans="1:103" ht="3" customHeight="1" x14ac:dyDescent="0.15">
      <c r="AW37" s="20"/>
      <c r="AX37" s="20"/>
      <c r="AY37" s="20"/>
      <c r="AZ37" s="20"/>
      <c r="BA37" s="20"/>
      <c r="BB37" s="16"/>
      <c r="BC37" s="503"/>
      <c r="BD37" s="503"/>
      <c r="BE37" s="503"/>
      <c r="BF37" s="503"/>
      <c r="BG37" s="503"/>
      <c r="BH37" s="503"/>
      <c r="BI37" s="13"/>
      <c r="BJ37" s="1093" t="str">
        <f>IF(従業員情報!M26="有","○","")</f>
        <v/>
      </c>
      <c r="BK37" s="1093"/>
      <c r="BL37" s="1093"/>
      <c r="BM37" s="1093"/>
      <c r="BN37" s="1082"/>
      <c r="BO37" s="1082"/>
      <c r="BP37" s="1082"/>
      <c r="BQ37" s="1082"/>
      <c r="BR37" s="1082"/>
      <c r="BS37" s="1082"/>
      <c r="BT37" s="1082"/>
      <c r="BU37" s="1082"/>
      <c r="BV37" s="1082"/>
      <c r="BW37" s="1082"/>
      <c r="BX37" s="1082"/>
      <c r="BY37" s="1082"/>
      <c r="BZ37" s="1082"/>
      <c r="CA37" s="1082"/>
      <c r="CB37" s="1082"/>
      <c r="CC37" s="1082"/>
      <c r="CD37" s="1082"/>
      <c r="CE37" s="1082"/>
      <c r="CF37" s="1082"/>
      <c r="CG37" s="1082"/>
      <c r="CH37" s="1082"/>
      <c r="CI37" s="1082"/>
      <c r="CJ37" s="1082"/>
      <c r="CK37" s="1082"/>
      <c r="CL37" s="1082"/>
      <c r="CM37" s="1082"/>
      <c r="CN37" s="1082"/>
      <c r="CO37" s="1082"/>
      <c r="CP37" s="1082"/>
      <c r="CQ37" s="1082"/>
      <c r="CR37" s="1082"/>
      <c r="CS37" s="1082"/>
      <c r="CT37" s="1082"/>
      <c r="CU37" s="1082"/>
      <c r="CV37" s="542"/>
      <c r="CW37" s="542"/>
      <c r="CX37" s="542"/>
      <c r="CY37" s="542"/>
    </row>
    <row r="38" spans="1:103" ht="3" customHeight="1" x14ac:dyDescent="0.15">
      <c r="M38" s="1077"/>
      <c r="N38" s="1077"/>
      <c r="O38" s="1077"/>
      <c r="P38" s="1077"/>
      <c r="Q38" s="1077"/>
      <c r="R38" s="1077"/>
      <c r="S38" s="1077"/>
      <c r="AW38" s="20"/>
      <c r="AX38" s="20"/>
      <c r="AY38" s="20"/>
      <c r="AZ38" s="20"/>
      <c r="BA38" s="20"/>
      <c r="BB38" s="16"/>
      <c r="BC38" s="503"/>
      <c r="BD38" s="503"/>
      <c r="BE38" s="503"/>
      <c r="BF38" s="503"/>
      <c r="BG38" s="503"/>
      <c r="BH38" s="503"/>
      <c r="BI38" s="13"/>
      <c r="BJ38" s="1093"/>
      <c r="BK38" s="1093"/>
      <c r="BL38" s="1093"/>
      <c r="BM38" s="1093"/>
      <c r="BN38" s="1082"/>
      <c r="BO38" s="1082"/>
      <c r="BP38" s="1082"/>
      <c r="BQ38" s="1082"/>
      <c r="BR38" s="1082"/>
      <c r="BS38" s="1082"/>
      <c r="BT38" s="1082"/>
      <c r="BU38" s="1082"/>
      <c r="BV38" s="1082"/>
      <c r="BW38" s="1082"/>
      <c r="BX38" s="1082"/>
      <c r="BY38" s="1082"/>
      <c r="BZ38" s="1082"/>
      <c r="CA38" s="1082"/>
      <c r="CB38" s="1082"/>
      <c r="CC38" s="1082"/>
      <c r="CD38" s="1082"/>
      <c r="CE38" s="1082"/>
      <c r="CF38" s="1082"/>
      <c r="CG38" s="1082"/>
      <c r="CH38" s="1082"/>
      <c r="CI38" s="1082"/>
      <c r="CJ38" s="1082"/>
      <c r="CK38" s="1082"/>
      <c r="CL38" s="1082"/>
      <c r="CM38" s="1082"/>
      <c r="CN38" s="1082"/>
      <c r="CO38" s="1082"/>
      <c r="CP38" s="1082"/>
      <c r="CQ38" s="1082"/>
      <c r="CR38" s="1082"/>
      <c r="CS38" s="1082"/>
      <c r="CT38" s="1082"/>
      <c r="CU38" s="1082"/>
      <c r="CV38" s="542"/>
      <c r="CW38" s="542"/>
      <c r="CX38" s="542"/>
      <c r="CY38" s="542"/>
    </row>
    <row r="39" spans="1:103" ht="3" customHeight="1" x14ac:dyDescent="0.15">
      <c r="A39" s="1087"/>
      <c r="B39" s="1087"/>
      <c r="C39" s="1087"/>
      <c r="D39" s="1087"/>
      <c r="M39" s="1077"/>
      <c r="N39" s="1077"/>
      <c r="O39" s="1077"/>
      <c r="P39" s="1077"/>
      <c r="Q39" s="1077"/>
      <c r="R39" s="1077"/>
      <c r="S39" s="1077"/>
      <c r="AW39" s="20"/>
      <c r="AX39" s="20"/>
      <c r="AY39" s="20"/>
      <c r="AZ39" s="20"/>
      <c r="BA39" s="20"/>
      <c r="BB39" s="16"/>
      <c r="BC39" s="503"/>
      <c r="BD39" s="503"/>
      <c r="BE39" s="503"/>
      <c r="BF39" s="503"/>
      <c r="BG39" s="503"/>
      <c r="BH39" s="503"/>
      <c r="BI39" s="13"/>
      <c r="BJ39" s="1093"/>
      <c r="BK39" s="1093"/>
      <c r="BL39" s="1093"/>
      <c r="BM39" s="1093"/>
      <c r="BN39" s="1082"/>
      <c r="BO39" s="1082"/>
      <c r="BP39" s="1082"/>
      <c r="BQ39" s="1082"/>
      <c r="BR39" s="1082"/>
      <c r="BS39" s="1082"/>
      <c r="BT39" s="1082"/>
      <c r="BU39" s="1082"/>
      <c r="BV39" s="1082"/>
      <c r="BW39" s="1082"/>
      <c r="BX39" s="1082"/>
      <c r="BY39" s="1082"/>
      <c r="BZ39" s="1082"/>
      <c r="CA39" s="1082"/>
      <c r="CB39" s="1082"/>
      <c r="CC39" s="1082"/>
      <c r="CD39" s="1082"/>
      <c r="CE39" s="1082"/>
      <c r="CF39" s="1082"/>
      <c r="CG39" s="1082"/>
      <c r="CH39" s="1082"/>
      <c r="CI39" s="1082"/>
      <c r="CJ39" s="1082"/>
      <c r="CK39" s="1082"/>
      <c r="CL39" s="1082"/>
      <c r="CM39" s="1082"/>
      <c r="CN39" s="1082"/>
      <c r="CO39" s="1082"/>
      <c r="CP39" s="1082"/>
      <c r="CQ39" s="1082"/>
      <c r="CR39" s="1082"/>
      <c r="CS39" s="1082"/>
      <c r="CT39" s="1082"/>
      <c r="CU39" s="1082"/>
      <c r="CV39" s="542"/>
      <c r="CW39" s="542"/>
      <c r="CX39" s="542"/>
    </row>
    <row r="40" spans="1:103" ht="3" customHeight="1" x14ac:dyDescent="0.15">
      <c r="A40" s="1087"/>
      <c r="B40" s="1087"/>
      <c r="C40" s="1087"/>
      <c r="D40" s="1087"/>
      <c r="M40" s="1077"/>
      <c r="N40" s="1077"/>
      <c r="O40" s="1077"/>
      <c r="P40" s="1077"/>
      <c r="Q40" s="1077"/>
      <c r="R40" s="1077"/>
      <c r="S40" s="1077"/>
      <c r="AW40" s="20"/>
      <c r="AX40" s="20"/>
      <c r="AY40" s="20"/>
      <c r="AZ40" s="20"/>
      <c r="BA40" s="20"/>
      <c r="BB40" s="16"/>
      <c r="BC40" s="503"/>
      <c r="BD40" s="503"/>
      <c r="BE40" s="503"/>
      <c r="BF40" s="503"/>
      <c r="BG40" s="503"/>
      <c r="BH40" s="503"/>
      <c r="BI40" s="13"/>
      <c r="BJ40" s="1093"/>
      <c r="BK40" s="1093"/>
      <c r="BL40" s="1093"/>
      <c r="BM40" s="1093"/>
      <c r="BN40" s="1082"/>
      <c r="BO40" s="1082"/>
      <c r="BP40" s="1082"/>
      <c r="BQ40" s="1082"/>
      <c r="BR40" s="1082"/>
      <c r="BS40" s="1082"/>
      <c r="BT40" s="1082"/>
      <c r="BU40" s="1082"/>
      <c r="BV40" s="1082"/>
      <c r="BW40" s="1082"/>
      <c r="BX40" s="1082"/>
      <c r="BY40" s="1082"/>
      <c r="BZ40" s="1082"/>
      <c r="CA40" s="1082"/>
      <c r="CB40" s="1082"/>
      <c r="CC40" s="1082"/>
      <c r="CD40" s="1082"/>
      <c r="CE40" s="1082"/>
      <c r="CF40" s="1082"/>
      <c r="CG40" s="1082"/>
      <c r="CH40" s="1082"/>
      <c r="CI40" s="1082"/>
      <c r="CJ40" s="1082"/>
      <c r="CK40" s="1082"/>
      <c r="CL40" s="1082"/>
      <c r="CM40" s="1082"/>
      <c r="CN40" s="1082"/>
      <c r="CO40" s="1082"/>
      <c r="CP40" s="1082"/>
      <c r="CQ40" s="1082"/>
      <c r="CR40" s="1082"/>
      <c r="CS40" s="1082"/>
      <c r="CT40" s="1082"/>
      <c r="CU40" s="1082"/>
      <c r="CV40" s="542"/>
      <c r="CW40" s="1094" t="str">
        <f>IF(年末調整1!O18="有","○","")</f>
        <v/>
      </c>
      <c r="CX40" s="1094"/>
      <c r="CY40" s="1094"/>
    </row>
    <row r="41" spans="1:103" ht="3" customHeight="1" x14ac:dyDescent="0.15">
      <c r="A41" s="1087"/>
      <c r="B41" s="1087"/>
      <c r="C41" s="1087"/>
      <c r="D41" s="1087"/>
      <c r="AW41" s="20"/>
      <c r="AX41" s="20"/>
      <c r="AY41" s="20"/>
      <c r="AZ41" s="20"/>
      <c r="BA41" s="20"/>
      <c r="BB41" s="16"/>
      <c r="BC41" s="503"/>
      <c r="BD41" s="503"/>
      <c r="BE41" s="503"/>
      <c r="BF41" s="503"/>
      <c r="BG41" s="503"/>
      <c r="BH41" s="503"/>
      <c r="BI41" s="13"/>
      <c r="BJ41" s="1093"/>
      <c r="BK41" s="1093"/>
      <c r="BL41" s="1093"/>
      <c r="BM41" s="1093"/>
      <c r="BN41" s="1082"/>
      <c r="BO41" s="1082"/>
      <c r="BP41" s="1082"/>
      <c r="BQ41" s="1082"/>
      <c r="BR41" s="1082"/>
      <c r="BS41" s="1082"/>
      <c r="BT41" s="1082"/>
      <c r="BU41" s="1082"/>
      <c r="BV41" s="1082"/>
      <c r="BW41" s="1082"/>
      <c r="BX41" s="1082"/>
      <c r="BY41" s="1082"/>
      <c r="BZ41" s="1082"/>
      <c r="CA41" s="1082"/>
      <c r="CB41" s="1082"/>
      <c r="CC41" s="1082"/>
      <c r="CD41" s="1082"/>
      <c r="CE41" s="1082"/>
      <c r="CF41" s="1082"/>
      <c r="CG41" s="1082"/>
      <c r="CH41" s="1082"/>
      <c r="CI41" s="1082"/>
      <c r="CJ41" s="1082"/>
      <c r="CK41" s="1082"/>
      <c r="CL41" s="1082"/>
      <c r="CM41" s="1082"/>
      <c r="CN41" s="1082"/>
      <c r="CO41" s="1082"/>
      <c r="CP41" s="1082"/>
      <c r="CQ41" s="1082"/>
      <c r="CR41" s="1082"/>
      <c r="CS41" s="1082"/>
      <c r="CT41" s="1082"/>
      <c r="CU41" s="1082"/>
      <c r="CV41" s="542"/>
      <c r="CW41" s="1094"/>
      <c r="CX41" s="1094"/>
      <c r="CY41" s="1094"/>
    </row>
    <row r="42" spans="1:103" ht="3" customHeight="1" x14ac:dyDescent="0.15">
      <c r="A42" s="1087"/>
      <c r="B42" s="1087"/>
      <c r="C42" s="1087"/>
      <c r="D42" s="1087"/>
      <c r="J42" s="1091" t="str">
        <f>給与金額!D8</f>
        <v>3</v>
      </c>
      <c r="K42" s="1091">
        <f>給与金額!E8</f>
        <v>0</v>
      </c>
      <c r="L42" s="1091"/>
      <c r="M42" s="1077">
        <f>給与金額!F8</f>
        <v>0</v>
      </c>
      <c r="N42" s="1077"/>
      <c r="O42" s="1077"/>
      <c r="P42" s="1077"/>
      <c r="Q42" s="1077"/>
      <c r="R42" s="1077"/>
      <c r="S42" s="1077"/>
      <c r="U42" s="1077">
        <f>給与金額!G8</f>
        <v>0</v>
      </c>
      <c r="V42" s="1077">
        <f>給与金額!G8</f>
        <v>0</v>
      </c>
      <c r="W42" s="1077"/>
      <c r="X42" s="1077"/>
      <c r="Y42" s="1077"/>
      <c r="Z42" s="1077"/>
      <c r="AB42" s="1077">
        <f>給与金額!H8</f>
        <v>0</v>
      </c>
      <c r="AC42" s="1077"/>
      <c r="AD42" s="1077"/>
      <c r="AE42" s="1077"/>
      <c r="AF42" s="1077"/>
      <c r="AG42" s="1077"/>
      <c r="AH42" s="1077"/>
      <c r="AK42" s="1090">
        <f>給与金額!I8</f>
        <v>0</v>
      </c>
      <c r="AL42" s="1090"/>
      <c r="AN42" s="1077">
        <f>給与金額!J8</f>
        <v>0</v>
      </c>
      <c r="AO42" s="1077"/>
      <c r="AP42" s="1077"/>
      <c r="AQ42" s="1077"/>
      <c r="AR42" s="1077"/>
      <c r="AS42" s="1077"/>
      <c r="AT42" s="1077"/>
      <c r="AU42" s="1077"/>
      <c r="AW42" s="1088">
        <f>給与金額!K8</f>
        <v>0</v>
      </c>
      <c r="AX42" s="1088"/>
      <c r="AY42" s="1088"/>
      <c r="AZ42" s="1088"/>
      <c r="BA42" s="1088"/>
      <c r="BB42" s="16"/>
      <c r="BC42" s="1089">
        <f>給与金額!L8</f>
        <v>0</v>
      </c>
      <c r="BD42" s="1089"/>
      <c r="BE42" s="1089"/>
      <c r="BF42" s="1089"/>
      <c r="BG42" s="1089"/>
      <c r="BH42" s="1089"/>
      <c r="BI42" s="13"/>
      <c r="BJ42" s="1093" t="str">
        <f>IF(従業員情報!M26="無","○","")</f>
        <v/>
      </c>
      <c r="BK42" s="1093"/>
      <c r="BL42" s="1093"/>
      <c r="BM42" s="1093"/>
      <c r="BN42" s="1082"/>
      <c r="BO42" s="1082"/>
      <c r="BP42" s="1082"/>
      <c r="BQ42" s="1082"/>
      <c r="BR42" s="1082"/>
      <c r="BS42" s="1082"/>
      <c r="BT42" s="1082"/>
      <c r="BU42" s="1082"/>
      <c r="BV42" s="1082"/>
      <c r="BW42" s="1082"/>
      <c r="BX42" s="1082"/>
      <c r="BY42" s="1082"/>
      <c r="BZ42" s="1082"/>
      <c r="CA42" s="1082"/>
      <c r="CB42" s="1082"/>
      <c r="CC42" s="1082"/>
      <c r="CD42" s="1082"/>
      <c r="CE42" s="1082"/>
      <c r="CF42" s="1082"/>
      <c r="CG42" s="1082"/>
      <c r="CH42" s="1082"/>
      <c r="CI42" s="1082"/>
      <c r="CJ42" s="1082"/>
      <c r="CK42" s="1082"/>
      <c r="CL42" s="1082"/>
      <c r="CM42" s="1082"/>
      <c r="CN42" s="1082"/>
      <c r="CO42" s="1082"/>
      <c r="CP42" s="1082"/>
      <c r="CQ42" s="1082"/>
      <c r="CR42" s="1082"/>
      <c r="CS42" s="1082"/>
      <c r="CT42" s="1082"/>
      <c r="CU42" s="1082"/>
      <c r="CV42" s="542"/>
      <c r="CW42" s="1094"/>
      <c r="CX42" s="1094"/>
      <c r="CY42" s="1094"/>
    </row>
    <row r="43" spans="1:103" ht="3" customHeight="1" x14ac:dyDescent="0.15">
      <c r="A43" s="1087"/>
      <c r="B43" s="1087"/>
      <c r="C43" s="1087"/>
      <c r="D43" s="1087"/>
      <c r="J43" s="1091"/>
      <c r="K43" s="1091"/>
      <c r="L43" s="1091"/>
      <c r="M43" s="1077"/>
      <c r="N43" s="1077"/>
      <c r="O43" s="1077"/>
      <c r="P43" s="1077"/>
      <c r="Q43" s="1077"/>
      <c r="R43" s="1077"/>
      <c r="S43" s="1077"/>
      <c r="U43" s="1077"/>
      <c r="V43" s="1077"/>
      <c r="W43" s="1077"/>
      <c r="X43" s="1077"/>
      <c r="Y43" s="1077"/>
      <c r="Z43" s="1077"/>
      <c r="AB43" s="1077"/>
      <c r="AC43" s="1077"/>
      <c r="AD43" s="1077"/>
      <c r="AE43" s="1077"/>
      <c r="AF43" s="1077"/>
      <c r="AG43" s="1077"/>
      <c r="AH43" s="1077"/>
      <c r="AK43" s="1090"/>
      <c r="AL43" s="1090"/>
      <c r="AN43" s="1077"/>
      <c r="AO43" s="1077"/>
      <c r="AP43" s="1077"/>
      <c r="AQ43" s="1077"/>
      <c r="AR43" s="1077"/>
      <c r="AS43" s="1077"/>
      <c r="AT43" s="1077"/>
      <c r="AU43" s="1077"/>
      <c r="AW43" s="1088"/>
      <c r="AX43" s="1088"/>
      <c r="AY43" s="1088"/>
      <c r="AZ43" s="1088"/>
      <c r="BA43" s="1088"/>
      <c r="BB43" s="16"/>
      <c r="BC43" s="1089"/>
      <c r="BD43" s="1089"/>
      <c r="BE43" s="1089"/>
      <c r="BF43" s="1089"/>
      <c r="BG43" s="1089"/>
      <c r="BH43" s="1089"/>
      <c r="BI43" s="13"/>
      <c r="BJ43" s="1093"/>
      <c r="BK43" s="1093"/>
      <c r="BL43" s="1093"/>
      <c r="BM43" s="1093"/>
      <c r="BN43" s="1082"/>
      <c r="BO43" s="1082"/>
      <c r="BP43" s="1082"/>
      <c r="BQ43" s="1082"/>
      <c r="BR43" s="1082"/>
      <c r="BS43" s="1082"/>
      <c r="BT43" s="1082"/>
      <c r="BU43" s="1082"/>
      <c r="BV43" s="1082"/>
      <c r="BW43" s="1082"/>
      <c r="BX43" s="1082"/>
      <c r="BY43" s="1082"/>
      <c r="BZ43" s="1082"/>
      <c r="CA43" s="1082"/>
      <c r="CB43" s="1082"/>
      <c r="CC43" s="1082"/>
      <c r="CD43" s="1082"/>
      <c r="CE43" s="1082"/>
      <c r="CF43" s="1082"/>
      <c r="CG43" s="1082"/>
      <c r="CH43" s="1082"/>
      <c r="CI43" s="1082"/>
      <c r="CJ43" s="1082"/>
      <c r="CK43" s="1082"/>
      <c r="CL43" s="1082"/>
      <c r="CM43" s="1082"/>
      <c r="CN43" s="1082"/>
      <c r="CO43" s="1082"/>
      <c r="CP43" s="1082"/>
      <c r="CQ43" s="1082"/>
      <c r="CR43" s="1082"/>
      <c r="CS43" s="1082"/>
      <c r="CT43" s="1082"/>
      <c r="CU43" s="1082"/>
      <c r="CV43" s="542"/>
      <c r="CW43" s="1094"/>
      <c r="CX43" s="1094"/>
      <c r="CY43" s="1094"/>
    </row>
    <row r="44" spans="1:103" ht="3" customHeight="1" x14ac:dyDescent="0.15">
      <c r="J44" s="1091"/>
      <c r="K44" s="1091"/>
      <c r="L44" s="1091"/>
      <c r="M44" s="1077"/>
      <c r="N44" s="1077"/>
      <c r="O44" s="1077"/>
      <c r="P44" s="1077"/>
      <c r="Q44" s="1077"/>
      <c r="R44" s="1077"/>
      <c r="S44" s="1077"/>
      <c r="U44" s="1077"/>
      <c r="V44" s="1077"/>
      <c r="W44" s="1077"/>
      <c r="X44" s="1077"/>
      <c r="Y44" s="1077"/>
      <c r="Z44" s="1077"/>
      <c r="AB44" s="1077"/>
      <c r="AC44" s="1077"/>
      <c r="AD44" s="1077"/>
      <c r="AE44" s="1077"/>
      <c r="AF44" s="1077"/>
      <c r="AG44" s="1077"/>
      <c r="AH44" s="1077"/>
      <c r="AK44" s="1090"/>
      <c r="AL44" s="1090"/>
      <c r="AN44" s="1077"/>
      <c r="AO44" s="1077"/>
      <c r="AP44" s="1077"/>
      <c r="AQ44" s="1077"/>
      <c r="AR44" s="1077"/>
      <c r="AS44" s="1077"/>
      <c r="AT44" s="1077"/>
      <c r="AU44" s="1077"/>
      <c r="AW44" s="1088"/>
      <c r="AX44" s="1088"/>
      <c r="AY44" s="1088"/>
      <c r="AZ44" s="1088"/>
      <c r="BA44" s="1088"/>
      <c r="BB44" s="16"/>
      <c r="BC44" s="1089"/>
      <c r="BD44" s="1089"/>
      <c r="BE44" s="1089"/>
      <c r="BF44" s="1089"/>
      <c r="BG44" s="1089"/>
      <c r="BH44" s="1089"/>
      <c r="BI44" s="13"/>
      <c r="BJ44" s="1093"/>
      <c r="BK44" s="1093"/>
      <c r="BL44" s="1093"/>
      <c r="BM44" s="1093"/>
      <c r="BN44" s="1082"/>
      <c r="BO44" s="1082"/>
      <c r="BP44" s="1082"/>
      <c r="BQ44" s="1082"/>
      <c r="BR44" s="1082"/>
      <c r="BS44" s="1082"/>
      <c r="BT44" s="1082"/>
      <c r="BU44" s="1082"/>
      <c r="BV44" s="1082"/>
      <c r="BW44" s="1082"/>
      <c r="BX44" s="1082"/>
      <c r="BY44" s="1082"/>
      <c r="BZ44" s="1082"/>
      <c r="CA44" s="1082"/>
      <c r="CB44" s="1082"/>
      <c r="CC44" s="1082"/>
      <c r="CD44" s="1082"/>
      <c r="CE44" s="1082"/>
      <c r="CF44" s="1082"/>
      <c r="CG44" s="1082"/>
      <c r="CH44" s="1082"/>
      <c r="CI44" s="1082"/>
      <c r="CJ44" s="1082"/>
      <c r="CK44" s="1082"/>
      <c r="CL44" s="1082"/>
      <c r="CM44" s="1082"/>
      <c r="CN44" s="1082"/>
      <c r="CO44" s="1082"/>
      <c r="CP44" s="1082"/>
      <c r="CQ44" s="1082"/>
      <c r="CR44" s="1082"/>
      <c r="CS44" s="1082"/>
      <c r="CT44" s="1082"/>
      <c r="CU44" s="1082"/>
      <c r="CV44" s="542"/>
      <c r="CW44" s="1094" t="str">
        <f>IF(年末調整1!O18="無","○","")</f>
        <v/>
      </c>
      <c r="CX44" s="1094"/>
      <c r="CY44" s="1094"/>
    </row>
    <row r="45" spans="1:103" ht="3" customHeight="1" x14ac:dyDescent="0.15">
      <c r="AW45" s="20"/>
      <c r="AX45" s="20"/>
      <c r="AY45" s="20"/>
      <c r="AZ45" s="20"/>
      <c r="BA45" s="20"/>
      <c r="BB45" s="16"/>
      <c r="BC45" s="503"/>
      <c r="BD45" s="503"/>
      <c r="BE45" s="503"/>
      <c r="BF45" s="503"/>
      <c r="BG45" s="503"/>
      <c r="BH45" s="503"/>
      <c r="BI45" s="13"/>
      <c r="BJ45" s="1093"/>
      <c r="BK45" s="1093"/>
      <c r="BL45" s="1093"/>
      <c r="BM45" s="1093"/>
      <c r="BN45" s="1082"/>
      <c r="BO45" s="1082"/>
      <c r="BP45" s="1082"/>
      <c r="BQ45" s="1082"/>
      <c r="BR45" s="1082"/>
      <c r="BS45" s="1082"/>
      <c r="BT45" s="1082"/>
      <c r="BU45" s="1082"/>
      <c r="BV45" s="1082"/>
      <c r="BW45" s="1082"/>
      <c r="BX45" s="1082"/>
      <c r="BY45" s="1082"/>
      <c r="BZ45" s="1082"/>
      <c r="CA45" s="1082"/>
      <c r="CB45" s="1082"/>
      <c r="CC45" s="1082"/>
      <c r="CD45" s="1082"/>
      <c r="CE45" s="1082"/>
      <c r="CF45" s="1082"/>
      <c r="CG45" s="1082"/>
      <c r="CH45" s="1082"/>
      <c r="CI45" s="1082"/>
      <c r="CJ45" s="1082"/>
      <c r="CK45" s="1082"/>
      <c r="CL45" s="1082"/>
      <c r="CM45" s="1082"/>
      <c r="CN45" s="1082"/>
      <c r="CO45" s="1082"/>
      <c r="CP45" s="1082"/>
      <c r="CQ45" s="1082"/>
      <c r="CR45" s="1082"/>
      <c r="CS45" s="1082"/>
      <c r="CT45" s="1082"/>
      <c r="CU45" s="1082"/>
      <c r="CV45" s="542"/>
      <c r="CW45" s="1094"/>
      <c r="CX45" s="1094"/>
      <c r="CY45" s="1094"/>
    </row>
    <row r="46" spans="1:103" ht="3" customHeight="1" x14ac:dyDescent="0.15">
      <c r="AW46" s="20"/>
      <c r="AX46" s="20"/>
      <c r="AY46" s="20"/>
      <c r="AZ46" s="20"/>
      <c r="BA46" s="20"/>
      <c r="BB46" s="16"/>
      <c r="BC46" s="503"/>
      <c r="BD46" s="503"/>
      <c r="BE46" s="503"/>
      <c r="BF46" s="503"/>
      <c r="BG46" s="503"/>
      <c r="BH46" s="503"/>
      <c r="BI46" s="13"/>
      <c r="BJ46" s="1093"/>
      <c r="BK46" s="1093"/>
      <c r="BL46" s="1093"/>
      <c r="BM46" s="1093"/>
      <c r="BN46" s="1082"/>
      <c r="BO46" s="1082"/>
      <c r="BP46" s="1082"/>
      <c r="BQ46" s="1082"/>
      <c r="BR46" s="1082"/>
      <c r="BS46" s="1082"/>
      <c r="BT46" s="1082"/>
      <c r="BU46" s="1082"/>
      <c r="BV46" s="1082"/>
      <c r="BW46" s="1082"/>
      <c r="BX46" s="1082"/>
      <c r="BY46" s="1082"/>
      <c r="BZ46" s="1082"/>
      <c r="CA46" s="1082"/>
      <c r="CB46" s="1082"/>
      <c r="CC46" s="1082"/>
      <c r="CD46" s="1082"/>
      <c r="CE46" s="1082"/>
      <c r="CF46" s="1082"/>
      <c r="CG46" s="1082"/>
      <c r="CH46" s="1082"/>
      <c r="CI46" s="1082"/>
      <c r="CJ46" s="1082"/>
      <c r="CK46" s="1082"/>
      <c r="CL46" s="1082"/>
      <c r="CM46" s="1082"/>
      <c r="CN46" s="1082"/>
      <c r="CO46" s="1082"/>
      <c r="CP46" s="1082"/>
      <c r="CQ46" s="1082"/>
      <c r="CR46" s="1082"/>
      <c r="CS46" s="1082"/>
      <c r="CT46" s="1082"/>
      <c r="CU46" s="1082"/>
      <c r="CV46" s="542"/>
      <c r="CW46" s="1094"/>
      <c r="CX46" s="1094"/>
      <c r="CY46" s="1094"/>
    </row>
    <row r="47" spans="1:103" ht="3" customHeight="1" x14ac:dyDescent="0.15">
      <c r="M47" s="1077"/>
      <c r="N47" s="1077"/>
      <c r="O47" s="1077"/>
      <c r="P47" s="1077"/>
      <c r="Q47" s="1077"/>
      <c r="R47" s="1077"/>
      <c r="S47" s="1077"/>
      <c r="AW47" s="20"/>
      <c r="AX47" s="20"/>
      <c r="AY47" s="20"/>
      <c r="AZ47" s="20"/>
      <c r="BA47" s="20"/>
      <c r="BB47" s="16"/>
      <c r="BC47" s="503"/>
      <c r="BD47" s="503"/>
      <c r="BE47" s="503"/>
      <c r="BF47" s="503"/>
      <c r="BG47" s="503"/>
      <c r="BH47" s="503"/>
      <c r="BI47" s="13"/>
      <c r="BN47" s="1082"/>
      <c r="BO47" s="1082"/>
      <c r="BP47" s="1082"/>
      <c r="BQ47" s="1082"/>
      <c r="BR47" s="1082"/>
      <c r="BS47" s="1082"/>
      <c r="BT47" s="1082"/>
      <c r="BU47" s="1082"/>
      <c r="BV47" s="1082"/>
      <c r="BW47" s="1082"/>
      <c r="BX47" s="1082"/>
      <c r="BY47" s="1082"/>
      <c r="BZ47" s="1082"/>
      <c r="CA47" s="1082"/>
      <c r="CB47" s="1082"/>
      <c r="CC47" s="1082"/>
      <c r="CD47" s="1082"/>
      <c r="CE47" s="1082"/>
      <c r="CF47" s="1082"/>
      <c r="CG47" s="1082"/>
      <c r="CH47" s="1082"/>
      <c r="CI47" s="1082"/>
      <c r="CJ47" s="1082"/>
      <c r="CK47" s="1082"/>
      <c r="CL47" s="1082"/>
      <c r="CM47" s="1082"/>
      <c r="CN47" s="1082"/>
      <c r="CO47" s="1082"/>
      <c r="CP47" s="1082"/>
      <c r="CQ47" s="1082"/>
      <c r="CR47" s="1082"/>
      <c r="CS47" s="1082"/>
      <c r="CT47" s="1082"/>
      <c r="CU47" s="1082"/>
      <c r="CV47" s="542"/>
      <c r="CW47" s="1094"/>
      <c r="CX47" s="1094"/>
      <c r="CY47" s="1094"/>
    </row>
    <row r="48" spans="1:103" ht="3" customHeight="1" x14ac:dyDescent="0.15">
      <c r="M48" s="1077"/>
      <c r="N48" s="1077"/>
      <c r="O48" s="1077"/>
      <c r="P48" s="1077"/>
      <c r="Q48" s="1077"/>
      <c r="R48" s="1077"/>
      <c r="S48" s="1077"/>
      <c r="AW48" s="20"/>
      <c r="AX48" s="20"/>
      <c r="AY48" s="20"/>
      <c r="AZ48" s="20"/>
      <c r="BA48" s="20"/>
      <c r="BB48" s="16"/>
      <c r="BC48" s="503"/>
      <c r="BD48" s="503"/>
      <c r="BE48" s="503"/>
      <c r="BF48" s="503"/>
      <c r="BG48" s="503"/>
      <c r="BH48" s="503"/>
      <c r="BI48" s="13"/>
      <c r="BN48" s="1082"/>
      <c r="BO48" s="1082"/>
      <c r="BP48" s="1082"/>
      <c r="BQ48" s="1082"/>
      <c r="BR48" s="1082"/>
      <c r="BS48" s="1082"/>
      <c r="BT48" s="1082"/>
      <c r="BU48" s="1082"/>
      <c r="BV48" s="1082"/>
      <c r="BW48" s="1082"/>
      <c r="BX48" s="1082"/>
      <c r="BY48" s="1082"/>
      <c r="BZ48" s="1082"/>
      <c r="CA48" s="1082"/>
      <c r="CB48" s="1082"/>
      <c r="CC48" s="1082"/>
      <c r="CD48" s="1082"/>
      <c r="CE48" s="1082"/>
      <c r="CF48" s="1082"/>
      <c r="CG48" s="1082"/>
      <c r="CH48" s="1082"/>
      <c r="CI48" s="1082"/>
      <c r="CJ48" s="1082"/>
      <c r="CK48" s="1082"/>
      <c r="CL48" s="1082"/>
      <c r="CM48" s="1082"/>
      <c r="CN48" s="1082"/>
      <c r="CO48" s="1082"/>
      <c r="CP48" s="1082"/>
      <c r="CQ48" s="1082"/>
      <c r="CR48" s="1082"/>
      <c r="CS48" s="1082"/>
      <c r="CT48" s="1082"/>
      <c r="CU48" s="1082"/>
      <c r="CV48" s="542"/>
      <c r="CW48" s="542"/>
    </row>
    <row r="49" spans="10:104" ht="3" customHeight="1" x14ac:dyDescent="0.15">
      <c r="M49" s="1077"/>
      <c r="N49" s="1077"/>
      <c r="O49" s="1077"/>
      <c r="P49" s="1077"/>
      <c r="Q49" s="1077"/>
      <c r="R49" s="1077"/>
      <c r="S49" s="1077"/>
      <c r="AW49" s="20"/>
      <c r="AX49" s="20"/>
      <c r="AY49" s="20"/>
      <c r="AZ49" s="20"/>
      <c r="BA49" s="20"/>
      <c r="BB49" s="16"/>
      <c r="BC49" s="503"/>
      <c r="BD49" s="503"/>
      <c r="BE49" s="503"/>
      <c r="BF49" s="503"/>
      <c r="BG49" s="503"/>
      <c r="BH49" s="503"/>
      <c r="BI49" s="13"/>
      <c r="BN49" s="1082"/>
      <c r="BO49" s="1082"/>
      <c r="BP49" s="1082"/>
      <c r="BQ49" s="1082"/>
      <c r="BR49" s="1082"/>
      <c r="BS49" s="1082"/>
      <c r="BT49" s="1082"/>
      <c r="BU49" s="1082"/>
      <c r="BV49" s="1082"/>
      <c r="BW49" s="1082"/>
      <c r="BX49" s="1082"/>
      <c r="BY49" s="1082"/>
      <c r="BZ49" s="1082"/>
      <c r="CA49" s="1082"/>
      <c r="CB49" s="1082"/>
      <c r="CC49" s="1082"/>
      <c r="CD49" s="1082"/>
      <c r="CE49" s="1082"/>
      <c r="CF49" s="1082"/>
      <c r="CG49" s="1082"/>
      <c r="CH49" s="1082"/>
      <c r="CI49" s="1082"/>
      <c r="CJ49" s="1082"/>
      <c r="CK49" s="1082"/>
      <c r="CL49" s="1082"/>
      <c r="CM49" s="1082"/>
      <c r="CN49" s="1082"/>
      <c r="CO49" s="1082"/>
      <c r="CP49" s="1082"/>
      <c r="CQ49" s="1082"/>
      <c r="CR49" s="1082"/>
      <c r="CS49" s="1082"/>
      <c r="CT49" s="1082"/>
      <c r="CU49" s="1082"/>
      <c r="CV49" s="542"/>
      <c r="CW49" s="542"/>
    </row>
    <row r="50" spans="10:104" ht="3" customHeight="1" x14ac:dyDescent="0.15">
      <c r="AW50" s="20"/>
      <c r="AX50" s="20"/>
      <c r="AY50" s="20"/>
      <c r="AZ50" s="20"/>
      <c r="BA50" s="20"/>
      <c r="BB50" s="16"/>
      <c r="BC50" s="503"/>
      <c r="BD50" s="503"/>
      <c r="BE50" s="503"/>
      <c r="BF50" s="503"/>
      <c r="BG50" s="503"/>
      <c r="BH50" s="503"/>
      <c r="BI50" s="13"/>
      <c r="BJ50" s="13"/>
      <c r="BL50" s="19"/>
      <c r="BM50" s="19"/>
      <c r="BN50" s="1082"/>
      <c r="BO50" s="1082"/>
      <c r="BP50" s="1082"/>
      <c r="BQ50" s="1082"/>
      <c r="BR50" s="1082"/>
      <c r="BS50" s="1082"/>
      <c r="BT50" s="1082"/>
      <c r="BU50" s="1082"/>
      <c r="BV50" s="1082"/>
      <c r="BW50" s="1082"/>
      <c r="BX50" s="1082"/>
      <c r="BY50" s="1082"/>
      <c r="BZ50" s="1082"/>
      <c r="CA50" s="1082"/>
      <c r="CB50" s="1082"/>
      <c r="CC50" s="1082"/>
      <c r="CD50" s="1082"/>
      <c r="CE50" s="1082"/>
      <c r="CF50" s="1082"/>
      <c r="CG50" s="1082"/>
      <c r="CH50" s="1082"/>
      <c r="CI50" s="1082"/>
      <c r="CJ50" s="1082"/>
      <c r="CK50" s="1082"/>
      <c r="CL50" s="1082"/>
      <c r="CM50" s="1082"/>
      <c r="CN50" s="1082"/>
      <c r="CO50" s="1082"/>
      <c r="CP50" s="1082"/>
      <c r="CQ50" s="1082"/>
      <c r="CR50" s="1082"/>
      <c r="CS50" s="1082"/>
      <c r="CT50" s="1082"/>
      <c r="CU50" s="1082"/>
    </row>
    <row r="51" spans="10:104" ht="3" customHeight="1" x14ac:dyDescent="0.15">
      <c r="J51" s="1091" t="str">
        <f>給与金額!D9</f>
        <v>4</v>
      </c>
      <c r="K51" s="1091">
        <f>給与金額!E9</f>
        <v>0</v>
      </c>
      <c r="L51" s="1091"/>
      <c r="M51" s="1077">
        <f>給与金額!F9</f>
        <v>0</v>
      </c>
      <c r="N51" s="1077"/>
      <c r="O51" s="1077"/>
      <c r="P51" s="1077"/>
      <c r="Q51" s="1077"/>
      <c r="R51" s="1077"/>
      <c r="S51" s="1077"/>
      <c r="U51" s="1077">
        <f>給与金額!G9</f>
        <v>0</v>
      </c>
      <c r="V51" s="1077">
        <f>給与金額!G9</f>
        <v>0</v>
      </c>
      <c r="W51" s="1077"/>
      <c r="X51" s="1077"/>
      <c r="Y51" s="1077"/>
      <c r="Z51" s="1077"/>
      <c r="AB51" s="1077">
        <f>給与金額!H9</f>
        <v>0</v>
      </c>
      <c r="AC51" s="1077"/>
      <c r="AD51" s="1077"/>
      <c r="AE51" s="1077"/>
      <c r="AF51" s="1077"/>
      <c r="AG51" s="1077"/>
      <c r="AH51" s="1077"/>
      <c r="AK51" s="1090">
        <f>給与金額!I9</f>
        <v>0</v>
      </c>
      <c r="AL51" s="1090"/>
      <c r="AN51" s="1077">
        <f>給与金額!J9</f>
        <v>0</v>
      </c>
      <c r="AO51" s="1077"/>
      <c r="AP51" s="1077"/>
      <c r="AQ51" s="1077"/>
      <c r="AR51" s="1077"/>
      <c r="AS51" s="1077"/>
      <c r="AT51" s="1077"/>
      <c r="AU51" s="1077"/>
      <c r="AW51" s="1088">
        <f>給与金額!K9</f>
        <v>0</v>
      </c>
      <c r="AX51" s="1088"/>
      <c r="AY51" s="1088"/>
      <c r="AZ51" s="1088"/>
      <c r="BA51" s="1088"/>
      <c r="BB51" s="16"/>
      <c r="BC51" s="1089">
        <f>給与金額!L9</f>
        <v>0</v>
      </c>
      <c r="BD51" s="1089"/>
      <c r="BE51" s="1089"/>
      <c r="BF51" s="1089"/>
      <c r="BG51" s="1089"/>
      <c r="BH51" s="1089"/>
      <c r="BI51" s="13"/>
      <c r="BJ51" s="13"/>
      <c r="BN51" s="1082"/>
      <c r="BO51" s="1082"/>
      <c r="BP51" s="1082"/>
      <c r="BQ51" s="1082"/>
      <c r="BR51" s="1082"/>
      <c r="BS51" s="1082"/>
      <c r="BT51" s="1082"/>
      <c r="BU51" s="1082"/>
      <c r="BV51" s="1082"/>
      <c r="BW51" s="1082"/>
      <c r="BX51" s="1082"/>
      <c r="BY51" s="1082"/>
      <c r="BZ51" s="1082"/>
      <c r="CA51" s="1082"/>
      <c r="CB51" s="1082"/>
      <c r="CC51" s="1082"/>
      <c r="CD51" s="1082"/>
      <c r="CE51" s="1082"/>
      <c r="CF51" s="1082"/>
      <c r="CG51" s="1082"/>
      <c r="CH51" s="1082"/>
      <c r="CI51" s="1082"/>
      <c r="CJ51" s="1082"/>
      <c r="CK51" s="1082"/>
      <c r="CL51" s="1082"/>
      <c r="CM51" s="1082"/>
      <c r="CN51" s="1082"/>
      <c r="CO51" s="1082"/>
      <c r="CP51" s="1082"/>
      <c r="CQ51" s="1082"/>
      <c r="CR51" s="1082"/>
      <c r="CS51" s="1082"/>
      <c r="CT51" s="1082"/>
      <c r="CU51" s="1082"/>
    </row>
    <row r="52" spans="10:104" ht="3" customHeight="1" x14ac:dyDescent="0.15">
      <c r="J52" s="1091"/>
      <c r="K52" s="1091"/>
      <c r="L52" s="1091"/>
      <c r="M52" s="1077"/>
      <c r="N52" s="1077"/>
      <c r="O52" s="1077"/>
      <c r="P52" s="1077"/>
      <c r="Q52" s="1077"/>
      <c r="R52" s="1077"/>
      <c r="S52" s="1077"/>
      <c r="U52" s="1077"/>
      <c r="V52" s="1077"/>
      <c r="W52" s="1077"/>
      <c r="X52" s="1077"/>
      <c r="Y52" s="1077"/>
      <c r="Z52" s="1077"/>
      <c r="AB52" s="1077"/>
      <c r="AC52" s="1077"/>
      <c r="AD52" s="1077"/>
      <c r="AE52" s="1077"/>
      <c r="AF52" s="1077"/>
      <c r="AG52" s="1077"/>
      <c r="AH52" s="1077"/>
      <c r="AK52" s="1090"/>
      <c r="AL52" s="1090"/>
      <c r="AN52" s="1077"/>
      <c r="AO52" s="1077"/>
      <c r="AP52" s="1077"/>
      <c r="AQ52" s="1077"/>
      <c r="AR52" s="1077"/>
      <c r="AS52" s="1077"/>
      <c r="AT52" s="1077"/>
      <c r="AU52" s="1077"/>
      <c r="AW52" s="1088"/>
      <c r="AX52" s="1088"/>
      <c r="AY52" s="1088"/>
      <c r="AZ52" s="1088"/>
      <c r="BA52" s="1088"/>
      <c r="BB52" s="16"/>
      <c r="BC52" s="1089"/>
      <c r="BD52" s="1089"/>
      <c r="BE52" s="1089"/>
      <c r="BF52" s="1089"/>
      <c r="BG52" s="1089"/>
      <c r="BH52" s="1089"/>
      <c r="BI52" s="13"/>
      <c r="BJ52" s="13"/>
      <c r="BN52" s="1082"/>
      <c r="BO52" s="1082"/>
      <c r="BP52" s="1082"/>
      <c r="BQ52" s="1082"/>
      <c r="BR52" s="1082"/>
      <c r="BS52" s="1082"/>
      <c r="BT52" s="1082"/>
      <c r="BU52" s="1082"/>
      <c r="BV52" s="1082"/>
      <c r="BW52" s="1082"/>
      <c r="BX52" s="1082"/>
      <c r="BY52" s="1082"/>
      <c r="BZ52" s="1082"/>
      <c r="CA52" s="1082"/>
      <c r="CB52" s="1082"/>
      <c r="CC52" s="1082"/>
      <c r="CD52" s="1082"/>
      <c r="CE52" s="1082"/>
      <c r="CF52" s="1082"/>
      <c r="CG52" s="1082"/>
      <c r="CH52" s="1082"/>
      <c r="CI52" s="1082"/>
      <c r="CJ52" s="1082"/>
      <c r="CK52" s="1082"/>
      <c r="CL52" s="1082"/>
      <c r="CM52" s="1082"/>
      <c r="CN52" s="1082"/>
      <c r="CO52" s="1082"/>
      <c r="CP52" s="1082"/>
      <c r="CQ52" s="1082"/>
      <c r="CR52" s="1082"/>
      <c r="CS52" s="1082"/>
      <c r="CT52" s="1082"/>
      <c r="CU52" s="1082"/>
    </row>
    <row r="53" spans="10:104" ht="3" customHeight="1" x14ac:dyDescent="0.15">
      <c r="J53" s="1091"/>
      <c r="K53" s="1091"/>
      <c r="L53" s="1091"/>
      <c r="M53" s="1077"/>
      <c r="N53" s="1077"/>
      <c r="O53" s="1077"/>
      <c r="P53" s="1077"/>
      <c r="Q53" s="1077"/>
      <c r="R53" s="1077"/>
      <c r="S53" s="1077"/>
      <c r="U53" s="1077"/>
      <c r="V53" s="1077"/>
      <c r="W53" s="1077"/>
      <c r="X53" s="1077"/>
      <c r="Y53" s="1077"/>
      <c r="Z53" s="1077"/>
      <c r="AB53" s="1077"/>
      <c r="AC53" s="1077"/>
      <c r="AD53" s="1077"/>
      <c r="AE53" s="1077"/>
      <c r="AF53" s="1077"/>
      <c r="AG53" s="1077"/>
      <c r="AH53" s="1077"/>
      <c r="AK53" s="1090"/>
      <c r="AL53" s="1090"/>
      <c r="AN53" s="1077"/>
      <c r="AO53" s="1077"/>
      <c r="AP53" s="1077"/>
      <c r="AQ53" s="1077"/>
      <c r="AR53" s="1077"/>
      <c r="AS53" s="1077"/>
      <c r="AT53" s="1077"/>
      <c r="AU53" s="1077"/>
      <c r="AW53" s="1088"/>
      <c r="AX53" s="1088"/>
      <c r="AY53" s="1088"/>
      <c r="AZ53" s="1088"/>
      <c r="BA53" s="1088"/>
      <c r="BB53" s="16"/>
      <c r="BC53" s="1089"/>
      <c r="BD53" s="1089"/>
      <c r="BE53" s="1089"/>
      <c r="BF53" s="1089"/>
      <c r="BG53" s="1089"/>
      <c r="BH53" s="1089"/>
      <c r="BI53" s="13"/>
      <c r="BJ53" s="13"/>
      <c r="CK53" s="17"/>
      <c r="CL53" s="17"/>
      <c r="CM53" s="17"/>
      <c r="CN53" s="17"/>
      <c r="CO53" s="17"/>
      <c r="CX53" s="17"/>
      <c r="CY53" s="17"/>
    </row>
    <row r="54" spans="10:104" ht="3" customHeight="1" x14ac:dyDescent="0.15">
      <c r="AW54" s="20"/>
      <c r="AX54" s="20"/>
      <c r="AY54" s="20"/>
      <c r="AZ54" s="20"/>
      <c r="BA54" s="20"/>
      <c r="BB54" s="16"/>
      <c r="BC54" s="503"/>
      <c r="BD54" s="503"/>
      <c r="BE54" s="503"/>
      <c r="BF54" s="503"/>
      <c r="BG54" s="503"/>
      <c r="BH54" s="503"/>
      <c r="BI54" s="13"/>
      <c r="BJ54" s="13"/>
      <c r="CD54" s="1077">
        <f>年末調整2!N5</f>
        <v>0</v>
      </c>
      <c r="CE54" s="1077"/>
      <c r="CF54" s="1077"/>
      <c r="CG54" s="1077"/>
      <c r="CH54" s="1077"/>
      <c r="CI54" s="1077"/>
      <c r="CJ54" s="1077"/>
      <c r="CK54" s="17"/>
      <c r="CL54" s="17"/>
      <c r="CM54" s="17"/>
      <c r="CN54" s="17"/>
      <c r="CO54" s="17"/>
      <c r="CP54" s="1077">
        <f>年末調整2!U5</f>
        <v>0</v>
      </c>
      <c r="CQ54" s="1077"/>
      <c r="CR54" s="1077"/>
      <c r="CS54" s="1077"/>
      <c r="CT54" s="1077"/>
      <c r="CU54" s="1077"/>
      <c r="CV54" s="1077"/>
      <c r="CW54" s="1077"/>
    </row>
    <row r="55" spans="10:104" ht="3" customHeight="1" x14ac:dyDescent="0.15">
      <c r="AW55" s="20"/>
      <c r="AX55" s="20"/>
      <c r="AY55" s="20"/>
      <c r="AZ55" s="20"/>
      <c r="BA55" s="20"/>
      <c r="BB55" s="16"/>
      <c r="BC55" s="503"/>
      <c r="BD55" s="503"/>
      <c r="BE55" s="503"/>
      <c r="BF55" s="503"/>
      <c r="BG55" s="503"/>
      <c r="BH55" s="503"/>
      <c r="BI55" s="13"/>
      <c r="BJ55" s="13"/>
      <c r="CD55" s="1077"/>
      <c r="CE55" s="1077"/>
      <c r="CF55" s="1077"/>
      <c r="CG55" s="1077"/>
      <c r="CH55" s="1077"/>
      <c r="CI55" s="1077"/>
      <c r="CJ55" s="1077"/>
      <c r="CK55" s="17"/>
      <c r="CL55" s="17"/>
      <c r="CM55" s="17"/>
      <c r="CN55" s="17"/>
      <c r="CO55" s="17"/>
      <c r="CP55" s="1077"/>
      <c r="CQ55" s="1077"/>
      <c r="CR55" s="1077"/>
      <c r="CS55" s="1077"/>
      <c r="CT55" s="1077"/>
      <c r="CU55" s="1077"/>
      <c r="CV55" s="1077"/>
      <c r="CW55" s="1077"/>
    </row>
    <row r="56" spans="10:104" ht="3" customHeight="1" x14ac:dyDescent="0.15">
      <c r="M56" s="1077"/>
      <c r="N56" s="1077"/>
      <c r="O56" s="1077"/>
      <c r="P56" s="1077"/>
      <c r="Q56" s="1077"/>
      <c r="R56" s="1077"/>
      <c r="S56" s="1077"/>
      <c r="AW56" s="20"/>
      <c r="AX56" s="20"/>
      <c r="AY56" s="20"/>
      <c r="AZ56" s="20"/>
      <c r="BA56" s="20"/>
      <c r="BB56" s="16"/>
      <c r="BC56" s="503"/>
      <c r="BD56" s="503"/>
      <c r="BE56" s="503"/>
      <c r="BF56" s="503"/>
      <c r="BG56" s="503"/>
      <c r="BH56" s="503"/>
      <c r="BI56" s="13"/>
      <c r="BJ56" s="13"/>
      <c r="CD56" s="1077"/>
      <c r="CE56" s="1077"/>
      <c r="CF56" s="1077"/>
      <c r="CG56" s="1077"/>
      <c r="CH56" s="1077"/>
      <c r="CI56" s="1077"/>
      <c r="CJ56" s="1077"/>
      <c r="CK56" s="17"/>
      <c r="CL56" s="17"/>
      <c r="CM56" s="17"/>
      <c r="CN56" s="17"/>
      <c r="CO56" s="17"/>
      <c r="CP56" s="1077"/>
      <c r="CQ56" s="1077"/>
      <c r="CR56" s="1077"/>
      <c r="CS56" s="1077"/>
      <c r="CT56" s="1077"/>
      <c r="CU56" s="1077"/>
      <c r="CV56" s="1077"/>
      <c r="CW56" s="1077"/>
    </row>
    <row r="57" spans="10:104" ht="3" customHeight="1" x14ac:dyDescent="0.15">
      <c r="M57" s="1077"/>
      <c r="N57" s="1077"/>
      <c r="O57" s="1077"/>
      <c r="P57" s="1077"/>
      <c r="Q57" s="1077"/>
      <c r="R57" s="1077"/>
      <c r="S57" s="1077"/>
      <c r="AW57" s="20"/>
      <c r="AX57" s="20"/>
      <c r="AY57" s="20"/>
      <c r="AZ57" s="20"/>
      <c r="BA57" s="20"/>
      <c r="BB57" s="16"/>
      <c r="BC57" s="503"/>
      <c r="BD57" s="503"/>
      <c r="BE57" s="503"/>
      <c r="BF57" s="503"/>
      <c r="BG57" s="503"/>
      <c r="BH57" s="503"/>
      <c r="BI57" s="13"/>
      <c r="BJ57" s="13"/>
      <c r="CK57" s="17"/>
      <c r="CL57" s="17"/>
      <c r="CM57" s="17"/>
      <c r="CN57" s="17"/>
      <c r="CO57" s="17"/>
      <c r="CX57" s="17"/>
      <c r="CY57" s="17"/>
      <c r="CZ57" s="18"/>
    </row>
    <row r="58" spans="10:104" ht="3" customHeight="1" x14ac:dyDescent="0.15">
      <c r="M58" s="1077"/>
      <c r="N58" s="1077"/>
      <c r="O58" s="1077"/>
      <c r="P58" s="1077"/>
      <c r="Q58" s="1077"/>
      <c r="R58" s="1077"/>
      <c r="S58" s="1077"/>
      <c r="AW58" s="20"/>
      <c r="AX58" s="20"/>
      <c r="AY58" s="20"/>
      <c r="AZ58" s="20"/>
      <c r="BA58" s="20"/>
      <c r="BB58" s="16"/>
      <c r="BC58" s="503"/>
      <c r="BD58" s="503"/>
      <c r="BE58" s="503"/>
      <c r="BF58" s="503"/>
      <c r="BG58" s="503"/>
      <c r="BH58" s="503"/>
      <c r="BI58" s="13"/>
      <c r="BJ58" s="13"/>
      <c r="CD58" s="1077">
        <f>年末調整2!N6</f>
        <v>0</v>
      </c>
      <c r="CE58" s="1077"/>
      <c r="CF58" s="1077"/>
      <c r="CG58" s="1077"/>
      <c r="CH58" s="1077"/>
      <c r="CI58" s="1077"/>
      <c r="CJ58" s="1077"/>
      <c r="CK58" s="17"/>
      <c r="CL58" s="17"/>
      <c r="CM58" s="17"/>
      <c r="CN58" s="17"/>
      <c r="CO58" s="17"/>
      <c r="CP58" s="1077">
        <f>年末調整2!U6</f>
        <v>0</v>
      </c>
      <c r="CQ58" s="1077"/>
      <c r="CR58" s="1077"/>
      <c r="CS58" s="1077"/>
      <c r="CT58" s="1077"/>
      <c r="CU58" s="1077"/>
      <c r="CV58" s="1077"/>
      <c r="CW58" s="1077"/>
    </row>
    <row r="59" spans="10:104" ht="3" customHeight="1" x14ac:dyDescent="0.15">
      <c r="AW59" s="20"/>
      <c r="AX59" s="20"/>
      <c r="AY59" s="20"/>
      <c r="AZ59" s="20"/>
      <c r="BA59" s="20"/>
      <c r="BB59" s="16"/>
      <c r="BC59" s="503"/>
      <c r="BD59" s="503"/>
      <c r="BE59" s="503"/>
      <c r="BF59" s="503"/>
      <c r="BG59" s="503"/>
      <c r="BH59" s="503"/>
      <c r="BI59" s="13"/>
      <c r="BJ59" s="13"/>
      <c r="CD59" s="1077"/>
      <c r="CE59" s="1077"/>
      <c r="CF59" s="1077"/>
      <c r="CG59" s="1077"/>
      <c r="CH59" s="1077"/>
      <c r="CI59" s="1077"/>
      <c r="CJ59" s="1077"/>
      <c r="CK59" s="17"/>
      <c r="CL59" s="17"/>
      <c r="CM59" s="17"/>
      <c r="CN59" s="17"/>
      <c r="CO59" s="17"/>
      <c r="CP59" s="1077"/>
      <c r="CQ59" s="1077"/>
      <c r="CR59" s="1077"/>
      <c r="CS59" s="1077"/>
      <c r="CT59" s="1077"/>
      <c r="CU59" s="1077"/>
      <c r="CV59" s="1077"/>
      <c r="CW59" s="1077"/>
    </row>
    <row r="60" spans="10:104" ht="3" customHeight="1" x14ac:dyDescent="0.15">
      <c r="J60" s="1091" t="str">
        <f>給与金額!D10</f>
        <v>5</v>
      </c>
      <c r="K60" s="1091">
        <f>給与金額!E10</f>
        <v>0</v>
      </c>
      <c r="L60" s="1091"/>
      <c r="M60" s="1077">
        <f>給与金額!F10</f>
        <v>0</v>
      </c>
      <c r="N60" s="1077"/>
      <c r="O60" s="1077"/>
      <c r="P60" s="1077"/>
      <c r="Q60" s="1077"/>
      <c r="R60" s="1077"/>
      <c r="S60" s="1077"/>
      <c r="U60" s="1077">
        <f>給与金額!G10</f>
        <v>0</v>
      </c>
      <c r="V60" s="1077">
        <f>給与金額!G10</f>
        <v>0</v>
      </c>
      <c r="W60" s="1077"/>
      <c r="X60" s="1077"/>
      <c r="Y60" s="1077"/>
      <c r="Z60" s="1077"/>
      <c r="AB60" s="1077">
        <f>給与金額!H10</f>
        <v>0</v>
      </c>
      <c r="AC60" s="1077"/>
      <c r="AD60" s="1077"/>
      <c r="AE60" s="1077"/>
      <c r="AF60" s="1077"/>
      <c r="AG60" s="1077"/>
      <c r="AH60" s="1077"/>
      <c r="AK60" s="1090">
        <f>給与金額!I10</f>
        <v>0</v>
      </c>
      <c r="AL60" s="1090"/>
      <c r="AN60" s="1077">
        <f>給与金額!J10</f>
        <v>0</v>
      </c>
      <c r="AO60" s="1077"/>
      <c r="AP60" s="1077"/>
      <c r="AQ60" s="1077"/>
      <c r="AR60" s="1077"/>
      <c r="AS60" s="1077"/>
      <c r="AT60" s="1077"/>
      <c r="AU60" s="1077"/>
      <c r="AW60" s="1088">
        <f>給与金額!K10</f>
        <v>0</v>
      </c>
      <c r="AX60" s="1088"/>
      <c r="AY60" s="1088"/>
      <c r="AZ60" s="1088"/>
      <c r="BA60" s="1088"/>
      <c r="BB60" s="16"/>
      <c r="BC60" s="1089">
        <f>給与金額!L10</f>
        <v>0</v>
      </c>
      <c r="BD60" s="1089"/>
      <c r="BE60" s="1089"/>
      <c r="BF60" s="1089"/>
      <c r="BG60" s="1089"/>
      <c r="BH60" s="1089"/>
      <c r="BI60" s="13"/>
      <c r="BJ60" s="13"/>
      <c r="CD60" s="1077"/>
      <c r="CE60" s="1077"/>
      <c r="CF60" s="1077"/>
      <c r="CG60" s="1077"/>
      <c r="CH60" s="1077"/>
      <c r="CI60" s="1077"/>
      <c r="CJ60" s="1077"/>
      <c r="CK60" s="17"/>
      <c r="CL60" s="17"/>
      <c r="CM60" s="17"/>
      <c r="CN60" s="17"/>
      <c r="CO60" s="17"/>
      <c r="CP60" s="1077"/>
      <c r="CQ60" s="1077"/>
      <c r="CR60" s="1077"/>
      <c r="CS60" s="1077"/>
      <c r="CT60" s="1077"/>
      <c r="CU60" s="1077"/>
      <c r="CV60" s="1077"/>
      <c r="CW60" s="1077"/>
    </row>
    <row r="61" spans="10:104" ht="3" customHeight="1" x14ac:dyDescent="0.15">
      <c r="J61" s="1091"/>
      <c r="K61" s="1091"/>
      <c r="L61" s="1091"/>
      <c r="M61" s="1077"/>
      <c r="N61" s="1077"/>
      <c r="O61" s="1077"/>
      <c r="P61" s="1077"/>
      <c r="Q61" s="1077"/>
      <c r="R61" s="1077"/>
      <c r="S61" s="1077"/>
      <c r="U61" s="1077"/>
      <c r="V61" s="1077"/>
      <c r="W61" s="1077"/>
      <c r="X61" s="1077"/>
      <c r="Y61" s="1077"/>
      <c r="Z61" s="1077"/>
      <c r="AB61" s="1077"/>
      <c r="AC61" s="1077"/>
      <c r="AD61" s="1077"/>
      <c r="AE61" s="1077"/>
      <c r="AF61" s="1077"/>
      <c r="AG61" s="1077"/>
      <c r="AH61" s="1077"/>
      <c r="AK61" s="1090"/>
      <c r="AL61" s="1090"/>
      <c r="AN61" s="1077"/>
      <c r="AO61" s="1077"/>
      <c r="AP61" s="1077"/>
      <c r="AQ61" s="1077"/>
      <c r="AR61" s="1077"/>
      <c r="AS61" s="1077"/>
      <c r="AT61" s="1077"/>
      <c r="AU61" s="1077"/>
      <c r="AW61" s="1088"/>
      <c r="AX61" s="1088"/>
      <c r="AY61" s="1088"/>
      <c r="AZ61" s="1088"/>
      <c r="BA61" s="1088"/>
      <c r="BB61" s="16"/>
      <c r="BC61" s="1089"/>
      <c r="BD61" s="1089"/>
      <c r="BE61" s="1089"/>
      <c r="BF61" s="1089"/>
      <c r="BG61" s="1089"/>
      <c r="BH61" s="1089"/>
      <c r="BI61" s="13"/>
      <c r="BJ61" s="13"/>
      <c r="CK61" s="17"/>
      <c r="CL61" s="17"/>
      <c r="CM61" s="17"/>
      <c r="CN61" s="17"/>
      <c r="CO61" s="17"/>
      <c r="CX61" s="17"/>
      <c r="CY61" s="17"/>
      <c r="CZ61" s="18"/>
    </row>
    <row r="62" spans="10:104" ht="3" customHeight="1" x14ac:dyDescent="0.15">
      <c r="J62" s="1091"/>
      <c r="K62" s="1091"/>
      <c r="L62" s="1091"/>
      <c r="M62" s="1077"/>
      <c r="N62" s="1077"/>
      <c r="O62" s="1077"/>
      <c r="P62" s="1077"/>
      <c r="Q62" s="1077"/>
      <c r="R62" s="1077"/>
      <c r="S62" s="1077"/>
      <c r="U62" s="1077"/>
      <c r="V62" s="1077"/>
      <c r="W62" s="1077"/>
      <c r="X62" s="1077"/>
      <c r="Y62" s="1077"/>
      <c r="Z62" s="1077"/>
      <c r="AB62" s="1077"/>
      <c r="AC62" s="1077"/>
      <c r="AD62" s="1077"/>
      <c r="AE62" s="1077"/>
      <c r="AF62" s="1077"/>
      <c r="AG62" s="1077"/>
      <c r="AH62" s="1077"/>
      <c r="AK62" s="1090"/>
      <c r="AL62" s="1090"/>
      <c r="AN62" s="1077"/>
      <c r="AO62" s="1077"/>
      <c r="AP62" s="1077"/>
      <c r="AQ62" s="1077"/>
      <c r="AR62" s="1077"/>
      <c r="AS62" s="1077"/>
      <c r="AT62" s="1077"/>
      <c r="AU62" s="1077"/>
      <c r="AW62" s="1088"/>
      <c r="AX62" s="1088"/>
      <c r="AY62" s="1088"/>
      <c r="AZ62" s="1088"/>
      <c r="BA62" s="1088"/>
      <c r="BB62" s="16"/>
      <c r="BC62" s="1089"/>
      <c r="BD62" s="1089"/>
      <c r="BE62" s="1089"/>
      <c r="BF62" s="1089"/>
      <c r="BG62" s="1089"/>
      <c r="BH62" s="1089"/>
      <c r="BI62" s="13"/>
      <c r="BJ62" s="13"/>
      <c r="CD62" s="1077">
        <f>年末調整2!N7</f>
        <v>0</v>
      </c>
      <c r="CE62" s="1077"/>
      <c r="CF62" s="1077"/>
      <c r="CG62" s="1077"/>
      <c r="CH62" s="1077"/>
      <c r="CI62" s="1077"/>
      <c r="CJ62" s="1077"/>
      <c r="CK62" s="17"/>
      <c r="CL62" s="17"/>
      <c r="CM62" s="17"/>
      <c r="CN62" s="17"/>
      <c r="CO62" s="17"/>
      <c r="CP62" s="1077">
        <f>年末調整2!U7</f>
        <v>0</v>
      </c>
      <c r="CQ62" s="1077"/>
      <c r="CR62" s="1077"/>
      <c r="CS62" s="1077"/>
      <c r="CT62" s="1077"/>
      <c r="CU62" s="1077"/>
      <c r="CV62" s="1077"/>
      <c r="CW62" s="1077"/>
      <c r="CX62" s="17"/>
      <c r="CY62" s="17"/>
      <c r="CZ62" s="18"/>
    </row>
    <row r="63" spans="10:104" ht="3" customHeight="1" x14ac:dyDescent="0.15">
      <c r="AW63" s="20"/>
      <c r="AX63" s="20"/>
      <c r="AY63" s="20"/>
      <c r="AZ63" s="20"/>
      <c r="BA63" s="20"/>
      <c r="BB63" s="16"/>
      <c r="BC63" s="503"/>
      <c r="BD63" s="503"/>
      <c r="BE63" s="503"/>
      <c r="BF63" s="503"/>
      <c r="BG63" s="503"/>
      <c r="BH63" s="503"/>
      <c r="BI63" s="13"/>
      <c r="BJ63" s="13"/>
      <c r="CD63" s="1077"/>
      <c r="CE63" s="1077"/>
      <c r="CF63" s="1077"/>
      <c r="CG63" s="1077"/>
      <c r="CH63" s="1077"/>
      <c r="CI63" s="1077"/>
      <c r="CJ63" s="1077"/>
      <c r="CK63" s="17"/>
      <c r="CL63" s="17"/>
      <c r="CM63" s="17"/>
      <c r="CN63" s="17"/>
      <c r="CO63" s="17"/>
      <c r="CP63" s="1077"/>
      <c r="CQ63" s="1077"/>
      <c r="CR63" s="1077"/>
      <c r="CS63" s="1077"/>
      <c r="CT63" s="1077"/>
      <c r="CU63" s="1077"/>
      <c r="CV63" s="1077"/>
      <c r="CW63" s="1077"/>
      <c r="CX63" s="17"/>
      <c r="CY63" s="17"/>
      <c r="CZ63" s="18"/>
    </row>
    <row r="64" spans="10:104" ht="3" customHeight="1" x14ac:dyDescent="0.15">
      <c r="AW64" s="20"/>
      <c r="AX64" s="20"/>
      <c r="AY64" s="20"/>
      <c r="AZ64" s="20"/>
      <c r="BA64" s="20"/>
      <c r="BB64" s="16"/>
      <c r="BC64" s="503"/>
      <c r="BD64" s="503"/>
      <c r="BE64" s="503"/>
      <c r="BF64" s="503"/>
      <c r="BG64" s="503"/>
      <c r="BH64" s="503"/>
      <c r="BI64" s="13"/>
      <c r="BJ64" s="13"/>
      <c r="CD64" s="1077"/>
      <c r="CE64" s="1077"/>
      <c r="CF64" s="1077"/>
      <c r="CG64" s="1077"/>
      <c r="CH64" s="1077"/>
      <c r="CI64" s="1077"/>
      <c r="CJ64" s="1077"/>
      <c r="CK64" s="17"/>
      <c r="CL64" s="17"/>
      <c r="CM64" s="17"/>
      <c r="CN64" s="17"/>
      <c r="CO64" s="17"/>
      <c r="CP64" s="1077"/>
      <c r="CQ64" s="1077"/>
      <c r="CR64" s="1077"/>
      <c r="CS64" s="1077"/>
      <c r="CT64" s="1077"/>
      <c r="CU64" s="1077"/>
      <c r="CV64" s="1077"/>
      <c r="CW64" s="1077"/>
      <c r="CX64" s="17"/>
      <c r="CY64" s="17"/>
      <c r="CZ64" s="18"/>
    </row>
    <row r="65" spans="10:104" ht="3" customHeight="1" x14ac:dyDescent="0.15">
      <c r="M65" s="1077"/>
      <c r="N65" s="1077"/>
      <c r="O65" s="1077"/>
      <c r="P65" s="1077"/>
      <c r="Q65" s="1077"/>
      <c r="R65" s="1077"/>
      <c r="S65" s="1077"/>
      <c r="AW65" s="20"/>
      <c r="AX65" s="20"/>
      <c r="AY65" s="20"/>
      <c r="AZ65" s="20"/>
      <c r="BA65" s="20"/>
      <c r="BB65" s="16"/>
      <c r="BC65" s="503"/>
      <c r="BD65" s="503"/>
      <c r="BE65" s="503"/>
      <c r="BF65" s="503"/>
      <c r="BG65" s="503"/>
      <c r="BH65" s="503"/>
      <c r="BI65" s="13"/>
      <c r="BJ65" s="13"/>
      <c r="CK65" s="17"/>
      <c r="CL65" s="17"/>
      <c r="CM65" s="17"/>
      <c r="CN65" s="17"/>
      <c r="CO65" s="17"/>
      <c r="CX65" s="17"/>
      <c r="CY65" s="17"/>
      <c r="CZ65" s="18"/>
    </row>
    <row r="66" spans="10:104" ht="3" customHeight="1" x14ac:dyDescent="0.15">
      <c r="M66" s="1077"/>
      <c r="N66" s="1077"/>
      <c r="O66" s="1077"/>
      <c r="P66" s="1077"/>
      <c r="Q66" s="1077"/>
      <c r="R66" s="1077"/>
      <c r="S66" s="1077"/>
      <c r="AW66" s="20"/>
      <c r="AX66" s="20"/>
      <c r="AY66" s="20"/>
      <c r="AZ66" s="20"/>
      <c r="BA66" s="20"/>
      <c r="BB66" s="16"/>
      <c r="BC66" s="503"/>
      <c r="BD66" s="503"/>
      <c r="BE66" s="503"/>
      <c r="BF66" s="503"/>
      <c r="BG66" s="503"/>
      <c r="BH66" s="503"/>
      <c r="BI66" s="13"/>
      <c r="BJ66" s="13"/>
      <c r="CD66" s="1078" t="str">
        <f>IF(従業員情報!E5="要",年末調整2!N8,"")</f>
        <v/>
      </c>
      <c r="CE66" s="1078"/>
      <c r="CF66" s="1078"/>
      <c r="CG66" s="1078"/>
      <c r="CH66" s="1078"/>
      <c r="CI66" s="1078"/>
      <c r="CJ66" s="1078"/>
      <c r="CK66" s="17"/>
      <c r="CL66" s="17"/>
      <c r="CM66" s="17"/>
      <c r="CN66" s="17"/>
      <c r="CO66" s="17"/>
      <c r="CX66" s="17"/>
      <c r="CY66" s="17"/>
      <c r="CZ66" s="18"/>
    </row>
    <row r="67" spans="10:104" ht="3" customHeight="1" x14ac:dyDescent="0.15">
      <c r="M67" s="1077"/>
      <c r="N67" s="1077"/>
      <c r="O67" s="1077"/>
      <c r="P67" s="1077"/>
      <c r="Q67" s="1077"/>
      <c r="R67" s="1077"/>
      <c r="S67" s="1077"/>
      <c r="AW67" s="20"/>
      <c r="AX67" s="20"/>
      <c r="AY67" s="20"/>
      <c r="AZ67" s="20"/>
      <c r="BA67" s="20"/>
      <c r="BB67" s="16"/>
      <c r="BC67" s="503"/>
      <c r="BD67" s="503"/>
      <c r="BE67" s="503"/>
      <c r="BF67" s="503"/>
      <c r="BG67" s="503"/>
      <c r="BH67" s="503"/>
      <c r="BI67" s="13"/>
      <c r="BJ67" s="13"/>
      <c r="CD67" s="1078"/>
      <c r="CE67" s="1078"/>
      <c r="CF67" s="1078"/>
      <c r="CG67" s="1078"/>
      <c r="CH67" s="1078"/>
      <c r="CI67" s="1078"/>
      <c r="CJ67" s="1078"/>
      <c r="CK67" s="17"/>
      <c r="CL67" s="17"/>
      <c r="CM67" s="17"/>
      <c r="CN67" s="17"/>
      <c r="CO67" s="17"/>
      <c r="CX67" s="17"/>
      <c r="CY67" s="17"/>
      <c r="CZ67" s="18"/>
    </row>
    <row r="68" spans="10:104" ht="3" customHeight="1" x14ac:dyDescent="0.15">
      <c r="AW68" s="20"/>
      <c r="AX68" s="20"/>
      <c r="AY68" s="20"/>
      <c r="AZ68" s="20"/>
      <c r="BA68" s="20"/>
      <c r="BB68" s="16"/>
      <c r="BC68" s="503"/>
      <c r="BD68" s="503"/>
      <c r="BE68" s="503"/>
      <c r="BF68" s="503"/>
      <c r="BG68" s="503"/>
      <c r="BH68" s="503"/>
      <c r="BI68" s="13"/>
      <c r="BJ68" s="13"/>
      <c r="CD68" s="1078"/>
      <c r="CE68" s="1078"/>
      <c r="CF68" s="1078"/>
      <c r="CG68" s="1078"/>
      <c r="CH68" s="1078"/>
      <c r="CI68" s="1078"/>
      <c r="CJ68" s="1078"/>
      <c r="CK68" s="17"/>
      <c r="CL68" s="17"/>
      <c r="CM68" s="17"/>
      <c r="CN68" s="17"/>
      <c r="CO68" s="17"/>
      <c r="CP68" s="17"/>
      <c r="CQ68" s="17"/>
      <c r="CR68" s="17"/>
      <c r="CS68" s="17"/>
      <c r="CT68" s="17"/>
      <c r="CU68" s="17"/>
      <c r="CV68" s="17"/>
      <c r="CW68" s="17"/>
      <c r="CX68" s="17"/>
      <c r="CY68" s="17"/>
      <c r="CZ68" s="18"/>
    </row>
    <row r="69" spans="10:104" ht="3" customHeight="1" x14ac:dyDescent="0.15">
      <c r="J69" s="1091" t="str">
        <f>給与金額!D11</f>
        <v>6</v>
      </c>
      <c r="K69" s="1091">
        <f>給与金額!E11</f>
        <v>0</v>
      </c>
      <c r="L69" s="1091"/>
      <c r="M69" s="1077">
        <f>給与金額!F11</f>
        <v>0</v>
      </c>
      <c r="N69" s="1077"/>
      <c r="O69" s="1077"/>
      <c r="P69" s="1077"/>
      <c r="Q69" s="1077"/>
      <c r="R69" s="1077"/>
      <c r="S69" s="1077"/>
      <c r="U69" s="1077">
        <f>給与金額!G11</f>
        <v>0</v>
      </c>
      <c r="V69" s="1077">
        <f>給与金額!G11</f>
        <v>0</v>
      </c>
      <c r="W69" s="1077"/>
      <c r="X69" s="1077"/>
      <c r="Y69" s="1077"/>
      <c r="Z69" s="1077"/>
      <c r="AB69" s="1077">
        <f>給与金額!H11</f>
        <v>0</v>
      </c>
      <c r="AC69" s="1077"/>
      <c r="AD69" s="1077"/>
      <c r="AE69" s="1077"/>
      <c r="AF69" s="1077"/>
      <c r="AG69" s="1077"/>
      <c r="AH69" s="1077"/>
      <c r="AK69" s="1090">
        <f>給与金額!I11</f>
        <v>0</v>
      </c>
      <c r="AL69" s="1090"/>
      <c r="AN69" s="1077">
        <f>給与金額!J11</f>
        <v>0</v>
      </c>
      <c r="AO69" s="1077"/>
      <c r="AP69" s="1077"/>
      <c r="AQ69" s="1077"/>
      <c r="AR69" s="1077"/>
      <c r="AS69" s="1077"/>
      <c r="AT69" s="1077"/>
      <c r="AU69" s="1077"/>
      <c r="AW69" s="1088">
        <f>給与金額!K11</f>
        <v>0</v>
      </c>
      <c r="AX69" s="1088"/>
      <c r="AY69" s="1088"/>
      <c r="AZ69" s="1088"/>
      <c r="BA69" s="1088"/>
      <c r="BB69" s="16"/>
      <c r="BC69" s="1089">
        <f>給与金額!L11</f>
        <v>0</v>
      </c>
      <c r="BD69" s="1089"/>
      <c r="BE69" s="1089"/>
      <c r="BF69" s="1089"/>
      <c r="BG69" s="1089"/>
      <c r="BH69" s="1089"/>
      <c r="BI69" s="13"/>
      <c r="BJ69" s="13"/>
      <c r="CD69" s="546"/>
      <c r="CE69" s="546"/>
      <c r="CF69" s="546"/>
      <c r="CG69" s="546"/>
      <c r="CH69" s="546"/>
      <c r="CI69" s="546"/>
      <c r="CJ69" s="546"/>
      <c r="CK69" s="17"/>
      <c r="CL69" s="17"/>
      <c r="CM69" s="17"/>
      <c r="CN69" s="17"/>
      <c r="CO69" s="17"/>
      <c r="CP69" s="17"/>
      <c r="CQ69" s="17"/>
      <c r="CR69" s="17"/>
      <c r="CS69" s="17"/>
      <c r="CT69" s="17"/>
      <c r="CU69" s="17"/>
      <c r="CV69" s="17"/>
      <c r="CW69" s="17"/>
      <c r="CX69" s="17"/>
      <c r="CY69" s="17"/>
      <c r="CZ69" s="18"/>
    </row>
    <row r="70" spans="10:104" ht="3" customHeight="1" x14ac:dyDescent="0.15">
      <c r="J70" s="1091"/>
      <c r="K70" s="1091"/>
      <c r="L70" s="1091"/>
      <c r="M70" s="1077"/>
      <c r="N70" s="1077"/>
      <c r="O70" s="1077"/>
      <c r="P70" s="1077"/>
      <c r="Q70" s="1077"/>
      <c r="R70" s="1077"/>
      <c r="S70" s="1077"/>
      <c r="U70" s="1077"/>
      <c r="V70" s="1077"/>
      <c r="W70" s="1077"/>
      <c r="X70" s="1077"/>
      <c r="Y70" s="1077"/>
      <c r="Z70" s="1077"/>
      <c r="AB70" s="1077"/>
      <c r="AC70" s="1077"/>
      <c r="AD70" s="1077"/>
      <c r="AE70" s="1077"/>
      <c r="AF70" s="1077"/>
      <c r="AG70" s="1077"/>
      <c r="AH70" s="1077"/>
      <c r="AK70" s="1090"/>
      <c r="AL70" s="1090"/>
      <c r="AN70" s="1077"/>
      <c r="AO70" s="1077"/>
      <c r="AP70" s="1077"/>
      <c r="AQ70" s="1077"/>
      <c r="AR70" s="1077"/>
      <c r="AS70" s="1077"/>
      <c r="AT70" s="1077"/>
      <c r="AU70" s="1077"/>
      <c r="AW70" s="1088"/>
      <c r="AX70" s="1088"/>
      <c r="AY70" s="1088"/>
      <c r="AZ70" s="1088"/>
      <c r="BA70" s="1088"/>
      <c r="BB70" s="16"/>
      <c r="BC70" s="1089"/>
      <c r="BD70" s="1089"/>
      <c r="BE70" s="1089"/>
      <c r="BF70" s="1089"/>
      <c r="BG70" s="1089"/>
      <c r="BH70" s="1089"/>
      <c r="BI70" s="13"/>
      <c r="BJ70" s="13"/>
      <c r="CD70" s="546"/>
      <c r="CE70" s="546"/>
      <c r="CF70" s="546"/>
      <c r="CG70" s="546"/>
      <c r="CH70" s="546"/>
      <c r="CI70" s="546"/>
      <c r="CJ70" s="546"/>
      <c r="CK70" s="17"/>
      <c r="CL70" s="17"/>
      <c r="CM70" s="17"/>
      <c r="CN70" s="17"/>
      <c r="CO70" s="17"/>
      <c r="CP70" s="17"/>
      <c r="CQ70" s="17"/>
      <c r="CR70" s="17"/>
      <c r="CS70" s="17"/>
      <c r="CT70" s="17"/>
      <c r="CU70" s="17"/>
      <c r="CV70" s="17"/>
      <c r="CW70" s="17"/>
      <c r="CX70" s="17"/>
      <c r="CY70" s="17"/>
      <c r="CZ70" s="18"/>
    </row>
    <row r="71" spans="10:104" ht="3" customHeight="1" x14ac:dyDescent="0.15">
      <c r="J71" s="1091"/>
      <c r="K71" s="1091"/>
      <c r="L71" s="1091"/>
      <c r="M71" s="1077"/>
      <c r="N71" s="1077"/>
      <c r="O71" s="1077"/>
      <c r="P71" s="1077"/>
      <c r="Q71" s="1077"/>
      <c r="R71" s="1077"/>
      <c r="S71" s="1077"/>
      <c r="U71" s="1077"/>
      <c r="V71" s="1077"/>
      <c r="W71" s="1077"/>
      <c r="X71" s="1077"/>
      <c r="Y71" s="1077"/>
      <c r="Z71" s="1077"/>
      <c r="AB71" s="1077"/>
      <c r="AC71" s="1077"/>
      <c r="AD71" s="1077"/>
      <c r="AE71" s="1077"/>
      <c r="AF71" s="1077"/>
      <c r="AG71" s="1077"/>
      <c r="AH71" s="1077"/>
      <c r="AK71" s="1090"/>
      <c r="AL71" s="1090"/>
      <c r="AN71" s="1077"/>
      <c r="AO71" s="1077"/>
      <c r="AP71" s="1077"/>
      <c r="AQ71" s="1077"/>
      <c r="AR71" s="1077"/>
      <c r="AS71" s="1077"/>
      <c r="AT71" s="1077"/>
      <c r="AU71" s="1077"/>
      <c r="AW71" s="1088"/>
      <c r="AX71" s="1088"/>
      <c r="AY71" s="1088"/>
      <c r="AZ71" s="1088"/>
      <c r="BA71" s="1088"/>
      <c r="BB71" s="16"/>
      <c r="BC71" s="1089"/>
      <c r="BD71" s="1089"/>
      <c r="BE71" s="1089"/>
      <c r="BF71" s="1089"/>
      <c r="BG71" s="1089"/>
      <c r="BH71" s="1089"/>
      <c r="BI71" s="13"/>
      <c r="BJ71" s="13"/>
      <c r="CD71" s="546"/>
      <c r="CE71" s="546"/>
      <c r="CF71" s="546"/>
      <c r="CG71" s="546"/>
      <c r="CH71" s="546"/>
      <c r="CI71" s="546"/>
      <c r="CJ71" s="546"/>
      <c r="CK71" s="17"/>
      <c r="CL71" s="17"/>
      <c r="CM71" s="17"/>
      <c r="CN71" s="17"/>
      <c r="CO71" s="17"/>
      <c r="CP71" s="17"/>
      <c r="CQ71" s="17"/>
      <c r="CR71" s="17"/>
      <c r="CS71" s="17"/>
      <c r="CT71" s="17"/>
      <c r="CU71" s="17"/>
      <c r="CV71" s="17"/>
      <c r="CW71" s="17"/>
      <c r="CX71" s="17"/>
      <c r="CY71" s="17"/>
      <c r="CZ71" s="18"/>
    </row>
    <row r="72" spans="10:104" ht="3" customHeight="1" x14ac:dyDescent="0.15">
      <c r="AW72" s="20"/>
      <c r="AX72" s="20"/>
      <c r="AY72" s="20"/>
      <c r="AZ72" s="20"/>
      <c r="BA72" s="20"/>
      <c r="BB72" s="16"/>
      <c r="BC72" s="503"/>
      <c r="BD72" s="503"/>
      <c r="BE72" s="503"/>
      <c r="BF72" s="503"/>
      <c r="BG72" s="503"/>
      <c r="BH72" s="503"/>
      <c r="BI72" s="13"/>
      <c r="BJ72" s="13"/>
      <c r="CD72" s="546"/>
      <c r="CE72" s="546"/>
      <c r="CF72" s="546"/>
      <c r="CG72" s="546"/>
      <c r="CH72" s="546"/>
      <c r="CI72" s="546"/>
      <c r="CJ72" s="546"/>
      <c r="CK72" s="17"/>
      <c r="CL72" s="17"/>
      <c r="CM72" s="17"/>
      <c r="CN72" s="17"/>
      <c r="CO72" s="17"/>
      <c r="CP72" s="17"/>
      <c r="CQ72" s="17"/>
      <c r="CR72" s="17"/>
      <c r="CS72" s="17"/>
      <c r="CT72" s="17"/>
      <c r="CU72" s="17"/>
      <c r="CV72" s="17"/>
      <c r="CW72" s="17"/>
      <c r="CX72" s="17"/>
      <c r="CY72" s="17"/>
      <c r="CZ72" s="18"/>
    </row>
    <row r="73" spans="10:104" ht="3" customHeight="1" x14ac:dyDescent="0.15">
      <c r="AW73" s="20"/>
      <c r="AX73" s="20"/>
      <c r="AY73" s="20"/>
      <c r="AZ73" s="20"/>
      <c r="BA73" s="20"/>
      <c r="BB73" s="16"/>
      <c r="BC73" s="503"/>
      <c r="BD73" s="503"/>
      <c r="BE73" s="503"/>
      <c r="BF73" s="503"/>
      <c r="BG73" s="503"/>
      <c r="BH73" s="503"/>
      <c r="BI73" s="13"/>
      <c r="BJ73" s="13"/>
      <c r="CD73" s="546"/>
      <c r="CE73" s="546"/>
      <c r="CF73" s="546"/>
      <c r="CG73" s="546"/>
      <c r="CH73" s="546"/>
      <c r="CI73" s="546"/>
      <c r="CJ73" s="546"/>
      <c r="CK73" s="17"/>
      <c r="CL73" s="17"/>
      <c r="CM73" s="17"/>
      <c r="CN73" s="17"/>
      <c r="CO73" s="17"/>
      <c r="CP73" s="17"/>
      <c r="CQ73" s="17"/>
      <c r="CR73" s="17"/>
      <c r="CS73" s="17"/>
      <c r="CT73" s="17"/>
      <c r="CU73" s="17"/>
      <c r="CV73" s="17"/>
      <c r="CW73" s="17"/>
      <c r="CX73" s="17"/>
      <c r="CY73" s="17"/>
      <c r="CZ73" s="18"/>
    </row>
    <row r="74" spans="10:104" ht="3" customHeight="1" x14ac:dyDescent="0.15">
      <c r="M74" s="1077"/>
      <c r="N74" s="1077"/>
      <c r="O74" s="1077"/>
      <c r="P74" s="1077"/>
      <c r="Q74" s="1077"/>
      <c r="R74" s="1077"/>
      <c r="S74" s="1077"/>
      <c r="AW74" s="20"/>
      <c r="AX74" s="20"/>
      <c r="AY74" s="20"/>
      <c r="AZ74" s="20"/>
      <c r="BA74" s="20"/>
      <c r="BB74" s="16"/>
      <c r="BC74" s="503"/>
      <c r="BD74" s="503"/>
      <c r="BE74" s="503"/>
      <c r="BF74" s="503"/>
      <c r="BG74" s="503"/>
      <c r="BH74" s="503"/>
      <c r="BI74" s="13"/>
      <c r="BJ74" s="13"/>
      <c r="CD74" s="546"/>
      <c r="CE74" s="546"/>
      <c r="CF74" s="546"/>
      <c r="CG74" s="546"/>
      <c r="CH74" s="546"/>
      <c r="CI74" s="546"/>
      <c r="CJ74" s="546"/>
      <c r="CK74" s="17"/>
      <c r="CL74" s="17"/>
      <c r="CM74" s="17"/>
      <c r="CN74" s="17"/>
      <c r="CO74" s="17"/>
      <c r="CP74" s="17"/>
      <c r="CQ74" s="17"/>
      <c r="CR74" s="17"/>
      <c r="CS74" s="17"/>
      <c r="CT74" s="17"/>
      <c r="CU74" s="17"/>
      <c r="CV74" s="17"/>
      <c r="CW74" s="17"/>
      <c r="CX74" s="17"/>
      <c r="CY74" s="17"/>
      <c r="CZ74" s="18"/>
    </row>
    <row r="75" spans="10:104" ht="3" customHeight="1" x14ac:dyDescent="0.15">
      <c r="M75" s="1077"/>
      <c r="N75" s="1077"/>
      <c r="O75" s="1077"/>
      <c r="P75" s="1077"/>
      <c r="Q75" s="1077"/>
      <c r="R75" s="1077"/>
      <c r="S75" s="1077"/>
      <c r="AW75" s="20"/>
      <c r="AX75" s="20"/>
      <c r="AY75" s="20"/>
      <c r="AZ75" s="20"/>
      <c r="BA75" s="20"/>
      <c r="BB75" s="16"/>
      <c r="BC75" s="503"/>
      <c r="BD75" s="503"/>
      <c r="BE75" s="503"/>
      <c r="BF75" s="503"/>
      <c r="BG75" s="503"/>
      <c r="BH75" s="503"/>
      <c r="BI75" s="13"/>
      <c r="BJ75" s="13"/>
      <c r="CD75" s="546"/>
      <c r="CE75" s="546"/>
      <c r="CF75" s="546"/>
      <c r="CG75" s="546"/>
      <c r="CH75" s="546"/>
      <c r="CI75" s="546"/>
      <c r="CJ75" s="546"/>
      <c r="CK75" s="17"/>
      <c r="CL75" s="17"/>
      <c r="CM75" s="17"/>
      <c r="CN75" s="17"/>
      <c r="CO75" s="17"/>
      <c r="CP75" s="17"/>
      <c r="CQ75" s="17"/>
      <c r="CR75" s="17"/>
      <c r="CS75" s="17"/>
      <c r="CT75" s="17"/>
      <c r="CU75" s="17"/>
      <c r="CV75" s="17"/>
      <c r="CW75" s="17"/>
      <c r="CX75" s="17"/>
      <c r="CY75" s="17"/>
      <c r="CZ75" s="18"/>
    </row>
    <row r="76" spans="10:104" ht="3" customHeight="1" x14ac:dyDescent="0.15">
      <c r="M76" s="1077"/>
      <c r="N76" s="1077"/>
      <c r="O76" s="1077"/>
      <c r="P76" s="1077"/>
      <c r="Q76" s="1077"/>
      <c r="R76" s="1077"/>
      <c r="S76" s="1077"/>
      <c r="AW76" s="20"/>
      <c r="AX76" s="20"/>
      <c r="AY76" s="20"/>
      <c r="AZ76" s="20"/>
      <c r="BA76" s="20"/>
      <c r="BB76" s="16"/>
      <c r="BC76" s="503"/>
      <c r="BD76" s="503"/>
      <c r="BE76" s="503"/>
      <c r="BF76" s="503"/>
      <c r="BG76" s="503"/>
      <c r="BH76" s="503"/>
      <c r="BI76" s="13"/>
      <c r="BJ76" s="13"/>
      <c r="CD76" s="546"/>
      <c r="CE76" s="546"/>
      <c r="CF76" s="546"/>
      <c r="CG76" s="546"/>
      <c r="CH76" s="546"/>
      <c r="CI76" s="546"/>
      <c r="CJ76" s="546"/>
      <c r="CK76" s="17"/>
      <c r="CL76" s="17"/>
      <c r="CM76" s="17"/>
      <c r="CN76" s="17"/>
      <c r="CO76" s="17"/>
      <c r="CP76" s="17"/>
      <c r="CQ76" s="17"/>
      <c r="CR76" s="17"/>
      <c r="CS76" s="17"/>
      <c r="CT76" s="17"/>
      <c r="CU76" s="17"/>
      <c r="CV76" s="17"/>
      <c r="CW76" s="17"/>
      <c r="CX76" s="17"/>
      <c r="CY76" s="17"/>
      <c r="CZ76" s="18"/>
    </row>
    <row r="77" spans="10:104" ht="3" customHeight="1" x14ac:dyDescent="0.15">
      <c r="AW77" s="20"/>
      <c r="AX77" s="20"/>
      <c r="AY77" s="20"/>
      <c r="AZ77" s="20"/>
      <c r="BA77" s="20"/>
      <c r="BB77" s="16"/>
      <c r="BC77" s="503"/>
      <c r="BD77" s="503"/>
      <c r="BE77" s="503"/>
      <c r="BF77" s="503"/>
      <c r="BG77" s="503"/>
      <c r="BH77" s="503"/>
      <c r="BI77" s="13"/>
      <c r="BJ77" s="13"/>
      <c r="CD77" s="17"/>
      <c r="CE77" s="17"/>
      <c r="CF77" s="17"/>
      <c r="CG77" s="17"/>
      <c r="CH77" s="17"/>
      <c r="CI77" s="17"/>
      <c r="CJ77" s="17"/>
      <c r="CK77" s="17"/>
      <c r="CL77" s="17"/>
      <c r="CM77" s="17"/>
      <c r="CN77" s="17"/>
      <c r="CO77" s="17"/>
      <c r="CP77" s="17"/>
      <c r="CQ77" s="17"/>
      <c r="CR77" s="17"/>
      <c r="CS77" s="17"/>
      <c r="CT77" s="17"/>
      <c r="CU77" s="17"/>
      <c r="CV77" s="17"/>
      <c r="CW77" s="17"/>
      <c r="CX77" s="17"/>
      <c r="CY77" s="17"/>
      <c r="CZ77" s="18"/>
    </row>
    <row r="78" spans="10:104" ht="3" customHeight="1" x14ac:dyDescent="0.15">
      <c r="J78" s="1091" t="str">
        <f>給与金額!D12</f>
        <v>7</v>
      </c>
      <c r="K78" s="1091">
        <f>給与金額!E12</f>
        <v>0</v>
      </c>
      <c r="L78" s="1091"/>
      <c r="M78" s="1077">
        <f>給与金額!F12</f>
        <v>0</v>
      </c>
      <c r="N78" s="1077"/>
      <c r="O78" s="1077"/>
      <c r="P78" s="1077"/>
      <c r="Q78" s="1077"/>
      <c r="R78" s="1077"/>
      <c r="S78" s="1077"/>
      <c r="U78" s="1077">
        <f>給与金額!G12</f>
        <v>0</v>
      </c>
      <c r="V78" s="1077">
        <f>給与金額!G12</f>
        <v>0</v>
      </c>
      <c r="W78" s="1077"/>
      <c r="X78" s="1077"/>
      <c r="Y78" s="1077"/>
      <c r="Z78" s="1077"/>
      <c r="AB78" s="1077">
        <f>給与金額!H12</f>
        <v>0</v>
      </c>
      <c r="AC78" s="1077"/>
      <c r="AD78" s="1077"/>
      <c r="AE78" s="1077"/>
      <c r="AF78" s="1077"/>
      <c r="AG78" s="1077"/>
      <c r="AH78" s="1077"/>
      <c r="AK78" s="1090">
        <f>給与金額!I12</f>
        <v>0</v>
      </c>
      <c r="AL78" s="1090"/>
      <c r="AN78" s="1077">
        <f>給与金額!J12</f>
        <v>0</v>
      </c>
      <c r="AO78" s="1077"/>
      <c r="AP78" s="1077"/>
      <c r="AQ78" s="1077"/>
      <c r="AR78" s="1077"/>
      <c r="AS78" s="1077"/>
      <c r="AT78" s="1077"/>
      <c r="AU78" s="1077"/>
      <c r="AW78" s="1088">
        <f>給与金額!K12</f>
        <v>0</v>
      </c>
      <c r="AX78" s="1088"/>
      <c r="AY78" s="1088"/>
      <c r="AZ78" s="1088"/>
      <c r="BA78" s="1088"/>
      <c r="BB78" s="16"/>
      <c r="BC78" s="1089">
        <f>給与金額!L12</f>
        <v>0</v>
      </c>
      <c r="BD78" s="1089"/>
      <c r="BE78" s="1089"/>
      <c r="BF78" s="1089"/>
      <c r="BG78" s="1089"/>
      <c r="BH78" s="1089"/>
      <c r="BI78" s="13"/>
      <c r="BJ78" s="13"/>
      <c r="CD78" s="17"/>
      <c r="CE78" s="17"/>
      <c r="CF78" s="17"/>
      <c r="CG78" s="17"/>
      <c r="CH78" s="17"/>
      <c r="CI78" s="17"/>
      <c r="CJ78" s="17"/>
      <c r="CK78" s="17"/>
      <c r="CL78" s="17"/>
      <c r="CM78" s="17"/>
      <c r="CN78" s="17"/>
      <c r="CO78" s="17"/>
      <c r="CP78" s="17"/>
      <c r="CQ78" s="17"/>
      <c r="CR78" s="17"/>
      <c r="CS78" s="17"/>
      <c r="CT78" s="17"/>
      <c r="CU78" s="17"/>
      <c r="CV78" s="17"/>
      <c r="CW78" s="17"/>
      <c r="CX78" s="17"/>
      <c r="CY78" s="17"/>
      <c r="CZ78" s="18"/>
    </row>
    <row r="79" spans="10:104" ht="3" customHeight="1" x14ac:dyDescent="0.15">
      <c r="J79" s="1091"/>
      <c r="K79" s="1091"/>
      <c r="L79" s="1091"/>
      <c r="M79" s="1077"/>
      <c r="N79" s="1077"/>
      <c r="O79" s="1077"/>
      <c r="P79" s="1077"/>
      <c r="Q79" s="1077"/>
      <c r="R79" s="1077"/>
      <c r="S79" s="1077"/>
      <c r="U79" s="1077"/>
      <c r="V79" s="1077"/>
      <c r="W79" s="1077"/>
      <c r="X79" s="1077"/>
      <c r="Y79" s="1077"/>
      <c r="Z79" s="1077"/>
      <c r="AB79" s="1077"/>
      <c r="AC79" s="1077"/>
      <c r="AD79" s="1077"/>
      <c r="AE79" s="1077"/>
      <c r="AF79" s="1077"/>
      <c r="AG79" s="1077"/>
      <c r="AH79" s="1077"/>
      <c r="AK79" s="1090"/>
      <c r="AL79" s="1090"/>
      <c r="AN79" s="1077"/>
      <c r="AO79" s="1077"/>
      <c r="AP79" s="1077"/>
      <c r="AQ79" s="1077"/>
      <c r="AR79" s="1077"/>
      <c r="AS79" s="1077"/>
      <c r="AT79" s="1077"/>
      <c r="AU79" s="1077"/>
      <c r="AW79" s="1088"/>
      <c r="AX79" s="1088"/>
      <c r="AY79" s="1088"/>
      <c r="AZ79" s="1088"/>
      <c r="BA79" s="1088"/>
      <c r="BB79" s="16"/>
      <c r="BC79" s="1089"/>
      <c r="BD79" s="1089"/>
      <c r="BE79" s="1089"/>
      <c r="BF79" s="1089"/>
      <c r="BG79" s="1089"/>
      <c r="BH79" s="1089"/>
      <c r="BI79" s="13"/>
      <c r="BJ79" s="13"/>
      <c r="CK79" s="17"/>
      <c r="CL79" s="17"/>
      <c r="CM79" s="17"/>
      <c r="CN79" s="17"/>
      <c r="CO79" s="17"/>
      <c r="CP79" s="17"/>
      <c r="CX79" s="17"/>
      <c r="CY79" s="17"/>
      <c r="CZ79" s="18"/>
    </row>
    <row r="80" spans="10:104" ht="3" customHeight="1" x14ac:dyDescent="0.15">
      <c r="J80" s="1091"/>
      <c r="K80" s="1091"/>
      <c r="L80" s="1091"/>
      <c r="M80" s="1077"/>
      <c r="N80" s="1077"/>
      <c r="O80" s="1077"/>
      <c r="P80" s="1077"/>
      <c r="Q80" s="1077"/>
      <c r="R80" s="1077"/>
      <c r="S80" s="1077"/>
      <c r="U80" s="1077"/>
      <c r="V80" s="1077"/>
      <c r="W80" s="1077"/>
      <c r="X80" s="1077"/>
      <c r="Y80" s="1077"/>
      <c r="Z80" s="1077"/>
      <c r="AB80" s="1077"/>
      <c r="AC80" s="1077"/>
      <c r="AD80" s="1077"/>
      <c r="AE80" s="1077"/>
      <c r="AF80" s="1077"/>
      <c r="AG80" s="1077"/>
      <c r="AH80" s="1077"/>
      <c r="AK80" s="1090"/>
      <c r="AL80" s="1090"/>
      <c r="AN80" s="1077"/>
      <c r="AO80" s="1077"/>
      <c r="AP80" s="1077"/>
      <c r="AQ80" s="1077"/>
      <c r="AR80" s="1077"/>
      <c r="AS80" s="1077"/>
      <c r="AT80" s="1077"/>
      <c r="AU80" s="1077"/>
      <c r="AW80" s="1088"/>
      <c r="AX80" s="1088"/>
      <c r="AY80" s="1088"/>
      <c r="AZ80" s="1088"/>
      <c r="BA80" s="1088"/>
      <c r="BB80" s="16"/>
      <c r="BC80" s="1089"/>
      <c r="BD80" s="1089"/>
      <c r="BE80" s="1089"/>
      <c r="BF80" s="1089"/>
      <c r="BG80" s="1089"/>
      <c r="BH80" s="1089"/>
      <c r="BI80" s="13"/>
      <c r="BJ80" s="13"/>
      <c r="CD80" s="1077">
        <f>年末調整2!N9</f>
        <v>0</v>
      </c>
      <c r="CE80" s="1077"/>
      <c r="CF80" s="1077"/>
      <c r="CG80" s="1077"/>
      <c r="CH80" s="1077"/>
      <c r="CI80" s="1077"/>
      <c r="CJ80" s="1077"/>
      <c r="CK80" s="17"/>
      <c r="CL80" s="17"/>
      <c r="CM80" s="17"/>
      <c r="CN80" s="17"/>
      <c r="CO80" s="17"/>
      <c r="CP80" s="17"/>
      <c r="CX80" s="17"/>
      <c r="CY80" s="17"/>
      <c r="CZ80" s="18"/>
    </row>
    <row r="81" spans="10:103" ht="3" customHeight="1" x14ac:dyDescent="0.15">
      <c r="AW81" s="20"/>
      <c r="AX81" s="20"/>
      <c r="AY81" s="20"/>
      <c r="AZ81" s="20"/>
      <c r="BA81" s="20"/>
      <c r="BB81" s="16"/>
      <c r="BC81" s="503"/>
      <c r="BD81" s="503"/>
      <c r="BE81" s="503"/>
      <c r="BF81" s="503"/>
      <c r="BG81" s="503"/>
      <c r="BH81" s="503"/>
      <c r="BI81" s="13"/>
      <c r="BJ81" s="13"/>
      <c r="CD81" s="1077"/>
      <c r="CE81" s="1077"/>
      <c r="CF81" s="1077"/>
      <c r="CG81" s="1077"/>
      <c r="CH81" s="1077"/>
      <c r="CI81" s="1077"/>
      <c r="CJ81" s="1077"/>
      <c r="CK81" s="17"/>
      <c r="CL81" s="17"/>
      <c r="CM81" s="17"/>
      <c r="CN81" s="17"/>
      <c r="CO81" s="17"/>
      <c r="CW81" s="17"/>
      <c r="CX81" s="17"/>
      <c r="CY81" s="18"/>
    </row>
    <row r="82" spans="10:103" ht="3" customHeight="1" x14ac:dyDescent="0.15">
      <c r="AW82" s="20"/>
      <c r="AX82" s="20"/>
      <c r="AY82" s="20"/>
      <c r="AZ82" s="20"/>
      <c r="BA82" s="20"/>
      <c r="BB82" s="16"/>
      <c r="BC82" s="503"/>
      <c r="BD82" s="503"/>
      <c r="BE82" s="503"/>
      <c r="BF82" s="503"/>
      <c r="BG82" s="503"/>
      <c r="BH82" s="503"/>
      <c r="BI82" s="13"/>
      <c r="BJ82" s="13"/>
      <c r="CD82" s="1077"/>
      <c r="CE82" s="1077"/>
      <c r="CF82" s="1077"/>
      <c r="CG82" s="1077"/>
      <c r="CH82" s="1077"/>
      <c r="CI82" s="1077"/>
      <c r="CJ82" s="1077"/>
      <c r="CK82" s="17"/>
      <c r="CL82" s="17"/>
      <c r="CM82" s="17"/>
      <c r="CN82" s="17"/>
      <c r="CO82" s="17"/>
      <c r="CW82" s="17"/>
      <c r="CX82" s="17"/>
      <c r="CY82" s="18"/>
    </row>
    <row r="83" spans="10:103" ht="3" customHeight="1" x14ac:dyDescent="0.15">
      <c r="M83" s="1077"/>
      <c r="N83" s="1077"/>
      <c r="O83" s="1077"/>
      <c r="P83" s="1077"/>
      <c r="Q83" s="1077"/>
      <c r="R83" s="1077"/>
      <c r="S83" s="1077"/>
      <c r="AW83" s="20"/>
      <c r="AX83" s="20"/>
      <c r="AY83" s="20"/>
      <c r="AZ83" s="20"/>
      <c r="BA83" s="20"/>
      <c r="BB83" s="16"/>
      <c r="BC83" s="503"/>
      <c r="BD83" s="503"/>
      <c r="BE83" s="503"/>
      <c r="BF83" s="503"/>
      <c r="BG83" s="503"/>
      <c r="BH83" s="503"/>
      <c r="BI83" s="13"/>
      <c r="BJ83" s="13"/>
      <c r="CK83" s="17"/>
      <c r="CL83" s="17"/>
      <c r="CM83" s="17"/>
      <c r="CN83" s="17"/>
      <c r="CO83" s="17"/>
      <c r="CW83" s="17"/>
      <c r="CX83" s="17"/>
      <c r="CY83" s="18"/>
    </row>
    <row r="84" spans="10:103" ht="3" customHeight="1" x14ac:dyDescent="0.15">
      <c r="M84" s="1077"/>
      <c r="N84" s="1077"/>
      <c r="O84" s="1077"/>
      <c r="P84" s="1077"/>
      <c r="Q84" s="1077"/>
      <c r="R84" s="1077"/>
      <c r="S84" s="1077"/>
      <c r="AW84" s="20"/>
      <c r="AX84" s="20"/>
      <c r="AY84" s="20"/>
      <c r="AZ84" s="20"/>
      <c r="BA84" s="20"/>
      <c r="BB84" s="16"/>
      <c r="BC84" s="503"/>
      <c r="BD84" s="503"/>
      <c r="BE84" s="503"/>
      <c r="BF84" s="503"/>
      <c r="BG84" s="503"/>
      <c r="BH84" s="503"/>
      <c r="BI84" s="13"/>
      <c r="BJ84" s="13"/>
      <c r="CD84" s="1077">
        <f>年末調整2!N10</f>
        <v>0</v>
      </c>
      <c r="CE84" s="1077"/>
      <c r="CF84" s="1077"/>
      <c r="CG84" s="1077"/>
      <c r="CH84" s="1077"/>
      <c r="CI84" s="1077"/>
      <c r="CJ84" s="1077"/>
      <c r="CK84" s="17"/>
      <c r="CL84" s="17"/>
      <c r="CM84" s="17"/>
      <c r="CN84" s="17"/>
      <c r="CO84" s="17"/>
      <c r="CP84" s="1077">
        <f>年末調整1!O29</f>
        <v>0</v>
      </c>
      <c r="CQ84" s="1077"/>
      <c r="CR84" s="1077"/>
      <c r="CS84" s="1077"/>
      <c r="CT84" s="1077"/>
      <c r="CU84" s="1077"/>
      <c r="CV84" s="1077"/>
    </row>
    <row r="85" spans="10:103" ht="3" customHeight="1" x14ac:dyDescent="0.15">
      <c r="M85" s="1077"/>
      <c r="N85" s="1077"/>
      <c r="O85" s="1077"/>
      <c r="P85" s="1077"/>
      <c r="Q85" s="1077"/>
      <c r="R85" s="1077"/>
      <c r="S85" s="1077"/>
      <c r="AW85" s="20"/>
      <c r="AX85" s="20"/>
      <c r="AY85" s="20"/>
      <c r="AZ85" s="20"/>
      <c r="BA85" s="20"/>
      <c r="BB85" s="16"/>
      <c r="BC85" s="503"/>
      <c r="BD85" s="503"/>
      <c r="BE85" s="503"/>
      <c r="BF85" s="503"/>
      <c r="BG85" s="503"/>
      <c r="BH85" s="503"/>
      <c r="BI85" s="13"/>
      <c r="BJ85" s="13"/>
      <c r="CD85" s="1077"/>
      <c r="CE85" s="1077"/>
      <c r="CF85" s="1077"/>
      <c r="CG85" s="1077"/>
      <c r="CH85" s="1077"/>
      <c r="CI85" s="1077"/>
      <c r="CJ85" s="1077"/>
      <c r="CK85" s="17"/>
      <c r="CL85" s="17"/>
      <c r="CM85" s="17"/>
      <c r="CN85" s="17"/>
      <c r="CO85" s="17"/>
      <c r="CP85" s="1077"/>
      <c r="CQ85" s="1077"/>
      <c r="CR85" s="1077"/>
      <c r="CS85" s="1077"/>
      <c r="CT85" s="1077"/>
      <c r="CU85" s="1077"/>
      <c r="CV85" s="1077"/>
    </row>
    <row r="86" spans="10:103" ht="3" customHeight="1" x14ac:dyDescent="0.15">
      <c r="AW86" s="20"/>
      <c r="AX86" s="20"/>
      <c r="AY86" s="20"/>
      <c r="AZ86" s="20"/>
      <c r="BA86" s="20"/>
      <c r="BB86" s="16"/>
      <c r="BC86" s="503"/>
      <c r="BD86" s="503"/>
      <c r="BE86" s="503"/>
      <c r="BF86" s="503"/>
      <c r="BG86" s="503"/>
      <c r="BH86" s="503"/>
      <c r="BI86" s="13"/>
      <c r="BJ86" s="13"/>
      <c r="CD86" s="1077"/>
      <c r="CE86" s="1077"/>
      <c r="CF86" s="1077"/>
      <c r="CG86" s="1077"/>
      <c r="CH86" s="1077"/>
      <c r="CI86" s="1077"/>
      <c r="CJ86" s="1077"/>
      <c r="CK86" s="17"/>
      <c r="CL86" s="17"/>
      <c r="CM86" s="17"/>
      <c r="CN86" s="17"/>
      <c r="CO86" s="17"/>
      <c r="CP86" s="1077"/>
      <c r="CQ86" s="1077"/>
      <c r="CR86" s="1077"/>
      <c r="CS86" s="1077"/>
      <c r="CT86" s="1077"/>
      <c r="CU86" s="1077"/>
      <c r="CV86" s="1077"/>
    </row>
    <row r="87" spans="10:103" ht="3" customHeight="1" x14ac:dyDescent="0.15">
      <c r="J87" s="1091" t="str">
        <f>給与金額!D13</f>
        <v>8</v>
      </c>
      <c r="K87" s="1091">
        <f>給与金額!E13</f>
        <v>0</v>
      </c>
      <c r="L87" s="1091"/>
      <c r="M87" s="1077">
        <f>給与金額!F13</f>
        <v>0</v>
      </c>
      <c r="N87" s="1077"/>
      <c r="O87" s="1077"/>
      <c r="P87" s="1077"/>
      <c r="Q87" s="1077"/>
      <c r="R87" s="1077"/>
      <c r="S87" s="1077"/>
      <c r="U87" s="1077">
        <f>給与金額!G13</f>
        <v>0</v>
      </c>
      <c r="V87" s="1077">
        <f>給与金額!G13</f>
        <v>0</v>
      </c>
      <c r="W87" s="1077"/>
      <c r="X87" s="1077"/>
      <c r="Y87" s="1077"/>
      <c r="Z87" s="1077"/>
      <c r="AB87" s="1077">
        <f>給与金額!H13</f>
        <v>0</v>
      </c>
      <c r="AC87" s="1077"/>
      <c r="AD87" s="1077"/>
      <c r="AE87" s="1077"/>
      <c r="AF87" s="1077"/>
      <c r="AG87" s="1077"/>
      <c r="AH87" s="1077"/>
      <c r="AK87" s="1090">
        <f>給与金額!I13</f>
        <v>0</v>
      </c>
      <c r="AL87" s="1090"/>
      <c r="AN87" s="1077">
        <f>給与金額!J13</f>
        <v>0</v>
      </c>
      <c r="AO87" s="1077"/>
      <c r="AP87" s="1077"/>
      <c r="AQ87" s="1077"/>
      <c r="AR87" s="1077"/>
      <c r="AS87" s="1077"/>
      <c r="AT87" s="1077"/>
      <c r="AU87" s="1077"/>
      <c r="AW87" s="1088">
        <f>給与金額!K13</f>
        <v>0</v>
      </c>
      <c r="AX87" s="1088"/>
      <c r="AY87" s="1088"/>
      <c r="AZ87" s="1088"/>
      <c r="BA87" s="1088"/>
      <c r="BB87" s="16"/>
      <c r="BC87" s="1089">
        <f>給与金額!L13</f>
        <v>0</v>
      </c>
      <c r="BD87" s="1089"/>
      <c r="BE87" s="1089"/>
      <c r="BF87" s="1089"/>
      <c r="BG87" s="1089"/>
      <c r="BH87" s="1089"/>
      <c r="BI87" s="13"/>
      <c r="BJ87" s="13"/>
      <c r="CD87" s="17"/>
      <c r="CE87" s="17"/>
      <c r="CF87" s="17"/>
      <c r="CG87" s="17"/>
      <c r="CH87" s="17"/>
      <c r="CI87" s="17"/>
      <c r="CJ87" s="17"/>
      <c r="CK87" s="17"/>
      <c r="CL87" s="17"/>
      <c r="CM87" s="17"/>
      <c r="CN87" s="17"/>
      <c r="CO87" s="17"/>
      <c r="CW87" s="17"/>
      <c r="CX87" s="17"/>
      <c r="CY87" s="18"/>
    </row>
    <row r="88" spans="10:103" ht="3" customHeight="1" x14ac:dyDescent="0.15">
      <c r="J88" s="1091"/>
      <c r="K88" s="1091"/>
      <c r="L88" s="1091"/>
      <c r="M88" s="1077"/>
      <c r="N88" s="1077"/>
      <c r="O88" s="1077"/>
      <c r="P88" s="1077"/>
      <c r="Q88" s="1077"/>
      <c r="R88" s="1077"/>
      <c r="S88" s="1077"/>
      <c r="U88" s="1077"/>
      <c r="V88" s="1077"/>
      <c r="W88" s="1077"/>
      <c r="X88" s="1077"/>
      <c r="Y88" s="1077"/>
      <c r="Z88" s="1077"/>
      <c r="AB88" s="1077"/>
      <c r="AC88" s="1077"/>
      <c r="AD88" s="1077"/>
      <c r="AE88" s="1077"/>
      <c r="AF88" s="1077"/>
      <c r="AG88" s="1077"/>
      <c r="AH88" s="1077"/>
      <c r="AK88" s="1090"/>
      <c r="AL88" s="1090"/>
      <c r="AN88" s="1077"/>
      <c r="AO88" s="1077"/>
      <c r="AP88" s="1077"/>
      <c r="AQ88" s="1077"/>
      <c r="AR88" s="1077"/>
      <c r="AS88" s="1077"/>
      <c r="AT88" s="1077"/>
      <c r="AU88" s="1077"/>
      <c r="AW88" s="1088"/>
      <c r="AX88" s="1088"/>
      <c r="AY88" s="1088"/>
      <c r="AZ88" s="1088"/>
      <c r="BA88" s="1088"/>
      <c r="BB88" s="16"/>
      <c r="BC88" s="1089"/>
      <c r="BD88" s="1089"/>
      <c r="BE88" s="1089"/>
      <c r="BF88" s="1089"/>
      <c r="BG88" s="1089"/>
      <c r="BH88" s="1089"/>
      <c r="BI88" s="13"/>
      <c r="BJ88" s="13"/>
      <c r="CK88" s="17"/>
      <c r="CL88" s="17"/>
      <c r="CM88" s="17"/>
      <c r="CN88" s="17"/>
      <c r="CO88" s="17"/>
      <c r="CW88" s="17"/>
      <c r="CX88" s="17"/>
      <c r="CY88" s="18"/>
    </row>
    <row r="89" spans="10:103" ht="3" customHeight="1" x14ac:dyDescent="0.15">
      <c r="J89" s="1091"/>
      <c r="K89" s="1091"/>
      <c r="L89" s="1091"/>
      <c r="M89" s="1077"/>
      <c r="N89" s="1077"/>
      <c r="O89" s="1077"/>
      <c r="P89" s="1077"/>
      <c r="Q89" s="1077"/>
      <c r="R89" s="1077"/>
      <c r="S89" s="1077"/>
      <c r="U89" s="1077"/>
      <c r="V89" s="1077"/>
      <c r="W89" s="1077"/>
      <c r="X89" s="1077"/>
      <c r="Y89" s="1077"/>
      <c r="Z89" s="1077"/>
      <c r="AB89" s="1077"/>
      <c r="AC89" s="1077"/>
      <c r="AD89" s="1077"/>
      <c r="AE89" s="1077"/>
      <c r="AF89" s="1077"/>
      <c r="AG89" s="1077"/>
      <c r="AH89" s="1077"/>
      <c r="AK89" s="1090"/>
      <c r="AL89" s="1090"/>
      <c r="AN89" s="1077"/>
      <c r="AO89" s="1077"/>
      <c r="AP89" s="1077"/>
      <c r="AQ89" s="1077"/>
      <c r="AR89" s="1077"/>
      <c r="AS89" s="1077"/>
      <c r="AT89" s="1077"/>
      <c r="AU89" s="1077"/>
      <c r="AW89" s="1088"/>
      <c r="AX89" s="1088"/>
      <c r="AY89" s="1088"/>
      <c r="AZ89" s="1088"/>
      <c r="BA89" s="1088"/>
      <c r="BB89" s="16"/>
      <c r="BC89" s="1089"/>
      <c r="BD89" s="1089"/>
      <c r="BE89" s="1089"/>
      <c r="BF89" s="1089"/>
      <c r="BG89" s="1089"/>
      <c r="BH89" s="1089"/>
      <c r="BI89" s="13"/>
      <c r="BJ89" s="13"/>
      <c r="CD89" s="1077">
        <f>年末調整2!N11</f>
        <v>0</v>
      </c>
      <c r="CE89" s="1077"/>
      <c r="CF89" s="1077"/>
      <c r="CG89" s="1077"/>
      <c r="CH89" s="1077"/>
      <c r="CI89" s="1077"/>
      <c r="CJ89" s="1077"/>
      <c r="CK89" s="17"/>
      <c r="CL89" s="17"/>
      <c r="CM89" s="17"/>
      <c r="CN89" s="17"/>
      <c r="CO89" s="17"/>
      <c r="CW89" s="17"/>
      <c r="CX89" s="17"/>
      <c r="CY89" s="18"/>
    </row>
    <row r="90" spans="10:103" ht="3" customHeight="1" x14ac:dyDescent="0.15">
      <c r="M90" s="459"/>
      <c r="N90" s="459"/>
      <c r="O90" s="459"/>
      <c r="P90" s="459"/>
      <c r="Q90" s="459"/>
      <c r="R90" s="459"/>
      <c r="S90" s="459"/>
      <c r="AW90" s="20"/>
      <c r="AX90" s="20"/>
      <c r="AY90" s="20"/>
      <c r="AZ90" s="20"/>
      <c r="BA90" s="20"/>
      <c r="BB90" s="16"/>
      <c r="BC90" s="503"/>
      <c r="BD90" s="503"/>
      <c r="BE90" s="503"/>
      <c r="BF90" s="503"/>
      <c r="BG90" s="503"/>
      <c r="BH90" s="503"/>
      <c r="BI90" s="13"/>
      <c r="BJ90" s="13"/>
      <c r="CD90" s="1077"/>
      <c r="CE90" s="1077"/>
      <c r="CF90" s="1077"/>
      <c r="CG90" s="1077"/>
      <c r="CH90" s="1077"/>
      <c r="CI90" s="1077"/>
      <c r="CJ90" s="1077"/>
      <c r="CK90" s="17"/>
      <c r="CL90" s="17"/>
      <c r="CM90" s="17"/>
      <c r="CN90" s="17"/>
      <c r="CO90" s="17"/>
      <c r="CW90" s="17"/>
      <c r="CX90" s="17"/>
      <c r="CY90" s="18"/>
    </row>
    <row r="91" spans="10:103" ht="3" customHeight="1" x14ac:dyDescent="0.15">
      <c r="AW91" s="20"/>
      <c r="AX91" s="20"/>
      <c r="AY91" s="20"/>
      <c r="AZ91" s="20"/>
      <c r="BA91" s="20"/>
      <c r="BB91" s="16"/>
      <c r="BC91" s="503"/>
      <c r="BD91" s="503"/>
      <c r="BE91" s="503"/>
      <c r="BF91" s="503"/>
      <c r="BG91" s="503"/>
      <c r="BH91" s="503"/>
      <c r="BI91" s="13"/>
      <c r="BJ91" s="13"/>
      <c r="CD91" s="1077"/>
      <c r="CE91" s="1077"/>
      <c r="CF91" s="1077"/>
      <c r="CG91" s="1077"/>
      <c r="CH91" s="1077"/>
      <c r="CI91" s="1077"/>
      <c r="CJ91" s="1077"/>
      <c r="CK91" s="17"/>
      <c r="CL91" s="17"/>
      <c r="CM91" s="17"/>
      <c r="CN91" s="17"/>
      <c r="CO91" s="17"/>
      <c r="CW91" s="17"/>
      <c r="CX91" s="17"/>
      <c r="CY91" s="18"/>
    </row>
    <row r="92" spans="10:103" ht="3" customHeight="1" x14ac:dyDescent="0.15">
      <c r="M92" s="1077"/>
      <c r="N92" s="1077"/>
      <c r="O92" s="1077"/>
      <c r="P92" s="1077"/>
      <c r="Q92" s="1077"/>
      <c r="R92" s="1077"/>
      <c r="S92" s="1077"/>
      <c r="AW92" s="20"/>
      <c r="AX92" s="20"/>
      <c r="AY92" s="20"/>
      <c r="AZ92" s="20"/>
      <c r="BA92" s="20"/>
      <c r="BB92" s="16"/>
      <c r="BC92" s="503"/>
      <c r="BD92" s="503"/>
      <c r="BE92" s="503"/>
      <c r="BF92" s="503"/>
      <c r="BG92" s="503"/>
      <c r="BH92" s="503"/>
      <c r="BI92" s="13"/>
      <c r="BJ92" s="13"/>
      <c r="CD92" s="17"/>
      <c r="CE92" s="17"/>
      <c r="CF92" s="17"/>
      <c r="CG92" s="17"/>
      <c r="CH92" s="17"/>
      <c r="CI92" s="17"/>
      <c r="CJ92" s="17"/>
      <c r="CK92" s="17"/>
      <c r="CL92" s="17"/>
      <c r="CM92" s="17"/>
      <c r="CN92" s="17"/>
      <c r="CO92" s="17"/>
      <c r="CW92" s="17"/>
      <c r="CX92" s="17"/>
      <c r="CY92" s="18"/>
    </row>
    <row r="93" spans="10:103" ht="3" customHeight="1" x14ac:dyDescent="0.15">
      <c r="M93" s="1077"/>
      <c r="N93" s="1077"/>
      <c r="O93" s="1077"/>
      <c r="P93" s="1077"/>
      <c r="Q93" s="1077"/>
      <c r="R93" s="1077"/>
      <c r="S93" s="1077"/>
      <c r="AW93" s="20"/>
      <c r="AX93" s="20"/>
      <c r="AY93" s="20"/>
      <c r="AZ93" s="20"/>
      <c r="BA93" s="20"/>
      <c r="BB93" s="16"/>
      <c r="BC93" s="503"/>
      <c r="BD93" s="503"/>
      <c r="BE93" s="503"/>
      <c r="BF93" s="503"/>
      <c r="BG93" s="503"/>
      <c r="BH93" s="503"/>
      <c r="BI93" s="13"/>
      <c r="BJ93" s="13"/>
      <c r="CD93" s="1077">
        <f>年末調整2!N12</f>
        <v>0</v>
      </c>
      <c r="CE93" s="1077"/>
      <c r="CF93" s="1077"/>
      <c r="CG93" s="1077"/>
      <c r="CH93" s="1077"/>
      <c r="CI93" s="1077"/>
      <c r="CJ93" s="1077"/>
      <c r="CK93" s="17"/>
      <c r="CL93" s="17"/>
      <c r="CM93" s="17"/>
      <c r="CN93" s="17"/>
      <c r="CO93" s="17"/>
      <c r="CP93" s="1077">
        <f>年末調整1!AL123</f>
        <v>0</v>
      </c>
      <c r="CQ93" s="1077"/>
      <c r="CR93" s="1077"/>
      <c r="CS93" s="1077"/>
      <c r="CT93" s="1077"/>
      <c r="CU93" s="1077"/>
      <c r="CV93" s="1077"/>
    </row>
    <row r="94" spans="10:103" ht="3" customHeight="1" x14ac:dyDescent="0.15">
      <c r="M94" s="1077"/>
      <c r="N94" s="1077"/>
      <c r="O94" s="1077"/>
      <c r="P94" s="1077"/>
      <c r="Q94" s="1077"/>
      <c r="R94" s="1077"/>
      <c r="S94" s="1077"/>
      <c r="AW94" s="20"/>
      <c r="AX94" s="20"/>
      <c r="AY94" s="20"/>
      <c r="AZ94" s="20"/>
      <c r="BA94" s="20"/>
      <c r="BB94" s="16"/>
      <c r="BC94" s="503"/>
      <c r="BD94" s="503"/>
      <c r="BE94" s="503"/>
      <c r="BF94" s="503"/>
      <c r="BG94" s="503"/>
      <c r="BH94" s="503"/>
      <c r="BI94" s="13"/>
      <c r="BJ94" s="13"/>
      <c r="CD94" s="1077"/>
      <c r="CE94" s="1077"/>
      <c r="CF94" s="1077"/>
      <c r="CG94" s="1077"/>
      <c r="CH94" s="1077"/>
      <c r="CI94" s="1077"/>
      <c r="CJ94" s="1077"/>
      <c r="CK94" s="17"/>
      <c r="CL94" s="17"/>
      <c r="CM94" s="17"/>
      <c r="CN94" s="17"/>
      <c r="CO94" s="17"/>
      <c r="CP94" s="1077"/>
      <c r="CQ94" s="1077"/>
      <c r="CR94" s="1077"/>
      <c r="CS94" s="1077"/>
      <c r="CT94" s="1077"/>
      <c r="CU94" s="1077"/>
      <c r="CV94" s="1077"/>
    </row>
    <row r="95" spans="10:103" ht="3" customHeight="1" x14ac:dyDescent="0.15">
      <c r="M95" s="1077">
        <f>給与金額!F14</f>
        <v>0</v>
      </c>
      <c r="N95" s="1077"/>
      <c r="O95" s="1077"/>
      <c r="P95" s="1077"/>
      <c r="Q95" s="1077"/>
      <c r="R95" s="1077"/>
      <c r="S95" s="1077"/>
      <c r="AW95" s="20"/>
      <c r="AX95" s="20"/>
      <c r="AY95" s="20"/>
      <c r="AZ95" s="20"/>
      <c r="BA95" s="20"/>
      <c r="BB95" s="16"/>
      <c r="BC95" s="503"/>
      <c r="BD95" s="503"/>
      <c r="BE95" s="503"/>
      <c r="BF95" s="503"/>
      <c r="BG95" s="503"/>
      <c r="BH95" s="503"/>
      <c r="BI95" s="13"/>
      <c r="BJ95" s="13"/>
      <c r="CD95" s="1077"/>
      <c r="CE95" s="1077"/>
      <c r="CF95" s="1077"/>
      <c r="CG95" s="1077"/>
      <c r="CH95" s="1077"/>
      <c r="CI95" s="1077"/>
      <c r="CJ95" s="1077"/>
      <c r="CK95" s="17"/>
      <c r="CL95" s="17"/>
      <c r="CM95" s="17"/>
      <c r="CN95" s="17"/>
      <c r="CO95" s="17"/>
      <c r="CP95" s="1077"/>
      <c r="CQ95" s="1077"/>
      <c r="CR95" s="1077"/>
      <c r="CS95" s="1077"/>
      <c r="CT95" s="1077"/>
      <c r="CU95" s="1077"/>
      <c r="CV95" s="1077"/>
    </row>
    <row r="96" spans="10:103" ht="3" customHeight="1" x14ac:dyDescent="0.15">
      <c r="J96" s="1091" t="str">
        <f>給与金額!D14</f>
        <v>9</v>
      </c>
      <c r="K96" s="1091">
        <f>給与金額!E14</f>
        <v>0</v>
      </c>
      <c r="L96" s="1091"/>
      <c r="M96" s="1077"/>
      <c r="N96" s="1077"/>
      <c r="O96" s="1077"/>
      <c r="P96" s="1077"/>
      <c r="Q96" s="1077"/>
      <c r="R96" s="1077"/>
      <c r="S96" s="1077"/>
      <c r="U96" s="1077">
        <f>給与金額!G14</f>
        <v>0</v>
      </c>
      <c r="V96" s="1077">
        <f>給与金額!G14</f>
        <v>0</v>
      </c>
      <c r="W96" s="1077"/>
      <c r="X96" s="1077"/>
      <c r="Y96" s="1077"/>
      <c r="Z96" s="1077"/>
      <c r="AB96" s="1077">
        <f>給与金額!H14</f>
        <v>0</v>
      </c>
      <c r="AC96" s="1077"/>
      <c r="AD96" s="1077"/>
      <c r="AE96" s="1077"/>
      <c r="AF96" s="1077"/>
      <c r="AG96" s="1077"/>
      <c r="AH96" s="1077"/>
      <c r="AK96" s="1090">
        <f>給与金額!I14</f>
        <v>0</v>
      </c>
      <c r="AL96" s="1090"/>
      <c r="AN96" s="1077">
        <f>給与金額!J14</f>
        <v>0</v>
      </c>
      <c r="AO96" s="1077"/>
      <c r="AP96" s="1077"/>
      <c r="AQ96" s="1077"/>
      <c r="AR96" s="1077"/>
      <c r="AS96" s="1077"/>
      <c r="AT96" s="1077"/>
      <c r="AU96" s="1077"/>
      <c r="AW96" s="1088">
        <f>給与金額!K14</f>
        <v>0</v>
      </c>
      <c r="AX96" s="1088"/>
      <c r="AY96" s="1088"/>
      <c r="AZ96" s="1088"/>
      <c r="BA96" s="1088"/>
      <c r="BB96" s="16"/>
      <c r="BC96" s="1089">
        <f>給与金額!L14</f>
        <v>0</v>
      </c>
      <c r="BD96" s="1089"/>
      <c r="BE96" s="1089"/>
      <c r="BF96" s="1089"/>
      <c r="BG96" s="1089"/>
      <c r="BH96" s="1089"/>
      <c r="BI96" s="13"/>
      <c r="BJ96" s="13"/>
      <c r="CD96" s="17"/>
      <c r="CE96" s="17"/>
      <c r="CF96" s="17"/>
      <c r="CG96" s="17"/>
      <c r="CH96" s="17"/>
      <c r="CI96" s="17"/>
      <c r="CJ96" s="17"/>
      <c r="CK96" s="17"/>
      <c r="CL96" s="17"/>
      <c r="CM96" s="17"/>
      <c r="CN96" s="17"/>
      <c r="CO96" s="17"/>
      <c r="CW96" s="17"/>
      <c r="CX96" s="17"/>
      <c r="CY96" s="18"/>
    </row>
    <row r="97" spans="10:103" ht="3" customHeight="1" x14ac:dyDescent="0.15">
      <c r="J97" s="1091"/>
      <c r="K97" s="1091"/>
      <c r="L97" s="1091"/>
      <c r="M97" s="1077"/>
      <c r="N97" s="1077"/>
      <c r="O97" s="1077"/>
      <c r="P97" s="1077"/>
      <c r="Q97" s="1077"/>
      <c r="R97" s="1077"/>
      <c r="S97" s="1077"/>
      <c r="U97" s="1077"/>
      <c r="V97" s="1077"/>
      <c r="W97" s="1077"/>
      <c r="X97" s="1077"/>
      <c r="Y97" s="1077"/>
      <c r="Z97" s="1077"/>
      <c r="AB97" s="1077"/>
      <c r="AC97" s="1077"/>
      <c r="AD97" s="1077"/>
      <c r="AE97" s="1077"/>
      <c r="AF97" s="1077"/>
      <c r="AG97" s="1077"/>
      <c r="AH97" s="1077"/>
      <c r="AK97" s="1090"/>
      <c r="AL97" s="1090"/>
      <c r="AN97" s="1077"/>
      <c r="AO97" s="1077"/>
      <c r="AP97" s="1077"/>
      <c r="AQ97" s="1077"/>
      <c r="AR97" s="1077"/>
      <c r="AS97" s="1077"/>
      <c r="AT97" s="1077"/>
      <c r="AU97" s="1077"/>
      <c r="AW97" s="1088"/>
      <c r="AX97" s="1088"/>
      <c r="AY97" s="1088"/>
      <c r="AZ97" s="1088"/>
      <c r="BA97" s="1088"/>
      <c r="BB97" s="16"/>
      <c r="BC97" s="1089"/>
      <c r="BD97" s="1089"/>
      <c r="BE97" s="1089"/>
      <c r="BF97" s="1089"/>
      <c r="BG97" s="1089"/>
      <c r="BH97" s="1089"/>
      <c r="BI97" s="13"/>
      <c r="BJ97" s="13"/>
      <c r="CD97" s="17"/>
      <c r="CE97" s="17"/>
      <c r="CF97" s="17"/>
      <c r="CG97" s="17"/>
      <c r="CH97" s="17"/>
      <c r="CI97" s="17"/>
      <c r="CJ97" s="17"/>
      <c r="CK97" s="17"/>
      <c r="CL97" s="17"/>
      <c r="CM97" s="17"/>
      <c r="CN97" s="17"/>
      <c r="CO97" s="17"/>
      <c r="CW97" s="17"/>
      <c r="CX97" s="17"/>
      <c r="CY97" s="18"/>
    </row>
    <row r="98" spans="10:103" ht="3" customHeight="1" x14ac:dyDescent="0.15">
      <c r="J98" s="1091"/>
      <c r="K98" s="1091"/>
      <c r="L98" s="1091"/>
      <c r="M98" s="1077"/>
      <c r="N98" s="1077"/>
      <c r="O98" s="1077"/>
      <c r="P98" s="1077"/>
      <c r="Q98" s="1077"/>
      <c r="R98" s="1077"/>
      <c r="S98" s="1077"/>
      <c r="U98" s="1077"/>
      <c r="V98" s="1077"/>
      <c r="W98" s="1077"/>
      <c r="X98" s="1077"/>
      <c r="Y98" s="1077"/>
      <c r="Z98" s="1077"/>
      <c r="AB98" s="1077"/>
      <c r="AC98" s="1077"/>
      <c r="AD98" s="1077"/>
      <c r="AE98" s="1077"/>
      <c r="AF98" s="1077"/>
      <c r="AG98" s="1077"/>
      <c r="AH98" s="1077"/>
      <c r="AK98" s="1090"/>
      <c r="AL98" s="1090"/>
      <c r="AN98" s="1077"/>
      <c r="AO98" s="1077"/>
      <c r="AP98" s="1077"/>
      <c r="AQ98" s="1077"/>
      <c r="AR98" s="1077"/>
      <c r="AS98" s="1077"/>
      <c r="AT98" s="1077"/>
      <c r="AU98" s="1077"/>
      <c r="AW98" s="1088"/>
      <c r="AX98" s="1088"/>
      <c r="AY98" s="1088"/>
      <c r="AZ98" s="1088"/>
      <c r="BA98" s="1088"/>
      <c r="BB98" s="16"/>
      <c r="BC98" s="1089"/>
      <c r="BD98" s="1089"/>
      <c r="BE98" s="1089"/>
      <c r="BF98" s="1089"/>
      <c r="BG98" s="1089"/>
      <c r="BH98" s="1089"/>
      <c r="BI98" s="13"/>
      <c r="BJ98" s="13"/>
      <c r="CD98" s="1077">
        <f>年末調整2!N13</f>
        <v>0</v>
      </c>
      <c r="CE98" s="1077"/>
      <c r="CF98" s="1077"/>
      <c r="CG98" s="1077"/>
      <c r="CH98" s="1077"/>
      <c r="CI98" s="1077"/>
      <c r="CJ98" s="1077"/>
      <c r="CK98" s="17"/>
      <c r="CL98" s="17"/>
      <c r="CM98" s="17"/>
      <c r="CN98" s="17"/>
      <c r="CO98" s="17"/>
      <c r="CW98" s="17"/>
      <c r="CX98" s="17"/>
      <c r="CY98" s="18"/>
    </row>
    <row r="99" spans="10:103" ht="3" customHeight="1" x14ac:dyDescent="0.15">
      <c r="M99" s="459"/>
      <c r="N99" s="459"/>
      <c r="O99" s="459"/>
      <c r="P99" s="459"/>
      <c r="Q99" s="459"/>
      <c r="R99" s="459"/>
      <c r="S99" s="459"/>
      <c r="AW99" s="20"/>
      <c r="AX99" s="20"/>
      <c r="AY99" s="20"/>
      <c r="AZ99" s="20"/>
      <c r="BA99" s="20"/>
      <c r="BB99" s="16"/>
      <c r="BC99" s="503"/>
      <c r="BD99" s="503"/>
      <c r="BE99" s="503"/>
      <c r="BF99" s="503"/>
      <c r="BG99" s="503"/>
      <c r="BH99" s="503"/>
      <c r="BI99" s="13"/>
      <c r="BJ99" s="13"/>
      <c r="CD99" s="1077"/>
      <c r="CE99" s="1077"/>
      <c r="CF99" s="1077"/>
      <c r="CG99" s="1077"/>
      <c r="CH99" s="1077"/>
      <c r="CI99" s="1077"/>
      <c r="CJ99" s="1077"/>
      <c r="CK99" s="17"/>
      <c r="CL99" s="17"/>
      <c r="CM99" s="17"/>
      <c r="CN99" s="17"/>
      <c r="CO99" s="17"/>
      <c r="CP99" s="17"/>
      <c r="CQ99" s="17"/>
      <c r="CR99" s="17"/>
      <c r="CS99" s="17"/>
      <c r="CT99" s="17"/>
      <c r="CU99" s="17"/>
      <c r="CV99" s="17"/>
      <c r="CW99" s="17"/>
      <c r="CX99" s="17"/>
      <c r="CY99" s="18"/>
    </row>
    <row r="100" spans="10:103" ht="3" customHeight="1" x14ac:dyDescent="0.15">
      <c r="AW100" s="20"/>
      <c r="AX100" s="20"/>
      <c r="AY100" s="20"/>
      <c r="AZ100" s="20"/>
      <c r="BA100" s="20"/>
      <c r="BB100" s="16"/>
      <c r="BC100" s="503"/>
      <c r="BD100" s="503"/>
      <c r="BE100" s="503"/>
      <c r="BF100" s="503"/>
      <c r="BG100" s="503"/>
      <c r="BH100" s="503"/>
      <c r="BI100" s="13"/>
      <c r="BJ100" s="13"/>
      <c r="CD100" s="1077"/>
      <c r="CE100" s="1077"/>
      <c r="CF100" s="1077"/>
      <c r="CG100" s="1077"/>
      <c r="CH100" s="1077"/>
      <c r="CI100" s="1077"/>
      <c r="CJ100" s="1077"/>
      <c r="CK100" s="17"/>
      <c r="CL100" s="17"/>
      <c r="CM100" s="17"/>
      <c r="CN100" s="17"/>
      <c r="CO100" s="17"/>
      <c r="CP100" s="17"/>
      <c r="CQ100" s="17"/>
      <c r="CR100" s="17"/>
      <c r="CS100" s="17"/>
      <c r="CT100" s="17"/>
      <c r="CU100" s="17"/>
      <c r="CV100" s="17"/>
      <c r="CW100" s="17"/>
      <c r="CX100" s="17"/>
      <c r="CY100" s="18"/>
    </row>
    <row r="101" spans="10:103" ht="3" customHeight="1" x14ac:dyDescent="0.15">
      <c r="M101" s="1077"/>
      <c r="N101" s="1077"/>
      <c r="O101" s="1077"/>
      <c r="P101" s="1077"/>
      <c r="Q101" s="1077"/>
      <c r="R101" s="1077"/>
      <c r="S101" s="1077"/>
      <c r="AW101" s="20"/>
      <c r="AX101" s="20"/>
      <c r="AY101" s="20"/>
      <c r="AZ101" s="20"/>
      <c r="BA101" s="20"/>
      <c r="BB101" s="16"/>
      <c r="BC101" s="503"/>
      <c r="BD101" s="503"/>
      <c r="BE101" s="503"/>
      <c r="BF101" s="503"/>
      <c r="BG101" s="503"/>
      <c r="BH101" s="503"/>
      <c r="BI101" s="13"/>
      <c r="BJ101" s="13"/>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8"/>
    </row>
    <row r="102" spans="10:103" ht="3" customHeight="1" x14ac:dyDescent="0.15">
      <c r="M102" s="1077"/>
      <c r="N102" s="1077"/>
      <c r="O102" s="1077"/>
      <c r="P102" s="1077"/>
      <c r="Q102" s="1077"/>
      <c r="R102" s="1077"/>
      <c r="S102" s="1077"/>
      <c r="AW102" s="20"/>
      <c r="AX102" s="20"/>
      <c r="AY102" s="20"/>
      <c r="AZ102" s="20"/>
      <c r="BA102" s="20"/>
      <c r="BB102" s="16"/>
      <c r="BC102" s="503"/>
      <c r="BD102" s="503"/>
      <c r="BE102" s="503"/>
      <c r="BF102" s="503"/>
      <c r="BG102" s="503"/>
      <c r="BH102" s="503"/>
      <c r="BI102" s="13"/>
      <c r="BJ102" s="13"/>
      <c r="CD102" s="1077">
        <f>年末調整2!N14</f>
        <v>0</v>
      </c>
      <c r="CE102" s="1077"/>
      <c r="CF102" s="1077"/>
      <c r="CG102" s="1077"/>
      <c r="CH102" s="1077"/>
      <c r="CI102" s="1077"/>
      <c r="CJ102" s="1077"/>
      <c r="CK102" s="17"/>
      <c r="CL102" s="17"/>
      <c r="CM102" s="17"/>
      <c r="CN102" s="17"/>
      <c r="CO102" s="17"/>
      <c r="CW102" s="17"/>
      <c r="CX102" s="17"/>
      <c r="CY102" s="18"/>
    </row>
    <row r="103" spans="10:103" ht="3" customHeight="1" x14ac:dyDescent="0.15">
      <c r="M103" s="1077"/>
      <c r="N103" s="1077"/>
      <c r="O103" s="1077"/>
      <c r="P103" s="1077"/>
      <c r="Q103" s="1077"/>
      <c r="R103" s="1077"/>
      <c r="S103" s="1077"/>
      <c r="AW103" s="20"/>
      <c r="AX103" s="20"/>
      <c r="AY103" s="20"/>
      <c r="AZ103" s="20"/>
      <c r="BA103" s="20"/>
      <c r="BB103" s="16"/>
      <c r="BC103" s="503"/>
      <c r="BD103" s="503"/>
      <c r="BE103" s="503"/>
      <c r="BF103" s="503"/>
      <c r="BG103" s="503"/>
      <c r="BH103" s="503"/>
      <c r="BI103" s="13"/>
      <c r="BJ103" s="13"/>
      <c r="CD103" s="1077"/>
      <c r="CE103" s="1077"/>
      <c r="CF103" s="1077"/>
      <c r="CG103" s="1077"/>
      <c r="CH103" s="1077"/>
      <c r="CI103" s="1077"/>
      <c r="CJ103" s="1077"/>
      <c r="CK103" s="17"/>
      <c r="CL103" s="17"/>
      <c r="CM103" s="17"/>
      <c r="CN103" s="17"/>
      <c r="CO103" s="17"/>
      <c r="CW103" s="17"/>
    </row>
    <row r="104" spans="10:103" ht="3" customHeight="1" x14ac:dyDescent="0.15">
      <c r="AW104" s="20"/>
      <c r="AX104" s="20"/>
      <c r="AY104" s="20"/>
      <c r="AZ104" s="20"/>
      <c r="BA104" s="20"/>
      <c r="BB104" s="16"/>
      <c r="BC104" s="503"/>
      <c r="BD104" s="503"/>
      <c r="BE104" s="503"/>
      <c r="BF104" s="503"/>
      <c r="BG104" s="503"/>
      <c r="BH104" s="503"/>
      <c r="BI104" s="13"/>
      <c r="BJ104" s="13"/>
      <c r="CD104" s="1077"/>
      <c r="CE104" s="1077"/>
      <c r="CF104" s="1077"/>
      <c r="CG104" s="1077"/>
      <c r="CH104" s="1077"/>
      <c r="CI104" s="1077"/>
      <c r="CJ104" s="1077"/>
      <c r="CK104" s="17"/>
      <c r="CL104" s="17"/>
      <c r="CM104" s="17"/>
      <c r="CN104" s="17"/>
      <c r="CO104" s="17"/>
      <c r="CP104" s="1077">
        <f>年末調整1!AL105</f>
        <v>0</v>
      </c>
      <c r="CQ104" s="1077"/>
      <c r="CR104" s="1077"/>
      <c r="CS104" s="1077"/>
      <c r="CT104" s="1077"/>
      <c r="CU104" s="1077"/>
      <c r="CV104" s="1077"/>
    </row>
    <row r="105" spans="10:103" ht="3" customHeight="1" x14ac:dyDescent="0.15">
      <c r="J105" s="1091" t="str">
        <f>給与金額!D15</f>
        <v>10</v>
      </c>
      <c r="K105" s="1091">
        <f>給与金額!E15</f>
        <v>0</v>
      </c>
      <c r="L105" s="1091"/>
      <c r="M105" s="1077">
        <f>給与金額!F15</f>
        <v>0</v>
      </c>
      <c r="N105" s="1077"/>
      <c r="O105" s="1077"/>
      <c r="P105" s="1077"/>
      <c r="Q105" s="1077"/>
      <c r="R105" s="1077"/>
      <c r="S105" s="1077"/>
      <c r="U105" s="1077">
        <f>給与金額!G15</f>
        <v>0</v>
      </c>
      <c r="V105" s="1077">
        <f>給与金額!G15</f>
        <v>0</v>
      </c>
      <c r="W105" s="1077"/>
      <c r="X105" s="1077"/>
      <c r="Y105" s="1077"/>
      <c r="Z105" s="1077"/>
      <c r="AB105" s="1077">
        <f>給与金額!H15</f>
        <v>0</v>
      </c>
      <c r="AC105" s="1077"/>
      <c r="AD105" s="1077"/>
      <c r="AE105" s="1077"/>
      <c r="AF105" s="1077"/>
      <c r="AG105" s="1077"/>
      <c r="AH105" s="1077"/>
      <c r="AK105" s="1090">
        <f>給与金額!I15</f>
        <v>0</v>
      </c>
      <c r="AL105" s="1090"/>
      <c r="AN105" s="1077">
        <f>給与金額!J15</f>
        <v>0</v>
      </c>
      <c r="AO105" s="1077"/>
      <c r="AP105" s="1077"/>
      <c r="AQ105" s="1077"/>
      <c r="AR105" s="1077"/>
      <c r="AS105" s="1077"/>
      <c r="AT105" s="1077"/>
      <c r="AU105" s="1077"/>
      <c r="AW105" s="1088">
        <f>給与金額!K15</f>
        <v>0</v>
      </c>
      <c r="AX105" s="1088"/>
      <c r="AY105" s="1088"/>
      <c r="AZ105" s="1088"/>
      <c r="BA105" s="1088"/>
      <c r="BB105" s="16"/>
      <c r="BC105" s="1089">
        <f>給与金額!L15</f>
        <v>0</v>
      </c>
      <c r="BD105" s="1089"/>
      <c r="BE105" s="1089"/>
      <c r="BF105" s="1089"/>
      <c r="BG105" s="1089"/>
      <c r="BH105" s="1089"/>
      <c r="BI105" s="13"/>
      <c r="BJ105" s="13"/>
      <c r="CD105" s="17"/>
      <c r="CE105" s="17"/>
      <c r="CF105" s="17"/>
      <c r="CG105" s="17"/>
      <c r="CH105" s="17"/>
      <c r="CI105" s="17"/>
      <c r="CJ105" s="17"/>
      <c r="CK105" s="17"/>
      <c r="CL105" s="17"/>
      <c r="CM105" s="17"/>
      <c r="CN105" s="17"/>
      <c r="CO105" s="17"/>
      <c r="CP105" s="1077"/>
      <c r="CQ105" s="1077"/>
      <c r="CR105" s="1077"/>
      <c r="CS105" s="1077"/>
      <c r="CT105" s="1077"/>
      <c r="CU105" s="1077"/>
      <c r="CV105" s="1077"/>
    </row>
    <row r="106" spans="10:103" ht="3" customHeight="1" x14ac:dyDescent="0.15">
      <c r="J106" s="1091"/>
      <c r="K106" s="1091"/>
      <c r="L106" s="1091"/>
      <c r="M106" s="1077"/>
      <c r="N106" s="1077"/>
      <c r="O106" s="1077"/>
      <c r="P106" s="1077"/>
      <c r="Q106" s="1077"/>
      <c r="R106" s="1077"/>
      <c r="S106" s="1077"/>
      <c r="U106" s="1077"/>
      <c r="V106" s="1077"/>
      <c r="W106" s="1077"/>
      <c r="X106" s="1077"/>
      <c r="Y106" s="1077"/>
      <c r="Z106" s="1077"/>
      <c r="AB106" s="1077"/>
      <c r="AC106" s="1077"/>
      <c r="AD106" s="1077"/>
      <c r="AE106" s="1077"/>
      <c r="AF106" s="1077"/>
      <c r="AG106" s="1077"/>
      <c r="AH106" s="1077"/>
      <c r="AK106" s="1090"/>
      <c r="AL106" s="1090"/>
      <c r="AN106" s="1077"/>
      <c r="AO106" s="1077"/>
      <c r="AP106" s="1077"/>
      <c r="AQ106" s="1077"/>
      <c r="AR106" s="1077"/>
      <c r="AS106" s="1077"/>
      <c r="AT106" s="1077"/>
      <c r="AU106" s="1077"/>
      <c r="AW106" s="1088"/>
      <c r="AX106" s="1088"/>
      <c r="AY106" s="1088"/>
      <c r="AZ106" s="1088"/>
      <c r="BA106" s="1088"/>
      <c r="BB106" s="16"/>
      <c r="BC106" s="1089"/>
      <c r="BD106" s="1089"/>
      <c r="BE106" s="1089"/>
      <c r="BF106" s="1089"/>
      <c r="BG106" s="1089"/>
      <c r="BH106" s="1089"/>
      <c r="BI106" s="13"/>
      <c r="BJ106" s="13"/>
      <c r="CD106" s="17"/>
      <c r="CE106" s="17"/>
      <c r="CF106" s="17"/>
      <c r="CG106" s="17"/>
      <c r="CH106" s="17"/>
      <c r="CI106" s="17"/>
      <c r="CJ106" s="17"/>
      <c r="CK106" s="17"/>
      <c r="CL106" s="17"/>
      <c r="CM106" s="17"/>
      <c r="CN106" s="17"/>
      <c r="CO106" s="17"/>
      <c r="CP106" s="1077"/>
      <c r="CQ106" s="1077"/>
      <c r="CR106" s="1077"/>
      <c r="CS106" s="1077"/>
      <c r="CT106" s="1077"/>
      <c r="CU106" s="1077"/>
      <c r="CV106" s="1077"/>
    </row>
    <row r="107" spans="10:103" ht="3" customHeight="1" x14ac:dyDescent="0.15">
      <c r="J107" s="1091"/>
      <c r="K107" s="1091"/>
      <c r="L107" s="1091"/>
      <c r="M107" s="1077"/>
      <c r="N107" s="1077"/>
      <c r="O107" s="1077"/>
      <c r="P107" s="1077"/>
      <c r="Q107" s="1077"/>
      <c r="R107" s="1077"/>
      <c r="S107" s="1077"/>
      <c r="U107" s="1077"/>
      <c r="V107" s="1077"/>
      <c r="W107" s="1077"/>
      <c r="X107" s="1077"/>
      <c r="Y107" s="1077"/>
      <c r="Z107" s="1077"/>
      <c r="AB107" s="1077"/>
      <c r="AC107" s="1077"/>
      <c r="AD107" s="1077"/>
      <c r="AE107" s="1077"/>
      <c r="AF107" s="1077"/>
      <c r="AG107" s="1077"/>
      <c r="AH107" s="1077"/>
      <c r="AK107" s="1090"/>
      <c r="AL107" s="1090"/>
      <c r="AN107" s="1077"/>
      <c r="AO107" s="1077"/>
      <c r="AP107" s="1077"/>
      <c r="AQ107" s="1077"/>
      <c r="AR107" s="1077"/>
      <c r="AS107" s="1077"/>
      <c r="AT107" s="1077"/>
      <c r="AU107" s="1077"/>
      <c r="AW107" s="1088"/>
      <c r="AX107" s="1088"/>
      <c r="AY107" s="1088"/>
      <c r="AZ107" s="1088"/>
      <c r="BA107" s="1088"/>
      <c r="BB107" s="16"/>
      <c r="BC107" s="1089"/>
      <c r="BD107" s="1089"/>
      <c r="BE107" s="1089"/>
      <c r="BF107" s="1089"/>
      <c r="BG107" s="1089"/>
      <c r="BH107" s="1089"/>
      <c r="BI107" s="13"/>
      <c r="BJ107" s="13"/>
      <c r="CD107" s="1077">
        <f>年末調整2!N15</f>
        <v>0</v>
      </c>
      <c r="CE107" s="1077"/>
      <c r="CF107" s="1077"/>
      <c r="CG107" s="1077"/>
      <c r="CH107" s="1077"/>
      <c r="CI107" s="1077"/>
      <c r="CJ107" s="1077"/>
      <c r="CK107" s="17"/>
      <c r="CL107" s="17"/>
      <c r="CM107" s="17"/>
      <c r="CN107" s="17"/>
      <c r="CO107" s="17"/>
      <c r="CW107" s="17"/>
      <c r="CX107" s="17"/>
      <c r="CY107" s="18"/>
    </row>
    <row r="108" spans="10:103" ht="3" customHeight="1" x14ac:dyDescent="0.15">
      <c r="AW108" s="20"/>
      <c r="AX108" s="20"/>
      <c r="AY108" s="20"/>
      <c r="AZ108" s="20"/>
      <c r="BA108" s="20"/>
      <c r="BB108" s="16"/>
      <c r="BC108" s="503"/>
      <c r="BD108" s="503"/>
      <c r="BE108" s="503"/>
      <c r="BF108" s="503"/>
      <c r="BG108" s="503"/>
      <c r="BH108" s="503"/>
      <c r="BI108" s="13"/>
      <c r="BJ108" s="13"/>
      <c r="CD108" s="1077"/>
      <c r="CE108" s="1077"/>
      <c r="CF108" s="1077"/>
      <c r="CG108" s="1077"/>
      <c r="CH108" s="1077"/>
      <c r="CI108" s="1077"/>
      <c r="CJ108" s="1077"/>
      <c r="CK108" s="17"/>
      <c r="CL108" s="17"/>
      <c r="CM108" s="17"/>
      <c r="CN108" s="17"/>
      <c r="CO108" s="17"/>
      <c r="CP108" s="17"/>
      <c r="CQ108" s="17"/>
      <c r="CR108" s="17"/>
      <c r="CS108" s="17"/>
      <c r="CT108" s="17"/>
      <c r="CU108" s="17"/>
      <c r="CV108" s="17"/>
      <c r="CW108" s="17"/>
      <c r="CX108" s="17"/>
      <c r="CY108" s="18"/>
    </row>
    <row r="109" spans="10:103" ht="3" customHeight="1" x14ac:dyDescent="0.15">
      <c r="M109" s="1077"/>
      <c r="N109" s="1077"/>
      <c r="O109" s="1077"/>
      <c r="P109" s="1077"/>
      <c r="Q109" s="1077"/>
      <c r="R109" s="1077"/>
      <c r="S109" s="1077"/>
      <c r="AW109" s="20"/>
      <c r="AX109" s="20"/>
      <c r="AY109" s="20"/>
      <c r="AZ109" s="20"/>
      <c r="BA109" s="20"/>
      <c r="BB109" s="16"/>
      <c r="BC109" s="503"/>
      <c r="BD109" s="503"/>
      <c r="BE109" s="503"/>
      <c r="BF109" s="503"/>
      <c r="BG109" s="503"/>
      <c r="BH109" s="503"/>
      <c r="BI109" s="13"/>
      <c r="BJ109" s="13"/>
      <c r="CD109" s="1077"/>
      <c r="CE109" s="1077"/>
      <c r="CF109" s="1077"/>
      <c r="CG109" s="1077"/>
      <c r="CH109" s="1077"/>
      <c r="CI109" s="1077"/>
      <c r="CJ109" s="1077"/>
      <c r="CK109" s="17"/>
      <c r="CL109" s="17"/>
      <c r="CM109" s="17"/>
      <c r="CN109" s="17"/>
      <c r="CO109" s="17"/>
      <c r="CW109" s="17"/>
      <c r="CX109" s="17"/>
      <c r="CY109" s="18"/>
    </row>
    <row r="110" spans="10:103" ht="3" customHeight="1" x14ac:dyDescent="0.15">
      <c r="M110" s="1077"/>
      <c r="N110" s="1077"/>
      <c r="O110" s="1077"/>
      <c r="P110" s="1077"/>
      <c r="Q110" s="1077"/>
      <c r="R110" s="1077"/>
      <c r="S110" s="1077"/>
      <c r="AW110" s="20"/>
      <c r="AX110" s="20"/>
      <c r="AY110" s="20"/>
      <c r="AZ110" s="20"/>
      <c r="BA110" s="20"/>
      <c r="BB110" s="16"/>
      <c r="BC110" s="503"/>
      <c r="BD110" s="503"/>
      <c r="BE110" s="503"/>
      <c r="BF110" s="503"/>
      <c r="BG110" s="503"/>
      <c r="BH110" s="503"/>
      <c r="BI110" s="13"/>
      <c r="BJ110" s="13"/>
      <c r="CD110" s="545"/>
      <c r="CE110" s="545"/>
      <c r="CF110" s="545"/>
      <c r="CG110" s="545"/>
      <c r="CH110" s="545"/>
      <c r="CI110" s="545"/>
      <c r="CJ110" s="545"/>
      <c r="CK110" s="17"/>
      <c r="CL110" s="17"/>
      <c r="CM110" s="17"/>
      <c r="CN110" s="17"/>
      <c r="CO110" s="17"/>
      <c r="CW110" s="17"/>
      <c r="CX110" s="17"/>
      <c r="CY110" s="18"/>
    </row>
    <row r="111" spans="10:103" ht="3" customHeight="1" x14ac:dyDescent="0.15">
      <c r="M111" s="1077"/>
      <c r="N111" s="1077"/>
      <c r="O111" s="1077"/>
      <c r="P111" s="1077"/>
      <c r="Q111" s="1077"/>
      <c r="R111" s="1077"/>
      <c r="S111" s="1077"/>
      <c r="AW111" s="20"/>
      <c r="AX111" s="20"/>
      <c r="AY111" s="20"/>
      <c r="AZ111" s="20"/>
      <c r="BA111" s="20"/>
      <c r="BB111" s="16"/>
      <c r="BC111" s="503"/>
      <c r="BD111" s="503"/>
      <c r="BE111" s="503"/>
      <c r="BF111" s="503"/>
      <c r="BG111" s="503"/>
      <c r="BH111" s="503"/>
      <c r="BI111" s="13"/>
      <c r="BJ111" s="13"/>
      <c r="CD111" s="545"/>
      <c r="CE111" s="545"/>
      <c r="CF111" s="545"/>
      <c r="CG111" s="545"/>
      <c r="CH111" s="545"/>
      <c r="CI111" s="545"/>
      <c r="CJ111" s="545"/>
      <c r="CK111" s="17"/>
      <c r="CL111" s="17"/>
      <c r="CM111" s="17"/>
      <c r="CN111" s="17"/>
      <c r="CO111" s="17"/>
      <c r="CW111" s="17"/>
      <c r="CX111" s="17"/>
      <c r="CY111" s="18"/>
    </row>
    <row r="112" spans="10:103" ht="3" customHeight="1" x14ac:dyDescent="0.15">
      <c r="AW112" s="20"/>
      <c r="AX112" s="20"/>
      <c r="AY112" s="20"/>
      <c r="AZ112" s="20"/>
      <c r="BA112" s="20"/>
      <c r="BB112" s="16"/>
      <c r="BC112" s="503"/>
      <c r="BD112" s="503"/>
      <c r="BE112" s="503"/>
      <c r="BF112" s="503"/>
      <c r="BG112" s="503"/>
      <c r="BH112" s="503"/>
      <c r="BI112" s="13"/>
      <c r="BJ112" s="13"/>
      <c r="CD112" s="545"/>
      <c r="CE112" s="545"/>
      <c r="CF112" s="545"/>
      <c r="CG112" s="545"/>
      <c r="CH112" s="545"/>
      <c r="CI112" s="545"/>
      <c r="CJ112" s="545"/>
      <c r="CK112" s="17"/>
      <c r="CL112" s="17"/>
      <c r="CM112" s="17"/>
      <c r="CN112" s="17"/>
      <c r="CO112" s="17"/>
      <c r="CP112" s="17"/>
      <c r="CQ112" s="17"/>
      <c r="CR112" s="17"/>
      <c r="CS112" s="17"/>
      <c r="CT112" s="17"/>
      <c r="CU112" s="17"/>
      <c r="CV112" s="17"/>
      <c r="CW112" s="17"/>
      <c r="CX112" s="17"/>
      <c r="CY112" s="18"/>
    </row>
    <row r="113" spans="10:104" ht="3" customHeight="1" x14ac:dyDescent="0.15">
      <c r="AW113" s="20"/>
      <c r="AX113" s="20"/>
      <c r="AY113" s="20"/>
      <c r="AZ113" s="20"/>
      <c r="BA113" s="20"/>
      <c r="BB113" s="16"/>
      <c r="BC113" s="503"/>
      <c r="BD113" s="503"/>
      <c r="BE113" s="503"/>
      <c r="BF113" s="503"/>
      <c r="BG113" s="503"/>
      <c r="BH113" s="503"/>
      <c r="BI113" s="13"/>
      <c r="BJ113" s="13"/>
      <c r="CD113" s="545"/>
      <c r="CE113" s="545"/>
      <c r="CF113" s="545"/>
      <c r="CG113" s="545"/>
      <c r="CH113" s="545"/>
      <c r="CI113" s="545"/>
      <c r="CJ113" s="545"/>
      <c r="CK113" s="17"/>
      <c r="CL113" s="17"/>
      <c r="CM113" s="17"/>
      <c r="CN113" s="17"/>
      <c r="CO113" s="17"/>
      <c r="CW113" s="17"/>
      <c r="CX113" s="17"/>
      <c r="CY113" s="18"/>
    </row>
    <row r="114" spans="10:104" ht="3" customHeight="1" x14ac:dyDescent="0.15">
      <c r="J114" s="1091" t="str">
        <f>給与金額!D16</f>
        <v>11</v>
      </c>
      <c r="K114" s="1091">
        <f>給与金額!E16</f>
        <v>0</v>
      </c>
      <c r="L114" s="1091"/>
      <c r="M114" s="1077">
        <f>給与金額!F16</f>
        <v>0</v>
      </c>
      <c r="N114" s="1077"/>
      <c r="O114" s="1077"/>
      <c r="P114" s="1077"/>
      <c r="Q114" s="1077"/>
      <c r="R114" s="1077"/>
      <c r="S114" s="1077"/>
      <c r="U114" s="1077">
        <f>給与金額!G16</f>
        <v>0</v>
      </c>
      <c r="V114" s="1077">
        <f>給与金額!G16</f>
        <v>0</v>
      </c>
      <c r="W114" s="1077"/>
      <c r="X114" s="1077"/>
      <c r="Y114" s="1077"/>
      <c r="Z114" s="1077"/>
      <c r="AB114" s="1077">
        <f>給与金額!H16</f>
        <v>0</v>
      </c>
      <c r="AC114" s="1077"/>
      <c r="AD114" s="1077"/>
      <c r="AE114" s="1077"/>
      <c r="AF114" s="1077"/>
      <c r="AG114" s="1077"/>
      <c r="AH114" s="1077"/>
      <c r="AK114" s="1090">
        <f>給与金額!I16</f>
        <v>0</v>
      </c>
      <c r="AL114" s="1090"/>
      <c r="AN114" s="1077">
        <f>給与金額!J16</f>
        <v>0</v>
      </c>
      <c r="AO114" s="1077"/>
      <c r="AP114" s="1077"/>
      <c r="AQ114" s="1077"/>
      <c r="AR114" s="1077"/>
      <c r="AS114" s="1077"/>
      <c r="AT114" s="1077"/>
      <c r="AU114" s="1077"/>
      <c r="AW114" s="1088">
        <f>給与金額!K16</f>
        <v>0</v>
      </c>
      <c r="AX114" s="1088"/>
      <c r="AY114" s="1088"/>
      <c r="AZ114" s="1088"/>
      <c r="BA114" s="1088"/>
      <c r="BB114" s="16"/>
      <c r="BC114" s="1089">
        <f>給与金額!L16</f>
        <v>0</v>
      </c>
      <c r="BD114" s="1089"/>
      <c r="BE114" s="1089"/>
      <c r="BF114" s="1089"/>
      <c r="BG114" s="1089"/>
      <c r="BH114" s="1089"/>
      <c r="BI114" s="13"/>
      <c r="BJ114" s="13"/>
      <c r="CD114" s="17"/>
      <c r="CE114" s="17"/>
      <c r="CF114" s="17"/>
      <c r="CG114" s="17"/>
      <c r="CH114" s="17"/>
      <c r="CI114" s="17"/>
      <c r="CJ114" s="17"/>
      <c r="CK114" s="17"/>
      <c r="CL114" s="17"/>
      <c r="CM114" s="17"/>
      <c r="CN114" s="17"/>
      <c r="CO114" s="17"/>
    </row>
    <row r="115" spans="10:104" ht="3" customHeight="1" x14ac:dyDescent="0.15">
      <c r="J115" s="1091"/>
      <c r="K115" s="1091"/>
      <c r="L115" s="1091"/>
      <c r="M115" s="1077"/>
      <c r="N115" s="1077"/>
      <c r="O115" s="1077"/>
      <c r="P115" s="1077"/>
      <c r="Q115" s="1077"/>
      <c r="R115" s="1077"/>
      <c r="S115" s="1077"/>
      <c r="U115" s="1077"/>
      <c r="V115" s="1077"/>
      <c r="W115" s="1077"/>
      <c r="X115" s="1077"/>
      <c r="Y115" s="1077"/>
      <c r="Z115" s="1077"/>
      <c r="AB115" s="1077"/>
      <c r="AC115" s="1077"/>
      <c r="AD115" s="1077"/>
      <c r="AE115" s="1077"/>
      <c r="AF115" s="1077"/>
      <c r="AG115" s="1077"/>
      <c r="AH115" s="1077"/>
      <c r="AK115" s="1090"/>
      <c r="AL115" s="1090"/>
      <c r="AN115" s="1077"/>
      <c r="AO115" s="1077"/>
      <c r="AP115" s="1077"/>
      <c r="AQ115" s="1077"/>
      <c r="AR115" s="1077"/>
      <c r="AS115" s="1077"/>
      <c r="AT115" s="1077"/>
      <c r="AU115" s="1077"/>
      <c r="AW115" s="1088"/>
      <c r="AX115" s="1088"/>
      <c r="AY115" s="1088"/>
      <c r="AZ115" s="1088"/>
      <c r="BA115" s="1088"/>
      <c r="BB115" s="16"/>
      <c r="BC115" s="1089"/>
      <c r="BD115" s="1089"/>
      <c r="BE115" s="1089"/>
      <c r="BF115" s="1089"/>
      <c r="BG115" s="1089"/>
      <c r="BH115" s="1089"/>
      <c r="BI115" s="13"/>
      <c r="BJ115" s="13"/>
      <c r="CD115" s="1077">
        <f>年末調整2!N17</f>
        <v>0</v>
      </c>
      <c r="CE115" s="1077"/>
      <c r="CF115" s="1077"/>
      <c r="CG115" s="1077"/>
      <c r="CH115" s="1077"/>
      <c r="CI115" s="1077"/>
      <c r="CJ115" s="1077"/>
      <c r="CK115" s="17"/>
      <c r="CL115" s="17"/>
      <c r="CM115" s="17"/>
      <c r="CN115" s="17"/>
      <c r="CO115" s="17"/>
      <c r="CP115" s="1077">
        <f>年末調整1!N108</f>
        <v>0</v>
      </c>
      <c r="CQ115" s="1077"/>
      <c r="CR115" s="1077"/>
      <c r="CS115" s="1077"/>
      <c r="CT115" s="1077"/>
      <c r="CU115" s="1077"/>
      <c r="CV115" s="1077"/>
    </row>
    <row r="116" spans="10:104" ht="3" customHeight="1" x14ac:dyDescent="0.15">
      <c r="J116" s="1091"/>
      <c r="K116" s="1091"/>
      <c r="L116" s="1091"/>
      <c r="M116" s="1077"/>
      <c r="N116" s="1077"/>
      <c r="O116" s="1077"/>
      <c r="P116" s="1077"/>
      <c r="Q116" s="1077"/>
      <c r="R116" s="1077"/>
      <c r="S116" s="1077"/>
      <c r="U116" s="1077"/>
      <c r="V116" s="1077"/>
      <c r="W116" s="1077"/>
      <c r="X116" s="1077"/>
      <c r="Y116" s="1077"/>
      <c r="Z116" s="1077"/>
      <c r="AB116" s="1077"/>
      <c r="AC116" s="1077"/>
      <c r="AD116" s="1077"/>
      <c r="AE116" s="1077"/>
      <c r="AF116" s="1077"/>
      <c r="AG116" s="1077"/>
      <c r="AH116" s="1077"/>
      <c r="AK116" s="1090"/>
      <c r="AL116" s="1090"/>
      <c r="AN116" s="1077"/>
      <c r="AO116" s="1077"/>
      <c r="AP116" s="1077"/>
      <c r="AQ116" s="1077"/>
      <c r="AR116" s="1077"/>
      <c r="AS116" s="1077"/>
      <c r="AT116" s="1077"/>
      <c r="AU116" s="1077"/>
      <c r="AW116" s="1088"/>
      <c r="AX116" s="1088"/>
      <c r="AY116" s="1088"/>
      <c r="AZ116" s="1088"/>
      <c r="BA116" s="1088"/>
      <c r="BB116" s="16"/>
      <c r="BC116" s="1089"/>
      <c r="BD116" s="1089"/>
      <c r="BE116" s="1089"/>
      <c r="BF116" s="1089"/>
      <c r="BG116" s="1089"/>
      <c r="BH116" s="1089"/>
      <c r="BI116" s="13"/>
      <c r="BJ116" s="13"/>
      <c r="CD116" s="1077"/>
      <c r="CE116" s="1077"/>
      <c r="CF116" s="1077"/>
      <c r="CG116" s="1077"/>
      <c r="CH116" s="1077"/>
      <c r="CI116" s="1077"/>
      <c r="CJ116" s="1077"/>
      <c r="CK116" s="17"/>
      <c r="CL116" s="17"/>
      <c r="CM116" s="17"/>
      <c r="CN116" s="17"/>
      <c r="CO116" s="17"/>
      <c r="CP116" s="1077"/>
      <c r="CQ116" s="1077"/>
      <c r="CR116" s="1077"/>
      <c r="CS116" s="1077"/>
      <c r="CT116" s="1077"/>
      <c r="CU116" s="1077"/>
      <c r="CV116" s="1077"/>
    </row>
    <row r="117" spans="10:104" ht="3" customHeight="1" x14ac:dyDescent="0.15">
      <c r="AW117" s="20"/>
      <c r="AX117" s="20"/>
      <c r="AY117" s="20"/>
      <c r="AZ117" s="20"/>
      <c r="BA117" s="20"/>
      <c r="BB117" s="16"/>
      <c r="BC117" s="503"/>
      <c r="BD117" s="503"/>
      <c r="BE117" s="503"/>
      <c r="BF117" s="503"/>
      <c r="BG117" s="503"/>
      <c r="BH117" s="503"/>
      <c r="BI117" s="13"/>
      <c r="BJ117" s="13"/>
      <c r="CD117" s="1077"/>
      <c r="CE117" s="1077"/>
      <c r="CF117" s="1077"/>
      <c r="CG117" s="1077"/>
      <c r="CH117" s="1077"/>
      <c r="CI117" s="1077"/>
      <c r="CJ117" s="1077"/>
      <c r="CK117" s="17"/>
      <c r="CL117" s="17"/>
      <c r="CM117" s="17"/>
      <c r="CN117" s="17"/>
      <c r="CO117" s="17"/>
      <c r="CP117" s="1077"/>
      <c r="CQ117" s="1077"/>
      <c r="CR117" s="1077"/>
      <c r="CS117" s="1077"/>
      <c r="CT117" s="1077"/>
      <c r="CU117" s="1077"/>
      <c r="CV117" s="1077"/>
    </row>
    <row r="118" spans="10:104" ht="3" customHeight="1" x14ac:dyDescent="0.15">
      <c r="M118" s="1077"/>
      <c r="N118" s="1077"/>
      <c r="O118" s="1077"/>
      <c r="P118" s="1077"/>
      <c r="Q118" s="1077"/>
      <c r="R118" s="1077"/>
      <c r="S118" s="1077"/>
      <c r="AW118" s="20"/>
      <c r="AX118" s="20"/>
      <c r="AY118" s="20"/>
      <c r="AZ118" s="20"/>
      <c r="BA118" s="20"/>
      <c r="BB118" s="16"/>
      <c r="BC118" s="503"/>
      <c r="BD118" s="503"/>
      <c r="BE118" s="503"/>
      <c r="BF118" s="503"/>
      <c r="BG118" s="503"/>
      <c r="BH118" s="503"/>
      <c r="BI118" s="13"/>
      <c r="BJ118" s="13"/>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8"/>
    </row>
    <row r="119" spans="10:104" ht="3" customHeight="1" x14ac:dyDescent="0.15">
      <c r="M119" s="1077"/>
      <c r="N119" s="1077"/>
      <c r="O119" s="1077"/>
      <c r="P119" s="1077"/>
      <c r="Q119" s="1077"/>
      <c r="R119" s="1077"/>
      <c r="S119" s="1077"/>
      <c r="AW119" s="20"/>
      <c r="AX119" s="20"/>
      <c r="AY119" s="20"/>
      <c r="AZ119" s="20"/>
      <c r="BA119" s="20"/>
      <c r="BB119" s="16"/>
      <c r="BC119" s="503"/>
      <c r="BD119" s="503"/>
      <c r="BE119" s="503"/>
      <c r="BF119" s="503"/>
      <c r="BG119" s="503"/>
      <c r="BH119" s="503"/>
      <c r="BI119" s="13"/>
      <c r="BJ119" s="13"/>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8"/>
    </row>
    <row r="120" spans="10:104" ht="3" customHeight="1" x14ac:dyDescent="0.15">
      <c r="M120" s="1077"/>
      <c r="N120" s="1077"/>
      <c r="O120" s="1077"/>
      <c r="P120" s="1077"/>
      <c r="Q120" s="1077"/>
      <c r="R120" s="1077"/>
      <c r="S120" s="1077"/>
      <c r="AW120" s="20"/>
      <c r="AX120" s="20"/>
      <c r="AY120" s="20"/>
      <c r="AZ120" s="20"/>
      <c r="BA120" s="20"/>
      <c r="BB120" s="16"/>
      <c r="BC120" s="503"/>
      <c r="BD120" s="503"/>
      <c r="BE120" s="503"/>
      <c r="BF120" s="503"/>
      <c r="BG120" s="503"/>
      <c r="BH120" s="503"/>
      <c r="BI120" s="13"/>
      <c r="BJ120" s="13"/>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8"/>
    </row>
    <row r="121" spans="10:104" ht="3" customHeight="1" x14ac:dyDescent="0.15">
      <c r="AW121" s="20"/>
      <c r="AX121" s="20"/>
      <c r="AY121" s="20"/>
      <c r="AZ121" s="20"/>
      <c r="BA121" s="20"/>
      <c r="BB121" s="16"/>
      <c r="BC121" s="503"/>
      <c r="BD121" s="503"/>
      <c r="BE121" s="503"/>
      <c r="BF121" s="503"/>
      <c r="BG121" s="503"/>
      <c r="BH121" s="503"/>
      <c r="BI121" s="13"/>
      <c r="BJ121" s="13"/>
      <c r="CK121" s="17"/>
      <c r="CL121" s="17"/>
      <c r="CM121" s="17"/>
      <c r="CN121" s="17"/>
      <c r="CO121" s="17"/>
      <c r="CP121" s="17"/>
      <c r="CX121" s="17"/>
      <c r="CY121" s="18"/>
    </row>
    <row r="122" spans="10:104" ht="3" customHeight="1" x14ac:dyDescent="0.15">
      <c r="AW122" s="20"/>
      <c r="AX122" s="20"/>
      <c r="AY122" s="20"/>
      <c r="AZ122" s="20"/>
      <c r="BA122" s="20"/>
      <c r="BB122" s="16"/>
      <c r="BC122" s="503"/>
      <c r="BD122" s="503"/>
      <c r="BE122" s="503"/>
      <c r="BF122" s="503"/>
      <c r="BG122" s="503"/>
      <c r="BH122" s="503"/>
      <c r="BI122" s="13"/>
      <c r="BJ122" s="13"/>
      <c r="CD122" s="1078" t="str">
        <f>IF(従業員情報!E5="要",年末調整2!N20,"")</f>
        <v/>
      </c>
      <c r="CE122" s="1078"/>
      <c r="CF122" s="1078"/>
      <c r="CG122" s="1078"/>
      <c r="CH122" s="1078"/>
      <c r="CI122" s="1078"/>
      <c r="CJ122" s="1078"/>
      <c r="CK122" s="17"/>
      <c r="CL122" s="17"/>
      <c r="CM122" s="17"/>
      <c r="CN122" s="17"/>
      <c r="CO122" s="17"/>
      <c r="CP122" s="17"/>
      <c r="CQ122" s="1078" t="str">
        <f>IF(従業員情報!E5="要",年末調整2!U19,"")</f>
        <v/>
      </c>
      <c r="CR122" s="1078"/>
      <c r="CS122" s="1078"/>
      <c r="CT122" s="1078"/>
      <c r="CU122" s="1078"/>
      <c r="CV122" s="1078"/>
      <c r="CW122" s="1078"/>
      <c r="CX122" s="17"/>
      <c r="CY122" s="18"/>
    </row>
    <row r="123" spans="10:104" ht="3" customHeight="1" x14ac:dyDescent="0.15">
      <c r="J123" s="1091" t="str">
        <f>給与金額!D17</f>
        <v>12</v>
      </c>
      <c r="K123" s="1091">
        <f>給与金額!E17</f>
        <v>0</v>
      </c>
      <c r="L123" s="1091"/>
      <c r="M123" s="1077">
        <f>給与金額!F17</f>
        <v>0</v>
      </c>
      <c r="N123" s="1077"/>
      <c r="O123" s="1077"/>
      <c r="P123" s="1077"/>
      <c r="Q123" s="1077"/>
      <c r="R123" s="1077"/>
      <c r="S123" s="1077"/>
      <c r="U123" s="1077">
        <f>給与金額!G17</f>
        <v>0</v>
      </c>
      <c r="V123" s="1077">
        <f>給与金額!G17</f>
        <v>0</v>
      </c>
      <c r="W123" s="1077"/>
      <c r="X123" s="1077"/>
      <c r="Y123" s="1077"/>
      <c r="Z123" s="1077"/>
      <c r="AB123" s="1077">
        <f>給与金額!H17</f>
        <v>0</v>
      </c>
      <c r="AC123" s="1077"/>
      <c r="AD123" s="1077"/>
      <c r="AE123" s="1077"/>
      <c r="AF123" s="1077"/>
      <c r="AG123" s="1077"/>
      <c r="AH123" s="1077"/>
      <c r="AK123" s="1090">
        <f>給与金額!I17</f>
        <v>0</v>
      </c>
      <c r="AL123" s="1090"/>
      <c r="AN123" s="1077">
        <f>給与金額!J17</f>
        <v>0</v>
      </c>
      <c r="AO123" s="1077"/>
      <c r="AP123" s="1077"/>
      <c r="AQ123" s="1077"/>
      <c r="AR123" s="1077"/>
      <c r="AS123" s="1077"/>
      <c r="AT123" s="1077"/>
      <c r="AU123" s="1077"/>
      <c r="AW123" s="1088">
        <f>給与金額!K17</f>
        <v>0</v>
      </c>
      <c r="AX123" s="1088"/>
      <c r="AY123" s="1088"/>
      <c r="AZ123" s="1088"/>
      <c r="BA123" s="1088"/>
      <c r="BB123" s="16"/>
      <c r="BC123" s="1089">
        <f>給与金額!L17</f>
        <v>0</v>
      </c>
      <c r="BD123" s="1089"/>
      <c r="BE123" s="1089"/>
      <c r="BF123" s="1089"/>
      <c r="BG123" s="1089"/>
      <c r="BH123" s="1089"/>
      <c r="BI123" s="13"/>
      <c r="BJ123" s="13"/>
      <c r="CD123" s="1078"/>
      <c r="CE123" s="1078"/>
      <c r="CF123" s="1078"/>
      <c r="CG123" s="1078"/>
      <c r="CH123" s="1078"/>
      <c r="CI123" s="1078"/>
      <c r="CJ123" s="1078"/>
      <c r="CK123" s="17"/>
      <c r="CL123" s="17"/>
      <c r="CM123" s="17"/>
      <c r="CN123" s="17"/>
      <c r="CO123" s="17"/>
      <c r="CP123" s="17"/>
      <c r="CQ123" s="1078"/>
      <c r="CR123" s="1078"/>
      <c r="CS123" s="1078"/>
      <c r="CT123" s="1078"/>
      <c r="CU123" s="1078"/>
      <c r="CV123" s="1078"/>
      <c r="CW123" s="1078"/>
      <c r="CX123" s="17"/>
      <c r="CY123" s="18"/>
    </row>
    <row r="124" spans="10:104" ht="3" customHeight="1" x14ac:dyDescent="0.15">
      <c r="J124" s="1091"/>
      <c r="K124" s="1091"/>
      <c r="L124" s="1091"/>
      <c r="M124" s="1077"/>
      <c r="N124" s="1077"/>
      <c r="O124" s="1077"/>
      <c r="P124" s="1077"/>
      <c r="Q124" s="1077"/>
      <c r="R124" s="1077"/>
      <c r="S124" s="1077"/>
      <c r="U124" s="1077"/>
      <c r="V124" s="1077"/>
      <c r="W124" s="1077"/>
      <c r="X124" s="1077"/>
      <c r="Y124" s="1077"/>
      <c r="Z124" s="1077"/>
      <c r="AB124" s="1077"/>
      <c r="AC124" s="1077"/>
      <c r="AD124" s="1077"/>
      <c r="AE124" s="1077"/>
      <c r="AF124" s="1077"/>
      <c r="AG124" s="1077"/>
      <c r="AH124" s="1077"/>
      <c r="AK124" s="1090"/>
      <c r="AL124" s="1090"/>
      <c r="AN124" s="1077"/>
      <c r="AO124" s="1077"/>
      <c r="AP124" s="1077"/>
      <c r="AQ124" s="1077"/>
      <c r="AR124" s="1077"/>
      <c r="AS124" s="1077"/>
      <c r="AT124" s="1077"/>
      <c r="AU124" s="1077"/>
      <c r="AW124" s="1088"/>
      <c r="AX124" s="1088"/>
      <c r="AY124" s="1088"/>
      <c r="AZ124" s="1088"/>
      <c r="BA124" s="1088"/>
      <c r="BB124" s="16"/>
      <c r="BC124" s="1089"/>
      <c r="BD124" s="1089"/>
      <c r="BE124" s="1089"/>
      <c r="BF124" s="1089"/>
      <c r="BG124" s="1089"/>
      <c r="BH124" s="1089"/>
      <c r="BI124" s="13"/>
      <c r="BJ124" s="13"/>
      <c r="CD124" s="1078"/>
      <c r="CE124" s="1078"/>
      <c r="CF124" s="1078"/>
      <c r="CG124" s="1078"/>
      <c r="CH124" s="1078"/>
      <c r="CI124" s="1078"/>
      <c r="CJ124" s="1078"/>
      <c r="CK124" s="17"/>
      <c r="CL124" s="17"/>
      <c r="CM124" s="17"/>
      <c r="CN124" s="17"/>
      <c r="CO124" s="17"/>
      <c r="CP124" s="17"/>
      <c r="CQ124" s="1078"/>
      <c r="CR124" s="1078"/>
      <c r="CS124" s="1078"/>
      <c r="CT124" s="1078"/>
      <c r="CU124" s="1078"/>
      <c r="CV124" s="1078"/>
      <c r="CW124" s="1078"/>
      <c r="CX124" s="17"/>
      <c r="CY124" s="18"/>
    </row>
    <row r="125" spans="10:104" ht="3" customHeight="1" x14ac:dyDescent="0.15">
      <c r="J125" s="1091"/>
      <c r="K125" s="1091"/>
      <c r="L125" s="1091"/>
      <c r="M125" s="1077"/>
      <c r="N125" s="1077"/>
      <c r="O125" s="1077"/>
      <c r="P125" s="1077"/>
      <c r="Q125" s="1077"/>
      <c r="R125" s="1077"/>
      <c r="S125" s="1077"/>
      <c r="U125" s="1077"/>
      <c r="V125" s="1077"/>
      <c r="W125" s="1077"/>
      <c r="X125" s="1077"/>
      <c r="Y125" s="1077"/>
      <c r="Z125" s="1077"/>
      <c r="AB125" s="1077"/>
      <c r="AC125" s="1077"/>
      <c r="AD125" s="1077"/>
      <c r="AE125" s="1077"/>
      <c r="AF125" s="1077"/>
      <c r="AG125" s="1077"/>
      <c r="AH125" s="1077"/>
      <c r="AK125" s="1090"/>
      <c r="AL125" s="1090"/>
      <c r="AN125" s="1077"/>
      <c r="AO125" s="1077"/>
      <c r="AP125" s="1077"/>
      <c r="AQ125" s="1077"/>
      <c r="AR125" s="1077"/>
      <c r="AS125" s="1077"/>
      <c r="AT125" s="1077"/>
      <c r="AU125" s="1077"/>
      <c r="AW125" s="1088"/>
      <c r="AX125" s="1088"/>
      <c r="AY125" s="1088"/>
      <c r="AZ125" s="1088"/>
      <c r="BA125" s="1088"/>
      <c r="BB125" s="16"/>
      <c r="BC125" s="1089"/>
      <c r="BD125" s="1089"/>
      <c r="BE125" s="1089"/>
      <c r="BF125" s="1089"/>
      <c r="BG125" s="1089"/>
      <c r="BH125" s="1089"/>
      <c r="BI125" s="13"/>
      <c r="BJ125" s="13"/>
      <c r="CK125" s="17"/>
      <c r="CL125" s="17"/>
      <c r="CM125" s="17"/>
      <c r="CN125" s="17"/>
      <c r="CO125" s="17"/>
      <c r="CP125" s="17"/>
      <c r="CX125" s="17"/>
      <c r="CY125" s="18"/>
    </row>
    <row r="126" spans="10:104" ht="3" customHeight="1" x14ac:dyDescent="0.15">
      <c r="AW126" s="20"/>
      <c r="AX126" s="20"/>
      <c r="AY126" s="20"/>
      <c r="AZ126" s="20"/>
      <c r="BA126" s="20"/>
      <c r="BB126" s="16"/>
      <c r="BC126" s="503"/>
      <c r="BD126" s="503"/>
      <c r="BE126" s="503"/>
      <c r="BF126" s="503"/>
      <c r="BG126" s="503"/>
      <c r="BH126" s="503"/>
      <c r="BI126" s="13"/>
      <c r="BJ126" s="13"/>
      <c r="CK126" s="17"/>
      <c r="CL126" s="17"/>
      <c r="CM126" s="17"/>
      <c r="CN126" s="17"/>
      <c r="CO126" s="17"/>
      <c r="CP126" s="17"/>
      <c r="CQ126" s="1077">
        <f>年末調整2!U21</f>
        <v>0</v>
      </c>
      <c r="CR126" s="1077"/>
      <c r="CS126" s="1077"/>
      <c r="CT126" s="1077"/>
      <c r="CU126" s="1077"/>
      <c r="CV126" s="1077"/>
      <c r="CW126" s="1077"/>
      <c r="CX126" s="17"/>
    </row>
    <row r="127" spans="10:104" ht="3" customHeight="1" x14ac:dyDescent="0.15">
      <c r="M127" s="547"/>
      <c r="N127" s="547"/>
      <c r="O127" s="547"/>
      <c r="P127" s="547"/>
      <c r="Q127" s="547"/>
      <c r="R127" s="547"/>
      <c r="S127" s="547"/>
      <c r="AW127" s="20"/>
      <c r="AX127" s="20"/>
      <c r="AY127" s="20"/>
      <c r="AZ127" s="20"/>
      <c r="BA127" s="20"/>
      <c r="BB127" s="16"/>
      <c r="BC127" s="503"/>
      <c r="BD127" s="503"/>
      <c r="BE127" s="503"/>
      <c r="BF127" s="503"/>
      <c r="BG127" s="503"/>
      <c r="BH127" s="503"/>
      <c r="BI127" s="13"/>
      <c r="BJ127" s="13"/>
      <c r="CK127" s="17"/>
      <c r="CL127" s="17"/>
      <c r="CM127" s="17"/>
      <c r="CN127" s="17"/>
      <c r="CO127" s="17"/>
      <c r="CP127" s="17"/>
      <c r="CQ127" s="1077"/>
      <c r="CR127" s="1077"/>
      <c r="CS127" s="1077"/>
      <c r="CT127" s="1077"/>
      <c r="CU127" s="1077"/>
      <c r="CV127" s="1077"/>
      <c r="CW127" s="1077"/>
      <c r="CX127" s="17"/>
    </row>
    <row r="128" spans="10:104" ht="3" customHeight="1" x14ac:dyDescent="0.15">
      <c r="M128" s="547"/>
      <c r="N128" s="547"/>
      <c r="O128" s="547"/>
      <c r="P128" s="547"/>
      <c r="Q128" s="547"/>
      <c r="R128" s="547"/>
      <c r="S128" s="547"/>
      <c r="AW128" s="20"/>
      <c r="AX128" s="20"/>
      <c r="AY128" s="20"/>
      <c r="AZ128" s="20"/>
      <c r="BA128" s="20"/>
      <c r="BB128" s="16"/>
      <c r="BC128" s="503"/>
      <c r="BD128" s="503"/>
      <c r="BE128" s="503"/>
      <c r="BF128" s="503"/>
      <c r="BG128" s="503"/>
      <c r="BH128" s="503"/>
      <c r="BI128" s="13"/>
      <c r="BJ128" s="13"/>
      <c r="CK128" s="17"/>
      <c r="CL128" s="17"/>
      <c r="CM128" s="17"/>
      <c r="CN128" s="17"/>
      <c r="CO128" s="17"/>
      <c r="CP128" s="17"/>
      <c r="CQ128" s="1077"/>
      <c r="CR128" s="1077"/>
      <c r="CS128" s="1077"/>
      <c r="CT128" s="1077"/>
      <c r="CU128" s="1077"/>
      <c r="CV128" s="1077"/>
      <c r="CW128" s="1077"/>
      <c r="CX128" s="17"/>
    </row>
    <row r="129" spans="10:104" ht="3" customHeight="1" x14ac:dyDescent="0.15">
      <c r="BI129" s="13"/>
      <c r="BJ129" s="13"/>
      <c r="CK129" s="17"/>
      <c r="CL129" s="17"/>
      <c r="CM129" s="17"/>
      <c r="CN129" s="17"/>
      <c r="CO129" s="17"/>
      <c r="CP129" s="17"/>
      <c r="CQ129" s="17"/>
      <c r="CR129" s="17"/>
      <c r="CS129" s="17"/>
      <c r="CT129" s="17"/>
      <c r="CU129" s="17"/>
      <c r="CV129" s="17"/>
      <c r="CW129" s="17"/>
      <c r="CX129" s="17"/>
      <c r="CY129" s="18"/>
      <c r="CZ129" s="18"/>
    </row>
    <row r="130" spans="10:104" ht="3" customHeight="1" x14ac:dyDescent="0.15">
      <c r="BI130" s="13"/>
      <c r="BJ130" s="13"/>
      <c r="CD130" s="17"/>
      <c r="CE130" s="17"/>
      <c r="CF130" s="17"/>
      <c r="CG130" s="17"/>
      <c r="CH130" s="17"/>
      <c r="CI130" s="17"/>
      <c r="CJ130" s="17"/>
      <c r="CK130" s="17"/>
      <c r="CL130" s="17"/>
      <c r="CM130" s="17"/>
      <c r="CN130" s="17"/>
      <c r="CO130" s="17"/>
      <c r="CP130" s="17"/>
      <c r="CQ130" s="1077">
        <f>年末調整2!U22</f>
        <v>0</v>
      </c>
      <c r="CR130" s="1077"/>
      <c r="CS130" s="1077"/>
      <c r="CT130" s="1077"/>
      <c r="CU130" s="1077"/>
      <c r="CV130" s="1077"/>
      <c r="CW130" s="1077"/>
      <c r="CX130" s="17"/>
      <c r="CY130" s="18"/>
    </row>
    <row r="131" spans="10:104" ht="3" customHeight="1" x14ac:dyDescent="0.15">
      <c r="BI131" s="13"/>
      <c r="BJ131" s="13"/>
      <c r="CD131" s="17"/>
      <c r="CE131" s="17"/>
      <c r="CF131" s="17"/>
      <c r="CG131" s="17"/>
      <c r="CH131" s="17"/>
      <c r="CI131" s="17"/>
      <c r="CJ131" s="17"/>
      <c r="CK131" s="17"/>
      <c r="CL131" s="17"/>
      <c r="CM131" s="17"/>
      <c r="CN131" s="17"/>
      <c r="CO131" s="17"/>
      <c r="CP131" s="17"/>
      <c r="CQ131" s="1077"/>
      <c r="CR131" s="1077"/>
      <c r="CS131" s="1077"/>
      <c r="CT131" s="1077"/>
      <c r="CU131" s="1077"/>
      <c r="CV131" s="1077"/>
      <c r="CW131" s="1077"/>
      <c r="CX131" s="17"/>
      <c r="CY131" s="18"/>
    </row>
    <row r="132" spans="10:104" ht="3" customHeight="1" x14ac:dyDescent="0.15">
      <c r="BI132" s="13"/>
      <c r="BJ132" s="13"/>
      <c r="CD132" s="17"/>
      <c r="CE132" s="17"/>
      <c r="CF132" s="17"/>
      <c r="CG132" s="17"/>
      <c r="CH132" s="17"/>
      <c r="CI132" s="17"/>
      <c r="CJ132" s="17"/>
      <c r="CK132" s="17"/>
      <c r="CL132" s="17"/>
      <c r="CM132" s="17"/>
      <c r="CN132" s="17"/>
      <c r="CO132" s="17"/>
      <c r="CP132" s="17"/>
      <c r="CQ132" s="1077"/>
      <c r="CR132" s="1077"/>
      <c r="CS132" s="1077"/>
      <c r="CT132" s="1077"/>
      <c r="CU132" s="1077"/>
      <c r="CV132" s="1077"/>
      <c r="CW132" s="1077"/>
      <c r="CX132" s="17"/>
      <c r="CY132" s="18"/>
    </row>
    <row r="133" spans="10:104" ht="3" customHeight="1" x14ac:dyDescent="0.15">
      <c r="BI133" s="13"/>
      <c r="BJ133" s="13"/>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8"/>
    </row>
    <row r="134" spans="10:104" ht="3" customHeight="1" x14ac:dyDescent="0.15">
      <c r="M134" s="1077">
        <f>給与金額!F18</f>
        <v>0</v>
      </c>
      <c r="N134" s="1077"/>
      <c r="O134" s="1077"/>
      <c r="P134" s="1077"/>
      <c r="Q134" s="1077"/>
      <c r="R134" s="1077"/>
      <c r="S134" s="1077"/>
      <c r="T134" s="1077">
        <f>給与金額!G18</f>
        <v>0</v>
      </c>
      <c r="U134" s="1077"/>
      <c r="V134" s="1077"/>
      <c r="W134" s="1077"/>
      <c r="X134" s="1077"/>
      <c r="Y134" s="1077"/>
      <c r="Z134" s="1077"/>
      <c r="AB134" s="1077">
        <f>給与金額!H18</f>
        <v>0</v>
      </c>
      <c r="AC134" s="1077"/>
      <c r="AD134" s="1077"/>
      <c r="AE134" s="1077"/>
      <c r="AF134" s="1077"/>
      <c r="AG134" s="1077"/>
      <c r="AH134" s="1077"/>
      <c r="AI134" s="17"/>
      <c r="AN134" s="1077">
        <f>給与金額!J18</f>
        <v>0</v>
      </c>
      <c r="AO134" s="1077"/>
      <c r="AP134" s="1077"/>
      <c r="AQ134" s="1077"/>
      <c r="AR134" s="1077"/>
      <c r="AS134" s="1077"/>
      <c r="AT134" s="1077"/>
      <c r="AU134" s="1077"/>
      <c r="AV134" s="20"/>
      <c r="AW134" s="1088"/>
      <c r="AX134" s="1088"/>
      <c r="AY134" s="1088"/>
      <c r="AZ134" s="1088"/>
      <c r="BA134" s="1088"/>
      <c r="BB134" s="16"/>
      <c r="BC134" s="1089"/>
      <c r="BD134" s="1089"/>
      <c r="BE134" s="1089"/>
      <c r="BF134" s="1089"/>
      <c r="BG134" s="1089"/>
      <c r="BH134" s="1089"/>
      <c r="BI134" s="13"/>
      <c r="BJ134" s="13"/>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row>
    <row r="135" spans="10:104" ht="3" customHeight="1" x14ac:dyDescent="0.15">
      <c r="M135" s="1077"/>
      <c r="N135" s="1077"/>
      <c r="O135" s="1077"/>
      <c r="P135" s="1077"/>
      <c r="Q135" s="1077"/>
      <c r="R135" s="1077"/>
      <c r="S135" s="1077"/>
      <c r="T135" s="1077"/>
      <c r="U135" s="1077"/>
      <c r="V135" s="1077"/>
      <c r="W135" s="1077"/>
      <c r="X135" s="1077"/>
      <c r="Y135" s="1077"/>
      <c r="Z135" s="1077"/>
      <c r="AB135" s="1077"/>
      <c r="AC135" s="1077"/>
      <c r="AD135" s="1077"/>
      <c r="AE135" s="1077"/>
      <c r="AF135" s="1077"/>
      <c r="AG135" s="1077"/>
      <c r="AH135" s="1077"/>
      <c r="AI135" s="17"/>
      <c r="AN135" s="1077"/>
      <c r="AO135" s="1077"/>
      <c r="AP135" s="1077"/>
      <c r="AQ135" s="1077"/>
      <c r="AR135" s="1077"/>
      <c r="AS135" s="1077"/>
      <c r="AT135" s="1077"/>
      <c r="AU135" s="1077"/>
      <c r="AV135" s="20"/>
      <c r="AW135" s="1088"/>
      <c r="AX135" s="1088"/>
      <c r="AY135" s="1088"/>
      <c r="AZ135" s="1088"/>
      <c r="BA135" s="1088"/>
      <c r="BB135" s="16"/>
      <c r="BC135" s="1089"/>
      <c r="BD135" s="1089"/>
      <c r="BE135" s="1089"/>
      <c r="BF135" s="1089"/>
      <c r="BG135" s="1089"/>
      <c r="BH135" s="1089"/>
      <c r="BI135" s="13"/>
      <c r="BJ135" s="13"/>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row>
    <row r="136" spans="10:104" ht="3" customHeight="1" x14ac:dyDescent="0.15">
      <c r="M136" s="1077"/>
      <c r="N136" s="1077"/>
      <c r="O136" s="1077"/>
      <c r="P136" s="1077"/>
      <c r="Q136" s="1077"/>
      <c r="R136" s="1077"/>
      <c r="S136" s="1077"/>
      <c r="T136" s="1077"/>
      <c r="U136" s="1077"/>
      <c r="V136" s="1077"/>
      <c r="W136" s="1077"/>
      <c r="X136" s="1077"/>
      <c r="Y136" s="1077"/>
      <c r="Z136" s="1077"/>
      <c r="AB136" s="1077"/>
      <c r="AC136" s="1077"/>
      <c r="AD136" s="1077"/>
      <c r="AE136" s="1077"/>
      <c r="AF136" s="1077"/>
      <c r="AG136" s="1077"/>
      <c r="AH136" s="1077"/>
      <c r="AI136" s="17"/>
      <c r="AN136" s="1077"/>
      <c r="AO136" s="1077"/>
      <c r="AP136" s="1077"/>
      <c r="AQ136" s="1077"/>
      <c r="AR136" s="1077"/>
      <c r="AS136" s="1077"/>
      <c r="AT136" s="1077"/>
      <c r="AU136" s="1077"/>
      <c r="AV136" s="20"/>
      <c r="AW136" s="1088"/>
      <c r="AX136" s="1088"/>
      <c r="AY136" s="1088"/>
      <c r="AZ136" s="1088"/>
      <c r="BA136" s="1088"/>
      <c r="BB136" s="16"/>
      <c r="BC136" s="1089"/>
      <c r="BD136" s="1089"/>
      <c r="BE136" s="1089"/>
      <c r="BF136" s="1089"/>
      <c r="BG136" s="1089"/>
      <c r="BH136" s="1089"/>
      <c r="BI136" s="13"/>
      <c r="BJ136" s="13"/>
      <c r="CC136" s="17"/>
      <c r="CD136" s="17"/>
      <c r="CE136" s="17"/>
      <c r="CF136" s="17"/>
      <c r="CG136" s="17"/>
      <c r="CH136" s="17"/>
      <c r="CI136" s="17"/>
      <c r="CJ136" s="17"/>
      <c r="CK136" s="17"/>
      <c r="CL136" s="17"/>
      <c r="CM136" s="17"/>
      <c r="CN136" s="17"/>
      <c r="CO136" s="17"/>
      <c r="CP136" s="17"/>
      <c r="CQ136" s="1077">
        <f>年末調整2!U24</f>
        <v>0</v>
      </c>
      <c r="CR136" s="1077"/>
      <c r="CS136" s="1077"/>
      <c r="CT136" s="1077"/>
      <c r="CU136" s="1077"/>
      <c r="CV136" s="1077"/>
      <c r="CW136" s="1077"/>
      <c r="CX136" s="17"/>
      <c r="CY136" s="18"/>
    </row>
    <row r="137" spans="10:104" ht="3" customHeight="1" x14ac:dyDescent="0.15">
      <c r="AW137" s="20"/>
      <c r="AX137" s="20"/>
      <c r="AY137" s="20"/>
      <c r="AZ137" s="20"/>
      <c r="BA137" s="20"/>
      <c r="BB137" s="16"/>
      <c r="BC137" s="503"/>
      <c r="BD137" s="503"/>
      <c r="BE137" s="503"/>
      <c r="BF137" s="503"/>
      <c r="BG137" s="503"/>
      <c r="BH137" s="503"/>
      <c r="BI137" s="13"/>
      <c r="BJ137" s="13"/>
      <c r="CC137" s="17"/>
      <c r="CD137" s="17"/>
      <c r="CE137" s="17"/>
      <c r="CF137" s="17"/>
      <c r="CG137" s="17"/>
      <c r="CH137" s="17"/>
      <c r="CI137" s="17"/>
      <c r="CJ137" s="17"/>
      <c r="CK137" s="17"/>
      <c r="CL137" s="17"/>
      <c r="CM137" s="17"/>
      <c r="CN137" s="17"/>
      <c r="CO137" s="17"/>
      <c r="CP137" s="17"/>
      <c r="CQ137" s="1077"/>
      <c r="CR137" s="1077"/>
      <c r="CS137" s="1077"/>
      <c r="CT137" s="1077"/>
      <c r="CU137" s="1077"/>
      <c r="CV137" s="1077"/>
      <c r="CW137" s="1077"/>
      <c r="CX137" s="17"/>
      <c r="CY137" s="18"/>
    </row>
    <row r="138" spans="10:104" ht="3" customHeight="1" x14ac:dyDescent="0.15">
      <c r="AW138" s="20"/>
      <c r="AX138" s="20"/>
      <c r="AY138" s="20"/>
      <c r="AZ138" s="20"/>
      <c r="BA138" s="20"/>
      <c r="BB138" s="16"/>
      <c r="BC138" s="503"/>
      <c r="BD138" s="503"/>
      <c r="BE138" s="503"/>
      <c r="BF138" s="503"/>
      <c r="BG138" s="503"/>
      <c r="BH138" s="503"/>
      <c r="BI138" s="13"/>
      <c r="BJ138" s="13"/>
      <c r="CD138" s="17"/>
      <c r="CE138" s="17"/>
      <c r="CF138" s="17"/>
      <c r="CG138" s="17"/>
      <c r="CH138" s="17"/>
      <c r="CI138" s="17"/>
      <c r="CJ138" s="17"/>
      <c r="CK138" s="17"/>
      <c r="CL138" s="17"/>
      <c r="CM138" s="17"/>
      <c r="CN138" s="17"/>
      <c r="CO138" s="17"/>
      <c r="CP138" s="17"/>
      <c r="CQ138" s="1077"/>
      <c r="CR138" s="1077"/>
      <c r="CS138" s="1077"/>
      <c r="CT138" s="1077"/>
      <c r="CU138" s="1077"/>
      <c r="CV138" s="1077"/>
      <c r="CW138" s="1077"/>
      <c r="CX138" s="17"/>
      <c r="CY138" s="18"/>
    </row>
    <row r="139" spans="10:104" ht="3" customHeight="1" x14ac:dyDescent="0.15">
      <c r="AP139" s="1100">
        <f>給与金額!U6</f>
        <v>0</v>
      </c>
      <c r="AQ139" s="1100"/>
      <c r="AR139" s="1100"/>
      <c r="AS139" s="1100"/>
      <c r="AT139" s="1100"/>
      <c r="AW139" s="20"/>
      <c r="AX139" s="20"/>
      <c r="AY139" s="20"/>
      <c r="AZ139" s="20"/>
      <c r="BA139" s="20"/>
      <c r="BB139" s="16"/>
      <c r="BC139" s="503"/>
      <c r="BD139" s="503"/>
      <c r="BE139" s="503"/>
      <c r="BF139" s="503"/>
      <c r="BG139" s="503"/>
      <c r="BH139" s="503"/>
      <c r="BI139" s="13"/>
      <c r="BJ139" s="13"/>
      <c r="BQ139" s="1101" t="str">
        <f>IF(年末調整2!N25="不足額","　　　　　　　　　","")</f>
        <v/>
      </c>
      <c r="BR139" s="1101"/>
      <c r="BS139" s="1101"/>
      <c r="BT139" s="1101"/>
      <c r="BU139" s="1101"/>
      <c r="BV139" s="1101"/>
      <c r="BW139" s="1101"/>
      <c r="BX139" s="1101"/>
      <c r="CB139" s="1101" t="str">
        <f>IF(年末調整2!N25="超過額","　　　　　　　　　","")</f>
        <v/>
      </c>
      <c r="CC139" s="1101"/>
      <c r="CD139" s="1101"/>
      <c r="CE139" s="1101"/>
      <c r="CF139" s="1101"/>
      <c r="CG139" s="1101"/>
      <c r="CH139" s="1101"/>
      <c r="CI139" s="17"/>
      <c r="CJ139" s="17"/>
      <c r="CK139" s="17"/>
      <c r="CL139" s="17"/>
      <c r="CM139" s="17"/>
      <c r="CN139" s="17"/>
      <c r="CO139" s="17"/>
      <c r="CP139" s="17"/>
      <c r="CQ139" s="17"/>
      <c r="CR139" s="17"/>
      <c r="CS139" s="17"/>
      <c r="CT139" s="17"/>
      <c r="CU139" s="17"/>
      <c r="CV139" s="17"/>
      <c r="CW139" s="17"/>
      <c r="CX139" s="17"/>
      <c r="CY139" s="18"/>
    </row>
    <row r="140" spans="10:104" ht="3" customHeight="1" x14ac:dyDescent="0.15">
      <c r="J140" s="1091">
        <f>給与金額!O6</f>
        <v>0</v>
      </c>
      <c r="K140" s="1091">
        <f>給与金額!P6</f>
        <v>0</v>
      </c>
      <c r="L140" s="1091"/>
      <c r="M140" s="1077">
        <f>給与金額!Q6</f>
        <v>0</v>
      </c>
      <c r="N140" s="1077"/>
      <c r="O140" s="1077"/>
      <c r="P140" s="1077"/>
      <c r="Q140" s="1077"/>
      <c r="R140" s="1077"/>
      <c r="S140" s="1077"/>
      <c r="U140" s="1077">
        <f>給与金額!R6</f>
        <v>0</v>
      </c>
      <c r="V140" s="1077"/>
      <c r="W140" s="1077"/>
      <c r="X140" s="1077"/>
      <c r="Y140" s="1077"/>
      <c r="Z140" s="1077"/>
      <c r="AA140" s="20"/>
      <c r="AB140" s="1077">
        <f>給与金額!S6</f>
        <v>0</v>
      </c>
      <c r="AC140" s="1077"/>
      <c r="AD140" s="1077"/>
      <c r="AE140" s="1077"/>
      <c r="AF140" s="1077"/>
      <c r="AG140" s="1077"/>
      <c r="AH140" s="1077"/>
      <c r="AK140" s="1090">
        <f>給与金額!T6</f>
        <v>0</v>
      </c>
      <c r="AL140" s="1090"/>
      <c r="AP140" s="1100"/>
      <c r="AQ140" s="1100"/>
      <c r="AR140" s="1100"/>
      <c r="AS140" s="1100"/>
      <c r="AT140" s="1100"/>
      <c r="AW140" s="1088">
        <f>給与金額!X6</f>
        <v>0</v>
      </c>
      <c r="AX140" s="1088"/>
      <c r="AY140" s="1088"/>
      <c r="AZ140" s="1088"/>
      <c r="BA140" s="1088"/>
      <c r="BB140" s="16"/>
      <c r="BC140" s="1089">
        <f>給与金額!Y6</f>
        <v>0</v>
      </c>
      <c r="BD140" s="1089"/>
      <c r="BE140" s="1089"/>
      <c r="BF140" s="1089"/>
      <c r="BG140" s="1089"/>
      <c r="BH140" s="1089"/>
      <c r="BI140" s="13"/>
      <c r="BJ140" s="13"/>
      <c r="BQ140" s="1101"/>
      <c r="BR140" s="1101"/>
      <c r="BS140" s="1101"/>
      <c r="BT140" s="1101"/>
      <c r="BU140" s="1101"/>
      <c r="BV140" s="1101"/>
      <c r="BW140" s="1101"/>
      <c r="BX140" s="1101"/>
      <c r="CB140" s="1101"/>
      <c r="CC140" s="1101"/>
      <c r="CD140" s="1101"/>
      <c r="CE140" s="1101"/>
      <c r="CF140" s="1101"/>
      <c r="CG140" s="1101"/>
      <c r="CH140" s="1101"/>
      <c r="CI140" s="17"/>
      <c r="CJ140" s="17"/>
      <c r="CK140" s="17"/>
      <c r="CL140" s="17"/>
      <c r="CM140" s="17"/>
      <c r="CN140" s="17"/>
      <c r="CO140" s="17"/>
      <c r="CP140" s="17"/>
      <c r="CQ140" s="1077">
        <f>年末調整2!U25</f>
        <v>0</v>
      </c>
      <c r="CR140" s="1077"/>
      <c r="CS140" s="1077"/>
      <c r="CT140" s="1077"/>
      <c r="CU140" s="1077"/>
      <c r="CV140" s="1077"/>
      <c r="CW140" s="1077"/>
      <c r="CX140" s="17"/>
      <c r="CY140" s="18"/>
    </row>
    <row r="141" spans="10:104" ht="3" customHeight="1" x14ac:dyDescent="0.15">
      <c r="J141" s="1091"/>
      <c r="K141" s="1091"/>
      <c r="L141" s="1091"/>
      <c r="M141" s="1077"/>
      <c r="N141" s="1077"/>
      <c r="O141" s="1077"/>
      <c r="P141" s="1077"/>
      <c r="Q141" s="1077"/>
      <c r="R141" s="1077"/>
      <c r="S141" s="1077"/>
      <c r="U141" s="1077"/>
      <c r="V141" s="1077"/>
      <c r="W141" s="1077"/>
      <c r="X141" s="1077"/>
      <c r="Y141" s="1077"/>
      <c r="Z141" s="1077"/>
      <c r="AA141" s="20"/>
      <c r="AB141" s="1077"/>
      <c r="AC141" s="1077"/>
      <c r="AD141" s="1077"/>
      <c r="AE141" s="1077"/>
      <c r="AF141" s="1077"/>
      <c r="AG141" s="1077"/>
      <c r="AH141" s="1077"/>
      <c r="AK141" s="1090"/>
      <c r="AL141" s="1090"/>
      <c r="AP141" s="1100"/>
      <c r="AQ141" s="1100"/>
      <c r="AR141" s="1100"/>
      <c r="AS141" s="1100"/>
      <c r="AT141" s="1100"/>
      <c r="AW141" s="1088"/>
      <c r="AX141" s="1088"/>
      <c r="AY141" s="1088"/>
      <c r="AZ141" s="1088"/>
      <c r="BA141" s="1088"/>
      <c r="BB141" s="16"/>
      <c r="BC141" s="1089"/>
      <c r="BD141" s="1089"/>
      <c r="BE141" s="1089"/>
      <c r="BF141" s="1089"/>
      <c r="BG141" s="1089"/>
      <c r="BH141" s="1089"/>
      <c r="BI141" s="13"/>
      <c r="BJ141" s="13"/>
      <c r="BQ141" s="1101"/>
      <c r="BR141" s="1101"/>
      <c r="BS141" s="1101"/>
      <c r="BT141" s="1101"/>
      <c r="BU141" s="1101"/>
      <c r="BV141" s="1101"/>
      <c r="BW141" s="1101"/>
      <c r="BX141" s="1101"/>
      <c r="CB141" s="1101"/>
      <c r="CC141" s="1101"/>
      <c r="CD141" s="1101"/>
      <c r="CE141" s="1101"/>
      <c r="CF141" s="1101"/>
      <c r="CG141" s="1101"/>
      <c r="CH141" s="1101"/>
      <c r="CI141" s="17"/>
      <c r="CJ141" s="17"/>
      <c r="CK141" s="17"/>
      <c r="CL141" s="17"/>
      <c r="CM141" s="17"/>
      <c r="CN141" s="17"/>
      <c r="CO141" s="17"/>
      <c r="CP141" s="17"/>
      <c r="CQ141" s="1077"/>
      <c r="CR141" s="1077"/>
      <c r="CS141" s="1077"/>
      <c r="CT141" s="1077"/>
      <c r="CU141" s="1077"/>
      <c r="CV141" s="1077"/>
      <c r="CW141" s="1077"/>
      <c r="CX141" s="17"/>
      <c r="CY141" s="18"/>
    </row>
    <row r="142" spans="10:104" ht="3" customHeight="1" x14ac:dyDescent="0.15">
      <c r="J142" s="1091"/>
      <c r="K142" s="1091"/>
      <c r="L142" s="1091"/>
      <c r="M142" s="1077"/>
      <c r="N142" s="1077"/>
      <c r="O142" s="1077"/>
      <c r="P142" s="1077"/>
      <c r="Q142" s="1077"/>
      <c r="R142" s="1077"/>
      <c r="S142" s="1077"/>
      <c r="U142" s="1077"/>
      <c r="V142" s="1077"/>
      <c r="W142" s="1077"/>
      <c r="X142" s="1077"/>
      <c r="Y142" s="1077"/>
      <c r="Z142" s="1077"/>
      <c r="AA142" s="20"/>
      <c r="AB142" s="1077"/>
      <c r="AC142" s="1077"/>
      <c r="AD142" s="1077"/>
      <c r="AE142" s="1077"/>
      <c r="AF142" s="1077"/>
      <c r="AG142" s="1077"/>
      <c r="AH142" s="1077"/>
      <c r="AK142" s="1090"/>
      <c r="AL142" s="1090"/>
      <c r="AN142" s="1077">
        <f>給与金額!W6</f>
        <v>0</v>
      </c>
      <c r="AO142" s="1077"/>
      <c r="AP142" s="1077"/>
      <c r="AQ142" s="1077"/>
      <c r="AR142" s="1077"/>
      <c r="AS142" s="1077"/>
      <c r="AT142" s="1077"/>
      <c r="AU142" s="1077"/>
      <c r="AW142" s="1088"/>
      <c r="AX142" s="1088"/>
      <c r="AY142" s="1088"/>
      <c r="AZ142" s="1088"/>
      <c r="BA142" s="1088"/>
      <c r="BB142" s="16"/>
      <c r="BC142" s="1089"/>
      <c r="BD142" s="1089"/>
      <c r="BE142" s="1089"/>
      <c r="BF142" s="1089"/>
      <c r="BG142" s="1089"/>
      <c r="BH142" s="1089"/>
      <c r="BI142" s="13"/>
      <c r="BJ142" s="13"/>
      <c r="CD142" s="17"/>
      <c r="CE142" s="17"/>
      <c r="CF142" s="17"/>
      <c r="CG142" s="17"/>
      <c r="CH142" s="17"/>
      <c r="CI142" s="17"/>
      <c r="CJ142" s="17"/>
      <c r="CK142" s="17"/>
      <c r="CL142" s="17"/>
      <c r="CM142" s="17"/>
      <c r="CN142" s="17"/>
      <c r="CO142" s="17"/>
      <c r="CP142" s="17"/>
      <c r="CQ142" s="1077"/>
      <c r="CR142" s="1077"/>
      <c r="CS142" s="1077"/>
      <c r="CT142" s="1077"/>
      <c r="CU142" s="1077"/>
      <c r="CV142" s="1077"/>
      <c r="CW142" s="1077"/>
      <c r="CX142" s="17"/>
      <c r="CY142" s="18"/>
    </row>
    <row r="143" spans="10:104" ht="3" customHeight="1" x14ac:dyDescent="0.15">
      <c r="AN143" s="1077"/>
      <c r="AO143" s="1077"/>
      <c r="AP143" s="1077"/>
      <c r="AQ143" s="1077"/>
      <c r="AR143" s="1077"/>
      <c r="AS143" s="1077"/>
      <c r="AT143" s="1077"/>
      <c r="AU143" s="1077"/>
      <c r="AW143" s="20"/>
      <c r="AX143" s="20"/>
      <c r="AY143" s="20"/>
      <c r="AZ143" s="20"/>
      <c r="BA143" s="20"/>
      <c r="BB143" s="16"/>
      <c r="BC143" s="503"/>
      <c r="BD143" s="503"/>
      <c r="BE143" s="503"/>
      <c r="BF143" s="503"/>
      <c r="BG143" s="503"/>
      <c r="BH143" s="503"/>
      <c r="BI143" s="13"/>
      <c r="BJ143" s="13"/>
      <c r="CD143" s="17"/>
      <c r="CE143" s="17"/>
      <c r="CF143" s="17"/>
      <c r="CG143" s="17"/>
      <c r="CH143" s="17"/>
      <c r="CI143" s="17"/>
      <c r="CJ143" s="17"/>
      <c r="CK143" s="17"/>
      <c r="CL143" s="17"/>
      <c r="CM143" s="17"/>
      <c r="CN143" s="17"/>
      <c r="CO143" s="17"/>
      <c r="CP143" s="17"/>
      <c r="CQ143" s="1077"/>
      <c r="CR143" s="1077"/>
      <c r="CS143" s="1077"/>
      <c r="CT143" s="1077"/>
      <c r="CU143" s="1077"/>
      <c r="CV143" s="1077"/>
      <c r="CW143" s="1077"/>
      <c r="CX143" s="17"/>
      <c r="CY143" s="18"/>
    </row>
    <row r="144" spans="10:104" ht="3" customHeight="1" x14ac:dyDescent="0.15">
      <c r="AN144" s="1077"/>
      <c r="AO144" s="1077"/>
      <c r="AP144" s="1077"/>
      <c r="AQ144" s="1077"/>
      <c r="AR144" s="1077"/>
      <c r="AS144" s="1077"/>
      <c r="AT144" s="1077"/>
      <c r="AU144" s="1077"/>
      <c r="AW144" s="20"/>
      <c r="AX144" s="20"/>
      <c r="AY144" s="20"/>
      <c r="AZ144" s="20"/>
      <c r="BA144" s="20"/>
      <c r="BB144" s="16"/>
      <c r="BC144" s="503"/>
      <c r="BD144" s="503"/>
      <c r="BE144" s="503"/>
      <c r="BF144" s="503"/>
      <c r="BG144" s="503"/>
      <c r="BH144" s="503"/>
      <c r="BI144" s="13"/>
      <c r="BJ144" s="13"/>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8"/>
    </row>
    <row r="145" spans="10:103" ht="3" customHeight="1" x14ac:dyDescent="0.15">
      <c r="AP145" s="1100">
        <f>給与金額!U7</f>
        <v>0</v>
      </c>
      <c r="AQ145" s="1100"/>
      <c r="AR145" s="1100"/>
      <c r="AS145" s="1100"/>
      <c r="AT145" s="1100"/>
      <c r="AW145" s="20"/>
      <c r="AX145" s="20"/>
      <c r="AY145" s="20"/>
      <c r="AZ145" s="20"/>
      <c r="BA145" s="20"/>
      <c r="BB145" s="16"/>
      <c r="BC145" s="503"/>
      <c r="BD145" s="503"/>
      <c r="BE145" s="503"/>
      <c r="BF145" s="503"/>
      <c r="BG145" s="503"/>
      <c r="BH145" s="503"/>
      <c r="BI145" s="13"/>
      <c r="BJ145" s="13"/>
      <c r="CD145" s="17"/>
      <c r="CE145" s="17"/>
      <c r="CF145" s="17"/>
      <c r="CG145" s="17"/>
      <c r="CH145" s="17"/>
      <c r="CI145" s="17"/>
      <c r="CJ145" s="17"/>
      <c r="CK145" s="17"/>
      <c r="CL145" s="17"/>
      <c r="CM145" s="17"/>
      <c r="CN145" s="17"/>
      <c r="CO145" s="17"/>
      <c r="CP145" s="17"/>
      <c r="CQ145" s="1077">
        <f>年末調整2!U26</f>
        <v>0</v>
      </c>
      <c r="CR145" s="1077"/>
      <c r="CS145" s="1077"/>
      <c r="CT145" s="1077"/>
      <c r="CU145" s="1077"/>
      <c r="CV145" s="1077"/>
      <c r="CW145" s="1077"/>
      <c r="CX145" s="17"/>
      <c r="CY145" s="18"/>
    </row>
    <row r="146" spans="10:103" ht="3" customHeight="1" x14ac:dyDescent="0.15">
      <c r="AP146" s="1100"/>
      <c r="AQ146" s="1100"/>
      <c r="AR146" s="1100"/>
      <c r="AS146" s="1100"/>
      <c r="AT146" s="1100"/>
      <c r="AW146" s="20"/>
      <c r="AX146" s="20"/>
      <c r="AY146" s="20"/>
      <c r="AZ146" s="20"/>
      <c r="BA146" s="20"/>
      <c r="BB146" s="16"/>
      <c r="BC146" s="503"/>
      <c r="BD146" s="503"/>
      <c r="BE146" s="503"/>
      <c r="BF146" s="503"/>
      <c r="BG146" s="503"/>
      <c r="BH146" s="503"/>
      <c r="BI146" s="13"/>
      <c r="BJ146" s="13"/>
      <c r="CD146" s="17"/>
      <c r="CE146" s="17"/>
      <c r="CF146" s="17"/>
      <c r="CG146" s="17"/>
      <c r="CH146" s="17"/>
      <c r="CI146" s="17"/>
      <c r="CJ146" s="17"/>
      <c r="CK146" s="17"/>
      <c r="CL146" s="17"/>
      <c r="CM146" s="17"/>
      <c r="CN146" s="17"/>
      <c r="CO146" s="17"/>
      <c r="CP146" s="17"/>
      <c r="CQ146" s="1077"/>
      <c r="CR146" s="1077"/>
      <c r="CS146" s="1077"/>
      <c r="CT146" s="1077"/>
      <c r="CU146" s="1077"/>
      <c r="CV146" s="1077"/>
      <c r="CW146" s="1077"/>
      <c r="CX146" s="17"/>
      <c r="CY146" s="18"/>
    </row>
    <row r="147" spans="10:103" ht="3" customHeight="1" x14ac:dyDescent="0.15">
      <c r="J147" s="1091">
        <f>給与金額!O7</f>
        <v>0</v>
      </c>
      <c r="K147" s="1091">
        <f>給与金額!P7</f>
        <v>0</v>
      </c>
      <c r="L147" s="1091"/>
      <c r="M147" s="1077">
        <f>給与金額!Q7</f>
        <v>0</v>
      </c>
      <c r="N147" s="1077"/>
      <c r="O147" s="1077"/>
      <c r="P147" s="1077"/>
      <c r="Q147" s="1077"/>
      <c r="R147" s="1077"/>
      <c r="S147" s="1077"/>
      <c r="T147" s="20"/>
      <c r="U147" s="1077">
        <f>給与金額!R7</f>
        <v>0</v>
      </c>
      <c r="V147" s="1077"/>
      <c r="W147" s="1077"/>
      <c r="X147" s="1077"/>
      <c r="Y147" s="1077"/>
      <c r="Z147" s="1077"/>
      <c r="AA147" s="20"/>
      <c r="AB147" s="1077">
        <f>給与金額!S7</f>
        <v>0</v>
      </c>
      <c r="AC147" s="1077"/>
      <c r="AD147" s="1077"/>
      <c r="AE147" s="1077"/>
      <c r="AF147" s="1077"/>
      <c r="AG147" s="1077"/>
      <c r="AH147" s="1077"/>
      <c r="AK147" s="1090">
        <f>給与金額!T7</f>
        <v>0</v>
      </c>
      <c r="AL147" s="1090"/>
      <c r="AP147" s="1100"/>
      <c r="AQ147" s="1100"/>
      <c r="AR147" s="1100"/>
      <c r="AS147" s="1100"/>
      <c r="AT147" s="1100"/>
      <c r="AW147" s="1088">
        <f>給与金額!X7</f>
        <v>0</v>
      </c>
      <c r="AX147" s="1088"/>
      <c r="AY147" s="1088"/>
      <c r="AZ147" s="1088"/>
      <c r="BA147" s="1088"/>
      <c r="BB147" s="16"/>
      <c r="BC147" s="1089">
        <f>給与金額!Y7</f>
        <v>0</v>
      </c>
      <c r="BD147" s="1089"/>
      <c r="BE147" s="1089"/>
      <c r="BF147" s="1089"/>
      <c r="BG147" s="1089"/>
      <c r="BH147" s="1089"/>
      <c r="BI147" s="13"/>
      <c r="BJ147" s="13"/>
      <c r="CD147" s="17"/>
      <c r="CE147" s="17"/>
      <c r="CF147" s="17"/>
      <c r="CG147" s="17"/>
      <c r="CH147" s="17"/>
      <c r="CI147" s="17"/>
      <c r="CJ147" s="17"/>
      <c r="CK147" s="17"/>
      <c r="CL147" s="17"/>
      <c r="CM147" s="17"/>
      <c r="CN147" s="17"/>
      <c r="CO147" s="17"/>
      <c r="CP147" s="17"/>
      <c r="CQ147" s="1077"/>
      <c r="CR147" s="1077"/>
      <c r="CS147" s="1077"/>
      <c r="CT147" s="1077"/>
      <c r="CU147" s="1077"/>
      <c r="CV147" s="1077"/>
      <c r="CW147" s="1077"/>
      <c r="CX147" s="17"/>
      <c r="CY147" s="18"/>
    </row>
    <row r="148" spans="10:103" ht="3" customHeight="1" x14ac:dyDescent="0.15">
      <c r="J148" s="1091"/>
      <c r="K148" s="1091"/>
      <c r="L148" s="1091"/>
      <c r="M148" s="1077"/>
      <c r="N148" s="1077"/>
      <c r="O148" s="1077"/>
      <c r="P148" s="1077"/>
      <c r="Q148" s="1077"/>
      <c r="R148" s="1077"/>
      <c r="S148" s="1077"/>
      <c r="T148" s="20"/>
      <c r="U148" s="1077"/>
      <c r="V148" s="1077"/>
      <c r="W148" s="1077"/>
      <c r="X148" s="1077"/>
      <c r="Y148" s="1077"/>
      <c r="Z148" s="1077"/>
      <c r="AA148" s="20"/>
      <c r="AB148" s="1077"/>
      <c r="AC148" s="1077"/>
      <c r="AD148" s="1077"/>
      <c r="AE148" s="1077"/>
      <c r="AF148" s="1077"/>
      <c r="AG148" s="1077"/>
      <c r="AH148" s="1077"/>
      <c r="AK148" s="1090"/>
      <c r="AL148" s="1090"/>
      <c r="AN148" s="1077">
        <f>給与金額!W7</f>
        <v>0</v>
      </c>
      <c r="AO148" s="1077"/>
      <c r="AP148" s="1077"/>
      <c r="AQ148" s="1077"/>
      <c r="AR148" s="1077"/>
      <c r="AS148" s="1077"/>
      <c r="AT148" s="1077"/>
      <c r="AU148" s="1077"/>
      <c r="AW148" s="1088"/>
      <c r="AX148" s="1088"/>
      <c r="AY148" s="1088"/>
      <c r="AZ148" s="1088"/>
      <c r="BA148" s="1088"/>
      <c r="BB148" s="16"/>
      <c r="BC148" s="1089"/>
      <c r="BD148" s="1089"/>
      <c r="BE148" s="1089"/>
      <c r="BF148" s="1089"/>
      <c r="BG148" s="1089"/>
      <c r="BH148" s="1089"/>
      <c r="BI148" s="13"/>
      <c r="BJ148" s="13"/>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8"/>
    </row>
    <row r="149" spans="10:103" ht="3" customHeight="1" x14ac:dyDescent="0.15">
      <c r="J149" s="1091"/>
      <c r="K149" s="1091"/>
      <c r="L149" s="1091"/>
      <c r="M149" s="1077"/>
      <c r="N149" s="1077"/>
      <c r="O149" s="1077"/>
      <c r="P149" s="1077"/>
      <c r="Q149" s="1077"/>
      <c r="R149" s="1077"/>
      <c r="S149" s="1077"/>
      <c r="T149" s="20"/>
      <c r="U149" s="1077"/>
      <c r="V149" s="1077"/>
      <c r="W149" s="1077"/>
      <c r="X149" s="1077"/>
      <c r="Y149" s="1077"/>
      <c r="Z149" s="1077"/>
      <c r="AA149" s="20"/>
      <c r="AB149" s="1077"/>
      <c r="AC149" s="1077"/>
      <c r="AD149" s="1077"/>
      <c r="AE149" s="1077"/>
      <c r="AF149" s="1077"/>
      <c r="AG149" s="1077"/>
      <c r="AH149" s="1077"/>
      <c r="AK149" s="1090"/>
      <c r="AL149" s="1090"/>
      <c r="AN149" s="1077"/>
      <c r="AO149" s="1077"/>
      <c r="AP149" s="1077"/>
      <c r="AQ149" s="1077"/>
      <c r="AR149" s="1077"/>
      <c r="AS149" s="1077"/>
      <c r="AT149" s="1077"/>
      <c r="AU149" s="1077"/>
      <c r="AW149" s="1088"/>
      <c r="AX149" s="1088"/>
      <c r="AY149" s="1088"/>
      <c r="AZ149" s="1088"/>
      <c r="BA149" s="1088"/>
      <c r="BB149" s="16"/>
      <c r="BC149" s="1089"/>
      <c r="BD149" s="1089"/>
      <c r="BE149" s="1089"/>
      <c r="BF149" s="1089"/>
      <c r="BG149" s="1089"/>
      <c r="BH149" s="1089"/>
      <c r="BI149" s="13"/>
      <c r="BJ149" s="13"/>
      <c r="CD149" s="17"/>
      <c r="CE149" s="17"/>
      <c r="CF149" s="17"/>
      <c r="CG149" s="17"/>
      <c r="CH149" s="17"/>
      <c r="CI149" s="17"/>
      <c r="CJ149" s="17"/>
      <c r="CK149" s="17"/>
      <c r="CL149" s="17"/>
      <c r="CM149" s="17"/>
      <c r="CN149" s="17"/>
      <c r="CO149" s="17"/>
      <c r="CP149" s="17"/>
      <c r="CQ149" s="1077">
        <f>年末調整2!U27</f>
        <v>0</v>
      </c>
      <c r="CR149" s="1077"/>
      <c r="CS149" s="1077"/>
      <c r="CT149" s="1077"/>
      <c r="CU149" s="1077"/>
      <c r="CV149" s="1077"/>
      <c r="CW149" s="1077"/>
      <c r="CX149" s="17"/>
      <c r="CY149" s="18"/>
    </row>
    <row r="150" spans="10:103" ht="3" customHeight="1" x14ac:dyDescent="0.15">
      <c r="AN150" s="1077"/>
      <c r="AO150" s="1077"/>
      <c r="AP150" s="1077"/>
      <c r="AQ150" s="1077"/>
      <c r="AR150" s="1077"/>
      <c r="AS150" s="1077"/>
      <c r="AT150" s="1077"/>
      <c r="AU150" s="1077"/>
      <c r="AW150" s="20"/>
      <c r="AX150" s="20"/>
      <c r="AY150" s="20"/>
      <c r="AZ150" s="20"/>
      <c r="BA150" s="20"/>
      <c r="BB150" s="16"/>
      <c r="BC150" s="503"/>
      <c r="BD150" s="503"/>
      <c r="BE150" s="503"/>
      <c r="BF150" s="503"/>
      <c r="BG150" s="503"/>
      <c r="BH150" s="503"/>
      <c r="BI150" s="13"/>
      <c r="BJ150" s="13"/>
      <c r="CD150" s="17"/>
      <c r="CE150" s="17"/>
      <c r="CF150" s="17"/>
      <c r="CG150" s="17"/>
      <c r="CH150" s="17"/>
      <c r="CI150" s="17"/>
      <c r="CJ150" s="17"/>
      <c r="CK150" s="17"/>
      <c r="CL150" s="17"/>
      <c r="CM150" s="17"/>
      <c r="CN150" s="17"/>
      <c r="CO150" s="17"/>
      <c r="CP150" s="17"/>
      <c r="CQ150" s="1077"/>
      <c r="CR150" s="1077"/>
      <c r="CS150" s="1077"/>
      <c r="CT150" s="1077"/>
      <c r="CU150" s="1077"/>
      <c r="CV150" s="1077"/>
      <c r="CW150" s="1077"/>
      <c r="CX150" s="17"/>
      <c r="CY150" s="18"/>
    </row>
    <row r="151" spans="10:103" ht="3" customHeight="1" x14ac:dyDescent="0.15">
      <c r="AW151" s="20"/>
      <c r="AX151" s="20"/>
      <c r="AY151" s="20"/>
      <c r="AZ151" s="20"/>
      <c r="BA151" s="20"/>
      <c r="BB151" s="16"/>
      <c r="BC151" s="503"/>
      <c r="BD151" s="503"/>
      <c r="BE151" s="503"/>
      <c r="BF151" s="503"/>
      <c r="BG151" s="503"/>
      <c r="BH151" s="503"/>
      <c r="BI151" s="13"/>
      <c r="BJ151" s="13"/>
      <c r="CD151" s="17"/>
      <c r="CE151" s="17"/>
      <c r="CF151" s="17"/>
      <c r="CG151" s="17"/>
      <c r="CH151" s="17"/>
      <c r="CI151" s="17"/>
      <c r="CJ151" s="17"/>
      <c r="CK151" s="17"/>
      <c r="CL151" s="17"/>
      <c r="CM151" s="17"/>
      <c r="CN151" s="17"/>
      <c r="CO151" s="17"/>
      <c r="CP151" s="17"/>
      <c r="CQ151" s="1077"/>
      <c r="CR151" s="1077"/>
      <c r="CS151" s="1077"/>
      <c r="CT151" s="1077"/>
      <c r="CU151" s="1077"/>
      <c r="CV151" s="1077"/>
      <c r="CW151" s="1077"/>
      <c r="CX151" s="17"/>
      <c r="CY151" s="18"/>
    </row>
    <row r="152" spans="10:103" ht="3" customHeight="1" x14ac:dyDescent="0.15">
      <c r="AP152" s="1100">
        <f>給与金額!U8</f>
        <v>0</v>
      </c>
      <c r="AQ152" s="1100"/>
      <c r="AR152" s="1100"/>
      <c r="AS152" s="1100"/>
      <c r="AT152" s="1100"/>
      <c r="AW152" s="20"/>
      <c r="AX152" s="20"/>
      <c r="AY152" s="20"/>
      <c r="AZ152" s="20"/>
      <c r="BA152" s="20"/>
      <c r="BB152" s="16"/>
      <c r="BC152" s="503"/>
      <c r="BD152" s="503"/>
      <c r="BE152" s="503"/>
      <c r="BF152" s="503"/>
      <c r="BG152" s="503"/>
      <c r="BH152" s="503"/>
      <c r="BI152" s="13"/>
      <c r="BJ152" s="13"/>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8"/>
    </row>
    <row r="153" spans="10:103" ht="3" customHeight="1" x14ac:dyDescent="0.15">
      <c r="AP153" s="1100"/>
      <c r="AQ153" s="1100"/>
      <c r="AR153" s="1100"/>
      <c r="AS153" s="1100"/>
      <c r="AT153" s="1100"/>
      <c r="AW153" s="20"/>
      <c r="AX153" s="20"/>
      <c r="AY153" s="20"/>
      <c r="AZ153" s="20"/>
      <c r="BA153" s="20"/>
      <c r="BB153" s="16"/>
      <c r="BC153" s="503"/>
      <c r="BD153" s="503"/>
      <c r="BE153" s="503"/>
      <c r="BF153" s="503"/>
      <c r="BG153" s="503"/>
      <c r="BH153" s="503"/>
      <c r="BI153" s="13"/>
      <c r="BJ153" s="13"/>
      <c r="CD153" s="17"/>
      <c r="CE153" s="17"/>
      <c r="CF153" s="17"/>
      <c r="CG153" s="17"/>
      <c r="CH153" s="17"/>
      <c r="CI153" s="17"/>
      <c r="CJ153" s="17"/>
      <c r="CK153" s="17"/>
      <c r="CL153" s="17"/>
      <c r="CM153" s="17"/>
      <c r="CN153" s="17"/>
      <c r="CO153" s="17"/>
      <c r="CP153" s="17"/>
      <c r="CQ153" s="1077" t="str">
        <f>年末調整2!U28</f>
        <v/>
      </c>
      <c r="CR153" s="1077"/>
      <c r="CS153" s="1077"/>
      <c r="CT153" s="1077"/>
      <c r="CU153" s="1077"/>
      <c r="CV153" s="1077"/>
      <c r="CW153" s="1077"/>
      <c r="CX153" s="17"/>
      <c r="CY153" s="18"/>
    </row>
    <row r="154" spans="10:103" ht="3" customHeight="1" x14ac:dyDescent="0.15">
      <c r="J154" s="1091">
        <f>給与金額!O8</f>
        <v>0</v>
      </c>
      <c r="K154" s="1091">
        <f>給与金額!P8</f>
        <v>0</v>
      </c>
      <c r="L154" s="1091"/>
      <c r="M154" s="1077">
        <f>給与金額!Q8</f>
        <v>0</v>
      </c>
      <c r="N154" s="1077"/>
      <c r="O154" s="1077"/>
      <c r="P154" s="1077"/>
      <c r="Q154" s="1077"/>
      <c r="R154" s="1077"/>
      <c r="S154" s="1077"/>
      <c r="U154" s="1077">
        <f>給与金額!R8</f>
        <v>0</v>
      </c>
      <c r="V154" s="1077"/>
      <c r="W154" s="1077"/>
      <c r="X154" s="1077"/>
      <c r="Y154" s="1077"/>
      <c r="Z154" s="1077"/>
      <c r="AA154" s="20"/>
      <c r="AB154" s="1077">
        <f>給与金額!S8</f>
        <v>0</v>
      </c>
      <c r="AC154" s="1077"/>
      <c r="AD154" s="1077"/>
      <c r="AE154" s="1077"/>
      <c r="AF154" s="1077"/>
      <c r="AG154" s="1077"/>
      <c r="AH154" s="1077"/>
      <c r="AK154" s="1090">
        <f>給与金額!T8</f>
        <v>0</v>
      </c>
      <c r="AL154" s="1090"/>
      <c r="AP154" s="1100"/>
      <c r="AQ154" s="1100"/>
      <c r="AR154" s="1100"/>
      <c r="AS154" s="1100"/>
      <c r="AT154" s="1100"/>
      <c r="AW154" s="1088">
        <f>給与金額!X8</f>
        <v>0</v>
      </c>
      <c r="AX154" s="1088"/>
      <c r="AY154" s="1088"/>
      <c r="AZ154" s="1088"/>
      <c r="BA154" s="1088"/>
      <c r="BB154" s="16"/>
      <c r="BC154" s="1089">
        <f>給与金額!Y8</f>
        <v>0</v>
      </c>
      <c r="BD154" s="1089"/>
      <c r="BE154" s="1089"/>
      <c r="BF154" s="1089"/>
      <c r="BG154" s="1089"/>
      <c r="BH154" s="1089"/>
      <c r="BI154" s="13"/>
      <c r="BJ154" s="13"/>
      <c r="CD154" s="17"/>
      <c r="CE154" s="17"/>
      <c r="CF154" s="17"/>
      <c r="CG154" s="17"/>
      <c r="CH154" s="17"/>
      <c r="CI154" s="17"/>
      <c r="CJ154" s="17"/>
      <c r="CK154" s="17"/>
      <c r="CL154" s="17"/>
      <c r="CM154" s="17"/>
      <c r="CN154" s="17"/>
      <c r="CO154" s="17"/>
      <c r="CP154" s="17"/>
      <c r="CQ154" s="1077"/>
      <c r="CR154" s="1077"/>
      <c r="CS154" s="1077"/>
      <c r="CT154" s="1077"/>
      <c r="CU154" s="1077"/>
      <c r="CV154" s="1077"/>
      <c r="CW154" s="1077"/>
      <c r="CX154" s="17"/>
      <c r="CY154" s="18"/>
    </row>
    <row r="155" spans="10:103" ht="3" customHeight="1" x14ac:dyDescent="0.15">
      <c r="J155" s="1091"/>
      <c r="K155" s="1091"/>
      <c r="L155" s="1091"/>
      <c r="M155" s="1077"/>
      <c r="N155" s="1077"/>
      <c r="O155" s="1077"/>
      <c r="P155" s="1077"/>
      <c r="Q155" s="1077"/>
      <c r="R155" s="1077"/>
      <c r="S155" s="1077"/>
      <c r="U155" s="1077"/>
      <c r="V155" s="1077"/>
      <c r="W155" s="1077"/>
      <c r="X155" s="1077"/>
      <c r="Y155" s="1077"/>
      <c r="Z155" s="1077"/>
      <c r="AA155" s="20"/>
      <c r="AB155" s="1077"/>
      <c r="AC155" s="1077"/>
      <c r="AD155" s="1077"/>
      <c r="AE155" s="1077"/>
      <c r="AF155" s="1077"/>
      <c r="AG155" s="1077"/>
      <c r="AH155" s="1077"/>
      <c r="AK155" s="1090"/>
      <c r="AL155" s="1090"/>
      <c r="AN155" s="1077">
        <f>給与金額!W8</f>
        <v>0</v>
      </c>
      <c r="AO155" s="1077"/>
      <c r="AP155" s="1077"/>
      <c r="AQ155" s="1077"/>
      <c r="AR155" s="1077"/>
      <c r="AS155" s="1077"/>
      <c r="AT155" s="1077"/>
      <c r="AU155" s="1077"/>
      <c r="AW155" s="1088"/>
      <c r="AX155" s="1088"/>
      <c r="AY155" s="1088"/>
      <c r="AZ155" s="1088"/>
      <c r="BA155" s="1088"/>
      <c r="BB155" s="16"/>
      <c r="BC155" s="1089"/>
      <c r="BD155" s="1089"/>
      <c r="BE155" s="1089"/>
      <c r="BF155" s="1089"/>
      <c r="BG155" s="1089"/>
      <c r="BH155" s="1089"/>
      <c r="BI155" s="13"/>
      <c r="BJ155" s="13"/>
      <c r="CD155" s="17"/>
      <c r="CE155" s="17"/>
      <c r="CF155" s="17"/>
      <c r="CG155" s="17"/>
      <c r="CH155" s="17"/>
      <c r="CI155" s="17"/>
      <c r="CJ155" s="17"/>
      <c r="CK155" s="17"/>
      <c r="CL155" s="17"/>
      <c r="CM155" s="17"/>
      <c r="CN155" s="17"/>
      <c r="CO155" s="17"/>
      <c r="CP155" s="17"/>
      <c r="CQ155" s="1077"/>
      <c r="CR155" s="1077"/>
      <c r="CS155" s="1077"/>
      <c r="CT155" s="1077"/>
      <c r="CU155" s="1077"/>
      <c r="CV155" s="1077"/>
      <c r="CW155" s="1077"/>
      <c r="CX155" s="17"/>
      <c r="CY155" s="18"/>
    </row>
    <row r="156" spans="10:103" ht="3" customHeight="1" x14ac:dyDescent="0.15">
      <c r="J156" s="1091"/>
      <c r="K156" s="1091"/>
      <c r="L156" s="1091"/>
      <c r="M156" s="1077"/>
      <c r="N156" s="1077"/>
      <c r="O156" s="1077"/>
      <c r="P156" s="1077"/>
      <c r="Q156" s="1077"/>
      <c r="R156" s="1077"/>
      <c r="S156" s="1077"/>
      <c r="U156" s="1077"/>
      <c r="V156" s="1077"/>
      <c r="W156" s="1077"/>
      <c r="X156" s="1077"/>
      <c r="Y156" s="1077"/>
      <c r="Z156" s="1077"/>
      <c r="AA156" s="20"/>
      <c r="AB156" s="1077"/>
      <c r="AC156" s="1077"/>
      <c r="AD156" s="1077"/>
      <c r="AE156" s="1077"/>
      <c r="AF156" s="1077"/>
      <c r="AG156" s="1077"/>
      <c r="AH156" s="1077"/>
      <c r="AK156" s="1090"/>
      <c r="AL156" s="1090"/>
      <c r="AN156" s="1077"/>
      <c r="AO156" s="1077"/>
      <c r="AP156" s="1077"/>
      <c r="AQ156" s="1077"/>
      <c r="AR156" s="1077"/>
      <c r="AS156" s="1077"/>
      <c r="AT156" s="1077"/>
      <c r="AU156" s="1077"/>
      <c r="AW156" s="1088"/>
      <c r="AX156" s="1088"/>
      <c r="AY156" s="1088"/>
      <c r="AZ156" s="1088"/>
      <c r="BA156" s="1088"/>
      <c r="BB156" s="16"/>
      <c r="BC156" s="1089"/>
      <c r="BD156" s="1089"/>
      <c r="BE156" s="1089"/>
      <c r="BF156" s="1089"/>
      <c r="BG156" s="1089"/>
      <c r="BH156" s="1089"/>
      <c r="BI156" s="13"/>
      <c r="BJ156" s="13"/>
      <c r="CD156" s="17"/>
      <c r="CE156" s="17"/>
      <c r="CF156" s="17"/>
      <c r="CG156" s="17"/>
      <c r="CH156" s="17"/>
      <c r="CI156" s="17"/>
      <c r="CJ156" s="17"/>
      <c r="CK156" s="17"/>
      <c r="CL156" s="17"/>
      <c r="CM156" s="17"/>
      <c r="CN156" s="17"/>
      <c r="CO156" s="17"/>
      <c r="CP156" s="17"/>
      <c r="CQ156" s="1077">
        <f>年末調整2!U29</f>
        <v>0</v>
      </c>
      <c r="CR156" s="1077"/>
      <c r="CS156" s="1077"/>
      <c r="CT156" s="1077"/>
      <c r="CU156" s="1077"/>
      <c r="CV156" s="1077"/>
      <c r="CW156" s="1077"/>
      <c r="CX156" s="17"/>
      <c r="CY156" s="18"/>
    </row>
    <row r="157" spans="10:103" ht="3" customHeight="1" x14ac:dyDescent="0.15">
      <c r="AN157" s="1077"/>
      <c r="AO157" s="1077"/>
      <c r="AP157" s="1077"/>
      <c r="AQ157" s="1077"/>
      <c r="AR157" s="1077"/>
      <c r="AS157" s="1077"/>
      <c r="AT157" s="1077"/>
      <c r="AU157" s="1077"/>
      <c r="AW157" s="20"/>
      <c r="AX157" s="20"/>
      <c r="AY157" s="20"/>
      <c r="AZ157" s="20"/>
      <c r="BA157" s="20"/>
      <c r="BB157" s="16"/>
      <c r="BC157" s="503"/>
      <c r="BD157" s="503"/>
      <c r="BE157" s="503"/>
      <c r="BF157" s="503"/>
      <c r="BG157" s="503"/>
      <c r="BH157" s="503"/>
      <c r="BI157" s="13"/>
      <c r="BJ157" s="13"/>
      <c r="CD157" s="17"/>
      <c r="CE157" s="17"/>
      <c r="CF157" s="17"/>
      <c r="CG157" s="17"/>
      <c r="CH157" s="17"/>
      <c r="CI157" s="17"/>
      <c r="CJ157" s="17"/>
      <c r="CK157" s="17"/>
      <c r="CL157" s="17"/>
      <c r="CM157" s="17"/>
      <c r="CN157" s="17"/>
      <c r="CO157" s="17"/>
      <c r="CP157" s="17"/>
      <c r="CQ157" s="1077"/>
      <c r="CR157" s="1077"/>
      <c r="CS157" s="1077"/>
      <c r="CT157" s="1077"/>
      <c r="CU157" s="1077"/>
      <c r="CV157" s="1077"/>
      <c r="CW157" s="1077"/>
      <c r="CX157" s="17"/>
      <c r="CY157" s="18"/>
    </row>
    <row r="158" spans="10:103" ht="3" customHeight="1" x14ac:dyDescent="0.15">
      <c r="AW158" s="20"/>
      <c r="AX158" s="20"/>
      <c r="AY158" s="20"/>
      <c r="AZ158" s="20"/>
      <c r="BA158" s="20"/>
      <c r="BB158" s="16"/>
      <c r="BC158" s="503"/>
      <c r="BD158" s="503"/>
      <c r="BE158" s="503"/>
      <c r="BF158" s="503"/>
      <c r="BG158" s="503"/>
      <c r="BH158" s="503"/>
      <c r="BI158" s="13"/>
      <c r="BJ158" s="13"/>
      <c r="CD158" s="17"/>
      <c r="CE158" s="17"/>
      <c r="CF158" s="17"/>
      <c r="CG158" s="17"/>
      <c r="CH158" s="17"/>
      <c r="CI158" s="17"/>
      <c r="CJ158" s="17"/>
      <c r="CK158" s="17"/>
      <c r="CL158" s="17"/>
      <c r="CM158" s="17"/>
      <c r="CN158" s="17"/>
      <c r="CO158" s="17"/>
      <c r="CP158" s="17"/>
      <c r="CQ158" s="1077"/>
      <c r="CR158" s="1077"/>
      <c r="CS158" s="1077"/>
      <c r="CT158" s="1077"/>
      <c r="CU158" s="1077"/>
      <c r="CV158" s="1077"/>
      <c r="CW158" s="1077"/>
      <c r="CX158" s="17"/>
      <c r="CY158" s="18"/>
    </row>
    <row r="159" spans="10:103" ht="3" customHeight="1" x14ac:dyDescent="0.15">
      <c r="AP159" s="1100">
        <f>給与金額!U9</f>
        <v>0</v>
      </c>
      <c r="AQ159" s="1100"/>
      <c r="AR159" s="1100"/>
      <c r="AS159" s="1100"/>
      <c r="AT159" s="1100"/>
      <c r="AW159" s="20"/>
      <c r="AX159" s="20"/>
      <c r="AY159" s="20"/>
      <c r="AZ159" s="20"/>
      <c r="BA159" s="20"/>
      <c r="BB159" s="16"/>
      <c r="BC159" s="503"/>
      <c r="BD159" s="503"/>
      <c r="BE159" s="503"/>
      <c r="BF159" s="503"/>
      <c r="BG159" s="503"/>
      <c r="BH159" s="503"/>
      <c r="BI159" s="13"/>
      <c r="BJ159" s="13"/>
      <c r="CD159" s="17"/>
      <c r="CE159" s="17"/>
      <c r="CF159" s="17"/>
      <c r="CG159" s="17"/>
      <c r="CH159" s="17"/>
      <c r="CI159" s="17"/>
      <c r="CJ159" s="17"/>
      <c r="CK159" s="17"/>
      <c r="CL159" s="17"/>
      <c r="CM159" s="17"/>
      <c r="CN159" s="17"/>
      <c r="CO159" s="17"/>
      <c r="CP159" s="17"/>
      <c r="CQ159" s="1077"/>
      <c r="CR159" s="1077"/>
      <c r="CS159" s="1077"/>
      <c r="CT159" s="1077"/>
      <c r="CU159" s="1077"/>
      <c r="CV159" s="1077"/>
      <c r="CW159" s="1077"/>
      <c r="CX159" s="17"/>
      <c r="CY159" s="18"/>
    </row>
    <row r="160" spans="10:103" ht="3" customHeight="1" x14ac:dyDescent="0.15">
      <c r="J160" s="1091">
        <f>給与金額!O9</f>
        <v>0</v>
      </c>
      <c r="K160" s="1091">
        <f>給与金額!P9</f>
        <v>0</v>
      </c>
      <c r="L160" s="1091"/>
      <c r="M160" s="1077">
        <f>給与金額!Q9</f>
        <v>0</v>
      </c>
      <c r="N160" s="1077"/>
      <c r="O160" s="1077"/>
      <c r="P160" s="1077"/>
      <c r="Q160" s="1077"/>
      <c r="R160" s="1077"/>
      <c r="S160" s="1077"/>
      <c r="U160" s="1077">
        <f>給与金額!R9</f>
        <v>0</v>
      </c>
      <c r="V160" s="1077"/>
      <c r="W160" s="1077"/>
      <c r="X160" s="1077"/>
      <c r="Y160" s="1077"/>
      <c r="Z160" s="1077"/>
      <c r="AA160" s="20"/>
      <c r="AB160" s="1077">
        <f>給与金額!S9</f>
        <v>0</v>
      </c>
      <c r="AC160" s="1077"/>
      <c r="AD160" s="1077"/>
      <c r="AE160" s="1077"/>
      <c r="AF160" s="1077"/>
      <c r="AG160" s="1077"/>
      <c r="AH160" s="1077"/>
      <c r="AK160" s="1090">
        <f>給与金額!T9</f>
        <v>0</v>
      </c>
      <c r="AL160" s="1090"/>
      <c r="AP160" s="1100"/>
      <c r="AQ160" s="1100"/>
      <c r="AR160" s="1100"/>
      <c r="AS160" s="1100"/>
      <c r="AT160" s="1100"/>
      <c r="AW160" s="1088">
        <f>給与金額!X9</f>
        <v>0</v>
      </c>
      <c r="AX160" s="1088"/>
      <c r="AY160" s="1088"/>
      <c r="AZ160" s="1088"/>
      <c r="BA160" s="1088"/>
      <c r="BB160" s="16"/>
      <c r="BC160" s="1089">
        <f>給与金額!Y9</f>
        <v>0</v>
      </c>
      <c r="BD160" s="1089"/>
      <c r="BE160" s="1089"/>
      <c r="BF160" s="1089"/>
      <c r="BG160" s="1089"/>
      <c r="BH160" s="1089"/>
      <c r="BI160" s="13"/>
      <c r="BJ160" s="13"/>
      <c r="CD160" s="17"/>
      <c r="CE160" s="17"/>
      <c r="CF160" s="17"/>
      <c r="CG160" s="17"/>
      <c r="CH160" s="17"/>
      <c r="CI160" s="17"/>
      <c r="CJ160" s="17"/>
      <c r="CK160" s="17"/>
      <c r="CL160" s="17"/>
      <c r="CM160" s="17"/>
      <c r="CN160" s="17"/>
      <c r="CO160" s="17"/>
      <c r="CP160" s="17"/>
      <c r="CQ160" s="1077">
        <f>年末調整2!U30</f>
        <v>0</v>
      </c>
      <c r="CR160" s="1077"/>
      <c r="CS160" s="1077"/>
      <c r="CT160" s="1077"/>
      <c r="CU160" s="1077"/>
      <c r="CV160" s="1077"/>
      <c r="CW160" s="1077"/>
      <c r="CX160" s="17"/>
      <c r="CY160" s="18"/>
    </row>
    <row r="161" spans="10:103" ht="3" customHeight="1" x14ac:dyDescent="0.15">
      <c r="J161" s="1091"/>
      <c r="K161" s="1091"/>
      <c r="L161" s="1091"/>
      <c r="M161" s="1077"/>
      <c r="N161" s="1077"/>
      <c r="O161" s="1077"/>
      <c r="P161" s="1077"/>
      <c r="Q161" s="1077"/>
      <c r="R161" s="1077"/>
      <c r="S161" s="1077"/>
      <c r="U161" s="1077"/>
      <c r="V161" s="1077"/>
      <c r="W161" s="1077"/>
      <c r="X161" s="1077"/>
      <c r="Y161" s="1077"/>
      <c r="Z161" s="1077"/>
      <c r="AA161" s="20"/>
      <c r="AB161" s="1077"/>
      <c r="AC161" s="1077"/>
      <c r="AD161" s="1077"/>
      <c r="AE161" s="1077"/>
      <c r="AF161" s="1077"/>
      <c r="AG161" s="1077"/>
      <c r="AH161" s="1077"/>
      <c r="AK161" s="1090"/>
      <c r="AL161" s="1090"/>
      <c r="AP161" s="1100"/>
      <c r="AQ161" s="1100"/>
      <c r="AR161" s="1100"/>
      <c r="AS161" s="1100"/>
      <c r="AT161" s="1100"/>
      <c r="AW161" s="1088"/>
      <c r="AX161" s="1088"/>
      <c r="AY161" s="1088"/>
      <c r="AZ161" s="1088"/>
      <c r="BA161" s="1088"/>
      <c r="BB161" s="16"/>
      <c r="BC161" s="1089"/>
      <c r="BD161" s="1089"/>
      <c r="BE161" s="1089"/>
      <c r="BF161" s="1089"/>
      <c r="BG161" s="1089"/>
      <c r="BH161" s="1089"/>
      <c r="BI161" s="13"/>
      <c r="BJ161" s="13"/>
      <c r="CD161" s="17"/>
      <c r="CE161" s="17"/>
      <c r="CF161" s="17"/>
      <c r="CG161" s="17"/>
      <c r="CH161" s="17"/>
      <c r="CI161" s="17"/>
      <c r="CJ161" s="17"/>
      <c r="CK161" s="17"/>
      <c r="CL161" s="17"/>
      <c r="CM161" s="17"/>
      <c r="CN161" s="17"/>
      <c r="CO161" s="17"/>
      <c r="CP161" s="17"/>
      <c r="CQ161" s="1077"/>
      <c r="CR161" s="1077"/>
      <c r="CS161" s="1077"/>
      <c r="CT161" s="1077"/>
      <c r="CU161" s="1077"/>
      <c r="CV161" s="1077"/>
      <c r="CW161" s="1077"/>
      <c r="CX161" s="17"/>
      <c r="CY161" s="18"/>
    </row>
    <row r="162" spans="10:103" ht="3" customHeight="1" x14ac:dyDescent="0.15">
      <c r="J162" s="1091"/>
      <c r="K162" s="1091"/>
      <c r="L162" s="1091"/>
      <c r="M162" s="1077"/>
      <c r="N162" s="1077"/>
      <c r="O162" s="1077"/>
      <c r="P162" s="1077"/>
      <c r="Q162" s="1077"/>
      <c r="R162" s="1077"/>
      <c r="S162" s="1077"/>
      <c r="U162" s="1077"/>
      <c r="V162" s="1077"/>
      <c r="W162" s="1077"/>
      <c r="X162" s="1077"/>
      <c r="Y162" s="1077"/>
      <c r="Z162" s="1077"/>
      <c r="AA162" s="20"/>
      <c r="AB162" s="1077"/>
      <c r="AC162" s="1077"/>
      <c r="AD162" s="1077"/>
      <c r="AE162" s="1077"/>
      <c r="AF162" s="1077"/>
      <c r="AG162" s="1077"/>
      <c r="AH162" s="1077"/>
      <c r="AK162" s="1090"/>
      <c r="AL162" s="1090"/>
      <c r="AN162" s="1077">
        <f>給与金額!W9</f>
        <v>0</v>
      </c>
      <c r="AO162" s="1077"/>
      <c r="AP162" s="1077"/>
      <c r="AQ162" s="1077"/>
      <c r="AR162" s="1077"/>
      <c r="AS162" s="1077"/>
      <c r="AT162" s="1077"/>
      <c r="AU162" s="1077"/>
      <c r="AW162" s="1088"/>
      <c r="AX162" s="1088"/>
      <c r="AY162" s="1088"/>
      <c r="AZ162" s="1088"/>
      <c r="BA162" s="1088"/>
      <c r="BB162" s="16"/>
      <c r="BC162" s="1089"/>
      <c r="BD162" s="1089"/>
      <c r="BE162" s="1089"/>
      <c r="BF162" s="1089"/>
      <c r="BG162" s="1089"/>
      <c r="BH162" s="1089"/>
      <c r="BI162" s="13"/>
      <c r="BJ162" s="13"/>
      <c r="CD162" s="17"/>
      <c r="CE162" s="17"/>
      <c r="CF162" s="17"/>
      <c r="CG162" s="17"/>
      <c r="CH162" s="17"/>
      <c r="CI162" s="17"/>
      <c r="CJ162" s="17"/>
      <c r="CK162" s="17"/>
      <c r="CL162" s="17"/>
      <c r="CM162" s="17"/>
      <c r="CN162" s="17"/>
      <c r="CO162" s="17"/>
      <c r="CP162" s="17"/>
      <c r="CQ162" s="1077"/>
      <c r="CR162" s="1077"/>
      <c r="CS162" s="1077"/>
      <c r="CT162" s="1077"/>
      <c r="CU162" s="1077"/>
      <c r="CV162" s="1077"/>
      <c r="CW162" s="1077"/>
      <c r="CX162" s="17"/>
      <c r="CY162" s="18"/>
    </row>
    <row r="163" spans="10:103" ht="3" customHeight="1" x14ac:dyDescent="0.15">
      <c r="AN163" s="1077"/>
      <c r="AO163" s="1077"/>
      <c r="AP163" s="1077"/>
      <c r="AQ163" s="1077"/>
      <c r="AR163" s="1077"/>
      <c r="AS163" s="1077"/>
      <c r="AT163" s="1077"/>
      <c r="AU163" s="1077"/>
      <c r="AW163" s="20"/>
      <c r="AX163" s="20"/>
      <c r="AY163" s="20"/>
      <c r="AZ163" s="20"/>
      <c r="BA163" s="20"/>
      <c r="BB163" s="16"/>
      <c r="BC163" s="503"/>
      <c r="BD163" s="503"/>
      <c r="BE163" s="503"/>
      <c r="BF163" s="503"/>
      <c r="BG163" s="503"/>
      <c r="BH163" s="503"/>
      <c r="BI163" s="13"/>
      <c r="BJ163" s="13"/>
      <c r="CD163" s="17"/>
      <c r="CE163" s="17"/>
      <c r="CF163" s="17"/>
      <c r="CG163" s="17"/>
      <c r="CH163" s="17"/>
      <c r="CI163" s="17"/>
      <c r="CJ163" s="17"/>
      <c r="CK163" s="17"/>
      <c r="CL163" s="17"/>
      <c r="CM163" s="17"/>
      <c r="CN163" s="17"/>
      <c r="CO163" s="17"/>
      <c r="CP163" s="17"/>
      <c r="CQ163" s="1077"/>
      <c r="CR163" s="1077"/>
      <c r="CS163" s="1077"/>
      <c r="CT163" s="1077"/>
      <c r="CU163" s="1077"/>
      <c r="CV163" s="1077"/>
      <c r="CW163" s="1077"/>
      <c r="CX163" s="17"/>
      <c r="CY163" s="18"/>
    </row>
    <row r="164" spans="10:103" ht="3" customHeight="1" x14ac:dyDescent="0.15">
      <c r="AN164" s="1077"/>
      <c r="AO164" s="1077"/>
      <c r="AP164" s="1077"/>
      <c r="AQ164" s="1077"/>
      <c r="AR164" s="1077"/>
      <c r="AS164" s="1077"/>
      <c r="AT164" s="1077"/>
      <c r="AU164" s="1077"/>
      <c r="AW164" s="20"/>
      <c r="AX164" s="20"/>
      <c r="AY164" s="20"/>
      <c r="AZ164" s="20"/>
      <c r="BA164" s="20"/>
      <c r="BB164" s="16"/>
      <c r="BC164" s="503"/>
      <c r="BD164" s="503"/>
      <c r="BE164" s="503"/>
      <c r="BF164" s="503"/>
      <c r="BG164" s="503"/>
      <c r="BH164" s="503"/>
      <c r="BI164" s="13"/>
      <c r="BJ164" s="13"/>
      <c r="CD164" s="17"/>
      <c r="CE164" s="17"/>
      <c r="CF164" s="17"/>
      <c r="CG164" s="17"/>
      <c r="CH164" s="17"/>
      <c r="CI164" s="17"/>
      <c r="CJ164" s="17"/>
      <c r="CK164" s="17"/>
      <c r="CL164" s="17"/>
      <c r="CM164" s="17"/>
      <c r="CN164" s="17"/>
      <c r="CO164" s="17"/>
      <c r="CP164" s="17"/>
      <c r="CQ164" s="1086">
        <f>年末調整2!U31</f>
        <v>0</v>
      </c>
      <c r="CR164" s="1086"/>
      <c r="CS164" s="1086"/>
      <c r="CT164" s="1086"/>
      <c r="CU164" s="1086"/>
      <c r="CV164" s="1086"/>
      <c r="CW164" s="1086"/>
      <c r="CX164" s="17"/>
      <c r="CY164" s="18"/>
    </row>
    <row r="165" spans="10:103" ht="3" customHeight="1" x14ac:dyDescent="0.15">
      <c r="AW165" s="20"/>
      <c r="AX165" s="20"/>
      <c r="AY165" s="20"/>
      <c r="AZ165" s="20"/>
      <c r="BA165" s="20"/>
      <c r="BB165" s="16"/>
      <c r="BC165" s="503"/>
      <c r="BD165" s="503"/>
      <c r="BE165" s="503"/>
      <c r="BF165" s="503"/>
      <c r="BG165" s="503"/>
      <c r="BH165" s="503"/>
      <c r="BI165" s="13"/>
      <c r="BJ165" s="13"/>
      <c r="CD165" s="17"/>
      <c r="CE165" s="17"/>
      <c r="CF165" s="17"/>
      <c r="CG165" s="17"/>
      <c r="CH165" s="17"/>
      <c r="CI165" s="17"/>
      <c r="CJ165" s="17"/>
      <c r="CK165" s="17"/>
      <c r="CL165" s="17"/>
      <c r="CM165" s="17"/>
      <c r="CN165" s="17"/>
      <c r="CO165" s="17"/>
      <c r="CP165" s="17"/>
      <c r="CQ165" s="1086"/>
      <c r="CR165" s="1086"/>
      <c r="CS165" s="1086"/>
      <c r="CT165" s="1086"/>
      <c r="CU165" s="1086"/>
      <c r="CV165" s="1086"/>
      <c r="CW165" s="1086"/>
      <c r="CX165" s="17"/>
      <c r="CY165" s="18"/>
    </row>
    <row r="166" spans="10:103" ht="3" customHeight="1" x14ac:dyDescent="0.15">
      <c r="AW166" s="20"/>
      <c r="AX166" s="20"/>
      <c r="AY166" s="20"/>
      <c r="AZ166" s="20"/>
      <c r="BA166" s="20"/>
      <c r="BB166" s="16"/>
      <c r="BC166" s="503"/>
      <c r="BD166" s="503"/>
      <c r="BE166" s="503"/>
      <c r="BF166" s="503"/>
      <c r="BG166" s="503"/>
      <c r="BH166" s="503"/>
      <c r="BI166" s="13"/>
      <c r="BJ166" s="13"/>
      <c r="CD166" s="17"/>
      <c r="CE166" s="17"/>
      <c r="CF166" s="17"/>
      <c r="CG166" s="17"/>
      <c r="CH166" s="17"/>
      <c r="CI166" s="17"/>
      <c r="CJ166" s="17"/>
      <c r="CK166" s="17"/>
      <c r="CL166" s="17"/>
      <c r="CM166" s="17"/>
      <c r="CN166" s="17"/>
      <c r="CO166" s="17"/>
      <c r="CP166" s="17"/>
      <c r="CQ166" s="1086"/>
      <c r="CR166" s="1086"/>
      <c r="CS166" s="1086"/>
      <c r="CT166" s="1086"/>
      <c r="CU166" s="1086"/>
      <c r="CV166" s="1086"/>
      <c r="CW166" s="1086"/>
      <c r="CX166" s="17"/>
      <c r="CY166" s="18"/>
    </row>
    <row r="167" spans="10:103" ht="3" customHeight="1" x14ac:dyDescent="0.15">
      <c r="M167" s="1077">
        <f>給与金額!Q10</f>
        <v>0</v>
      </c>
      <c r="N167" s="1077"/>
      <c r="O167" s="1077"/>
      <c r="P167" s="1077"/>
      <c r="Q167" s="1077"/>
      <c r="R167" s="1077"/>
      <c r="S167" s="1077"/>
      <c r="U167" s="1077">
        <f>給与金額!R10</f>
        <v>0</v>
      </c>
      <c r="V167" s="1077"/>
      <c r="W167" s="1077"/>
      <c r="X167" s="1077"/>
      <c r="Y167" s="1077"/>
      <c r="Z167" s="1077"/>
      <c r="AB167" s="1077">
        <f>給与金額!S10</f>
        <v>0</v>
      </c>
      <c r="AC167" s="1077"/>
      <c r="AD167" s="1077"/>
      <c r="AE167" s="1077"/>
      <c r="AF167" s="1077"/>
      <c r="AG167" s="1077"/>
      <c r="AH167" s="1077"/>
      <c r="AN167" s="1077">
        <f>給与金額!W10</f>
        <v>0</v>
      </c>
      <c r="AO167" s="1077"/>
      <c r="AP167" s="1077"/>
      <c r="AQ167" s="1077"/>
      <c r="AR167" s="1077"/>
      <c r="AS167" s="1077"/>
      <c r="AT167" s="1077"/>
      <c r="AU167" s="1077"/>
      <c r="AW167" s="1088"/>
      <c r="AX167" s="1088"/>
      <c r="AY167" s="1088"/>
      <c r="AZ167" s="1088"/>
      <c r="BA167" s="1088"/>
      <c r="BB167" s="16"/>
      <c r="BC167" s="1089"/>
      <c r="BD167" s="1089"/>
      <c r="BE167" s="1089"/>
      <c r="BF167" s="1089"/>
      <c r="BG167" s="1089"/>
      <c r="BH167" s="1089"/>
      <c r="BI167" s="13"/>
      <c r="BJ167" s="13"/>
      <c r="CD167" s="17"/>
      <c r="CE167" s="17"/>
      <c r="CF167" s="17"/>
      <c r="CG167" s="17"/>
      <c r="CH167" s="17"/>
      <c r="CI167" s="17"/>
      <c r="CJ167" s="17"/>
      <c r="CK167" s="17"/>
      <c r="CL167" s="17"/>
      <c r="CM167" s="17"/>
      <c r="CN167" s="17"/>
      <c r="CO167" s="17"/>
      <c r="CP167" s="17"/>
      <c r="CQ167" s="1086"/>
      <c r="CR167" s="1086"/>
      <c r="CS167" s="1086"/>
      <c r="CT167" s="1086"/>
      <c r="CU167" s="1086"/>
      <c r="CV167" s="1086"/>
      <c r="CW167" s="1086"/>
      <c r="CX167" s="17"/>
      <c r="CY167" s="18"/>
    </row>
    <row r="168" spans="10:103" ht="3" customHeight="1" x14ac:dyDescent="0.15">
      <c r="M168" s="1077"/>
      <c r="N168" s="1077"/>
      <c r="O168" s="1077"/>
      <c r="P168" s="1077"/>
      <c r="Q168" s="1077"/>
      <c r="R168" s="1077"/>
      <c r="S168" s="1077"/>
      <c r="U168" s="1077"/>
      <c r="V168" s="1077"/>
      <c r="W168" s="1077"/>
      <c r="X168" s="1077"/>
      <c r="Y168" s="1077"/>
      <c r="Z168" s="1077"/>
      <c r="AB168" s="1077"/>
      <c r="AC168" s="1077"/>
      <c r="AD168" s="1077"/>
      <c r="AE168" s="1077"/>
      <c r="AF168" s="1077"/>
      <c r="AG168" s="1077"/>
      <c r="AH168" s="1077"/>
      <c r="AN168" s="1077"/>
      <c r="AO168" s="1077"/>
      <c r="AP168" s="1077"/>
      <c r="AQ168" s="1077"/>
      <c r="AR168" s="1077"/>
      <c r="AS168" s="1077"/>
      <c r="AT168" s="1077"/>
      <c r="AU168" s="1077"/>
      <c r="AW168" s="1088"/>
      <c r="AX168" s="1088"/>
      <c r="AY168" s="1088"/>
      <c r="AZ168" s="1088"/>
      <c r="BA168" s="1088"/>
      <c r="BB168" s="16"/>
      <c r="BC168" s="1089"/>
      <c r="BD168" s="1089"/>
      <c r="BE168" s="1089"/>
      <c r="BF168" s="1089"/>
      <c r="BG168" s="1089"/>
      <c r="BH168" s="1089"/>
      <c r="BI168" s="13"/>
      <c r="BJ168" s="13"/>
      <c r="CD168" s="17"/>
      <c r="CE168" s="17"/>
      <c r="CF168" s="17"/>
      <c r="CG168" s="17"/>
      <c r="CH168" s="17"/>
      <c r="CI168" s="17"/>
      <c r="CJ168" s="17"/>
      <c r="CK168" s="17"/>
      <c r="CL168" s="17"/>
      <c r="CM168" s="17"/>
      <c r="CN168" s="17"/>
      <c r="CO168" s="17"/>
      <c r="CP168" s="17"/>
      <c r="CQ168" s="1077">
        <f>年末調整2!U32</f>
        <v>0</v>
      </c>
      <c r="CR168" s="1077"/>
      <c r="CS168" s="1077"/>
      <c r="CT168" s="1077"/>
      <c r="CU168" s="1077"/>
      <c r="CV168" s="1077"/>
      <c r="CW168" s="1077"/>
      <c r="CX168" s="17"/>
      <c r="CY168" s="18"/>
    </row>
    <row r="169" spans="10:103" ht="3" customHeight="1" x14ac:dyDescent="0.15">
      <c r="M169" s="1077"/>
      <c r="N169" s="1077"/>
      <c r="O169" s="1077"/>
      <c r="P169" s="1077"/>
      <c r="Q169" s="1077"/>
      <c r="R169" s="1077"/>
      <c r="S169" s="1077"/>
      <c r="U169" s="1077"/>
      <c r="V169" s="1077"/>
      <c r="W169" s="1077"/>
      <c r="X169" s="1077"/>
      <c r="Y169" s="1077"/>
      <c r="Z169" s="1077"/>
      <c r="AB169" s="1077"/>
      <c r="AC169" s="1077"/>
      <c r="AD169" s="1077"/>
      <c r="AE169" s="1077"/>
      <c r="AF169" s="1077"/>
      <c r="AG169" s="1077"/>
      <c r="AH169" s="1077"/>
      <c r="AN169" s="1077"/>
      <c r="AO169" s="1077"/>
      <c r="AP169" s="1077"/>
      <c r="AQ169" s="1077"/>
      <c r="AR169" s="1077"/>
      <c r="AS169" s="1077"/>
      <c r="AT169" s="1077"/>
      <c r="AU169" s="1077"/>
      <c r="AW169" s="1088"/>
      <c r="AX169" s="1088"/>
      <c r="AY169" s="1088"/>
      <c r="AZ169" s="1088"/>
      <c r="BA169" s="1088"/>
      <c r="BB169" s="16"/>
      <c r="BC169" s="1089"/>
      <c r="BD169" s="1089"/>
      <c r="BE169" s="1089"/>
      <c r="BF169" s="1089"/>
      <c r="BG169" s="1089"/>
      <c r="BH169" s="1089"/>
      <c r="BI169" s="13"/>
      <c r="BJ169" s="13"/>
      <c r="CD169" s="17"/>
      <c r="CE169" s="17"/>
      <c r="CF169" s="17"/>
      <c r="CG169" s="17"/>
      <c r="CH169" s="17"/>
      <c r="CI169" s="17"/>
      <c r="CJ169" s="17"/>
      <c r="CK169" s="17"/>
      <c r="CL169" s="17"/>
      <c r="CM169" s="17"/>
      <c r="CN169" s="17"/>
      <c r="CO169" s="17"/>
      <c r="CP169" s="17"/>
      <c r="CQ169" s="1077"/>
      <c r="CR169" s="1077"/>
      <c r="CS169" s="1077"/>
      <c r="CT169" s="1077"/>
      <c r="CU169" s="1077"/>
      <c r="CV169" s="1077"/>
      <c r="CW169" s="1077"/>
      <c r="CX169" s="17"/>
      <c r="CY169" s="18"/>
    </row>
    <row r="170" spans="10:103" ht="3" customHeight="1" x14ac:dyDescent="0.15">
      <c r="AW170" s="20"/>
      <c r="AX170" s="20"/>
      <c r="AY170" s="20"/>
      <c r="AZ170" s="20"/>
      <c r="BA170" s="20"/>
      <c r="BB170" s="16"/>
      <c r="BC170" s="503"/>
      <c r="BD170" s="503"/>
      <c r="BE170" s="503"/>
      <c r="BF170" s="503"/>
      <c r="BG170" s="503"/>
      <c r="BH170" s="503"/>
      <c r="BI170" s="13"/>
      <c r="BJ170" s="13"/>
      <c r="CD170" s="17"/>
      <c r="CE170" s="17"/>
      <c r="CF170" s="17"/>
      <c r="CG170" s="17"/>
      <c r="CH170" s="17"/>
      <c r="CI170" s="17"/>
      <c r="CJ170" s="17"/>
      <c r="CK170" s="17"/>
      <c r="CN170" s="17"/>
      <c r="CO170" s="17"/>
      <c r="CP170" s="17"/>
      <c r="CQ170" s="1077"/>
      <c r="CR170" s="1077"/>
      <c r="CS170" s="1077"/>
      <c r="CT170" s="1077"/>
      <c r="CU170" s="1077"/>
      <c r="CV170" s="1077"/>
      <c r="CW170" s="1077"/>
      <c r="CX170" s="17"/>
      <c r="CY170" s="18"/>
    </row>
    <row r="171" spans="10:103" ht="3" customHeight="1" x14ac:dyDescent="0.15">
      <c r="AW171" s="17"/>
      <c r="AX171" s="17"/>
      <c r="BB171" s="16"/>
      <c r="BC171" s="503"/>
      <c r="BD171" s="503"/>
      <c r="BE171" s="503"/>
      <c r="BF171" s="503"/>
      <c r="BG171" s="503"/>
      <c r="BH171" s="503"/>
      <c r="BI171" s="13"/>
      <c r="BJ171" s="13"/>
      <c r="CD171" s="17"/>
      <c r="CE171" s="17"/>
      <c r="CF171" s="17"/>
      <c r="CG171" s="17"/>
      <c r="CH171" s="17"/>
      <c r="CI171" s="17"/>
      <c r="CJ171" s="17"/>
      <c r="CK171" s="17"/>
      <c r="CN171" s="17"/>
      <c r="CO171" s="17"/>
      <c r="CP171" s="17"/>
      <c r="CQ171" s="1077"/>
      <c r="CR171" s="1077"/>
      <c r="CS171" s="1077"/>
      <c r="CT171" s="1077"/>
      <c r="CU171" s="1077"/>
      <c r="CV171" s="1077"/>
      <c r="CW171" s="1077"/>
      <c r="CY171" s="18"/>
    </row>
    <row r="172" spans="10:103" ht="3" customHeight="1" x14ac:dyDescent="0.15">
      <c r="AW172" s="17"/>
      <c r="AX172" s="17"/>
      <c r="BB172" s="16"/>
      <c r="BC172" s="503"/>
      <c r="BD172" s="503"/>
      <c r="BE172" s="503"/>
      <c r="BF172" s="503"/>
      <c r="BG172" s="503"/>
      <c r="BH172" s="503"/>
      <c r="BI172" s="13"/>
      <c r="BJ172" s="13"/>
      <c r="CD172" s="17"/>
      <c r="CE172" s="17"/>
      <c r="CF172" s="17"/>
      <c r="CG172" s="17"/>
      <c r="CH172" s="17"/>
      <c r="CI172" s="17"/>
      <c r="CJ172" s="17"/>
      <c r="CK172" s="17"/>
      <c r="CN172" s="17"/>
      <c r="CY172" s="18"/>
    </row>
    <row r="173" spans="10:103" ht="3" customHeight="1" x14ac:dyDescent="0.15">
      <c r="AW173" s="17"/>
      <c r="AX173" s="17"/>
      <c r="BB173" s="16"/>
      <c r="BC173" s="503"/>
      <c r="BD173" s="503"/>
      <c r="BE173" s="503"/>
      <c r="BF173" s="503"/>
      <c r="BG173" s="503"/>
      <c r="BH173" s="503"/>
      <c r="BI173" s="13"/>
      <c r="BJ173" s="13"/>
      <c r="CD173" s="17"/>
      <c r="CE173" s="17"/>
      <c r="CF173" s="17"/>
      <c r="CG173" s="17"/>
      <c r="CH173" s="17"/>
      <c r="CI173" s="17"/>
      <c r="CJ173" s="17"/>
      <c r="CK173" s="17"/>
    </row>
  </sheetData>
  <sheetProtection algorithmName="SHA-512" hashValue="C0uuvhbWwW12W1qt6Pl5256N5pPvdcSQ9FIzQtAV+poUAMIlmSfFdKcMjJ7gtG8amp+/iYeoDbIBonxqKVsYmg==" saltValue="aNtr5xkGkc7kYbyF7blrDw==" spinCount="100000" sheet="1" formatCells="0" formatColumns="0" formatRows="0" insertColumns="0" insertRows="0" deleteColumns="0" deleteRows="0"/>
  <mergeCells count="235">
    <mergeCell ref="AN96:AU98"/>
    <mergeCell ref="AN123:AU125"/>
    <mergeCell ref="AN134:AU136"/>
    <mergeCell ref="AN142:AU144"/>
    <mergeCell ref="AN105:AU107"/>
    <mergeCell ref="AN114:AU116"/>
    <mergeCell ref="AB134:AH136"/>
    <mergeCell ref="AW140:BA142"/>
    <mergeCell ref="AB60:AH62"/>
    <mergeCell ref="A3:D7"/>
    <mergeCell ref="CN14:CT16"/>
    <mergeCell ref="BU22:BY24"/>
    <mergeCell ref="CB22:CF24"/>
    <mergeCell ref="AK51:AL53"/>
    <mergeCell ref="AK60:AL62"/>
    <mergeCell ref="K24:L26"/>
    <mergeCell ref="K33:L35"/>
    <mergeCell ref="K51:L53"/>
    <mergeCell ref="K60:L62"/>
    <mergeCell ref="J24:J26"/>
    <mergeCell ref="J33:J35"/>
    <mergeCell ref="J42:J44"/>
    <mergeCell ref="J51:J53"/>
    <mergeCell ref="J60:J62"/>
    <mergeCell ref="U51:Z53"/>
    <mergeCell ref="M24:S26"/>
    <mergeCell ref="M29:S31"/>
    <mergeCell ref="M33:S35"/>
    <mergeCell ref="AN51:AU53"/>
    <mergeCell ref="AN60:AU62"/>
    <mergeCell ref="M38:S40"/>
    <mergeCell ref="BS3:BY4"/>
    <mergeCell ref="CP54:CW56"/>
    <mergeCell ref="AW160:BA162"/>
    <mergeCell ref="J160:J162"/>
    <mergeCell ref="K160:L162"/>
    <mergeCell ref="M160:S162"/>
    <mergeCell ref="AW167:BA169"/>
    <mergeCell ref="CL22:CP24"/>
    <mergeCell ref="CT22:CX24"/>
    <mergeCell ref="BC140:BH142"/>
    <mergeCell ref="BC147:BH149"/>
    <mergeCell ref="BC154:BH156"/>
    <mergeCell ref="BC160:BH162"/>
    <mergeCell ref="BC167:BH169"/>
    <mergeCell ref="CQ153:CW155"/>
    <mergeCell ref="CD54:CJ56"/>
    <mergeCell ref="CD58:CJ60"/>
    <mergeCell ref="CD62:CJ64"/>
    <mergeCell ref="CQ145:CW147"/>
    <mergeCell ref="CD66:CJ68"/>
    <mergeCell ref="CD80:CJ82"/>
    <mergeCell ref="CQ149:CW151"/>
    <mergeCell ref="CD93:CJ95"/>
    <mergeCell ref="CD98:CJ100"/>
    <mergeCell ref="CD102:CJ104"/>
    <mergeCell ref="BJ42:BM46"/>
    <mergeCell ref="K123:L125"/>
    <mergeCell ref="J105:J107"/>
    <mergeCell ref="J123:J125"/>
    <mergeCell ref="J114:J116"/>
    <mergeCell ref="K96:L98"/>
    <mergeCell ref="CQ156:CW159"/>
    <mergeCell ref="BC134:BH136"/>
    <mergeCell ref="AW114:BA116"/>
    <mergeCell ref="AW123:BA125"/>
    <mergeCell ref="AB114:AH116"/>
    <mergeCell ref="M95:S98"/>
    <mergeCell ref="U114:Z116"/>
    <mergeCell ref="M118:S120"/>
    <mergeCell ref="U123:Z125"/>
    <mergeCell ref="K140:L142"/>
    <mergeCell ref="M140:S142"/>
    <mergeCell ref="J147:J149"/>
    <mergeCell ref="U147:Z149"/>
    <mergeCell ref="U140:Z142"/>
    <mergeCell ref="U154:Z156"/>
    <mergeCell ref="AW147:BA149"/>
    <mergeCell ref="AW154:BA156"/>
    <mergeCell ref="BC123:BH125"/>
    <mergeCell ref="BQ139:BX141"/>
    <mergeCell ref="K154:L156"/>
    <mergeCell ref="M154:S156"/>
    <mergeCell ref="J140:J142"/>
    <mergeCell ref="M167:S169"/>
    <mergeCell ref="AK147:AL149"/>
    <mergeCell ref="AK154:AL156"/>
    <mergeCell ref="AK160:AL162"/>
    <mergeCell ref="AP139:AT141"/>
    <mergeCell ref="AP152:AT154"/>
    <mergeCell ref="AP159:AT161"/>
    <mergeCell ref="AK140:AL142"/>
    <mergeCell ref="AB140:AH142"/>
    <mergeCell ref="AB147:AH149"/>
    <mergeCell ref="AB154:AH156"/>
    <mergeCell ref="AB160:AH162"/>
    <mergeCell ref="AB167:AH169"/>
    <mergeCell ref="AN148:AU150"/>
    <mergeCell ref="AN155:AU157"/>
    <mergeCell ref="AN162:AU164"/>
    <mergeCell ref="K147:L149"/>
    <mergeCell ref="M147:S149"/>
    <mergeCell ref="J154:J156"/>
    <mergeCell ref="J69:J71"/>
    <mergeCell ref="J78:J80"/>
    <mergeCell ref="J87:J89"/>
    <mergeCell ref="J96:J98"/>
    <mergeCell ref="K105:L107"/>
    <mergeCell ref="U87:Z89"/>
    <mergeCell ref="K114:L116"/>
    <mergeCell ref="K78:L80"/>
    <mergeCell ref="K87:L89"/>
    <mergeCell ref="M114:S116"/>
    <mergeCell ref="U78:Z80"/>
    <mergeCell ref="M101:S103"/>
    <mergeCell ref="M109:S111"/>
    <mergeCell ref="M74:S76"/>
    <mergeCell ref="M78:S80"/>
    <mergeCell ref="M83:S85"/>
    <mergeCell ref="M105:S107"/>
    <mergeCell ref="M87:S89"/>
    <mergeCell ref="BZ3:CF4"/>
    <mergeCell ref="BS6:BY8"/>
    <mergeCell ref="U33:Z35"/>
    <mergeCell ref="U24:Z26"/>
    <mergeCell ref="U42:Z44"/>
    <mergeCell ref="AB33:AH35"/>
    <mergeCell ref="AB24:AH26"/>
    <mergeCell ref="AB42:AH44"/>
    <mergeCell ref="M65:S67"/>
    <mergeCell ref="M47:S49"/>
    <mergeCell ref="M51:S53"/>
    <mergeCell ref="U60:Z62"/>
    <mergeCell ref="AB51:AH53"/>
    <mergeCell ref="M56:S58"/>
    <mergeCell ref="M60:S62"/>
    <mergeCell ref="M42:S44"/>
    <mergeCell ref="AF7:BM12"/>
    <mergeCell ref="BZ6:CF8"/>
    <mergeCell ref="A8:D10"/>
    <mergeCell ref="M134:S136"/>
    <mergeCell ref="BJ37:BM41"/>
    <mergeCell ref="AB78:AH80"/>
    <mergeCell ref="BC69:BH71"/>
    <mergeCell ref="BC78:BH80"/>
    <mergeCell ref="CW40:CY43"/>
    <mergeCell ref="CW44:CY47"/>
    <mergeCell ref="T4:AC7"/>
    <mergeCell ref="AW24:BA26"/>
    <mergeCell ref="BT9:BT11"/>
    <mergeCell ref="AJ3:AL6"/>
    <mergeCell ref="AN3:AP6"/>
    <mergeCell ref="BC24:BH26"/>
    <mergeCell ref="BC33:BH35"/>
    <mergeCell ref="AK24:AL26"/>
    <mergeCell ref="AK33:AL35"/>
    <mergeCell ref="AK42:AL44"/>
    <mergeCell ref="AN24:AU26"/>
    <mergeCell ref="AN33:AU35"/>
    <mergeCell ref="AN42:AU44"/>
    <mergeCell ref="AW33:BA35"/>
    <mergeCell ref="AW42:BA44"/>
    <mergeCell ref="AK78:AL80"/>
    <mergeCell ref="A39:D43"/>
    <mergeCell ref="AW134:BA136"/>
    <mergeCell ref="BC51:BH53"/>
    <mergeCell ref="BC60:BH62"/>
    <mergeCell ref="AW51:BA53"/>
    <mergeCell ref="AW60:BA62"/>
    <mergeCell ref="AW69:BA71"/>
    <mergeCell ref="AW78:BA80"/>
    <mergeCell ref="BC42:BH44"/>
    <mergeCell ref="M123:S125"/>
    <mergeCell ref="M92:S94"/>
    <mergeCell ref="AK123:AL125"/>
    <mergeCell ref="AB123:AH125"/>
    <mergeCell ref="AK96:AL98"/>
    <mergeCell ref="AK105:AL107"/>
    <mergeCell ref="AK114:AL116"/>
    <mergeCell ref="AK69:AL71"/>
    <mergeCell ref="M69:S71"/>
    <mergeCell ref="U69:Z71"/>
    <mergeCell ref="AB69:AH71"/>
    <mergeCell ref="K69:L71"/>
    <mergeCell ref="K42:L44"/>
    <mergeCell ref="U96:Z98"/>
    <mergeCell ref="U105:Z107"/>
    <mergeCell ref="CD9:CE12"/>
    <mergeCell ref="CA9:CC12"/>
    <mergeCell ref="CG9:CH12"/>
    <mergeCell ref="BN28:CU52"/>
    <mergeCell ref="BR22:BT24"/>
    <mergeCell ref="CD84:CJ86"/>
    <mergeCell ref="BV9:BV11"/>
    <mergeCell ref="BW9:BW11"/>
    <mergeCell ref="CQ164:CW167"/>
    <mergeCell ref="CP115:CV117"/>
    <mergeCell ref="CQ126:CW128"/>
    <mergeCell ref="CQ130:CW132"/>
    <mergeCell ref="CQ136:CW138"/>
    <mergeCell ref="CP58:CW60"/>
    <mergeCell ref="CP62:CW64"/>
    <mergeCell ref="CQ140:CW143"/>
    <mergeCell ref="BU9:BU11"/>
    <mergeCell ref="CD122:CJ124"/>
    <mergeCell ref="CG22:CI24"/>
    <mergeCell ref="CQ160:CW163"/>
    <mergeCell ref="CP84:CV86"/>
    <mergeCell ref="CP93:CV95"/>
    <mergeCell ref="CB139:CH141"/>
    <mergeCell ref="CP104:CV106"/>
    <mergeCell ref="T134:Z136"/>
    <mergeCell ref="AN69:AU71"/>
    <mergeCell ref="AN78:AU80"/>
    <mergeCell ref="AN87:AU89"/>
    <mergeCell ref="CQ168:CW171"/>
    <mergeCell ref="CD107:CJ109"/>
    <mergeCell ref="CD115:CJ117"/>
    <mergeCell ref="CQ122:CW124"/>
    <mergeCell ref="CD89:CJ91"/>
    <mergeCell ref="AN167:AU169"/>
    <mergeCell ref="AP145:AT147"/>
    <mergeCell ref="U167:Z169"/>
    <mergeCell ref="U160:Z162"/>
    <mergeCell ref="AB87:AH89"/>
    <mergeCell ref="AB96:AH98"/>
    <mergeCell ref="AB105:AH107"/>
    <mergeCell ref="BC87:BH89"/>
    <mergeCell ref="BC96:BH98"/>
    <mergeCell ref="BC105:BH107"/>
    <mergeCell ref="BC114:BH116"/>
    <mergeCell ref="AW96:BA98"/>
    <mergeCell ref="AW105:BA107"/>
    <mergeCell ref="AW87:BA89"/>
    <mergeCell ref="AK87:AL89"/>
  </mergeCells>
  <phoneticPr fontId="1"/>
  <pageMargins left="0.51181102362204722" right="0.19685039370078741" top="0.59055118110236227" bottom="0.15748031496062992" header="0.47244094488188981"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pageSetUpPr fitToPage="1"/>
  </sheetPr>
  <dimension ref="A1:FK116"/>
  <sheetViews>
    <sheetView showGridLines="0" showRowColHeaders="0" topLeftCell="A58" zoomScale="55" zoomScaleNormal="55" workbookViewId="0">
      <selection activeCell="A58" sqref="A58"/>
    </sheetView>
  </sheetViews>
  <sheetFormatPr defaultColWidth="2" defaultRowHeight="12" customHeight="1" x14ac:dyDescent="0.15"/>
  <cols>
    <col min="1" max="1" width="5.5" style="188" customWidth="1"/>
    <col min="2" max="2" width="3.25" style="188" customWidth="1"/>
    <col min="3" max="65" width="2.125" style="188" customWidth="1"/>
    <col min="66" max="66" width="11.875" style="188" customWidth="1"/>
    <col min="67" max="67" width="9.5" style="188" customWidth="1"/>
    <col min="68" max="68" width="3.25" style="188" customWidth="1"/>
    <col min="69" max="131" width="2.125" style="188" customWidth="1"/>
    <col min="132" max="16384" width="2" style="188"/>
  </cols>
  <sheetData>
    <row r="1" spans="1:131" ht="54.75" customHeight="1" x14ac:dyDescent="0.15">
      <c r="A1" s="460"/>
      <c r="B1" s="460"/>
      <c r="C1" s="460"/>
      <c r="D1" s="460"/>
      <c r="E1" s="460"/>
      <c r="F1" s="460"/>
      <c r="G1" s="460"/>
      <c r="H1" s="460"/>
      <c r="I1" s="460"/>
      <c r="J1" s="460"/>
      <c r="K1" s="460"/>
      <c r="L1" s="460"/>
      <c r="M1" s="460"/>
      <c r="N1" s="460"/>
      <c r="O1" s="460"/>
      <c r="P1" s="1104" t="s">
        <v>480</v>
      </c>
      <c r="Q1" s="1104"/>
      <c r="R1" s="1104"/>
      <c r="S1" s="1104"/>
      <c r="T1" s="1104"/>
      <c r="U1" s="1104"/>
      <c r="V1" s="1104"/>
      <c r="W1" s="1104"/>
      <c r="X1" s="1104"/>
      <c r="Y1" s="1104"/>
      <c r="Z1" s="1104"/>
      <c r="AA1" s="1104"/>
      <c r="AB1" s="1104"/>
      <c r="AC1" s="1104"/>
      <c r="AD1" s="461"/>
      <c r="AE1" s="461"/>
      <c r="AF1" s="462" t="s">
        <v>403</v>
      </c>
      <c r="AG1" s="460"/>
      <c r="AH1" s="461"/>
      <c r="AI1" s="461"/>
      <c r="AJ1" s="461"/>
      <c r="AK1" s="461"/>
      <c r="AL1" s="461"/>
      <c r="AM1" s="461"/>
      <c r="AN1" s="461"/>
      <c r="AO1" s="461"/>
      <c r="AP1" s="461"/>
      <c r="AQ1" s="461"/>
      <c r="AR1" s="461"/>
      <c r="AS1" s="461"/>
      <c r="AT1" s="461"/>
      <c r="AU1" s="461"/>
      <c r="AV1" s="461"/>
      <c r="AW1" s="461"/>
      <c r="AX1" s="461"/>
      <c r="AY1" s="461"/>
      <c r="AZ1" s="460"/>
      <c r="BA1" s="460"/>
      <c r="BB1" s="460"/>
      <c r="BC1" s="460"/>
      <c r="BD1" s="460"/>
      <c r="BE1" s="460"/>
      <c r="BF1" s="460"/>
      <c r="BG1" s="460"/>
      <c r="BH1" s="460"/>
      <c r="BI1" s="460"/>
      <c r="BJ1" s="460"/>
      <c r="BK1" s="460"/>
      <c r="BL1" s="460"/>
      <c r="BM1" s="463">
        <f>IF(Sheet1!$B$1="yes",,"ＳＡＭＰＬＥ")</f>
        <v>0</v>
      </c>
      <c r="BN1" s="460"/>
      <c r="BO1" s="460"/>
      <c r="BP1" s="460"/>
      <c r="BQ1" s="460"/>
      <c r="BR1" s="460"/>
      <c r="BS1" s="460"/>
      <c r="BT1" s="460"/>
      <c r="BU1" s="460"/>
      <c r="BV1" s="460"/>
      <c r="BW1" s="460"/>
      <c r="BX1" s="460"/>
      <c r="BY1" s="460"/>
      <c r="BZ1" s="460"/>
      <c r="CA1" s="460"/>
      <c r="CB1" s="460"/>
      <c r="CC1" s="460"/>
      <c r="CD1" s="1104" t="s">
        <v>480</v>
      </c>
      <c r="CE1" s="1104"/>
      <c r="CF1" s="1104"/>
      <c r="CG1" s="1104"/>
      <c r="CH1" s="1104"/>
      <c r="CI1" s="1104"/>
      <c r="CJ1" s="1104"/>
      <c r="CK1" s="1104"/>
      <c r="CL1" s="1104"/>
      <c r="CM1" s="1104"/>
      <c r="CN1" s="1104"/>
      <c r="CO1" s="1104"/>
      <c r="CP1" s="1104"/>
      <c r="CQ1" s="1104"/>
      <c r="CR1" s="461"/>
      <c r="CS1" s="461"/>
      <c r="CT1" s="462" t="s">
        <v>403</v>
      </c>
      <c r="CU1" s="460"/>
      <c r="CV1" s="461"/>
      <c r="CW1" s="461"/>
      <c r="CX1" s="461"/>
      <c r="CY1" s="461"/>
      <c r="CZ1" s="461"/>
      <c r="DA1" s="461"/>
      <c r="DB1" s="461"/>
      <c r="DC1" s="461"/>
      <c r="DD1" s="461"/>
      <c r="DE1" s="461"/>
      <c r="DF1" s="461"/>
      <c r="DG1" s="461"/>
      <c r="DH1" s="461"/>
      <c r="DI1" s="461"/>
      <c r="DJ1" s="461"/>
      <c r="DK1" s="461"/>
      <c r="DL1" s="461"/>
      <c r="DM1" s="461"/>
      <c r="DN1" s="460"/>
      <c r="DO1" s="460"/>
      <c r="DP1" s="460"/>
      <c r="DQ1" s="460"/>
      <c r="DR1" s="460"/>
      <c r="DS1" s="460"/>
      <c r="DT1" s="460"/>
      <c r="DU1" s="460"/>
      <c r="DV1" s="460"/>
      <c r="DW1" s="460"/>
      <c r="DX1" s="460"/>
      <c r="DY1" s="460"/>
      <c r="DZ1" s="460"/>
      <c r="EA1" s="463">
        <f>IF(Sheet1!$B$1="yes",,"ＳＡＭＰＬＥ")</f>
        <v>0</v>
      </c>
    </row>
    <row r="2" spans="1:131" ht="24" customHeight="1" x14ac:dyDescent="0.15">
      <c r="B2" s="1910" t="s">
        <v>295</v>
      </c>
      <c r="C2" s="1990"/>
      <c r="D2" s="1990"/>
      <c r="E2" s="1991"/>
      <c r="F2" s="1919" t="s">
        <v>93</v>
      </c>
      <c r="G2" s="1920"/>
      <c r="H2" s="1923">
        <f>従業員情報!$H$17</f>
        <v>0</v>
      </c>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5"/>
      <c r="AM2" s="1877" t="s">
        <v>94</v>
      </c>
      <c r="AN2" s="1904"/>
      <c r="AO2" s="1908" t="s">
        <v>125</v>
      </c>
      <c r="AP2" s="1909"/>
      <c r="AQ2" s="1909"/>
      <c r="AR2" s="1909"/>
      <c r="AS2" s="1909"/>
      <c r="AT2" s="1909"/>
      <c r="AU2" s="1909"/>
      <c r="AV2" s="1998">
        <f>従業員情報!$H$14</f>
        <v>0</v>
      </c>
      <c r="AW2" s="1998"/>
      <c r="AX2" s="1998"/>
      <c r="AY2" s="1998"/>
      <c r="AZ2" s="1998"/>
      <c r="BA2" s="1998"/>
      <c r="BB2" s="1998"/>
      <c r="BC2" s="1998"/>
      <c r="BD2" s="1998"/>
      <c r="BE2" s="1998"/>
      <c r="BF2" s="1998"/>
      <c r="BG2" s="1998"/>
      <c r="BH2" s="1998"/>
      <c r="BI2" s="1998"/>
      <c r="BJ2" s="1998"/>
      <c r="BK2" s="1998"/>
      <c r="BL2" s="1998"/>
      <c r="BM2" s="1999"/>
      <c r="BN2" s="189"/>
      <c r="BP2" s="1910" t="s">
        <v>295</v>
      </c>
      <c r="BQ2" s="1911"/>
      <c r="BR2" s="1911"/>
      <c r="BS2" s="1912"/>
      <c r="BT2" s="1919" t="s">
        <v>93</v>
      </c>
      <c r="BU2" s="1920"/>
      <c r="BV2" s="1923">
        <f>従業員情報!$H$17</f>
        <v>0</v>
      </c>
      <c r="BW2" s="1924"/>
      <c r="BX2" s="1924"/>
      <c r="BY2" s="1924"/>
      <c r="BZ2" s="1924"/>
      <c r="CA2" s="1924"/>
      <c r="CB2" s="1924"/>
      <c r="CC2" s="1924"/>
      <c r="CD2" s="1924"/>
      <c r="CE2" s="1924"/>
      <c r="CF2" s="1924"/>
      <c r="CG2" s="1924"/>
      <c r="CH2" s="1924"/>
      <c r="CI2" s="1924"/>
      <c r="CJ2" s="1924"/>
      <c r="CK2" s="1924"/>
      <c r="CL2" s="1924"/>
      <c r="CM2" s="1924"/>
      <c r="CN2" s="1924"/>
      <c r="CO2" s="1924"/>
      <c r="CP2" s="1924"/>
      <c r="CQ2" s="1924"/>
      <c r="CR2" s="1924"/>
      <c r="CS2" s="1924"/>
      <c r="CT2" s="1924"/>
      <c r="CU2" s="1924"/>
      <c r="CV2" s="1924"/>
      <c r="CW2" s="1924"/>
      <c r="CX2" s="1924"/>
      <c r="CY2" s="1924"/>
      <c r="CZ2" s="1925"/>
      <c r="DA2" s="1877" t="s">
        <v>94</v>
      </c>
      <c r="DB2" s="1904"/>
      <c r="DC2" s="1908" t="s">
        <v>125</v>
      </c>
      <c r="DD2" s="1909"/>
      <c r="DE2" s="1909"/>
      <c r="DF2" s="1909"/>
      <c r="DG2" s="1909"/>
      <c r="DH2" s="1909"/>
      <c r="DI2" s="1909"/>
      <c r="DJ2" s="1932">
        <f>従業員情報!$H$14</f>
        <v>0</v>
      </c>
      <c r="DK2" s="1932"/>
      <c r="DL2" s="1932"/>
      <c r="DM2" s="1932"/>
      <c r="DN2" s="1932"/>
      <c r="DO2" s="1932"/>
      <c r="DP2" s="1932"/>
      <c r="DQ2" s="1932"/>
      <c r="DR2" s="1932"/>
      <c r="DS2" s="1932"/>
      <c r="DT2" s="1932"/>
      <c r="DU2" s="1932"/>
      <c r="DV2" s="1932"/>
      <c r="DW2" s="1932"/>
      <c r="DX2" s="1932"/>
      <c r="DY2" s="1932"/>
      <c r="DZ2" s="1932"/>
      <c r="EA2" s="1933"/>
    </row>
    <row r="3" spans="1:131" ht="35.25" customHeight="1" x14ac:dyDescent="0.15">
      <c r="B3" s="1992"/>
      <c r="C3" s="1993"/>
      <c r="D3" s="1993"/>
      <c r="E3" s="1994"/>
      <c r="F3" s="1921"/>
      <c r="G3" s="1922"/>
      <c r="H3" s="1926"/>
      <c r="I3" s="1656"/>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927"/>
      <c r="AM3" s="1879"/>
      <c r="AN3" s="1931"/>
      <c r="AO3" s="1908" t="s">
        <v>240</v>
      </c>
      <c r="AP3" s="1909"/>
      <c r="AQ3" s="1909"/>
      <c r="AR3" s="1909"/>
      <c r="AS3" s="1909"/>
      <c r="AT3" s="1909"/>
      <c r="AU3" s="1909"/>
      <c r="AV3" s="2000" t="str">
        <f>DBCS(従業員情報!$H$19)</f>
        <v/>
      </c>
      <c r="AW3" s="2001"/>
      <c r="AX3" s="2001"/>
      <c r="AY3" s="2001"/>
      <c r="AZ3" s="2001"/>
      <c r="BA3" s="2002"/>
      <c r="BB3" s="1901" t="str">
        <f>DBCS(従業員情報!$K$19)</f>
        <v/>
      </c>
      <c r="BC3" s="1901"/>
      <c r="BD3" s="1901"/>
      <c r="BE3" s="1901"/>
      <c r="BF3" s="1901"/>
      <c r="BG3" s="1902"/>
      <c r="BH3" s="1901" t="str">
        <f>DBCS(従業員情報!$N$19)</f>
        <v/>
      </c>
      <c r="BI3" s="1901"/>
      <c r="BJ3" s="1901"/>
      <c r="BK3" s="1901"/>
      <c r="BL3" s="1901"/>
      <c r="BM3" s="1907"/>
      <c r="BN3" s="189"/>
      <c r="BP3" s="1913"/>
      <c r="BQ3" s="1914"/>
      <c r="BR3" s="1914"/>
      <c r="BS3" s="1915"/>
      <c r="BT3" s="1921"/>
      <c r="BU3" s="1922"/>
      <c r="BV3" s="1926"/>
      <c r="BW3" s="1656"/>
      <c r="BX3" s="1656"/>
      <c r="BY3" s="1656"/>
      <c r="BZ3" s="1656"/>
      <c r="CA3" s="1656"/>
      <c r="CB3" s="1656"/>
      <c r="CC3" s="1656"/>
      <c r="CD3" s="1656"/>
      <c r="CE3" s="1656"/>
      <c r="CF3" s="1656"/>
      <c r="CG3" s="1656"/>
      <c r="CH3" s="1656"/>
      <c r="CI3" s="1656"/>
      <c r="CJ3" s="1656"/>
      <c r="CK3" s="1656"/>
      <c r="CL3" s="1656"/>
      <c r="CM3" s="1656"/>
      <c r="CN3" s="1656"/>
      <c r="CO3" s="1656"/>
      <c r="CP3" s="1656"/>
      <c r="CQ3" s="1656"/>
      <c r="CR3" s="1656"/>
      <c r="CS3" s="1656"/>
      <c r="CT3" s="1656"/>
      <c r="CU3" s="1656"/>
      <c r="CV3" s="1656"/>
      <c r="CW3" s="1656"/>
      <c r="CX3" s="1656"/>
      <c r="CY3" s="1656"/>
      <c r="CZ3" s="1927"/>
      <c r="DA3" s="1879"/>
      <c r="DB3" s="1931"/>
      <c r="DC3" s="1942"/>
      <c r="DD3" s="1943"/>
      <c r="DE3" s="1943"/>
      <c r="DF3" s="1943"/>
      <c r="DG3" s="1943"/>
      <c r="DH3" s="1943"/>
      <c r="DI3" s="1943"/>
      <c r="DJ3" s="1943"/>
      <c r="DK3" s="1943"/>
      <c r="DL3" s="1943"/>
      <c r="DM3" s="1943"/>
      <c r="DN3" s="1943"/>
      <c r="DO3" s="1943"/>
      <c r="DP3" s="1943"/>
      <c r="DQ3" s="1943"/>
      <c r="DR3" s="1943"/>
      <c r="DS3" s="1943"/>
      <c r="DT3" s="1943"/>
      <c r="DU3" s="1943"/>
      <c r="DV3" s="1943"/>
      <c r="DW3" s="1943"/>
      <c r="DX3" s="1943"/>
      <c r="DY3" s="1943"/>
      <c r="DZ3" s="1943"/>
      <c r="EA3" s="1944"/>
    </row>
    <row r="4" spans="1:131" ht="29.25" customHeight="1" x14ac:dyDescent="0.15">
      <c r="B4" s="1992"/>
      <c r="C4" s="1993"/>
      <c r="D4" s="1993"/>
      <c r="E4" s="1994"/>
      <c r="F4" s="1921"/>
      <c r="G4" s="1922"/>
      <c r="H4" s="192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6"/>
      <c r="AH4" s="1656"/>
      <c r="AI4" s="1656"/>
      <c r="AJ4" s="1656"/>
      <c r="AK4" s="1656"/>
      <c r="AL4" s="1927"/>
      <c r="AM4" s="1879"/>
      <c r="AN4" s="1931"/>
      <c r="AO4" s="1908" t="s">
        <v>299</v>
      </c>
      <c r="AP4" s="1909"/>
      <c r="AQ4" s="1909"/>
      <c r="AR4" s="1909"/>
      <c r="AS4" s="1909"/>
      <c r="AT4" s="1909"/>
      <c r="AU4" s="1909"/>
      <c r="AV4" s="1945">
        <f>従業員情報!$H$13</f>
        <v>0</v>
      </c>
      <c r="AW4" s="1945"/>
      <c r="AX4" s="1945"/>
      <c r="AY4" s="1945"/>
      <c r="AZ4" s="1945"/>
      <c r="BA4" s="1945"/>
      <c r="BB4" s="1945"/>
      <c r="BC4" s="1945"/>
      <c r="BD4" s="1945"/>
      <c r="BE4" s="1945"/>
      <c r="BF4" s="1945"/>
      <c r="BG4" s="1945"/>
      <c r="BH4" s="1945"/>
      <c r="BI4" s="1945"/>
      <c r="BJ4" s="1945"/>
      <c r="BK4" s="1945"/>
      <c r="BL4" s="1945"/>
      <c r="BM4" s="1946"/>
      <c r="BN4" s="189"/>
      <c r="BP4" s="1913"/>
      <c r="BQ4" s="1914"/>
      <c r="BR4" s="1914"/>
      <c r="BS4" s="1915"/>
      <c r="BT4" s="1921"/>
      <c r="BU4" s="1922"/>
      <c r="BV4" s="1926"/>
      <c r="BW4" s="1656"/>
      <c r="BX4" s="1656"/>
      <c r="BY4" s="1656"/>
      <c r="BZ4" s="1656"/>
      <c r="CA4" s="1656"/>
      <c r="CB4" s="1656"/>
      <c r="CC4" s="1656"/>
      <c r="CD4" s="1656"/>
      <c r="CE4" s="1656"/>
      <c r="CF4" s="1656"/>
      <c r="CG4" s="1656"/>
      <c r="CH4" s="1656"/>
      <c r="CI4" s="1656"/>
      <c r="CJ4" s="1656"/>
      <c r="CK4" s="1656"/>
      <c r="CL4" s="1656"/>
      <c r="CM4" s="1656"/>
      <c r="CN4" s="1656"/>
      <c r="CO4" s="1656"/>
      <c r="CP4" s="1656"/>
      <c r="CQ4" s="1656"/>
      <c r="CR4" s="1656"/>
      <c r="CS4" s="1656"/>
      <c r="CT4" s="1656"/>
      <c r="CU4" s="1656"/>
      <c r="CV4" s="1656"/>
      <c r="CW4" s="1656"/>
      <c r="CX4" s="1656"/>
      <c r="CY4" s="1656"/>
      <c r="CZ4" s="1927"/>
      <c r="DA4" s="1879"/>
      <c r="DB4" s="1931"/>
      <c r="DC4" s="1908" t="s">
        <v>299</v>
      </c>
      <c r="DD4" s="1909"/>
      <c r="DE4" s="1909"/>
      <c r="DF4" s="1909"/>
      <c r="DG4" s="1909"/>
      <c r="DH4" s="1909"/>
      <c r="DI4" s="1909"/>
      <c r="DJ4" s="1945">
        <f>従業員情報!$H$13</f>
        <v>0</v>
      </c>
      <c r="DK4" s="1945"/>
      <c r="DL4" s="1945"/>
      <c r="DM4" s="1945"/>
      <c r="DN4" s="1945"/>
      <c r="DO4" s="1945"/>
      <c r="DP4" s="1945"/>
      <c r="DQ4" s="1945"/>
      <c r="DR4" s="1945"/>
      <c r="DS4" s="1945"/>
      <c r="DT4" s="1945"/>
      <c r="DU4" s="1945"/>
      <c r="DV4" s="1945"/>
      <c r="DW4" s="1945"/>
      <c r="DX4" s="1945"/>
      <c r="DY4" s="1945"/>
      <c r="DZ4" s="1945"/>
      <c r="EA4" s="1946"/>
    </row>
    <row r="5" spans="1:131" ht="17.25" customHeight="1" x14ac:dyDescent="0.15">
      <c r="B5" s="1992"/>
      <c r="C5" s="1993"/>
      <c r="D5" s="1993"/>
      <c r="E5" s="1994"/>
      <c r="F5" s="1921"/>
      <c r="G5" s="1922"/>
      <c r="H5" s="1926"/>
      <c r="I5" s="1656"/>
      <c r="J5" s="1656"/>
      <c r="K5" s="1656"/>
      <c r="L5" s="1656"/>
      <c r="M5" s="1656"/>
      <c r="N5" s="1656"/>
      <c r="O5" s="1656"/>
      <c r="P5" s="1656"/>
      <c r="Q5" s="1656"/>
      <c r="R5" s="1656"/>
      <c r="S5" s="1656"/>
      <c r="T5" s="1656"/>
      <c r="U5" s="1656"/>
      <c r="V5" s="1656"/>
      <c r="W5" s="1656"/>
      <c r="X5" s="1656"/>
      <c r="Y5" s="1656"/>
      <c r="Z5" s="1656"/>
      <c r="AA5" s="1656"/>
      <c r="AB5" s="1656"/>
      <c r="AC5" s="1656"/>
      <c r="AD5" s="1656"/>
      <c r="AE5" s="1656"/>
      <c r="AF5" s="1656"/>
      <c r="AG5" s="1656"/>
      <c r="AH5" s="1656"/>
      <c r="AI5" s="1656"/>
      <c r="AJ5" s="1656"/>
      <c r="AK5" s="1656"/>
      <c r="AL5" s="1927"/>
      <c r="AM5" s="1879"/>
      <c r="AN5" s="1931"/>
      <c r="AO5" s="1947" t="s">
        <v>300</v>
      </c>
      <c r="AP5" s="1948"/>
      <c r="AQ5" s="453" t="s">
        <v>401</v>
      </c>
      <c r="AR5" s="454"/>
      <c r="AS5" s="454"/>
      <c r="AT5" s="454"/>
      <c r="AU5" s="1140">
        <f>従業員情報!$H$11</f>
        <v>0</v>
      </c>
      <c r="AV5" s="1140"/>
      <c r="AW5" s="1140"/>
      <c r="AX5" s="1140"/>
      <c r="AY5" s="1140"/>
      <c r="AZ5" s="1140"/>
      <c r="BA5" s="1140"/>
      <c r="BB5" s="1140"/>
      <c r="BC5" s="1140"/>
      <c r="BD5" s="1316">
        <f>従業員情報!$L$11</f>
        <v>0</v>
      </c>
      <c r="BE5" s="1316"/>
      <c r="BF5" s="1316"/>
      <c r="BG5" s="1316"/>
      <c r="BH5" s="1316"/>
      <c r="BI5" s="1316"/>
      <c r="BJ5" s="1316"/>
      <c r="BK5" s="1316"/>
      <c r="BL5" s="1316"/>
      <c r="BM5" s="1317"/>
      <c r="BN5" s="189"/>
      <c r="BP5" s="1913"/>
      <c r="BQ5" s="1914"/>
      <c r="BR5" s="1914"/>
      <c r="BS5" s="1915"/>
      <c r="BT5" s="1921"/>
      <c r="BU5" s="1922"/>
      <c r="BV5" s="1926"/>
      <c r="BW5" s="1656"/>
      <c r="BX5" s="1656"/>
      <c r="BY5" s="1656"/>
      <c r="BZ5" s="1656"/>
      <c r="CA5" s="1656"/>
      <c r="CB5" s="1656"/>
      <c r="CC5" s="1656"/>
      <c r="CD5" s="1656"/>
      <c r="CE5" s="1656"/>
      <c r="CF5" s="1656"/>
      <c r="CG5" s="1656"/>
      <c r="CH5" s="1656"/>
      <c r="CI5" s="1656"/>
      <c r="CJ5" s="1656"/>
      <c r="CK5" s="1656"/>
      <c r="CL5" s="1656"/>
      <c r="CM5" s="1656"/>
      <c r="CN5" s="1656"/>
      <c r="CO5" s="1656"/>
      <c r="CP5" s="1656"/>
      <c r="CQ5" s="1656"/>
      <c r="CR5" s="1656"/>
      <c r="CS5" s="1656"/>
      <c r="CT5" s="1656"/>
      <c r="CU5" s="1656"/>
      <c r="CV5" s="1656"/>
      <c r="CW5" s="1656"/>
      <c r="CX5" s="1656"/>
      <c r="CY5" s="1656"/>
      <c r="CZ5" s="1927"/>
      <c r="DA5" s="1879"/>
      <c r="DB5" s="1931"/>
      <c r="DC5" s="1947" t="s">
        <v>300</v>
      </c>
      <c r="DD5" s="1948"/>
      <c r="DE5" s="453" t="s">
        <v>401</v>
      </c>
      <c r="DF5" s="454"/>
      <c r="DG5" s="454"/>
      <c r="DH5" s="454"/>
      <c r="DI5" s="1140">
        <f>従業員情報!$H$11</f>
        <v>0</v>
      </c>
      <c r="DJ5" s="1140"/>
      <c r="DK5" s="1140"/>
      <c r="DL5" s="1140"/>
      <c r="DM5" s="1140"/>
      <c r="DN5" s="1140"/>
      <c r="DO5" s="1140"/>
      <c r="DP5" s="1140"/>
      <c r="DQ5" s="1140"/>
      <c r="DR5" s="1316">
        <f>従業員情報!$L$11</f>
        <v>0</v>
      </c>
      <c r="DS5" s="1316"/>
      <c r="DT5" s="1316"/>
      <c r="DU5" s="1316"/>
      <c r="DV5" s="1316"/>
      <c r="DW5" s="1316"/>
      <c r="DX5" s="1316"/>
      <c r="DY5" s="1316"/>
      <c r="DZ5" s="1316"/>
      <c r="EA5" s="1317"/>
    </row>
    <row r="6" spans="1:131" ht="30" customHeight="1" x14ac:dyDescent="0.15">
      <c r="B6" s="1995"/>
      <c r="C6" s="1996"/>
      <c r="D6" s="1996"/>
      <c r="E6" s="1997"/>
      <c r="F6" s="1921"/>
      <c r="G6" s="1922"/>
      <c r="H6" s="1928"/>
      <c r="I6" s="1929"/>
      <c r="J6" s="1929"/>
      <c r="K6" s="1929"/>
      <c r="L6" s="1929"/>
      <c r="M6" s="1929"/>
      <c r="N6" s="1929"/>
      <c r="O6" s="1929"/>
      <c r="P6" s="1929"/>
      <c r="Q6" s="1929"/>
      <c r="R6" s="1929"/>
      <c r="S6" s="1929"/>
      <c r="T6" s="1929"/>
      <c r="U6" s="1929"/>
      <c r="V6" s="1929"/>
      <c r="W6" s="1929"/>
      <c r="X6" s="1929"/>
      <c r="Y6" s="1929"/>
      <c r="Z6" s="1929"/>
      <c r="AA6" s="1929"/>
      <c r="AB6" s="1929"/>
      <c r="AC6" s="1929"/>
      <c r="AD6" s="1929"/>
      <c r="AE6" s="1929"/>
      <c r="AF6" s="1929"/>
      <c r="AG6" s="1929"/>
      <c r="AH6" s="1929"/>
      <c r="AI6" s="1929"/>
      <c r="AJ6" s="1929"/>
      <c r="AK6" s="1929"/>
      <c r="AL6" s="1930"/>
      <c r="AM6" s="1879"/>
      <c r="AN6" s="1931"/>
      <c r="AO6" s="1949"/>
      <c r="AP6" s="1950"/>
      <c r="AQ6" s="190"/>
      <c r="AR6" s="190"/>
      <c r="AS6" s="190"/>
      <c r="AT6" s="1141">
        <f>従業員情報!$H$12</f>
        <v>0</v>
      </c>
      <c r="AU6" s="1141"/>
      <c r="AV6" s="1141"/>
      <c r="AW6" s="1141"/>
      <c r="AX6" s="1141"/>
      <c r="AY6" s="1141"/>
      <c r="AZ6" s="1141"/>
      <c r="BA6" s="1141"/>
      <c r="BB6" s="1141"/>
      <c r="BC6" s="1141"/>
      <c r="BD6" s="1978">
        <f>従業員情報!$L$12</f>
        <v>0</v>
      </c>
      <c r="BE6" s="1978"/>
      <c r="BF6" s="1978"/>
      <c r="BG6" s="1978"/>
      <c r="BH6" s="1978"/>
      <c r="BI6" s="1978"/>
      <c r="BJ6" s="1978"/>
      <c r="BK6" s="1978"/>
      <c r="BL6" s="1978"/>
      <c r="BM6" s="1979"/>
      <c r="BN6" s="189"/>
      <c r="BP6" s="1916"/>
      <c r="BQ6" s="1917"/>
      <c r="BR6" s="1917"/>
      <c r="BS6" s="1918"/>
      <c r="BT6" s="1921"/>
      <c r="BU6" s="1922"/>
      <c r="BV6" s="1928"/>
      <c r="BW6" s="1929"/>
      <c r="BX6" s="1929"/>
      <c r="BY6" s="1929"/>
      <c r="BZ6" s="1929"/>
      <c r="CA6" s="1929"/>
      <c r="CB6" s="1929"/>
      <c r="CC6" s="1929"/>
      <c r="CD6" s="1929"/>
      <c r="CE6" s="1929"/>
      <c r="CF6" s="1929"/>
      <c r="CG6" s="1929"/>
      <c r="CH6" s="1929"/>
      <c r="CI6" s="1929"/>
      <c r="CJ6" s="1929"/>
      <c r="CK6" s="1929"/>
      <c r="CL6" s="1929"/>
      <c r="CM6" s="1929"/>
      <c r="CN6" s="1929"/>
      <c r="CO6" s="1929"/>
      <c r="CP6" s="1929"/>
      <c r="CQ6" s="1929"/>
      <c r="CR6" s="1929"/>
      <c r="CS6" s="1929"/>
      <c r="CT6" s="1929"/>
      <c r="CU6" s="1929"/>
      <c r="CV6" s="1929"/>
      <c r="CW6" s="1929"/>
      <c r="CX6" s="1929"/>
      <c r="CY6" s="1929"/>
      <c r="CZ6" s="1930"/>
      <c r="DA6" s="1879"/>
      <c r="DB6" s="1931"/>
      <c r="DC6" s="1949"/>
      <c r="DD6" s="1950"/>
      <c r="DE6" s="190"/>
      <c r="DF6" s="190"/>
      <c r="DG6" s="190"/>
      <c r="DH6" s="1142">
        <f>従業員情報!$H$12</f>
        <v>0</v>
      </c>
      <c r="DI6" s="1141"/>
      <c r="DJ6" s="1141"/>
      <c r="DK6" s="1141"/>
      <c r="DL6" s="1141"/>
      <c r="DM6" s="1141"/>
      <c r="DN6" s="1141"/>
      <c r="DO6" s="1141"/>
      <c r="DP6" s="1141"/>
      <c r="DQ6" s="1141"/>
      <c r="DR6" s="1978">
        <f>従業員情報!$L$12</f>
        <v>0</v>
      </c>
      <c r="DS6" s="1978"/>
      <c r="DT6" s="1978"/>
      <c r="DU6" s="1978"/>
      <c r="DV6" s="1978"/>
      <c r="DW6" s="1978"/>
      <c r="DX6" s="1978"/>
      <c r="DY6" s="1978"/>
      <c r="DZ6" s="1978"/>
      <c r="EA6" s="1979"/>
    </row>
    <row r="7" spans="1:131" ht="24" customHeight="1" x14ac:dyDescent="0.15">
      <c r="B7" s="1851" t="s">
        <v>187</v>
      </c>
      <c r="C7" s="1852"/>
      <c r="D7" s="1852"/>
      <c r="E7" s="1852"/>
      <c r="F7" s="1852"/>
      <c r="G7" s="1852"/>
      <c r="H7" s="1852"/>
      <c r="I7" s="1852"/>
      <c r="J7" s="1852"/>
      <c r="K7" s="1852"/>
      <c r="L7" s="1852"/>
      <c r="M7" s="1853"/>
      <c r="N7" s="1851" t="s">
        <v>188</v>
      </c>
      <c r="O7" s="1852"/>
      <c r="P7" s="1852"/>
      <c r="Q7" s="1852"/>
      <c r="R7" s="1852"/>
      <c r="S7" s="1852"/>
      <c r="T7" s="1852"/>
      <c r="U7" s="1852"/>
      <c r="V7" s="1852"/>
      <c r="W7" s="1852"/>
      <c r="X7" s="1852"/>
      <c r="Y7" s="1852"/>
      <c r="Z7" s="1853"/>
      <c r="AA7" s="1851" t="s">
        <v>189</v>
      </c>
      <c r="AB7" s="1852"/>
      <c r="AC7" s="1852"/>
      <c r="AD7" s="1852"/>
      <c r="AE7" s="1852"/>
      <c r="AF7" s="1852"/>
      <c r="AG7" s="1852"/>
      <c r="AH7" s="1852"/>
      <c r="AI7" s="1852"/>
      <c r="AJ7" s="1852"/>
      <c r="AK7" s="1852"/>
      <c r="AL7" s="1852"/>
      <c r="AM7" s="1853"/>
      <c r="AN7" s="1851" t="s">
        <v>95</v>
      </c>
      <c r="AO7" s="1852"/>
      <c r="AP7" s="1852"/>
      <c r="AQ7" s="1852"/>
      <c r="AR7" s="1852"/>
      <c r="AS7" s="1852"/>
      <c r="AT7" s="1852"/>
      <c r="AU7" s="1852"/>
      <c r="AV7" s="1852"/>
      <c r="AW7" s="1852"/>
      <c r="AX7" s="1852"/>
      <c r="AY7" s="1852"/>
      <c r="AZ7" s="1853"/>
      <c r="BA7" s="1851" t="s">
        <v>190</v>
      </c>
      <c r="BB7" s="1852"/>
      <c r="BC7" s="1852"/>
      <c r="BD7" s="1852"/>
      <c r="BE7" s="1852"/>
      <c r="BF7" s="1852"/>
      <c r="BG7" s="1852"/>
      <c r="BH7" s="1852"/>
      <c r="BI7" s="1852"/>
      <c r="BJ7" s="1852"/>
      <c r="BK7" s="1852"/>
      <c r="BL7" s="1852"/>
      <c r="BM7" s="1853"/>
      <c r="BN7" s="191"/>
      <c r="BP7" s="1851" t="s">
        <v>187</v>
      </c>
      <c r="BQ7" s="1852"/>
      <c r="BR7" s="1852"/>
      <c r="BS7" s="1852"/>
      <c r="BT7" s="1852"/>
      <c r="BU7" s="1852"/>
      <c r="BV7" s="1852"/>
      <c r="BW7" s="1852"/>
      <c r="BX7" s="1852"/>
      <c r="BY7" s="1852"/>
      <c r="BZ7" s="1852"/>
      <c r="CA7" s="1853"/>
      <c r="CB7" s="1851" t="s">
        <v>188</v>
      </c>
      <c r="CC7" s="1852"/>
      <c r="CD7" s="1852"/>
      <c r="CE7" s="1852"/>
      <c r="CF7" s="1852"/>
      <c r="CG7" s="1852"/>
      <c r="CH7" s="1852"/>
      <c r="CI7" s="1852"/>
      <c r="CJ7" s="1852"/>
      <c r="CK7" s="1852"/>
      <c r="CL7" s="1852"/>
      <c r="CM7" s="1852"/>
      <c r="CN7" s="1853"/>
      <c r="CO7" s="1851" t="s">
        <v>189</v>
      </c>
      <c r="CP7" s="1852"/>
      <c r="CQ7" s="1852"/>
      <c r="CR7" s="1852"/>
      <c r="CS7" s="1852"/>
      <c r="CT7" s="1852"/>
      <c r="CU7" s="1852"/>
      <c r="CV7" s="1852"/>
      <c r="CW7" s="1852"/>
      <c r="CX7" s="1852"/>
      <c r="CY7" s="1852"/>
      <c r="CZ7" s="1852"/>
      <c r="DA7" s="1853"/>
      <c r="DB7" s="1851" t="s">
        <v>95</v>
      </c>
      <c r="DC7" s="1852"/>
      <c r="DD7" s="1852"/>
      <c r="DE7" s="1852"/>
      <c r="DF7" s="1852"/>
      <c r="DG7" s="1852"/>
      <c r="DH7" s="1852"/>
      <c r="DI7" s="1852"/>
      <c r="DJ7" s="1852"/>
      <c r="DK7" s="1852"/>
      <c r="DL7" s="1852"/>
      <c r="DM7" s="1852"/>
      <c r="DN7" s="1853"/>
      <c r="DO7" s="1851" t="s">
        <v>190</v>
      </c>
      <c r="DP7" s="1852"/>
      <c r="DQ7" s="1852"/>
      <c r="DR7" s="1852"/>
      <c r="DS7" s="1852"/>
      <c r="DT7" s="1852"/>
      <c r="DU7" s="1852"/>
      <c r="DV7" s="1852"/>
      <c r="DW7" s="1852"/>
      <c r="DX7" s="1852"/>
      <c r="DY7" s="1852"/>
      <c r="DZ7" s="1852"/>
      <c r="EA7" s="1853"/>
    </row>
    <row r="8" spans="1:131" ht="19.5" customHeight="1" x14ac:dyDescent="0.15">
      <c r="B8" s="1969" t="str">
        <f>IF(Sheet1!$B$1="yes",従業員情報!$H$24,"ＳＡＭＰＬＥ")</f>
        <v>給　料</v>
      </c>
      <c r="C8" s="1970"/>
      <c r="D8" s="1970"/>
      <c r="E8" s="1970"/>
      <c r="F8" s="1970"/>
      <c r="G8" s="1970"/>
      <c r="H8" s="1970"/>
      <c r="I8" s="1970"/>
      <c r="J8" s="1970"/>
      <c r="K8" s="1970"/>
      <c r="L8" s="1970"/>
      <c r="M8" s="1971"/>
      <c r="N8" s="476" t="s">
        <v>96</v>
      </c>
      <c r="O8" s="477"/>
      <c r="P8" s="477"/>
      <c r="Q8" s="477"/>
      <c r="R8" s="477"/>
      <c r="S8" s="477"/>
      <c r="T8" s="477"/>
      <c r="U8" s="477"/>
      <c r="V8" s="477"/>
      <c r="W8" s="477"/>
      <c r="X8" s="477"/>
      <c r="Y8" s="477"/>
      <c r="Z8" s="478" t="s">
        <v>1</v>
      </c>
      <c r="AA8" s="479"/>
      <c r="AB8" s="477"/>
      <c r="AC8" s="477"/>
      <c r="AD8" s="477"/>
      <c r="AE8" s="477"/>
      <c r="AF8" s="477"/>
      <c r="AG8" s="477"/>
      <c r="AH8" s="477"/>
      <c r="AI8" s="477"/>
      <c r="AJ8" s="477"/>
      <c r="AK8" s="477"/>
      <c r="AL8" s="477"/>
      <c r="AM8" s="478" t="s">
        <v>1</v>
      </c>
      <c r="AN8" s="480"/>
      <c r="AO8" s="481"/>
      <c r="AP8" s="481"/>
      <c r="AQ8" s="481"/>
      <c r="AR8" s="481"/>
      <c r="AS8" s="481"/>
      <c r="AT8" s="481"/>
      <c r="AU8" s="481"/>
      <c r="AV8" s="481"/>
      <c r="AW8" s="481"/>
      <c r="AX8" s="481"/>
      <c r="AY8" s="481"/>
      <c r="AZ8" s="478" t="s">
        <v>1</v>
      </c>
      <c r="BA8" s="476" t="s">
        <v>96</v>
      </c>
      <c r="BB8" s="481"/>
      <c r="BC8" s="481"/>
      <c r="BD8" s="481"/>
      <c r="BE8" s="481"/>
      <c r="BF8" s="481"/>
      <c r="BG8" s="481"/>
      <c r="BH8" s="481"/>
      <c r="BI8" s="481"/>
      <c r="BJ8" s="481"/>
      <c r="BK8" s="481"/>
      <c r="BL8" s="481"/>
      <c r="BM8" s="478" t="s">
        <v>1</v>
      </c>
      <c r="BN8" s="192"/>
      <c r="BP8" s="1969" t="str">
        <f>IF(Sheet1!$B$1="yes",従業員情報!$H$24,"ＳＡＭＰＬＥ")</f>
        <v>給　料</v>
      </c>
      <c r="BQ8" s="1970"/>
      <c r="BR8" s="1970"/>
      <c r="BS8" s="1970"/>
      <c r="BT8" s="1970"/>
      <c r="BU8" s="1970"/>
      <c r="BV8" s="1970"/>
      <c r="BW8" s="1970"/>
      <c r="BX8" s="1970"/>
      <c r="BY8" s="1970"/>
      <c r="BZ8" s="1970"/>
      <c r="CA8" s="1971"/>
      <c r="CB8" s="476" t="s">
        <v>96</v>
      </c>
      <c r="CC8" s="477"/>
      <c r="CD8" s="477"/>
      <c r="CE8" s="477"/>
      <c r="CF8" s="477"/>
      <c r="CG8" s="477"/>
      <c r="CH8" s="477"/>
      <c r="CI8" s="477"/>
      <c r="CJ8" s="477"/>
      <c r="CK8" s="477"/>
      <c r="CL8" s="477"/>
      <c r="CM8" s="477"/>
      <c r="CN8" s="478" t="s">
        <v>1</v>
      </c>
      <c r="CO8" s="479"/>
      <c r="CP8" s="477"/>
      <c r="CQ8" s="477"/>
      <c r="CR8" s="477"/>
      <c r="CS8" s="477"/>
      <c r="CT8" s="477"/>
      <c r="CU8" s="477"/>
      <c r="CV8" s="477"/>
      <c r="CW8" s="477"/>
      <c r="CX8" s="477"/>
      <c r="CY8" s="477"/>
      <c r="CZ8" s="477"/>
      <c r="DA8" s="478" t="s">
        <v>1</v>
      </c>
      <c r="DB8" s="480"/>
      <c r="DC8" s="481"/>
      <c r="DD8" s="481"/>
      <c r="DE8" s="481"/>
      <c r="DF8" s="481"/>
      <c r="DG8" s="481"/>
      <c r="DH8" s="481"/>
      <c r="DI8" s="481"/>
      <c r="DJ8" s="481"/>
      <c r="DK8" s="481"/>
      <c r="DL8" s="481"/>
      <c r="DM8" s="481"/>
      <c r="DN8" s="478" t="s">
        <v>1</v>
      </c>
      <c r="DO8" s="476" t="s">
        <v>96</v>
      </c>
      <c r="DP8" s="481"/>
      <c r="DQ8" s="481"/>
      <c r="DR8" s="481"/>
      <c r="DS8" s="481"/>
      <c r="DT8" s="481"/>
      <c r="DU8" s="481"/>
      <c r="DV8" s="481"/>
      <c r="DW8" s="481"/>
      <c r="DX8" s="481"/>
      <c r="DY8" s="481"/>
      <c r="DZ8" s="481"/>
      <c r="EA8" s="478" t="s">
        <v>1</v>
      </c>
    </row>
    <row r="9" spans="1:131" ht="28.5" customHeight="1" x14ac:dyDescent="0.15">
      <c r="B9" s="1972"/>
      <c r="C9" s="1973"/>
      <c r="D9" s="1973"/>
      <c r="E9" s="1973"/>
      <c r="F9" s="1973"/>
      <c r="G9" s="1973"/>
      <c r="H9" s="1973"/>
      <c r="I9" s="1973"/>
      <c r="J9" s="1973"/>
      <c r="K9" s="1973"/>
      <c r="L9" s="1973"/>
      <c r="M9" s="1974"/>
      <c r="N9" s="1975">
        <f>IF(Sheet1!$B$1="yes",年末調整2!$N$7,"ＳＡＭＰＬＥ")</f>
        <v>0</v>
      </c>
      <c r="O9" s="1976"/>
      <c r="P9" s="1976"/>
      <c r="Q9" s="1976"/>
      <c r="R9" s="1976"/>
      <c r="S9" s="1976"/>
      <c r="T9" s="1976"/>
      <c r="U9" s="1976"/>
      <c r="V9" s="1976"/>
      <c r="W9" s="1976"/>
      <c r="X9" s="1976"/>
      <c r="Y9" s="1976"/>
      <c r="Z9" s="1977"/>
      <c r="AA9" s="1857" t="str">
        <f>IF(従業員情報!$E$5="要",年末調整2!$N$8,"")</f>
        <v/>
      </c>
      <c r="AB9" s="1858"/>
      <c r="AC9" s="1858"/>
      <c r="AD9" s="1858"/>
      <c r="AE9" s="1858"/>
      <c r="AF9" s="1858"/>
      <c r="AG9" s="1858"/>
      <c r="AH9" s="1858"/>
      <c r="AI9" s="1858"/>
      <c r="AJ9" s="1858"/>
      <c r="AK9" s="1858"/>
      <c r="AL9" s="1858"/>
      <c r="AM9" s="1859"/>
      <c r="AN9" s="1975" t="str">
        <f>IF(従業員情報!$E$5="要",年末調整2!$N$17,"")</f>
        <v/>
      </c>
      <c r="AO9" s="1976"/>
      <c r="AP9" s="1976"/>
      <c r="AQ9" s="1976"/>
      <c r="AR9" s="1976"/>
      <c r="AS9" s="1976"/>
      <c r="AT9" s="1976"/>
      <c r="AU9" s="1976"/>
      <c r="AV9" s="1976"/>
      <c r="AW9" s="1976"/>
      <c r="AX9" s="1976"/>
      <c r="AY9" s="1976"/>
      <c r="AZ9" s="1977"/>
      <c r="BA9" s="1975" t="str">
        <f>IF(IF(従業員情報!$E$5="否",年末調整2!$U$7,年末調整2!$U$24)=0,"0",IF(従業員情報!$E$5="否",年末調整2!$U$7,年末調整2!$U$24))</f>
        <v>0</v>
      </c>
      <c r="BB9" s="1976"/>
      <c r="BC9" s="1976"/>
      <c r="BD9" s="1976"/>
      <c r="BE9" s="1976"/>
      <c r="BF9" s="1976"/>
      <c r="BG9" s="1976"/>
      <c r="BH9" s="1976"/>
      <c r="BI9" s="1976"/>
      <c r="BJ9" s="1976"/>
      <c r="BK9" s="1976"/>
      <c r="BL9" s="1976"/>
      <c r="BM9" s="1977"/>
      <c r="BN9" s="193"/>
      <c r="BP9" s="1972"/>
      <c r="BQ9" s="1973"/>
      <c r="BR9" s="1973"/>
      <c r="BS9" s="1973"/>
      <c r="BT9" s="1973"/>
      <c r="BU9" s="1973"/>
      <c r="BV9" s="1973"/>
      <c r="BW9" s="1973"/>
      <c r="BX9" s="1973"/>
      <c r="BY9" s="1973"/>
      <c r="BZ9" s="1973"/>
      <c r="CA9" s="1974"/>
      <c r="CB9" s="1975">
        <f>IF(Sheet1!$B$1="yes",年末調整2!$N$7,"ＳＡＭＰＬＥ")</f>
        <v>0</v>
      </c>
      <c r="CC9" s="1976"/>
      <c r="CD9" s="1976"/>
      <c r="CE9" s="1976"/>
      <c r="CF9" s="1976"/>
      <c r="CG9" s="1976"/>
      <c r="CH9" s="1976"/>
      <c r="CI9" s="1976"/>
      <c r="CJ9" s="1976"/>
      <c r="CK9" s="1976"/>
      <c r="CL9" s="1976"/>
      <c r="CM9" s="1976"/>
      <c r="CN9" s="1977"/>
      <c r="CO9" s="1857" t="str">
        <f>IF(従業員情報!$E$5="要",年末調整2!$N$8,"")</f>
        <v/>
      </c>
      <c r="CP9" s="1858"/>
      <c r="CQ9" s="1858"/>
      <c r="CR9" s="1858"/>
      <c r="CS9" s="1858"/>
      <c r="CT9" s="1858"/>
      <c r="CU9" s="1858"/>
      <c r="CV9" s="1858"/>
      <c r="CW9" s="1858"/>
      <c r="CX9" s="1858"/>
      <c r="CY9" s="1858"/>
      <c r="CZ9" s="1858"/>
      <c r="DA9" s="1859"/>
      <c r="DB9" s="1975" t="str">
        <f>IF(従業員情報!$E$5="要",年末調整2!$N$17,"")</f>
        <v/>
      </c>
      <c r="DC9" s="1976"/>
      <c r="DD9" s="1976"/>
      <c r="DE9" s="1976"/>
      <c r="DF9" s="1976"/>
      <c r="DG9" s="1976"/>
      <c r="DH9" s="1976"/>
      <c r="DI9" s="1976"/>
      <c r="DJ9" s="1976"/>
      <c r="DK9" s="1976"/>
      <c r="DL9" s="1976"/>
      <c r="DM9" s="1976"/>
      <c r="DN9" s="1977"/>
      <c r="DO9" s="1975" t="str">
        <f>IF(IF(従業員情報!$E$5="否",年末調整2!$U$7,年末調整2!$U$24)=0,"0",IF(従業員情報!$E$5="否",年末調整2!$U$7,年末調整2!$U$24))</f>
        <v>0</v>
      </c>
      <c r="DP9" s="1976"/>
      <c r="DQ9" s="1976"/>
      <c r="DR9" s="1976"/>
      <c r="DS9" s="1976"/>
      <c r="DT9" s="1976"/>
      <c r="DU9" s="1976"/>
      <c r="DV9" s="1976"/>
      <c r="DW9" s="1976"/>
      <c r="DX9" s="1976"/>
      <c r="DY9" s="1976"/>
      <c r="DZ9" s="1976"/>
      <c r="EA9" s="1977"/>
    </row>
    <row r="10" spans="1:131" ht="19.5" customHeight="1" x14ac:dyDescent="0.15">
      <c r="B10" s="1951" t="s">
        <v>464</v>
      </c>
      <c r="C10" s="1952"/>
      <c r="D10" s="1952"/>
      <c r="E10" s="1952"/>
      <c r="F10" s="1952"/>
      <c r="G10" s="1952"/>
      <c r="H10" s="1952"/>
      <c r="I10" s="1952"/>
      <c r="J10" s="1952"/>
      <c r="K10" s="1952"/>
      <c r="L10" s="1952"/>
      <c r="M10" s="1953"/>
      <c r="N10" s="1954" t="s">
        <v>467</v>
      </c>
      <c r="O10" s="1955"/>
      <c r="P10" s="1955"/>
      <c r="Q10" s="1955"/>
      <c r="R10" s="1955"/>
      <c r="S10" s="1955"/>
      <c r="T10" s="1955"/>
      <c r="U10" s="1955"/>
      <c r="V10" s="1955"/>
      <c r="W10" s="1956"/>
      <c r="X10" s="1864" t="s">
        <v>130</v>
      </c>
      <c r="Y10" s="1865"/>
      <c r="Z10" s="1865"/>
      <c r="AA10" s="1865"/>
      <c r="AB10" s="1865"/>
      <c r="AC10" s="1865"/>
      <c r="AD10" s="1865"/>
      <c r="AE10" s="1865"/>
      <c r="AF10" s="1865"/>
      <c r="AG10" s="1865"/>
      <c r="AH10" s="1865"/>
      <c r="AI10" s="1865"/>
      <c r="AJ10" s="1865"/>
      <c r="AK10" s="1865"/>
      <c r="AL10" s="1865"/>
      <c r="AM10" s="1865"/>
      <c r="AN10" s="1865"/>
      <c r="AO10" s="1865"/>
      <c r="AP10" s="1865"/>
      <c r="AQ10" s="1865"/>
      <c r="AR10" s="1865"/>
      <c r="AS10" s="1866"/>
      <c r="AT10" s="1940" t="s">
        <v>247</v>
      </c>
      <c r="AU10" s="1940"/>
      <c r="AV10" s="1940"/>
      <c r="AW10" s="1940"/>
      <c r="AX10" s="1941" t="s">
        <v>301</v>
      </c>
      <c r="AY10" s="1941"/>
      <c r="AZ10" s="1941"/>
      <c r="BA10" s="1941"/>
      <c r="BB10" s="1941"/>
      <c r="BC10" s="1941"/>
      <c r="BD10" s="1941"/>
      <c r="BE10" s="1941"/>
      <c r="BF10" s="1941"/>
      <c r="BG10" s="1941"/>
      <c r="BH10" s="1941"/>
      <c r="BI10" s="1941"/>
      <c r="BJ10" s="1934" t="s">
        <v>246</v>
      </c>
      <c r="BK10" s="1934"/>
      <c r="BL10" s="1934"/>
      <c r="BM10" s="1935"/>
      <c r="BP10" s="1951" t="s">
        <v>464</v>
      </c>
      <c r="BQ10" s="1952"/>
      <c r="BR10" s="1952"/>
      <c r="BS10" s="1952"/>
      <c r="BT10" s="1952"/>
      <c r="BU10" s="1952"/>
      <c r="BV10" s="1952"/>
      <c r="BW10" s="1952"/>
      <c r="BX10" s="1952"/>
      <c r="BY10" s="1952"/>
      <c r="BZ10" s="1952"/>
      <c r="CA10" s="1953"/>
      <c r="CB10" s="1954" t="s">
        <v>466</v>
      </c>
      <c r="CC10" s="1955"/>
      <c r="CD10" s="1955"/>
      <c r="CE10" s="1955"/>
      <c r="CF10" s="1955"/>
      <c r="CG10" s="1955"/>
      <c r="CH10" s="1955"/>
      <c r="CI10" s="1955"/>
      <c r="CJ10" s="1955"/>
      <c r="CK10" s="1956"/>
      <c r="CL10" s="1864" t="s">
        <v>130</v>
      </c>
      <c r="CM10" s="1865"/>
      <c r="CN10" s="1865"/>
      <c r="CO10" s="1865"/>
      <c r="CP10" s="1865"/>
      <c r="CQ10" s="1865"/>
      <c r="CR10" s="1865"/>
      <c r="CS10" s="1865"/>
      <c r="CT10" s="1865"/>
      <c r="CU10" s="1865"/>
      <c r="CV10" s="1865"/>
      <c r="CW10" s="1865"/>
      <c r="CX10" s="1865"/>
      <c r="CY10" s="1865"/>
      <c r="CZ10" s="1865"/>
      <c r="DA10" s="1865"/>
      <c r="DB10" s="1865"/>
      <c r="DC10" s="1865"/>
      <c r="DD10" s="1865"/>
      <c r="DE10" s="1865"/>
      <c r="DF10" s="1865"/>
      <c r="DG10" s="1866"/>
      <c r="DH10" s="1940" t="s">
        <v>247</v>
      </c>
      <c r="DI10" s="1940"/>
      <c r="DJ10" s="1940"/>
      <c r="DK10" s="1940"/>
      <c r="DL10" s="1941" t="s">
        <v>301</v>
      </c>
      <c r="DM10" s="1941"/>
      <c r="DN10" s="1941"/>
      <c r="DO10" s="1941"/>
      <c r="DP10" s="1941"/>
      <c r="DQ10" s="1941"/>
      <c r="DR10" s="1941"/>
      <c r="DS10" s="1941"/>
      <c r="DT10" s="1941"/>
      <c r="DU10" s="1941"/>
      <c r="DV10" s="1941"/>
      <c r="DW10" s="1941"/>
      <c r="DX10" s="1934" t="s">
        <v>246</v>
      </c>
      <c r="DY10" s="1934"/>
      <c r="DZ10" s="1934"/>
      <c r="EA10" s="1935"/>
    </row>
    <row r="11" spans="1:131" ht="13.5" customHeight="1" x14ac:dyDescent="0.15">
      <c r="B11" s="1963" t="s">
        <v>465</v>
      </c>
      <c r="C11" s="1964"/>
      <c r="D11" s="1964"/>
      <c r="E11" s="1964"/>
      <c r="F11" s="1964"/>
      <c r="G11" s="1964"/>
      <c r="H11" s="1964"/>
      <c r="I11" s="1965"/>
      <c r="J11" s="194"/>
      <c r="K11" s="1143" t="s">
        <v>16</v>
      </c>
      <c r="L11" s="1143"/>
      <c r="M11" s="1144"/>
      <c r="N11" s="1957"/>
      <c r="O11" s="1958"/>
      <c r="P11" s="1958"/>
      <c r="Q11" s="1958"/>
      <c r="R11" s="1958"/>
      <c r="S11" s="1958"/>
      <c r="T11" s="1958"/>
      <c r="U11" s="1958"/>
      <c r="V11" s="1958"/>
      <c r="W11" s="1959"/>
      <c r="X11" s="1863" t="s">
        <v>469</v>
      </c>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6"/>
      <c r="AT11" s="1940"/>
      <c r="AU11" s="1940"/>
      <c r="AV11" s="1940"/>
      <c r="AW11" s="1940"/>
      <c r="AX11" s="1941"/>
      <c r="AY11" s="1941"/>
      <c r="AZ11" s="1941"/>
      <c r="BA11" s="1941"/>
      <c r="BB11" s="1941"/>
      <c r="BC11" s="1941"/>
      <c r="BD11" s="1941"/>
      <c r="BE11" s="1941"/>
      <c r="BF11" s="1941"/>
      <c r="BG11" s="1941"/>
      <c r="BH11" s="1941"/>
      <c r="BI11" s="1941"/>
      <c r="BJ11" s="1936"/>
      <c r="BK11" s="1936"/>
      <c r="BL11" s="1936"/>
      <c r="BM11" s="1937"/>
      <c r="BP11" s="1963" t="s">
        <v>465</v>
      </c>
      <c r="BQ11" s="1964"/>
      <c r="BR11" s="1964"/>
      <c r="BS11" s="1964"/>
      <c r="BT11" s="1964"/>
      <c r="BU11" s="1964"/>
      <c r="BV11" s="1964"/>
      <c r="BW11" s="1965"/>
      <c r="BX11" s="194"/>
      <c r="BY11" s="1143" t="s">
        <v>16</v>
      </c>
      <c r="BZ11" s="1143"/>
      <c r="CA11" s="1144"/>
      <c r="CB11" s="1957"/>
      <c r="CC11" s="1958"/>
      <c r="CD11" s="1958"/>
      <c r="CE11" s="1958"/>
      <c r="CF11" s="1958"/>
      <c r="CG11" s="1958"/>
      <c r="CH11" s="1958"/>
      <c r="CI11" s="1958"/>
      <c r="CJ11" s="1958"/>
      <c r="CK11" s="1959"/>
      <c r="CL11" s="1863" t="s">
        <v>468</v>
      </c>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6"/>
      <c r="DH11" s="1940"/>
      <c r="DI11" s="1940"/>
      <c r="DJ11" s="1940"/>
      <c r="DK11" s="1940"/>
      <c r="DL11" s="1941"/>
      <c r="DM11" s="1941"/>
      <c r="DN11" s="1941"/>
      <c r="DO11" s="1941"/>
      <c r="DP11" s="1941"/>
      <c r="DQ11" s="1941"/>
      <c r="DR11" s="1941"/>
      <c r="DS11" s="1941"/>
      <c r="DT11" s="1941"/>
      <c r="DU11" s="1941"/>
      <c r="DV11" s="1941"/>
      <c r="DW11" s="1941"/>
      <c r="DX11" s="1936"/>
      <c r="DY11" s="1936"/>
      <c r="DZ11" s="1936"/>
      <c r="EA11" s="1937"/>
    </row>
    <row r="12" spans="1:131" ht="21" customHeight="1" x14ac:dyDescent="0.15">
      <c r="B12" s="1966"/>
      <c r="C12" s="1967"/>
      <c r="D12" s="1967"/>
      <c r="E12" s="1967"/>
      <c r="F12" s="1967"/>
      <c r="G12" s="1967"/>
      <c r="H12" s="1967"/>
      <c r="I12" s="1968"/>
      <c r="J12" s="195"/>
      <c r="K12" s="1145"/>
      <c r="L12" s="1145"/>
      <c r="M12" s="1146"/>
      <c r="N12" s="1960"/>
      <c r="O12" s="1961"/>
      <c r="P12" s="1961"/>
      <c r="Q12" s="1961"/>
      <c r="R12" s="1961"/>
      <c r="S12" s="1961"/>
      <c r="T12" s="1961"/>
      <c r="U12" s="1961"/>
      <c r="V12" s="1961"/>
      <c r="W12" s="1962"/>
      <c r="X12" s="1860" t="s">
        <v>131</v>
      </c>
      <c r="Y12" s="1861"/>
      <c r="Z12" s="1861"/>
      <c r="AA12" s="1861"/>
      <c r="AB12" s="1861"/>
      <c r="AC12" s="1861"/>
      <c r="AD12" s="1860" t="s">
        <v>133</v>
      </c>
      <c r="AE12" s="1980"/>
      <c r="AF12" s="1980"/>
      <c r="AG12" s="1980"/>
      <c r="AH12" s="1980"/>
      <c r="AI12" s="1980"/>
      <c r="AJ12" s="1980"/>
      <c r="AK12" s="1980"/>
      <c r="AL12" s="1980"/>
      <c r="AM12" s="1981"/>
      <c r="AN12" s="1860" t="s">
        <v>132</v>
      </c>
      <c r="AO12" s="1861"/>
      <c r="AP12" s="1861"/>
      <c r="AQ12" s="1861"/>
      <c r="AR12" s="1861"/>
      <c r="AS12" s="1862"/>
      <c r="AT12" s="1940"/>
      <c r="AU12" s="1940"/>
      <c r="AV12" s="1940"/>
      <c r="AW12" s="1940"/>
      <c r="AX12" s="1941" t="s">
        <v>248</v>
      </c>
      <c r="AY12" s="1941"/>
      <c r="AZ12" s="1941"/>
      <c r="BA12" s="1941"/>
      <c r="BB12" s="1941"/>
      <c r="BC12" s="1941"/>
      <c r="BD12" s="1941"/>
      <c r="BE12" s="1941"/>
      <c r="BF12" s="1941" t="s">
        <v>145</v>
      </c>
      <c r="BG12" s="1941"/>
      <c r="BH12" s="1941"/>
      <c r="BI12" s="1941"/>
      <c r="BJ12" s="1938"/>
      <c r="BK12" s="1938"/>
      <c r="BL12" s="1938"/>
      <c r="BM12" s="1939"/>
      <c r="BP12" s="1966"/>
      <c r="BQ12" s="1967"/>
      <c r="BR12" s="1967"/>
      <c r="BS12" s="1967"/>
      <c r="BT12" s="1967"/>
      <c r="BU12" s="1967"/>
      <c r="BV12" s="1967"/>
      <c r="BW12" s="1968"/>
      <c r="BX12" s="195"/>
      <c r="BY12" s="1145"/>
      <c r="BZ12" s="1145"/>
      <c r="CA12" s="1146"/>
      <c r="CB12" s="1960"/>
      <c r="CC12" s="1961"/>
      <c r="CD12" s="1961"/>
      <c r="CE12" s="1961"/>
      <c r="CF12" s="1961"/>
      <c r="CG12" s="1961"/>
      <c r="CH12" s="1961"/>
      <c r="CI12" s="1961"/>
      <c r="CJ12" s="1961"/>
      <c r="CK12" s="1962"/>
      <c r="CL12" s="1860" t="s">
        <v>131</v>
      </c>
      <c r="CM12" s="1861"/>
      <c r="CN12" s="1861"/>
      <c r="CO12" s="1861"/>
      <c r="CP12" s="1861"/>
      <c r="CQ12" s="1861"/>
      <c r="CR12" s="1860" t="s">
        <v>133</v>
      </c>
      <c r="CS12" s="1980"/>
      <c r="CT12" s="1980"/>
      <c r="CU12" s="1980"/>
      <c r="CV12" s="1980"/>
      <c r="CW12" s="1980"/>
      <c r="CX12" s="1980"/>
      <c r="CY12" s="1980"/>
      <c r="CZ12" s="1980"/>
      <c r="DA12" s="1981"/>
      <c r="DB12" s="1860" t="s">
        <v>132</v>
      </c>
      <c r="DC12" s="1861"/>
      <c r="DD12" s="1861"/>
      <c r="DE12" s="1861"/>
      <c r="DF12" s="1861"/>
      <c r="DG12" s="1862"/>
      <c r="DH12" s="1940"/>
      <c r="DI12" s="1940"/>
      <c r="DJ12" s="1940"/>
      <c r="DK12" s="1940"/>
      <c r="DL12" s="1941" t="s">
        <v>248</v>
      </c>
      <c r="DM12" s="1941"/>
      <c r="DN12" s="1941"/>
      <c r="DO12" s="1941"/>
      <c r="DP12" s="1941"/>
      <c r="DQ12" s="1941"/>
      <c r="DR12" s="1941"/>
      <c r="DS12" s="1941"/>
      <c r="DT12" s="1941" t="s">
        <v>145</v>
      </c>
      <c r="DU12" s="1941"/>
      <c r="DV12" s="1941"/>
      <c r="DW12" s="1941"/>
      <c r="DX12" s="1938"/>
      <c r="DY12" s="1938"/>
      <c r="DZ12" s="1938"/>
      <c r="EA12" s="1939"/>
    </row>
    <row r="13" spans="1:131" ht="16.5" customHeight="1" x14ac:dyDescent="0.15">
      <c r="B13" s="1905" t="s">
        <v>98</v>
      </c>
      <c r="C13" s="1905"/>
      <c r="D13" s="1905"/>
      <c r="E13" s="1905"/>
      <c r="F13" s="1860" t="s">
        <v>99</v>
      </c>
      <c r="G13" s="1861"/>
      <c r="H13" s="1861"/>
      <c r="I13" s="1862"/>
      <c r="J13" s="1982"/>
      <c r="K13" s="1867"/>
      <c r="L13" s="1867"/>
      <c r="M13" s="1868"/>
      <c r="N13" s="194"/>
      <c r="O13" s="196"/>
      <c r="P13" s="196"/>
      <c r="Q13" s="196"/>
      <c r="R13" s="196"/>
      <c r="S13" s="196"/>
      <c r="T13" s="196"/>
      <c r="U13" s="196"/>
      <c r="V13" s="196"/>
      <c r="W13" s="197" t="s">
        <v>126</v>
      </c>
      <c r="X13" s="1156" t="s">
        <v>17</v>
      </c>
      <c r="Y13" s="1157"/>
      <c r="Z13" s="1157"/>
      <c r="AA13" s="1158"/>
      <c r="AB13" s="1774" t="s">
        <v>100</v>
      </c>
      <c r="AC13" s="1775"/>
      <c r="AD13" s="1156" t="s">
        <v>127</v>
      </c>
      <c r="AE13" s="1157"/>
      <c r="AF13" s="1157"/>
      <c r="AG13" s="1157"/>
      <c r="AH13" s="1983" t="s">
        <v>128</v>
      </c>
      <c r="AI13" s="1984"/>
      <c r="AJ13" s="1984"/>
      <c r="AK13" s="1985"/>
      <c r="AL13" s="1774" t="s">
        <v>100</v>
      </c>
      <c r="AM13" s="1775"/>
      <c r="AN13" s="1156" t="s">
        <v>196</v>
      </c>
      <c r="AO13" s="1157"/>
      <c r="AP13" s="1157"/>
      <c r="AQ13" s="1158"/>
      <c r="AR13" s="1774" t="s">
        <v>197</v>
      </c>
      <c r="AS13" s="1775"/>
      <c r="AT13" s="1156" t="s">
        <v>150</v>
      </c>
      <c r="AU13" s="1157"/>
      <c r="AV13" s="1157"/>
      <c r="AW13" s="1158"/>
      <c r="AX13" s="1156" t="s">
        <v>127</v>
      </c>
      <c r="AY13" s="1157"/>
      <c r="AZ13" s="1157"/>
      <c r="BA13" s="1157"/>
      <c r="BB13" s="1827" t="s">
        <v>150</v>
      </c>
      <c r="BC13" s="1157"/>
      <c r="BD13" s="1157"/>
      <c r="BE13" s="1158"/>
      <c r="BF13" s="1156" t="s">
        <v>150</v>
      </c>
      <c r="BG13" s="1157"/>
      <c r="BH13" s="1157"/>
      <c r="BI13" s="1158"/>
      <c r="BJ13" s="1156" t="s">
        <v>150</v>
      </c>
      <c r="BK13" s="1157"/>
      <c r="BL13" s="1157"/>
      <c r="BM13" s="1158"/>
      <c r="BP13" s="1905" t="s">
        <v>98</v>
      </c>
      <c r="BQ13" s="1905"/>
      <c r="BR13" s="1905"/>
      <c r="BS13" s="1905"/>
      <c r="BT13" s="1860" t="s">
        <v>99</v>
      </c>
      <c r="BU13" s="1861"/>
      <c r="BV13" s="1861"/>
      <c r="BW13" s="1862"/>
      <c r="BX13" s="1982"/>
      <c r="BY13" s="1867"/>
      <c r="BZ13" s="1867"/>
      <c r="CA13" s="1868"/>
      <c r="CB13" s="194"/>
      <c r="CC13" s="196"/>
      <c r="CD13" s="196"/>
      <c r="CE13" s="196"/>
      <c r="CF13" s="196"/>
      <c r="CG13" s="196"/>
      <c r="CH13" s="196"/>
      <c r="CI13" s="196"/>
      <c r="CJ13" s="196"/>
      <c r="CK13" s="197" t="s">
        <v>126</v>
      </c>
      <c r="CL13" s="1156" t="s">
        <v>17</v>
      </c>
      <c r="CM13" s="1157"/>
      <c r="CN13" s="1157"/>
      <c r="CO13" s="1158"/>
      <c r="CP13" s="1774" t="s">
        <v>100</v>
      </c>
      <c r="CQ13" s="1775"/>
      <c r="CR13" s="1156" t="s">
        <v>127</v>
      </c>
      <c r="CS13" s="1157"/>
      <c r="CT13" s="1157"/>
      <c r="CU13" s="1157"/>
      <c r="CV13" s="1983" t="s">
        <v>128</v>
      </c>
      <c r="CW13" s="1984"/>
      <c r="CX13" s="1984"/>
      <c r="CY13" s="1985"/>
      <c r="CZ13" s="1774" t="s">
        <v>100</v>
      </c>
      <c r="DA13" s="1775"/>
      <c r="DB13" s="1156" t="s">
        <v>196</v>
      </c>
      <c r="DC13" s="1157"/>
      <c r="DD13" s="1157"/>
      <c r="DE13" s="1158"/>
      <c r="DF13" s="1774" t="s">
        <v>197</v>
      </c>
      <c r="DG13" s="1775"/>
      <c r="DH13" s="1156" t="s">
        <v>150</v>
      </c>
      <c r="DI13" s="1157"/>
      <c r="DJ13" s="1157"/>
      <c r="DK13" s="1158"/>
      <c r="DL13" s="1156" t="s">
        <v>127</v>
      </c>
      <c r="DM13" s="1157"/>
      <c r="DN13" s="1157"/>
      <c r="DO13" s="1157"/>
      <c r="DP13" s="1827" t="s">
        <v>150</v>
      </c>
      <c r="DQ13" s="1157"/>
      <c r="DR13" s="1157"/>
      <c r="DS13" s="1158"/>
      <c r="DT13" s="1156" t="s">
        <v>150</v>
      </c>
      <c r="DU13" s="1157"/>
      <c r="DV13" s="1157"/>
      <c r="DW13" s="1158"/>
      <c r="DX13" s="1156" t="s">
        <v>150</v>
      </c>
      <c r="DY13" s="1157"/>
      <c r="DZ13" s="1157"/>
      <c r="EA13" s="1158"/>
    </row>
    <row r="14" spans="1:131" ht="7.5" customHeight="1" x14ac:dyDescent="0.15">
      <c r="B14" s="1537" t="str">
        <f>IF(AND(従業員情報!$E$5="要",OR(年末調整1!$C$42="一般の控除対象配偶者",年末調整1!$C$42="老人控除対象配偶者")),"○","")</f>
        <v/>
      </c>
      <c r="C14" s="1537"/>
      <c r="D14" s="1537"/>
      <c r="E14" s="1537"/>
      <c r="F14" s="1867"/>
      <c r="G14" s="1867"/>
      <c r="H14" s="1867"/>
      <c r="I14" s="1868"/>
      <c r="J14" s="1822" t="str">
        <f>IF(AND(従業員情報!$E$5="要",年末調整1!$C$42="老人控除対象配偶者"),"○","")</f>
        <v/>
      </c>
      <c r="K14" s="1567"/>
      <c r="L14" s="1567"/>
      <c r="M14" s="1823"/>
      <c r="N14" s="2065">
        <f>年末調整1!$L$43+年末調整1!$V$43</f>
        <v>0</v>
      </c>
      <c r="O14" s="1583"/>
      <c r="P14" s="1583"/>
      <c r="Q14" s="1583"/>
      <c r="R14" s="1583"/>
      <c r="S14" s="1583"/>
      <c r="T14" s="1583"/>
      <c r="U14" s="1583"/>
      <c r="V14" s="1583"/>
      <c r="W14" s="2066"/>
      <c r="X14" s="1152">
        <f>年末調整1!$BC$55</f>
        <v>0</v>
      </c>
      <c r="Y14" s="1153"/>
      <c r="Z14" s="1153"/>
      <c r="AA14" s="1153"/>
      <c r="AB14" s="1152"/>
      <c r="AC14" s="1263"/>
      <c r="AD14" s="1152">
        <f>年末調整1!$BE$55</f>
        <v>0</v>
      </c>
      <c r="AE14" s="1153"/>
      <c r="AF14" s="1153"/>
      <c r="AG14" s="1153"/>
      <c r="AH14" s="1987">
        <f>年末調整1!$BG$55+年末調整1!$BE$55</f>
        <v>0</v>
      </c>
      <c r="AI14" s="1567"/>
      <c r="AJ14" s="1567"/>
      <c r="AK14" s="1823"/>
      <c r="AL14" s="198"/>
      <c r="AM14" s="199"/>
      <c r="AN14" s="1265">
        <f>年末調整1!$BI$55</f>
        <v>0</v>
      </c>
      <c r="AO14" s="1265"/>
      <c r="AP14" s="1265"/>
      <c r="AQ14" s="1265"/>
      <c r="AR14" s="200"/>
      <c r="AS14" s="201"/>
      <c r="AT14" s="1152">
        <f>年末調整1!$BC$72</f>
        <v>0</v>
      </c>
      <c r="AU14" s="1623"/>
      <c r="AV14" s="1623"/>
      <c r="AW14" s="1765"/>
      <c r="AX14" s="1152">
        <f>年末調整1!$C$98</f>
        <v>0</v>
      </c>
      <c r="AY14" s="1153"/>
      <c r="AZ14" s="1153"/>
      <c r="BA14" s="1153"/>
      <c r="BB14" s="2006">
        <f>年末調整1!$G$98+年末調整1!$C$98</f>
        <v>0</v>
      </c>
      <c r="BC14" s="1153"/>
      <c r="BD14" s="1153"/>
      <c r="BE14" s="1263"/>
      <c r="BF14" s="1152">
        <f>年末調整1!$K$98</f>
        <v>0</v>
      </c>
      <c r="BG14" s="1153"/>
      <c r="BH14" s="1153"/>
      <c r="BI14" s="1263"/>
      <c r="BJ14" s="1152">
        <f>IF(年末調整1!$C$42="適用なし",0,IF(年末調整1!$P$36="○",1,0))+COUNTIF(年末調整1!$V$54:$W$87,"○")</f>
        <v>0</v>
      </c>
      <c r="BK14" s="1153"/>
      <c r="BL14" s="1153"/>
      <c r="BM14" s="1263"/>
      <c r="BP14" s="1537" t="str">
        <f>IF(AND(従業員情報!$E$5="要",OR(年末調整1!$C$42="一般の控除対象配偶者",年末調整1!$C$42="老人控除対象配偶者")),"○","")</f>
        <v/>
      </c>
      <c r="BQ14" s="1537"/>
      <c r="BR14" s="1537"/>
      <c r="BS14" s="1537"/>
      <c r="BT14" s="1867"/>
      <c r="BU14" s="1867"/>
      <c r="BV14" s="1867"/>
      <c r="BW14" s="1868"/>
      <c r="BX14" s="1822" t="str">
        <f>IF(AND(従業員情報!$E$5="要",年末調整1!$C$42="老人控除対象配偶者"),"○","")</f>
        <v/>
      </c>
      <c r="BY14" s="1567"/>
      <c r="BZ14" s="1567"/>
      <c r="CA14" s="1823"/>
      <c r="CB14" s="2065">
        <f>年末調整1!$L$43+年末調整1!$V$43</f>
        <v>0</v>
      </c>
      <c r="CC14" s="1583"/>
      <c r="CD14" s="1583"/>
      <c r="CE14" s="1583"/>
      <c r="CF14" s="1583"/>
      <c r="CG14" s="1583"/>
      <c r="CH14" s="1583"/>
      <c r="CI14" s="1583"/>
      <c r="CJ14" s="1583"/>
      <c r="CK14" s="2066"/>
      <c r="CL14" s="1152">
        <f>年末調整1!$BC$55</f>
        <v>0</v>
      </c>
      <c r="CM14" s="1153"/>
      <c r="CN14" s="1153"/>
      <c r="CO14" s="1153"/>
      <c r="CP14" s="1152"/>
      <c r="CQ14" s="1263"/>
      <c r="CR14" s="1152">
        <f>年末調整1!$BE$55</f>
        <v>0</v>
      </c>
      <c r="CS14" s="1153"/>
      <c r="CT14" s="1153"/>
      <c r="CU14" s="1153"/>
      <c r="CV14" s="1987">
        <f>年末調整1!$BG$55+年末調整1!$BE$55</f>
        <v>0</v>
      </c>
      <c r="CW14" s="1567"/>
      <c r="CX14" s="1567"/>
      <c r="CY14" s="1823"/>
      <c r="CZ14" s="198"/>
      <c r="DA14" s="199"/>
      <c r="DB14" s="1265">
        <f>年末調整1!$BI$55</f>
        <v>0</v>
      </c>
      <c r="DC14" s="1265"/>
      <c r="DD14" s="1265"/>
      <c r="DE14" s="1265"/>
      <c r="DF14" s="200"/>
      <c r="DG14" s="201"/>
      <c r="DH14" s="1152">
        <f>年末調整1!$BC$72</f>
        <v>0</v>
      </c>
      <c r="DI14" s="1623"/>
      <c r="DJ14" s="1623"/>
      <c r="DK14" s="1765"/>
      <c r="DL14" s="1152">
        <f>年末調整1!$C$98</f>
        <v>0</v>
      </c>
      <c r="DM14" s="1153"/>
      <c r="DN14" s="1153"/>
      <c r="DO14" s="1153"/>
      <c r="DP14" s="2006">
        <f>年末調整1!$G$98+年末調整1!$C$98</f>
        <v>0</v>
      </c>
      <c r="DQ14" s="1153"/>
      <c r="DR14" s="1153"/>
      <c r="DS14" s="1263"/>
      <c r="DT14" s="1152">
        <f>年末調整1!$K$98</f>
        <v>0</v>
      </c>
      <c r="DU14" s="1153"/>
      <c r="DV14" s="1153"/>
      <c r="DW14" s="1263"/>
      <c r="DX14" s="1152">
        <f>IF(年末調整1!$C$42="適用なし",0,IF(年末調整1!$P$36="○",1,0))+COUNTIF(年末調整1!$V$54:$W$87,"○")</f>
        <v>0</v>
      </c>
      <c r="DY14" s="1153"/>
      <c r="DZ14" s="1153"/>
      <c r="EA14" s="1263"/>
    </row>
    <row r="15" spans="1:131" ht="13.5" customHeight="1" x14ac:dyDescent="0.15">
      <c r="B15" s="1537"/>
      <c r="C15" s="1537"/>
      <c r="D15" s="1537"/>
      <c r="E15" s="1537"/>
      <c r="F15" s="1602"/>
      <c r="G15" s="1602"/>
      <c r="H15" s="1602"/>
      <c r="I15" s="1869"/>
      <c r="J15" s="1822"/>
      <c r="K15" s="1567"/>
      <c r="L15" s="1567"/>
      <c r="M15" s="1823"/>
      <c r="N15" s="2065"/>
      <c r="O15" s="1583"/>
      <c r="P15" s="1583"/>
      <c r="Q15" s="1583"/>
      <c r="R15" s="1583"/>
      <c r="S15" s="1583"/>
      <c r="T15" s="1583"/>
      <c r="U15" s="1583"/>
      <c r="V15" s="1583"/>
      <c r="W15" s="2066"/>
      <c r="X15" s="1152"/>
      <c r="Y15" s="1153"/>
      <c r="Z15" s="1153"/>
      <c r="AA15" s="1153"/>
      <c r="AB15" s="1152"/>
      <c r="AC15" s="1263"/>
      <c r="AD15" s="1152"/>
      <c r="AE15" s="1153"/>
      <c r="AF15" s="1153"/>
      <c r="AG15" s="1153"/>
      <c r="AH15" s="1987"/>
      <c r="AI15" s="1567"/>
      <c r="AJ15" s="1567"/>
      <c r="AK15" s="1823"/>
      <c r="AL15" s="198"/>
      <c r="AM15" s="199"/>
      <c r="AN15" s="1266"/>
      <c r="AO15" s="1266"/>
      <c r="AP15" s="1266"/>
      <c r="AQ15" s="1266"/>
      <c r="AR15" s="200"/>
      <c r="AS15" s="201"/>
      <c r="AT15" s="1766"/>
      <c r="AU15" s="1623"/>
      <c r="AV15" s="1623"/>
      <c r="AW15" s="1765"/>
      <c r="AX15" s="1152"/>
      <c r="AY15" s="1153"/>
      <c r="AZ15" s="1153"/>
      <c r="BA15" s="1153"/>
      <c r="BB15" s="2006"/>
      <c r="BC15" s="1153"/>
      <c r="BD15" s="1153"/>
      <c r="BE15" s="1263"/>
      <c r="BF15" s="1152"/>
      <c r="BG15" s="1153"/>
      <c r="BH15" s="1153"/>
      <c r="BI15" s="1263"/>
      <c r="BJ15" s="1152"/>
      <c r="BK15" s="1153"/>
      <c r="BL15" s="1153"/>
      <c r="BM15" s="1263"/>
      <c r="BP15" s="1537"/>
      <c r="BQ15" s="1537"/>
      <c r="BR15" s="1537"/>
      <c r="BS15" s="1537"/>
      <c r="BT15" s="1602"/>
      <c r="BU15" s="1602"/>
      <c r="BV15" s="1602"/>
      <c r="BW15" s="1869"/>
      <c r="BX15" s="1822"/>
      <c r="BY15" s="1567"/>
      <c r="BZ15" s="1567"/>
      <c r="CA15" s="1823"/>
      <c r="CB15" s="2065"/>
      <c r="CC15" s="1583"/>
      <c r="CD15" s="1583"/>
      <c r="CE15" s="1583"/>
      <c r="CF15" s="1583"/>
      <c r="CG15" s="1583"/>
      <c r="CH15" s="1583"/>
      <c r="CI15" s="1583"/>
      <c r="CJ15" s="1583"/>
      <c r="CK15" s="2066"/>
      <c r="CL15" s="1152"/>
      <c r="CM15" s="1153"/>
      <c r="CN15" s="1153"/>
      <c r="CO15" s="1153"/>
      <c r="CP15" s="1152"/>
      <c r="CQ15" s="1263"/>
      <c r="CR15" s="1152"/>
      <c r="CS15" s="1153"/>
      <c r="CT15" s="1153"/>
      <c r="CU15" s="1153"/>
      <c r="CV15" s="1987"/>
      <c r="CW15" s="1567"/>
      <c r="CX15" s="1567"/>
      <c r="CY15" s="1823"/>
      <c r="CZ15" s="198"/>
      <c r="DA15" s="199"/>
      <c r="DB15" s="1266"/>
      <c r="DC15" s="1266"/>
      <c r="DD15" s="1266"/>
      <c r="DE15" s="1266"/>
      <c r="DF15" s="200"/>
      <c r="DG15" s="201"/>
      <c r="DH15" s="1766"/>
      <c r="DI15" s="1623"/>
      <c r="DJ15" s="1623"/>
      <c r="DK15" s="1765"/>
      <c r="DL15" s="1152"/>
      <c r="DM15" s="1153"/>
      <c r="DN15" s="1153"/>
      <c r="DO15" s="1153"/>
      <c r="DP15" s="2006"/>
      <c r="DQ15" s="1153"/>
      <c r="DR15" s="1153"/>
      <c r="DS15" s="1263"/>
      <c r="DT15" s="1152"/>
      <c r="DU15" s="1153"/>
      <c r="DV15" s="1153"/>
      <c r="DW15" s="1263"/>
      <c r="DX15" s="1152"/>
      <c r="DY15" s="1153"/>
      <c r="DZ15" s="1153"/>
      <c r="EA15" s="1263"/>
    </row>
    <row r="16" spans="1:131" ht="20.25" customHeight="1" x14ac:dyDescent="0.15">
      <c r="B16" s="1537"/>
      <c r="C16" s="1537"/>
      <c r="D16" s="1537"/>
      <c r="E16" s="1537"/>
      <c r="F16" s="1870"/>
      <c r="G16" s="1870"/>
      <c r="H16" s="1870"/>
      <c r="I16" s="1871"/>
      <c r="J16" s="1824"/>
      <c r="K16" s="1825"/>
      <c r="L16" s="1825"/>
      <c r="M16" s="1826"/>
      <c r="N16" s="2067"/>
      <c r="O16" s="2068"/>
      <c r="P16" s="2068"/>
      <c r="Q16" s="2068"/>
      <c r="R16" s="2068"/>
      <c r="S16" s="2068"/>
      <c r="T16" s="2068"/>
      <c r="U16" s="2068"/>
      <c r="V16" s="2068"/>
      <c r="W16" s="2069"/>
      <c r="X16" s="1154"/>
      <c r="Y16" s="1155"/>
      <c r="Z16" s="1155"/>
      <c r="AA16" s="1155"/>
      <c r="AB16" s="1154"/>
      <c r="AC16" s="1264"/>
      <c r="AD16" s="1154"/>
      <c r="AE16" s="1155"/>
      <c r="AF16" s="1155"/>
      <c r="AG16" s="1155"/>
      <c r="AH16" s="1988"/>
      <c r="AI16" s="1825"/>
      <c r="AJ16" s="1825"/>
      <c r="AK16" s="1826"/>
      <c r="AL16" s="202"/>
      <c r="AM16" s="203"/>
      <c r="AN16" s="1266"/>
      <c r="AO16" s="1266"/>
      <c r="AP16" s="1266"/>
      <c r="AQ16" s="1266"/>
      <c r="AR16" s="204"/>
      <c r="AS16" s="205"/>
      <c r="AT16" s="1767"/>
      <c r="AU16" s="1768"/>
      <c r="AV16" s="1768"/>
      <c r="AW16" s="1769"/>
      <c r="AX16" s="1154"/>
      <c r="AY16" s="1155"/>
      <c r="AZ16" s="1155"/>
      <c r="BA16" s="1155"/>
      <c r="BB16" s="2007"/>
      <c r="BC16" s="1155"/>
      <c r="BD16" s="1155"/>
      <c r="BE16" s="1264"/>
      <c r="BF16" s="1154"/>
      <c r="BG16" s="1155"/>
      <c r="BH16" s="1155"/>
      <c r="BI16" s="1264"/>
      <c r="BJ16" s="1154"/>
      <c r="BK16" s="1155"/>
      <c r="BL16" s="1155"/>
      <c r="BM16" s="1264"/>
      <c r="BP16" s="1537"/>
      <c r="BQ16" s="1537"/>
      <c r="BR16" s="1537"/>
      <c r="BS16" s="1537"/>
      <c r="BT16" s="1870"/>
      <c r="BU16" s="1870"/>
      <c r="BV16" s="1870"/>
      <c r="BW16" s="1871"/>
      <c r="BX16" s="1824"/>
      <c r="BY16" s="1825"/>
      <c r="BZ16" s="1825"/>
      <c r="CA16" s="1826"/>
      <c r="CB16" s="2067"/>
      <c r="CC16" s="2068"/>
      <c r="CD16" s="2068"/>
      <c r="CE16" s="2068"/>
      <c r="CF16" s="2068"/>
      <c r="CG16" s="2068"/>
      <c r="CH16" s="2068"/>
      <c r="CI16" s="2068"/>
      <c r="CJ16" s="2068"/>
      <c r="CK16" s="2069"/>
      <c r="CL16" s="1154"/>
      <c r="CM16" s="1155"/>
      <c r="CN16" s="1155"/>
      <c r="CO16" s="1155"/>
      <c r="CP16" s="1154"/>
      <c r="CQ16" s="1264"/>
      <c r="CR16" s="1154"/>
      <c r="CS16" s="1155"/>
      <c r="CT16" s="1155"/>
      <c r="CU16" s="1155"/>
      <c r="CV16" s="1988"/>
      <c r="CW16" s="1825"/>
      <c r="CX16" s="1825"/>
      <c r="CY16" s="1826"/>
      <c r="CZ16" s="202"/>
      <c r="DA16" s="203"/>
      <c r="DB16" s="1266"/>
      <c r="DC16" s="1266"/>
      <c r="DD16" s="1266"/>
      <c r="DE16" s="1266"/>
      <c r="DF16" s="204"/>
      <c r="DG16" s="205"/>
      <c r="DH16" s="1767"/>
      <c r="DI16" s="1768"/>
      <c r="DJ16" s="1768"/>
      <c r="DK16" s="1769"/>
      <c r="DL16" s="1154"/>
      <c r="DM16" s="1155"/>
      <c r="DN16" s="1155"/>
      <c r="DO16" s="1155"/>
      <c r="DP16" s="2007"/>
      <c r="DQ16" s="1155"/>
      <c r="DR16" s="1155"/>
      <c r="DS16" s="1264"/>
      <c r="DT16" s="1154"/>
      <c r="DU16" s="1155"/>
      <c r="DV16" s="1155"/>
      <c r="DW16" s="1264"/>
      <c r="DX16" s="1154"/>
      <c r="DY16" s="1155"/>
      <c r="DZ16" s="1155"/>
      <c r="EA16" s="1264"/>
    </row>
    <row r="17" spans="2:167" ht="21" customHeight="1" x14ac:dyDescent="0.15">
      <c r="B17" s="1147" t="s">
        <v>242</v>
      </c>
      <c r="C17" s="1148"/>
      <c r="D17" s="1148"/>
      <c r="E17" s="1148"/>
      <c r="F17" s="1148"/>
      <c r="G17" s="1148"/>
      <c r="H17" s="1148"/>
      <c r="I17" s="1148"/>
      <c r="J17" s="1148"/>
      <c r="K17" s="1148"/>
      <c r="L17" s="1148"/>
      <c r="M17" s="1148"/>
      <c r="N17" s="1148"/>
      <c r="O17" s="1148"/>
      <c r="P17" s="1148"/>
      <c r="Q17" s="1149"/>
      <c r="R17" s="1147" t="s">
        <v>243</v>
      </c>
      <c r="S17" s="1148"/>
      <c r="T17" s="1148"/>
      <c r="U17" s="1148"/>
      <c r="V17" s="1148"/>
      <c r="W17" s="1148"/>
      <c r="X17" s="1148"/>
      <c r="Y17" s="1148"/>
      <c r="Z17" s="1148"/>
      <c r="AA17" s="1148"/>
      <c r="AB17" s="1148"/>
      <c r="AC17" s="1148"/>
      <c r="AD17" s="1148"/>
      <c r="AE17" s="1148"/>
      <c r="AF17" s="1148"/>
      <c r="AG17" s="1149"/>
      <c r="AH17" s="1147" t="s">
        <v>244</v>
      </c>
      <c r="AI17" s="1150"/>
      <c r="AJ17" s="1150"/>
      <c r="AK17" s="1150"/>
      <c r="AL17" s="1150"/>
      <c r="AM17" s="1150"/>
      <c r="AN17" s="1150"/>
      <c r="AO17" s="1150"/>
      <c r="AP17" s="1150"/>
      <c r="AQ17" s="1150"/>
      <c r="AR17" s="1150"/>
      <c r="AS17" s="1150"/>
      <c r="AT17" s="1150"/>
      <c r="AU17" s="1150"/>
      <c r="AV17" s="1150"/>
      <c r="AW17" s="1151"/>
      <c r="AX17" s="1147" t="s">
        <v>245</v>
      </c>
      <c r="AY17" s="1148"/>
      <c r="AZ17" s="1148"/>
      <c r="BA17" s="1148"/>
      <c r="BB17" s="1148"/>
      <c r="BC17" s="1148"/>
      <c r="BD17" s="1148"/>
      <c r="BE17" s="1148"/>
      <c r="BF17" s="1148"/>
      <c r="BG17" s="1148"/>
      <c r="BH17" s="1148"/>
      <c r="BI17" s="1148"/>
      <c r="BJ17" s="1148"/>
      <c r="BK17" s="1148"/>
      <c r="BL17" s="1148"/>
      <c r="BM17" s="1149"/>
      <c r="BP17" s="1147" t="s">
        <v>242</v>
      </c>
      <c r="BQ17" s="1148"/>
      <c r="BR17" s="1148"/>
      <c r="BS17" s="1148"/>
      <c r="BT17" s="1148"/>
      <c r="BU17" s="1148"/>
      <c r="BV17" s="1148"/>
      <c r="BW17" s="1148"/>
      <c r="BX17" s="1148"/>
      <c r="BY17" s="1148"/>
      <c r="BZ17" s="1148"/>
      <c r="CA17" s="1148"/>
      <c r="CB17" s="1148"/>
      <c r="CC17" s="1148"/>
      <c r="CD17" s="1148"/>
      <c r="CE17" s="1149"/>
      <c r="CF17" s="1147" t="s">
        <v>243</v>
      </c>
      <c r="CG17" s="1148"/>
      <c r="CH17" s="1148"/>
      <c r="CI17" s="1148"/>
      <c r="CJ17" s="1148"/>
      <c r="CK17" s="1148"/>
      <c r="CL17" s="1148"/>
      <c r="CM17" s="1148"/>
      <c r="CN17" s="1148"/>
      <c r="CO17" s="1148"/>
      <c r="CP17" s="1148"/>
      <c r="CQ17" s="1148"/>
      <c r="CR17" s="1148"/>
      <c r="CS17" s="1148"/>
      <c r="CT17" s="1148"/>
      <c r="CU17" s="1149"/>
      <c r="CV17" s="1147" t="s">
        <v>244</v>
      </c>
      <c r="CW17" s="1150"/>
      <c r="CX17" s="1150"/>
      <c r="CY17" s="1150"/>
      <c r="CZ17" s="1150"/>
      <c r="DA17" s="1150"/>
      <c r="DB17" s="1150"/>
      <c r="DC17" s="1150"/>
      <c r="DD17" s="1150"/>
      <c r="DE17" s="1150"/>
      <c r="DF17" s="1150"/>
      <c r="DG17" s="1150"/>
      <c r="DH17" s="1150"/>
      <c r="DI17" s="1150"/>
      <c r="DJ17" s="1150"/>
      <c r="DK17" s="1151"/>
      <c r="DL17" s="1147" t="s">
        <v>245</v>
      </c>
      <c r="DM17" s="1148"/>
      <c r="DN17" s="1148"/>
      <c r="DO17" s="1148"/>
      <c r="DP17" s="1148"/>
      <c r="DQ17" s="1148"/>
      <c r="DR17" s="1148"/>
      <c r="DS17" s="1148"/>
      <c r="DT17" s="1148"/>
      <c r="DU17" s="1148"/>
      <c r="DV17" s="1148"/>
      <c r="DW17" s="1148"/>
      <c r="DX17" s="1148"/>
      <c r="DY17" s="1148"/>
      <c r="DZ17" s="1148"/>
      <c r="EA17" s="1149"/>
    </row>
    <row r="18" spans="2:167" s="210" customFormat="1" ht="21" customHeight="1" x14ac:dyDescent="0.15">
      <c r="B18" s="206" t="s">
        <v>127</v>
      </c>
      <c r="C18" s="207"/>
      <c r="D18" s="207"/>
      <c r="E18" s="207"/>
      <c r="F18" s="1989">
        <f>年末調整1!$AL$105+年末調整1!$AL$108</f>
        <v>0</v>
      </c>
      <c r="G18" s="1989"/>
      <c r="H18" s="1989"/>
      <c r="I18" s="1989"/>
      <c r="J18" s="1989"/>
      <c r="K18" s="1989"/>
      <c r="L18" s="1989"/>
      <c r="M18" s="1989"/>
      <c r="N18" s="1989"/>
      <c r="O18" s="1989"/>
      <c r="P18" s="207"/>
      <c r="Q18" s="208" t="s">
        <v>126</v>
      </c>
      <c r="R18" s="209"/>
      <c r="S18" s="207"/>
      <c r="T18" s="207"/>
      <c r="U18" s="207"/>
      <c r="V18" s="207"/>
      <c r="W18" s="207"/>
      <c r="X18" s="207"/>
      <c r="Y18" s="207"/>
      <c r="Z18" s="207"/>
      <c r="AA18" s="207"/>
      <c r="AB18" s="207"/>
      <c r="AC18" s="207"/>
      <c r="AD18" s="207"/>
      <c r="AE18" s="207"/>
      <c r="AF18" s="207"/>
      <c r="AG18" s="208" t="s">
        <v>126</v>
      </c>
      <c r="AH18" s="209"/>
      <c r="AI18" s="207"/>
      <c r="AJ18" s="207"/>
      <c r="AK18" s="207"/>
      <c r="AL18" s="207"/>
      <c r="AM18" s="207"/>
      <c r="AN18" s="207"/>
      <c r="AO18" s="207"/>
      <c r="AP18" s="207"/>
      <c r="AQ18" s="207"/>
      <c r="AR18" s="207"/>
      <c r="AS18" s="207"/>
      <c r="AT18" s="207"/>
      <c r="AU18" s="207"/>
      <c r="AV18" s="207"/>
      <c r="AW18" s="208" t="s">
        <v>126</v>
      </c>
      <c r="AX18" s="209"/>
      <c r="AY18" s="207"/>
      <c r="AZ18" s="207"/>
      <c r="BA18" s="207"/>
      <c r="BB18" s="207"/>
      <c r="BC18" s="207"/>
      <c r="BD18" s="207"/>
      <c r="BE18" s="207"/>
      <c r="BF18" s="207"/>
      <c r="BG18" s="207"/>
      <c r="BH18" s="207"/>
      <c r="BI18" s="207"/>
      <c r="BJ18" s="207"/>
      <c r="BK18" s="207"/>
      <c r="BL18" s="207"/>
      <c r="BM18" s="208" t="s">
        <v>126</v>
      </c>
      <c r="BP18" s="206" t="s">
        <v>127</v>
      </c>
      <c r="BQ18" s="207"/>
      <c r="BR18" s="207"/>
      <c r="BS18" s="207"/>
      <c r="BT18" s="1989">
        <f>年末調整1!$AL$105+年末調整1!$AL$108</f>
        <v>0</v>
      </c>
      <c r="BU18" s="1989"/>
      <c r="BV18" s="1989"/>
      <c r="BW18" s="1989"/>
      <c r="BX18" s="1989"/>
      <c r="BY18" s="1989"/>
      <c r="BZ18" s="1989"/>
      <c r="CA18" s="1989"/>
      <c r="CB18" s="1989"/>
      <c r="CC18" s="1989"/>
      <c r="CD18" s="207"/>
      <c r="CE18" s="208" t="s">
        <v>126</v>
      </c>
      <c r="CF18" s="209"/>
      <c r="CG18" s="207"/>
      <c r="CH18" s="207"/>
      <c r="CI18" s="207"/>
      <c r="CJ18" s="207"/>
      <c r="CK18" s="207"/>
      <c r="CL18" s="207"/>
      <c r="CM18" s="207"/>
      <c r="CN18" s="207"/>
      <c r="CO18" s="207"/>
      <c r="CP18" s="207"/>
      <c r="CQ18" s="207"/>
      <c r="CR18" s="207"/>
      <c r="CS18" s="207"/>
      <c r="CT18" s="207"/>
      <c r="CU18" s="208" t="s">
        <v>126</v>
      </c>
      <c r="CV18" s="209"/>
      <c r="CW18" s="207"/>
      <c r="CX18" s="207"/>
      <c r="CY18" s="207"/>
      <c r="CZ18" s="207"/>
      <c r="DA18" s="207"/>
      <c r="DB18" s="207"/>
      <c r="DC18" s="207"/>
      <c r="DD18" s="207"/>
      <c r="DE18" s="207"/>
      <c r="DF18" s="207"/>
      <c r="DG18" s="207"/>
      <c r="DH18" s="207"/>
      <c r="DI18" s="207"/>
      <c r="DJ18" s="207"/>
      <c r="DK18" s="208" t="s">
        <v>126</v>
      </c>
      <c r="DL18" s="209"/>
      <c r="DM18" s="207"/>
      <c r="DN18" s="207"/>
      <c r="DO18" s="207"/>
      <c r="DP18" s="207"/>
      <c r="DQ18" s="207"/>
      <c r="DR18" s="207"/>
      <c r="DS18" s="207"/>
      <c r="DT18" s="207"/>
      <c r="DU18" s="207"/>
      <c r="DV18" s="207"/>
      <c r="DW18" s="207"/>
      <c r="DX18" s="207"/>
      <c r="DY18" s="207"/>
      <c r="DZ18" s="207"/>
      <c r="EA18" s="208" t="s">
        <v>126</v>
      </c>
    </row>
    <row r="19" spans="2:167" ht="21" customHeight="1" x14ac:dyDescent="0.15">
      <c r="B19" s="1807">
        <f>年末調整2!$N$9+年末調整2!$N$10+年末調整2!$N$11</f>
        <v>0</v>
      </c>
      <c r="C19" s="1543"/>
      <c r="D19" s="1543"/>
      <c r="E19" s="1543"/>
      <c r="F19" s="1543"/>
      <c r="G19" s="1543"/>
      <c r="H19" s="1543"/>
      <c r="I19" s="1543"/>
      <c r="J19" s="1543"/>
      <c r="K19" s="1543"/>
      <c r="L19" s="1543"/>
      <c r="M19" s="1543"/>
      <c r="N19" s="1543"/>
      <c r="O19" s="1543"/>
      <c r="P19" s="1543"/>
      <c r="Q19" s="1808"/>
      <c r="R19" s="1807">
        <f>年末調整2!$N$12</f>
        <v>0</v>
      </c>
      <c r="S19" s="1543"/>
      <c r="T19" s="1543"/>
      <c r="U19" s="1543"/>
      <c r="V19" s="1543"/>
      <c r="W19" s="1543"/>
      <c r="X19" s="1543"/>
      <c r="Y19" s="1543"/>
      <c r="Z19" s="1543"/>
      <c r="AA19" s="1543"/>
      <c r="AB19" s="1543"/>
      <c r="AC19" s="1543"/>
      <c r="AD19" s="1543"/>
      <c r="AE19" s="1543"/>
      <c r="AF19" s="1543"/>
      <c r="AG19" s="1808"/>
      <c r="AH19" s="1807">
        <f>年末調整2!$N$13</f>
        <v>0</v>
      </c>
      <c r="AI19" s="1543"/>
      <c r="AJ19" s="1543"/>
      <c r="AK19" s="1543"/>
      <c r="AL19" s="1543"/>
      <c r="AM19" s="1543"/>
      <c r="AN19" s="1543"/>
      <c r="AO19" s="1543"/>
      <c r="AP19" s="1543"/>
      <c r="AQ19" s="1543"/>
      <c r="AR19" s="1543"/>
      <c r="AS19" s="1543"/>
      <c r="AT19" s="1543"/>
      <c r="AU19" s="1543"/>
      <c r="AV19" s="1543"/>
      <c r="AW19" s="1808"/>
      <c r="AX19" s="1807">
        <f>MIN(年末調整2!$U$19,年末調整2!$U$21)</f>
        <v>0</v>
      </c>
      <c r="AY19" s="1543"/>
      <c r="AZ19" s="1543"/>
      <c r="BA19" s="1543"/>
      <c r="BB19" s="1543"/>
      <c r="BC19" s="1543"/>
      <c r="BD19" s="1543"/>
      <c r="BE19" s="1543"/>
      <c r="BF19" s="1543"/>
      <c r="BG19" s="1543"/>
      <c r="BH19" s="1543"/>
      <c r="BI19" s="1543"/>
      <c r="BJ19" s="1543"/>
      <c r="BK19" s="1543"/>
      <c r="BL19" s="1543"/>
      <c r="BM19" s="1808"/>
      <c r="BP19" s="1807">
        <f>年末調整2!$N$9+年末調整2!$N$10+年末調整2!$N$11</f>
        <v>0</v>
      </c>
      <c r="BQ19" s="1543"/>
      <c r="BR19" s="1543"/>
      <c r="BS19" s="1543"/>
      <c r="BT19" s="1543"/>
      <c r="BU19" s="1543"/>
      <c r="BV19" s="1543"/>
      <c r="BW19" s="1543"/>
      <c r="BX19" s="1543"/>
      <c r="BY19" s="1543"/>
      <c r="BZ19" s="1543"/>
      <c r="CA19" s="1543"/>
      <c r="CB19" s="1543"/>
      <c r="CC19" s="1543"/>
      <c r="CD19" s="1543"/>
      <c r="CE19" s="1808"/>
      <c r="CF19" s="1807">
        <f>年末調整2!$N$12</f>
        <v>0</v>
      </c>
      <c r="CG19" s="1543"/>
      <c r="CH19" s="1543"/>
      <c r="CI19" s="1543"/>
      <c r="CJ19" s="1543"/>
      <c r="CK19" s="1543"/>
      <c r="CL19" s="1543"/>
      <c r="CM19" s="1543"/>
      <c r="CN19" s="1543"/>
      <c r="CO19" s="1543"/>
      <c r="CP19" s="1543"/>
      <c r="CQ19" s="1543"/>
      <c r="CR19" s="1543"/>
      <c r="CS19" s="1543"/>
      <c r="CT19" s="1543"/>
      <c r="CU19" s="1808"/>
      <c r="CV19" s="1807">
        <f>年末調整2!$N$13</f>
        <v>0</v>
      </c>
      <c r="CW19" s="1543"/>
      <c r="CX19" s="1543"/>
      <c r="CY19" s="1543"/>
      <c r="CZ19" s="1543"/>
      <c r="DA19" s="1543"/>
      <c r="DB19" s="1543"/>
      <c r="DC19" s="1543"/>
      <c r="DD19" s="1543"/>
      <c r="DE19" s="1543"/>
      <c r="DF19" s="1543"/>
      <c r="DG19" s="1543"/>
      <c r="DH19" s="1543"/>
      <c r="DI19" s="1543"/>
      <c r="DJ19" s="1543"/>
      <c r="DK19" s="1808"/>
      <c r="DL19" s="1807">
        <f>MIN(年末調整2!$U$19,年末調整2!$U$21)</f>
        <v>0</v>
      </c>
      <c r="DM19" s="1543"/>
      <c r="DN19" s="1543"/>
      <c r="DO19" s="1543"/>
      <c r="DP19" s="1543"/>
      <c r="DQ19" s="1543"/>
      <c r="DR19" s="1543"/>
      <c r="DS19" s="1543"/>
      <c r="DT19" s="1543"/>
      <c r="DU19" s="1543"/>
      <c r="DV19" s="1543"/>
      <c r="DW19" s="1543"/>
      <c r="DX19" s="1543"/>
      <c r="DY19" s="1543"/>
      <c r="DZ19" s="1543"/>
      <c r="EA19" s="1808"/>
    </row>
    <row r="20" spans="2:167" ht="9.75" customHeight="1" x14ac:dyDescent="0.15">
      <c r="B20" s="1809"/>
      <c r="C20" s="1810"/>
      <c r="D20" s="1810"/>
      <c r="E20" s="1810"/>
      <c r="F20" s="1810"/>
      <c r="G20" s="1810"/>
      <c r="H20" s="1810"/>
      <c r="I20" s="1810"/>
      <c r="J20" s="1810"/>
      <c r="K20" s="1810"/>
      <c r="L20" s="1810"/>
      <c r="M20" s="1810"/>
      <c r="N20" s="1810"/>
      <c r="O20" s="1810"/>
      <c r="P20" s="1810"/>
      <c r="Q20" s="1811"/>
      <c r="R20" s="1809"/>
      <c r="S20" s="1810"/>
      <c r="T20" s="1810"/>
      <c r="U20" s="1810"/>
      <c r="V20" s="1810"/>
      <c r="W20" s="1810"/>
      <c r="X20" s="1810"/>
      <c r="Y20" s="1810"/>
      <c r="Z20" s="1810"/>
      <c r="AA20" s="1810"/>
      <c r="AB20" s="1810"/>
      <c r="AC20" s="1810"/>
      <c r="AD20" s="1810"/>
      <c r="AE20" s="1810"/>
      <c r="AF20" s="1810"/>
      <c r="AG20" s="1811"/>
      <c r="AH20" s="1809"/>
      <c r="AI20" s="1810"/>
      <c r="AJ20" s="1810"/>
      <c r="AK20" s="1810"/>
      <c r="AL20" s="1810"/>
      <c r="AM20" s="1810"/>
      <c r="AN20" s="1810"/>
      <c r="AO20" s="1810"/>
      <c r="AP20" s="1810"/>
      <c r="AQ20" s="1810"/>
      <c r="AR20" s="1810"/>
      <c r="AS20" s="1810"/>
      <c r="AT20" s="1810"/>
      <c r="AU20" s="1810"/>
      <c r="AV20" s="1810"/>
      <c r="AW20" s="1811"/>
      <c r="AX20" s="1809"/>
      <c r="AY20" s="1810"/>
      <c r="AZ20" s="1810"/>
      <c r="BA20" s="1810"/>
      <c r="BB20" s="1810"/>
      <c r="BC20" s="1810"/>
      <c r="BD20" s="1810"/>
      <c r="BE20" s="1810"/>
      <c r="BF20" s="1810"/>
      <c r="BG20" s="1810"/>
      <c r="BH20" s="1810"/>
      <c r="BI20" s="1810"/>
      <c r="BJ20" s="1810"/>
      <c r="BK20" s="1810"/>
      <c r="BL20" s="1810"/>
      <c r="BM20" s="1811"/>
      <c r="BP20" s="1809"/>
      <c r="BQ20" s="1810"/>
      <c r="BR20" s="1810"/>
      <c r="BS20" s="1810"/>
      <c r="BT20" s="1810"/>
      <c r="BU20" s="1810"/>
      <c r="BV20" s="1810"/>
      <c r="BW20" s="1810"/>
      <c r="BX20" s="1810"/>
      <c r="BY20" s="1810"/>
      <c r="BZ20" s="1810"/>
      <c r="CA20" s="1810"/>
      <c r="CB20" s="1810"/>
      <c r="CC20" s="1810"/>
      <c r="CD20" s="1810"/>
      <c r="CE20" s="1811"/>
      <c r="CF20" s="1809"/>
      <c r="CG20" s="1810"/>
      <c r="CH20" s="1810"/>
      <c r="CI20" s="1810"/>
      <c r="CJ20" s="1810"/>
      <c r="CK20" s="1810"/>
      <c r="CL20" s="1810"/>
      <c r="CM20" s="1810"/>
      <c r="CN20" s="1810"/>
      <c r="CO20" s="1810"/>
      <c r="CP20" s="1810"/>
      <c r="CQ20" s="1810"/>
      <c r="CR20" s="1810"/>
      <c r="CS20" s="1810"/>
      <c r="CT20" s="1810"/>
      <c r="CU20" s="1811"/>
      <c r="CV20" s="1809"/>
      <c r="CW20" s="1810"/>
      <c r="CX20" s="1810"/>
      <c r="CY20" s="1810"/>
      <c r="CZ20" s="1810"/>
      <c r="DA20" s="1810"/>
      <c r="DB20" s="1810"/>
      <c r="DC20" s="1810"/>
      <c r="DD20" s="1810"/>
      <c r="DE20" s="1810"/>
      <c r="DF20" s="1810"/>
      <c r="DG20" s="1810"/>
      <c r="DH20" s="1810"/>
      <c r="DI20" s="1810"/>
      <c r="DJ20" s="1810"/>
      <c r="DK20" s="1811"/>
      <c r="DL20" s="1809"/>
      <c r="DM20" s="1810"/>
      <c r="DN20" s="1810"/>
      <c r="DO20" s="1810"/>
      <c r="DP20" s="1810"/>
      <c r="DQ20" s="1810"/>
      <c r="DR20" s="1810"/>
      <c r="DS20" s="1810"/>
      <c r="DT20" s="1810"/>
      <c r="DU20" s="1810"/>
      <c r="DV20" s="1810"/>
      <c r="DW20" s="1810"/>
      <c r="DX20" s="1810"/>
      <c r="DY20" s="1810"/>
      <c r="DZ20" s="1810"/>
      <c r="EA20" s="1811"/>
    </row>
    <row r="21" spans="2:167" ht="17.25" customHeight="1" x14ac:dyDescent="0.15">
      <c r="B21" s="1840" t="s">
        <v>249</v>
      </c>
      <c r="C21" s="1841"/>
      <c r="D21" s="1841"/>
      <c r="E21" s="1841"/>
      <c r="F21" s="211"/>
      <c r="G21" s="1699" t="str">
        <f>IF(従業員情報!$E$5="要","","年末調整未済")</f>
        <v>年末調整未済</v>
      </c>
      <c r="H21" s="1699"/>
      <c r="I21" s="1699"/>
      <c r="J21" s="1699"/>
      <c r="K21" s="1699"/>
      <c r="L21" s="1699"/>
      <c r="M21" s="1699"/>
      <c r="N21" s="1699"/>
      <c r="O21" s="1699"/>
      <c r="P21" s="1699"/>
      <c r="Q21" s="1699"/>
      <c r="R21" s="1171" t="str">
        <f>年末調整1!$D$153</f>
        <v/>
      </c>
      <c r="S21" s="1171"/>
      <c r="T21" s="1695" t="str">
        <f>年末調整1!$E$153</f>
        <v/>
      </c>
      <c r="U21" s="1695"/>
      <c r="V21" s="1695"/>
      <c r="W21" s="1695"/>
      <c r="X21" s="1695"/>
      <c r="Y21" s="1695"/>
      <c r="Z21" s="1695"/>
      <c r="AA21" s="1695"/>
      <c r="AB21" s="1171" t="str">
        <f>年末調整1!$J$153</f>
        <v/>
      </c>
      <c r="AC21" s="1171"/>
      <c r="AD21" s="1695" t="str">
        <f>年末調整1!$K$153</f>
        <v/>
      </c>
      <c r="AE21" s="1695"/>
      <c r="AF21" s="1695"/>
      <c r="AG21" s="1695"/>
      <c r="AH21" s="1695"/>
      <c r="AI21" s="1695"/>
      <c r="AJ21" s="1695"/>
      <c r="AK21" s="1695"/>
      <c r="AL21" s="211"/>
      <c r="AM21" s="211"/>
      <c r="AN21" s="211"/>
      <c r="AO21" s="211"/>
      <c r="AP21" s="211"/>
      <c r="AQ21" s="211"/>
      <c r="AR21" s="211"/>
      <c r="AS21" s="1986"/>
      <c r="AT21" s="1986"/>
      <c r="AU21" s="1986"/>
      <c r="AV21" s="1986"/>
      <c r="AW21" s="1986"/>
      <c r="AX21" s="1986"/>
      <c r="AY21" s="1986"/>
      <c r="AZ21" s="1986"/>
      <c r="BA21" s="1986"/>
      <c r="BB21" s="2164"/>
      <c r="BC21" s="2164"/>
      <c r="BD21" s="2164"/>
      <c r="BE21" s="2164"/>
      <c r="BF21" s="2164"/>
      <c r="BG21" s="1171"/>
      <c r="BH21" s="1171"/>
      <c r="BI21" s="1171"/>
      <c r="BJ21" s="1171"/>
      <c r="BK21" s="1171"/>
      <c r="BL21" s="211"/>
      <c r="BM21" s="212"/>
      <c r="BP21" s="1840" t="s">
        <v>249</v>
      </c>
      <c r="BQ21" s="1841"/>
      <c r="BR21" s="1841"/>
      <c r="BS21" s="1841"/>
      <c r="BT21" s="211"/>
      <c r="BU21" s="1699" t="str">
        <f>IF(従業員情報!$E$5="要","","年末調整未済")</f>
        <v>年末調整未済</v>
      </c>
      <c r="BV21" s="1699"/>
      <c r="BW21" s="1699"/>
      <c r="BX21" s="1699"/>
      <c r="BY21" s="1699"/>
      <c r="BZ21" s="1699"/>
      <c r="CA21" s="1699"/>
      <c r="CB21" s="1699"/>
      <c r="CC21" s="1699"/>
      <c r="CD21" s="1699"/>
      <c r="CE21" s="1699"/>
      <c r="CF21" s="1171" t="str">
        <f>年末調整1!$D$153</f>
        <v/>
      </c>
      <c r="CG21" s="1171"/>
      <c r="CH21" s="1695" t="str">
        <f>年末調整1!$E$153</f>
        <v/>
      </c>
      <c r="CI21" s="1695"/>
      <c r="CJ21" s="1695"/>
      <c r="CK21" s="1695"/>
      <c r="CL21" s="1695"/>
      <c r="CM21" s="1695"/>
      <c r="CN21" s="1695"/>
      <c r="CO21" s="1695"/>
      <c r="CP21" s="1171" t="str">
        <f>年末調整1!$J$153</f>
        <v/>
      </c>
      <c r="CQ21" s="1171"/>
      <c r="CR21" s="1695" t="str">
        <f>年末調整1!$K$153</f>
        <v/>
      </c>
      <c r="CS21" s="1695"/>
      <c r="CT21" s="1695"/>
      <c r="CU21" s="1695"/>
      <c r="CV21" s="1695"/>
      <c r="CW21" s="1695"/>
      <c r="CX21" s="1695"/>
      <c r="CY21" s="1695"/>
      <c r="CZ21" s="211"/>
      <c r="DA21" s="211"/>
      <c r="DB21" s="211"/>
      <c r="DC21" s="211"/>
      <c r="DD21" s="211"/>
      <c r="DE21" s="211"/>
      <c r="DF21" s="211"/>
      <c r="DG21" s="1986"/>
      <c r="DH21" s="1986"/>
      <c r="DI21" s="1986"/>
      <c r="DJ21" s="1986"/>
      <c r="DK21" s="1986"/>
      <c r="DL21" s="1986"/>
      <c r="DM21" s="1986"/>
      <c r="DN21" s="1986"/>
      <c r="DO21" s="1986"/>
      <c r="DP21" s="2164"/>
      <c r="DQ21" s="2164"/>
      <c r="DR21" s="2164"/>
      <c r="DS21" s="2164"/>
      <c r="DT21" s="2164"/>
      <c r="DU21" s="1171"/>
      <c r="DV21" s="1171"/>
      <c r="DW21" s="1171"/>
      <c r="DX21" s="1171"/>
      <c r="DY21" s="1171"/>
      <c r="DZ21" s="211"/>
      <c r="EA21" s="212"/>
    </row>
    <row r="22" spans="2:167" ht="17.25" customHeight="1" x14ac:dyDescent="0.15">
      <c r="B22" s="1822"/>
      <c r="C22" s="1567"/>
      <c r="D22" s="1567"/>
      <c r="E22" s="1567"/>
      <c r="F22" s="1526">
        <f>年末調整1!$C$154</f>
        <v>0</v>
      </c>
      <c r="G22" s="1526"/>
      <c r="H22" s="1526"/>
      <c r="I22" s="1526"/>
      <c r="J22" s="1526"/>
      <c r="K22" s="1526"/>
      <c r="L22" s="1526"/>
      <c r="M22" s="1526"/>
      <c r="N22" s="1526"/>
      <c r="O22" s="1526"/>
      <c r="P22" s="1526"/>
      <c r="Q22" s="1526"/>
      <c r="R22" s="1526"/>
      <c r="S22" s="1526"/>
      <c r="T22" s="1526"/>
      <c r="U22" s="1526"/>
      <c r="V22" s="1526"/>
      <c r="W22" s="1526"/>
      <c r="X22" s="1526"/>
      <c r="Y22" s="1526"/>
      <c r="Z22" s="1526"/>
      <c r="AA22" s="1526"/>
      <c r="AB22" s="1526"/>
      <c r="AC22" s="1526"/>
      <c r="AD22" s="1526"/>
      <c r="AE22" s="1526"/>
      <c r="AF22" s="1526"/>
      <c r="AG22" s="1526"/>
      <c r="AH22" s="1526"/>
      <c r="AI22" s="1526"/>
      <c r="AJ22" s="1526"/>
      <c r="AK22" s="1526"/>
      <c r="AL22" s="1526"/>
      <c r="AM22" s="1526"/>
      <c r="AN22" s="1526"/>
      <c r="AO22" s="1526"/>
      <c r="AP22" s="1526"/>
      <c r="AQ22" s="1526"/>
      <c r="AR22" s="1526"/>
      <c r="AS22" s="1526"/>
      <c r="AT22" s="1526"/>
      <c r="AU22" s="1526"/>
      <c r="AV22" s="1526"/>
      <c r="AW22" s="1526"/>
      <c r="AX22" s="1526"/>
      <c r="AY22" s="1526"/>
      <c r="AZ22" s="1526"/>
      <c r="BA22" s="1526"/>
      <c r="BB22" s="1526"/>
      <c r="BC22" s="1526"/>
      <c r="BD22" s="1526"/>
      <c r="BE22" s="1526"/>
      <c r="BF22" s="1526"/>
      <c r="BG22" s="1526"/>
      <c r="BH22" s="1526"/>
      <c r="BI22" s="1526"/>
      <c r="BJ22" s="1526"/>
      <c r="BK22" s="1526"/>
      <c r="BL22" s="1526"/>
      <c r="BM22" s="1696"/>
      <c r="BP22" s="1822"/>
      <c r="BQ22" s="1567"/>
      <c r="BR22" s="1567"/>
      <c r="BS22" s="1567"/>
      <c r="BT22" s="1526">
        <f>年末調整1!$C$154</f>
        <v>0</v>
      </c>
      <c r="BU22" s="1526"/>
      <c r="BV22" s="1526"/>
      <c r="BW22" s="1526"/>
      <c r="BX22" s="1526"/>
      <c r="BY22" s="1526"/>
      <c r="BZ22" s="1526"/>
      <c r="CA22" s="1526"/>
      <c r="CB22" s="1526"/>
      <c r="CC22" s="1526"/>
      <c r="CD22" s="1526"/>
      <c r="CE22" s="1526"/>
      <c r="CF22" s="1526"/>
      <c r="CG22" s="1526"/>
      <c r="CH22" s="1526"/>
      <c r="CI22" s="1526"/>
      <c r="CJ22" s="1526"/>
      <c r="CK22" s="1526"/>
      <c r="CL22" s="1526"/>
      <c r="CM22" s="1526"/>
      <c r="CN22" s="1526"/>
      <c r="CO22" s="1526"/>
      <c r="CP22" s="1526"/>
      <c r="CQ22" s="1526"/>
      <c r="CR22" s="1526"/>
      <c r="CS22" s="1526"/>
      <c r="CT22" s="1526"/>
      <c r="CU22" s="1526"/>
      <c r="CV22" s="1526"/>
      <c r="CW22" s="1526"/>
      <c r="CX22" s="1526"/>
      <c r="CY22" s="1526"/>
      <c r="CZ22" s="1526"/>
      <c r="DA22" s="1526"/>
      <c r="DB22" s="1526"/>
      <c r="DC22" s="1526"/>
      <c r="DD22" s="1526"/>
      <c r="DE22" s="1526"/>
      <c r="DF22" s="1526"/>
      <c r="DG22" s="1526"/>
      <c r="DH22" s="1526"/>
      <c r="DI22" s="1526"/>
      <c r="DJ22" s="1526"/>
      <c r="DK22" s="1526"/>
      <c r="DL22" s="1526"/>
      <c r="DM22" s="1526"/>
      <c r="DN22" s="1526"/>
      <c r="DO22" s="1526"/>
      <c r="DP22" s="1526"/>
      <c r="DQ22" s="1526"/>
      <c r="DR22" s="1526"/>
      <c r="DS22" s="1526"/>
      <c r="DT22" s="1526"/>
      <c r="DU22" s="1526"/>
      <c r="DV22" s="1526"/>
      <c r="DW22" s="1526"/>
      <c r="DX22" s="1526"/>
      <c r="DY22" s="1526"/>
      <c r="DZ22" s="1526"/>
      <c r="EA22" s="1696"/>
    </row>
    <row r="23" spans="2:167" ht="17.25" customHeight="1" x14ac:dyDescent="0.15">
      <c r="B23" s="1822"/>
      <c r="C23" s="1567"/>
      <c r="D23" s="1567"/>
      <c r="E23" s="1567"/>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c r="AT23" s="1526"/>
      <c r="AU23" s="1526"/>
      <c r="AV23" s="1526"/>
      <c r="AW23" s="1526"/>
      <c r="AX23" s="1526"/>
      <c r="AY23" s="1526"/>
      <c r="AZ23" s="1526"/>
      <c r="BA23" s="1526"/>
      <c r="BB23" s="1526"/>
      <c r="BC23" s="1526"/>
      <c r="BD23" s="1526"/>
      <c r="BE23" s="1526"/>
      <c r="BF23" s="1526"/>
      <c r="BG23" s="1526"/>
      <c r="BH23" s="1526"/>
      <c r="BI23" s="1526"/>
      <c r="BJ23" s="1526"/>
      <c r="BK23" s="1526"/>
      <c r="BL23" s="1526"/>
      <c r="BM23" s="1696"/>
      <c r="BP23" s="1822"/>
      <c r="BQ23" s="1567"/>
      <c r="BR23" s="1567"/>
      <c r="BS23" s="1567"/>
      <c r="BT23" s="1526"/>
      <c r="BU23" s="1526"/>
      <c r="BV23" s="1526"/>
      <c r="BW23" s="1526"/>
      <c r="BX23" s="1526"/>
      <c r="BY23" s="1526"/>
      <c r="BZ23" s="1526"/>
      <c r="CA23" s="1526"/>
      <c r="CB23" s="1526"/>
      <c r="CC23" s="1526"/>
      <c r="CD23" s="1526"/>
      <c r="CE23" s="1526"/>
      <c r="CF23" s="1526"/>
      <c r="CG23" s="1526"/>
      <c r="CH23" s="1526"/>
      <c r="CI23" s="1526"/>
      <c r="CJ23" s="1526"/>
      <c r="CK23" s="1526"/>
      <c r="CL23" s="1526"/>
      <c r="CM23" s="1526"/>
      <c r="CN23" s="1526"/>
      <c r="CO23" s="1526"/>
      <c r="CP23" s="1526"/>
      <c r="CQ23" s="1526"/>
      <c r="CR23" s="1526"/>
      <c r="CS23" s="1526"/>
      <c r="CT23" s="1526"/>
      <c r="CU23" s="1526"/>
      <c r="CV23" s="1526"/>
      <c r="CW23" s="1526"/>
      <c r="CX23" s="1526"/>
      <c r="CY23" s="1526"/>
      <c r="CZ23" s="1526"/>
      <c r="DA23" s="1526"/>
      <c r="DB23" s="1526"/>
      <c r="DC23" s="1526"/>
      <c r="DD23" s="1526"/>
      <c r="DE23" s="1526"/>
      <c r="DF23" s="1526"/>
      <c r="DG23" s="1526"/>
      <c r="DH23" s="1526"/>
      <c r="DI23" s="1526"/>
      <c r="DJ23" s="1526"/>
      <c r="DK23" s="1526"/>
      <c r="DL23" s="1526"/>
      <c r="DM23" s="1526"/>
      <c r="DN23" s="1526"/>
      <c r="DO23" s="1526"/>
      <c r="DP23" s="1526"/>
      <c r="DQ23" s="1526"/>
      <c r="DR23" s="1526"/>
      <c r="DS23" s="1526"/>
      <c r="DT23" s="1526"/>
      <c r="DU23" s="1526"/>
      <c r="DV23" s="1526"/>
      <c r="DW23" s="1526"/>
      <c r="DX23" s="1526"/>
      <c r="DY23" s="1526"/>
      <c r="DZ23" s="1526"/>
      <c r="EA23" s="1696"/>
    </row>
    <row r="24" spans="2:167" ht="17.25" customHeight="1" x14ac:dyDescent="0.15">
      <c r="B24" s="1822"/>
      <c r="C24" s="1567"/>
      <c r="D24" s="1567"/>
      <c r="E24" s="1567"/>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c r="AT24" s="1526"/>
      <c r="AU24" s="1526"/>
      <c r="AV24" s="1526"/>
      <c r="AW24" s="1526"/>
      <c r="AX24" s="1526"/>
      <c r="AY24" s="1526"/>
      <c r="AZ24" s="1526"/>
      <c r="BA24" s="1526"/>
      <c r="BB24" s="1526"/>
      <c r="BC24" s="1526"/>
      <c r="BD24" s="1526"/>
      <c r="BE24" s="1526"/>
      <c r="BF24" s="1526"/>
      <c r="BG24" s="1526"/>
      <c r="BH24" s="1526"/>
      <c r="BI24" s="1526"/>
      <c r="BJ24" s="1526"/>
      <c r="BK24" s="1526"/>
      <c r="BL24" s="1526"/>
      <c r="BM24" s="1696"/>
      <c r="BP24" s="1822"/>
      <c r="BQ24" s="1567"/>
      <c r="BR24" s="1567"/>
      <c r="BS24" s="1567"/>
      <c r="BT24" s="1526"/>
      <c r="BU24" s="1526"/>
      <c r="BV24" s="1526"/>
      <c r="BW24" s="1526"/>
      <c r="BX24" s="1526"/>
      <c r="BY24" s="1526"/>
      <c r="BZ24" s="1526"/>
      <c r="CA24" s="1526"/>
      <c r="CB24" s="1526"/>
      <c r="CC24" s="1526"/>
      <c r="CD24" s="1526"/>
      <c r="CE24" s="1526"/>
      <c r="CF24" s="1526"/>
      <c r="CG24" s="1526"/>
      <c r="CH24" s="1526"/>
      <c r="CI24" s="1526"/>
      <c r="CJ24" s="1526"/>
      <c r="CK24" s="1526"/>
      <c r="CL24" s="1526"/>
      <c r="CM24" s="1526"/>
      <c r="CN24" s="1526"/>
      <c r="CO24" s="1526"/>
      <c r="CP24" s="1526"/>
      <c r="CQ24" s="1526"/>
      <c r="CR24" s="1526"/>
      <c r="CS24" s="1526"/>
      <c r="CT24" s="1526"/>
      <c r="CU24" s="1526"/>
      <c r="CV24" s="1526"/>
      <c r="CW24" s="1526"/>
      <c r="CX24" s="1526"/>
      <c r="CY24" s="1526"/>
      <c r="CZ24" s="1526"/>
      <c r="DA24" s="1526"/>
      <c r="DB24" s="1526"/>
      <c r="DC24" s="1526"/>
      <c r="DD24" s="1526"/>
      <c r="DE24" s="1526"/>
      <c r="DF24" s="1526"/>
      <c r="DG24" s="1526"/>
      <c r="DH24" s="1526"/>
      <c r="DI24" s="1526"/>
      <c r="DJ24" s="1526"/>
      <c r="DK24" s="1526"/>
      <c r="DL24" s="1526"/>
      <c r="DM24" s="1526"/>
      <c r="DN24" s="1526"/>
      <c r="DO24" s="1526"/>
      <c r="DP24" s="1526"/>
      <c r="DQ24" s="1526"/>
      <c r="DR24" s="1526"/>
      <c r="DS24" s="1526"/>
      <c r="DT24" s="1526"/>
      <c r="DU24" s="1526"/>
      <c r="DV24" s="1526"/>
      <c r="DW24" s="1526"/>
      <c r="DX24" s="1526"/>
      <c r="DY24" s="1526"/>
      <c r="DZ24" s="1526"/>
      <c r="EA24" s="1696"/>
    </row>
    <row r="25" spans="2:167" ht="32.25" customHeight="1" x14ac:dyDescent="0.15">
      <c r="B25" s="1824"/>
      <c r="C25" s="1825"/>
      <c r="D25" s="1825"/>
      <c r="E25" s="1825"/>
      <c r="F25" s="1697"/>
      <c r="G25" s="1697"/>
      <c r="H25" s="1697"/>
      <c r="I25" s="1697"/>
      <c r="J25" s="1697"/>
      <c r="K25" s="1697"/>
      <c r="L25" s="1697"/>
      <c r="M25" s="1697"/>
      <c r="N25" s="1697"/>
      <c r="O25" s="1697"/>
      <c r="P25" s="1697"/>
      <c r="Q25" s="1697"/>
      <c r="R25" s="1697"/>
      <c r="S25" s="1697"/>
      <c r="T25" s="1697"/>
      <c r="U25" s="1697"/>
      <c r="V25" s="1697"/>
      <c r="W25" s="1697"/>
      <c r="X25" s="1697"/>
      <c r="Y25" s="1697"/>
      <c r="Z25" s="1697"/>
      <c r="AA25" s="1697"/>
      <c r="AB25" s="1697"/>
      <c r="AC25" s="1697"/>
      <c r="AD25" s="1697"/>
      <c r="AE25" s="1697"/>
      <c r="AF25" s="1697"/>
      <c r="AG25" s="1697"/>
      <c r="AH25" s="1697"/>
      <c r="AI25" s="1697"/>
      <c r="AJ25" s="1697"/>
      <c r="AK25" s="1697"/>
      <c r="AL25" s="1697"/>
      <c r="AM25" s="1697"/>
      <c r="AN25" s="1697"/>
      <c r="AO25" s="1697"/>
      <c r="AP25" s="1697"/>
      <c r="AQ25" s="1697"/>
      <c r="AR25" s="1697"/>
      <c r="AS25" s="1697"/>
      <c r="AT25" s="1697"/>
      <c r="AU25" s="1697"/>
      <c r="AV25" s="1697"/>
      <c r="AW25" s="1697"/>
      <c r="AX25" s="1697"/>
      <c r="AY25" s="1697"/>
      <c r="AZ25" s="1697"/>
      <c r="BA25" s="1697"/>
      <c r="BB25" s="1697"/>
      <c r="BC25" s="1697"/>
      <c r="BD25" s="1697"/>
      <c r="BE25" s="1697"/>
      <c r="BF25" s="1697"/>
      <c r="BG25" s="1697"/>
      <c r="BH25" s="1697"/>
      <c r="BI25" s="1697"/>
      <c r="BJ25" s="1697"/>
      <c r="BK25" s="1697"/>
      <c r="BL25" s="1697"/>
      <c r="BM25" s="1698"/>
      <c r="BP25" s="1824"/>
      <c r="BQ25" s="1825"/>
      <c r="BR25" s="1825"/>
      <c r="BS25" s="1825"/>
      <c r="BT25" s="1697"/>
      <c r="BU25" s="1697"/>
      <c r="BV25" s="1697"/>
      <c r="BW25" s="1697"/>
      <c r="BX25" s="1697"/>
      <c r="BY25" s="1697"/>
      <c r="BZ25" s="1697"/>
      <c r="CA25" s="1697"/>
      <c r="CB25" s="1697"/>
      <c r="CC25" s="1697"/>
      <c r="CD25" s="1697"/>
      <c r="CE25" s="1697"/>
      <c r="CF25" s="1697"/>
      <c r="CG25" s="1697"/>
      <c r="CH25" s="1697"/>
      <c r="CI25" s="1697"/>
      <c r="CJ25" s="1697"/>
      <c r="CK25" s="1697"/>
      <c r="CL25" s="1697"/>
      <c r="CM25" s="1697"/>
      <c r="CN25" s="1697"/>
      <c r="CO25" s="1697"/>
      <c r="CP25" s="1697"/>
      <c r="CQ25" s="1697"/>
      <c r="CR25" s="1697"/>
      <c r="CS25" s="1697"/>
      <c r="CT25" s="1697"/>
      <c r="CU25" s="1697"/>
      <c r="CV25" s="1697"/>
      <c r="CW25" s="1697"/>
      <c r="CX25" s="1697"/>
      <c r="CY25" s="1697"/>
      <c r="CZ25" s="1697"/>
      <c r="DA25" s="1697"/>
      <c r="DB25" s="1697"/>
      <c r="DC25" s="1697"/>
      <c r="DD25" s="1697"/>
      <c r="DE25" s="1697"/>
      <c r="DF25" s="1697"/>
      <c r="DG25" s="1697"/>
      <c r="DH25" s="1697"/>
      <c r="DI25" s="1697"/>
      <c r="DJ25" s="1697"/>
      <c r="DK25" s="1697"/>
      <c r="DL25" s="1697"/>
      <c r="DM25" s="1697"/>
      <c r="DN25" s="1697"/>
      <c r="DO25" s="1697"/>
      <c r="DP25" s="1697"/>
      <c r="DQ25" s="1697"/>
      <c r="DR25" s="1697"/>
      <c r="DS25" s="1697"/>
      <c r="DT25" s="1697"/>
      <c r="DU25" s="1697"/>
      <c r="DV25" s="1697"/>
      <c r="DW25" s="1697"/>
      <c r="DX25" s="1697"/>
      <c r="DY25" s="1697"/>
      <c r="DZ25" s="1697"/>
      <c r="EA25" s="1698"/>
    </row>
    <row r="26" spans="2:167" ht="15" customHeight="1" x14ac:dyDescent="0.15">
      <c r="B26" s="1842" t="s">
        <v>473</v>
      </c>
      <c r="C26" s="1843"/>
      <c r="D26" s="1843"/>
      <c r="E26" s="1844"/>
      <c r="F26" s="1812" t="s">
        <v>134</v>
      </c>
      <c r="G26" s="1813"/>
      <c r="H26" s="1813"/>
      <c r="I26" s="1813"/>
      <c r="J26" s="1813"/>
      <c r="K26" s="213"/>
      <c r="L26" s="214"/>
      <c r="M26" s="214"/>
      <c r="N26" s="214"/>
      <c r="O26" s="214"/>
      <c r="P26" s="214"/>
      <c r="Q26" s="215" t="s">
        <v>1</v>
      </c>
      <c r="R26" s="1812" t="s">
        <v>135</v>
      </c>
      <c r="S26" s="1813"/>
      <c r="T26" s="1813"/>
      <c r="U26" s="1813"/>
      <c r="V26" s="1813"/>
      <c r="W26" s="213"/>
      <c r="X26" s="214"/>
      <c r="Y26" s="214"/>
      <c r="Z26" s="214"/>
      <c r="AA26" s="214"/>
      <c r="AB26" s="214"/>
      <c r="AC26" s="215" t="s">
        <v>1</v>
      </c>
      <c r="AD26" s="1812" t="s">
        <v>250</v>
      </c>
      <c r="AE26" s="1813"/>
      <c r="AF26" s="1813"/>
      <c r="AG26" s="1813"/>
      <c r="AH26" s="1813"/>
      <c r="AI26" s="213"/>
      <c r="AJ26" s="214"/>
      <c r="AK26" s="214"/>
      <c r="AL26" s="214"/>
      <c r="AM26" s="214"/>
      <c r="AN26" s="214"/>
      <c r="AO26" s="215" t="s">
        <v>1</v>
      </c>
      <c r="AP26" s="1812" t="s">
        <v>302</v>
      </c>
      <c r="AQ26" s="1813"/>
      <c r="AR26" s="1813"/>
      <c r="AS26" s="1813"/>
      <c r="AT26" s="1813"/>
      <c r="AU26" s="213"/>
      <c r="AV26" s="214"/>
      <c r="AW26" s="214"/>
      <c r="AX26" s="214"/>
      <c r="AY26" s="214"/>
      <c r="AZ26" s="214"/>
      <c r="BA26" s="215" t="s">
        <v>1</v>
      </c>
      <c r="BB26" s="1812" t="s">
        <v>303</v>
      </c>
      <c r="BC26" s="1813"/>
      <c r="BD26" s="1813"/>
      <c r="BE26" s="1813"/>
      <c r="BF26" s="1813"/>
      <c r="BG26" s="213"/>
      <c r="BH26" s="214"/>
      <c r="BI26" s="214"/>
      <c r="BJ26" s="214"/>
      <c r="BK26" s="214"/>
      <c r="BL26" s="214"/>
      <c r="BM26" s="215" t="s">
        <v>1</v>
      </c>
      <c r="BP26" s="1842" t="s">
        <v>473</v>
      </c>
      <c r="BQ26" s="1843"/>
      <c r="BR26" s="1843"/>
      <c r="BS26" s="1844"/>
      <c r="BT26" s="1812" t="s">
        <v>134</v>
      </c>
      <c r="BU26" s="1813"/>
      <c r="BV26" s="1813"/>
      <c r="BW26" s="1813"/>
      <c r="BX26" s="1813"/>
      <c r="BY26" s="213"/>
      <c r="BZ26" s="214"/>
      <c r="CA26" s="214"/>
      <c r="CB26" s="214"/>
      <c r="CC26" s="214"/>
      <c r="CD26" s="214"/>
      <c r="CE26" s="215" t="s">
        <v>1</v>
      </c>
      <c r="CF26" s="1812" t="s">
        <v>135</v>
      </c>
      <c r="CG26" s="1813"/>
      <c r="CH26" s="1813"/>
      <c r="CI26" s="1813"/>
      <c r="CJ26" s="1813"/>
      <c r="CK26" s="213"/>
      <c r="CL26" s="214"/>
      <c r="CM26" s="214"/>
      <c r="CN26" s="214"/>
      <c r="CO26" s="214"/>
      <c r="CP26" s="214"/>
      <c r="CQ26" s="215" t="s">
        <v>1</v>
      </c>
      <c r="CR26" s="1812" t="s">
        <v>250</v>
      </c>
      <c r="CS26" s="1813"/>
      <c r="CT26" s="1813"/>
      <c r="CU26" s="1813"/>
      <c r="CV26" s="1813"/>
      <c r="CW26" s="213"/>
      <c r="CX26" s="214"/>
      <c r="CY26" s="214"/>
      <c r="CZ26" s="214"/>
      <c r="DA26" s="214"/>
      <c r="DB26" s="214"/>
      <c r="DC26" s="215" t="s">
        <v>1</v>
      </c>
      <c r="DD26" s="1812" t="s">
        <v>302</v>
      </c>
      <c r="DE26" s="1813"/>
      <c r="DF26" s="1813"/>
      <c r="DG26" s="1813"/>
      <c r="DH26" s="1813"/>
      <c r="DI26" s="213"/>
      <c r="DJ26" s="214"/>
      <c r="DK26" s="214"/>
      <c r="DL26" s="214"/>
      <c r="DM26" s="214"/>
      <c r="DN26" s="214"/>
      <c r="DO26" s="215" t="s">
        <v>1</v>
      </c>
      <c r="DP26" s="1812" t="s">
        <v>303</v>
      </c>
      <c r="DQ26" s="1813"/>
      <c r="DR26" s="1813"/>
      <c r="DS26" s="1813"/>
      <c r="DT26" s="1813"/>
      <c r="DU26" s="213"/>
      <c r="DV26" s="214"/>
      <c r="DW26" s="214"/>
      <c r="DX26" s="214"/>
      <c r="DY26" s="214"/>
      <c r="DZ26" s="214"/>
      <c r="EA26" s="215" t="s">
        <v>1</v>
      </c>
    </row>
    <row r="27" spans="2:167" ht="29.25" customHeight="1" x14ac:dyDescent="0.15">
      <c r="B27" s="1845"/>
      <c r="C27" s="1846"/>
      <c r="D27" s="1846"/>
      <c r="E27" s="1847"/>
      <c r="F27" s="1814"/>
      <c r="G27" s="1815"/>
      <c r="H27" s="1815"/>
      <c r="I27" s="1815"/>
      <c r="J27" s="1815"/>
      <c r="K27" s="1629">
        <f>年末調整1!$N$121</f>
        <v>0</v>
      </c>
      <c r="L27" s="1630"/>
      <c r="M27" s="1630"/>
      <c r="N27" s="1630"/>
      <c r="O27" s="1630"/>
      <c r="P27" s="1630"/>
      <c r="Q27" s="1631"/>
      <c r="R27" s="1814"/>
      <c r="S27" s="1815"/>
      <c r="T27" s="1815"/>
      <c r="U27" s="1815"/>
      <c r="V27" s="1815"/>
      <c r="W27" s="1629">
        <f>年末調整1!$N$123</f>
        <v>0</v>
      </c>
      <c r="X27" s="1630"/>
      <c r="Y27" s="1630"/>
      <c r="Z27" s="1630"/>
      <c r="AA27" s="1630"/>
      <c r="AB27" s="1630"/>
      <c r="AC27" s="1631"/>
      <c r="AD27" s="1814"/>
      <c r="AE27" s="1815"/>
      <c r="AF27" s="1815"/>
      <c r="AG27" s="1815"/>
      <c r="AH27" s="1815"/>
      <c r="AI27" s="1629">
        <f>年末調整1!$N$125</f>
        <v>0</v>
      </c>
      <c r="AJ27" s="1630"/>
      <c r="AK27" s="1630"/>
      <c r="AL27" s="1630"/>
      <c r="AM27" s="1630"/>
      <c r="AN27" s="1630"/>
      <c r="AO27" s="1631"/>
      <c r="AP27" s="1814"/>
      <c r="AQ27" s="1815"/>
      <c r="AR27" s="1815"/>
      <c r="AS27" s="1815"/>
      <c r="AT27" s="1815"/>
      <c r="AU27" s="1629">
        <f>年末調整1!$N$127</f>
        <v>0</v>
      </c>
      <c r="AV27" s="1630"/>
      <c r="AW27" s="1630"/>
      <c r="AX27" s="1630"/>
      <c r="AY27" s="1630"/>
      <c r="AZ27" s="1630"/>
      <c r="BA27" s="1631"/>
      <c r="BB27" s="1814"/>
      <c r="BC27" s="1815"/>
      <c r="BD27" s="1815"/>
      <c r="BE27" s="1815"/>
      <c r="BF27" s="1815"/>
      <c r="BG27" s="1629">
        <f>年末調整1!$N$129</f>
        <v>0</v>
      </c>
      <c r="BH27" s="1630"/>
      <c r="BI27" s="1630"/>
      <c r="BJ27" s="1630"/>
      <c r="BK27" s="1630"/>
      <c r="BL27" s="1630"/>
      <c r="BM27" s="1631"/>
      <c r="BP27" s="1845"/>
      <c r="BQ27" s="1846"/>
      <c r="BR27" s="1846"/>
      <c r="BS27" s="1847"/>
      <c r="BT27" s="1814"/>
      <c r="BU27" s="1815"/>
      <c r="BV27" s="1815"/>
      <c r="BW27" s="1815"/>
      <c r="BX27" s="1815"/>
      <c r="BY27" s="1629">
        <f>年末調整1!$N$121</f>
        <v>0</v>
      </c>
      <c r="BZ27" s="1630"/>
      <c r="CA27" s="1630"/>
      <c r="CB27" s="1630"/>
      <c r="CC27" s="1630"/>
      <c r="CD27" s="1630"/>
      <c r="CE27" s="1631"/>
      <c r="CF27" s="1814"/>
      <c r="CG27" s="1815"/>
      <c r="CH27" s="1815"/>
      <c r="CI27" s="1815"/>
      <c r="CJ27" s="1815"/>
      <c r="CK27" s="1629">
        <f>年末調整1!$N$123</f>
        <v>0</v>
      </c>
      <c r="CL27" s="1630"/>
      <c r="CM27" s="1630"/>
      <c r="CN27" s="1630"/>
      <c r="CO27" s="1630"/>
      <c r="CP27" s="1630"/>
      <c r="CQ27" s="1631"/>
      <c r="CR27" s="1814"/>
      <c r="CS27" s="1815"/>
      <c r="CT27" s="1815"/>
      <c r="CU27" s="1815"/>
      <c r="CV27" s="1815"/>
      <c r="CW27" s="1629">
        <f>年末調整1!$N$125</f>
        <v>0</v>
      </c>
      <c r="CX27" s="1630"/>
      <c r="CY27" s="1630"/>
      <c r="CZ27" s="1630"/>
      <c r="DA27" s="1630"/>
      <c r="DB27" s="1630"/>
      <c r="DC27" s="1631"/>
      <c r="DD27" s="1814"/>
      <c r="DE27" s="1815"/>
      <c r="DF27" s="1815"/>
      <c r="DG27" s="1815"/>
      <c r="DH27" s="1815"/>
      <c r="DI27" s="1629">
        <f>年末調整1!$N$127</f>
        <v>0</v>
      </c>
      <c r="DJ27" s="1630"/>
      <c r="DK27" s="1630"/>
      <c r="DL27" s="1630"/>
      <c r="DM27" s="1630"/>
      <c r="DN27" s="1630"/>
      <c r="DO27" s="1631"/>
      <c r="DP27" s="1814"/>
      <c r="DQ27" s="1815"/>
      <c r="DR27" s="1815"/>
      <c r="DS27" s="1815"/>
      <c r="DT27" s="1815"/>
      <c r="DU27" s="1629">
        <f>年末調整1!$N$129</f>
        <v>0</v>
      </c>
      <c r="DV27" s="1630"/>
      <c r="DW27" s="1630"/>
      <c r="DX27" s="1630"/>
      <c r="DY27" s="1630"/>
      <c r="DZ27" s="1630"/>
      <c r="EA27" s="1631"/>
      <c r="FK27" s="216"/>
    </row>
    <row r="28" spans="2:167" ht="11.25" customHeight="1" x14ac:dyDescent="0.15">
      <c r="B28" s="1714" t="s">
        <v>251</v>
      </c>
      <c r="C28" s="1715"/>
      <c r="D28" s="1715"/>
      <c r="E28" s="1716"/>
      <c r="F28" s="1828" t="s">
        <v>253</v>
      </c>
      <c r="G28" s="1829"/>
      <c r="H28" s="1829"/>
      <c r="I28" s="1829"/>
      <c r="J28" s="1829"/>
      <c r="K28" s="1626">
        <f>年末調整1!$N$139</f>
        <v>0</v>
      </c>
      <c r="L28" s="1627"/>
      <c r="M28" s="1627"/>
      <c r="N28" s="1627"/>
      <c r="O28" s="1627"/>
      <c r="P28" s="1627"/>
      <c r="Q28" s="1628"/>
      <c r="R28" s="1828" t="s">
        <v>254</v>
      </c>
      <c r="S28" s="1829"/>
      <c r="T28" s="1829"/>
      <c r="U28" s="1829"/>
      <c r="V28" s="1832"/>
      <c r="W28" s="1770" t="s">
        <v>122</v>
      </c>
      <c r="X28" s="1771"/>
      <c r="Y28" s="1771"/>
      <c r="Z28" s="1771"/>
      <c r="AA28" s="1771"/>
      <c r="AB28" s="1771" t="s">
        <v>256</v>
      </c>
      <c r="AC28" s="1771"/>
      <c r="AD28" s="1771"/>
      <c r="AE28" s="1771"/>
      <c r="AF28" s="1772" t="s">
        <v>124</v>
      </c>
      <c r="AG28" s="1772"/>
      <c r="AH28" s="1772"/>
      <c r="AI28" s="1773"/>
      <c r="AJ28" s="1700" t="s">
        <v>257</v>
      </c>
      <c r="AK28" s="1701"/>
      <c r="AL28" s="1701"/>
      <c r="AM28" s="1701"/>
      <c r="AN28" s="1701"/>
      <c r="AO28" s="1702"/>
      <c r="AP28" s="1834" t="str">
        <f>年末調整1!$N$142</f>
        <v>　</v>
      </c>
      <c r="AQ28" s="1835"/>
      <c r="AR28" s="1835"/>
      <c r="AS28" s="1835"/>
      <c r="AT28" s="1835"/>
      <c r="AU28" s="1836"/>
      <c r="AV28" s="1700" t="s">
        <v>259</v>
      </c>
      <c r="AW28" s="1701"/>
      <c r="AX28" s="1701"/>
      <c r="AY28" s="1701"/>
      <c r="AZ28" s="1701"/>
      <c r="BA28" s="1702"/>
      <c r="BB28" s="1692" t="s">
        <v>126</v>
      </c>
      <c r="BC28" s="1693"/>
      <c r="BD28" s="1693"/>
      <c r="BE28" s="1693"/>
      <c r="BF28" s="1693"/>
      <c r="BG28" s="1693"/>
      <c r="BH28" s="1693"/>
      <c r="BI28" s="1693"/>
      <c r="BJ28" s="1693"/>
      <c r="BK28" s="1693"/>
      <c r="BL28" s="1693"/>
      <c r="BM28" s="1694"/>
      <c r="BP28" s="1714" t="s">
        <v>251</v>
      </c>
      <c r="BQ28" s="1715"/>
      <c r="BR28" s="1715"/>
      <c r="BS28" s="1716"/>
      <c r="BT28" s="1828" t="s">
        <v>253</v>
      </c>
      <c r="BU28" s="1829"/>
      <c r="BV28" s="1829"/>
      <c r="BW28" s="1829"/>
      <c r="BX28" s="1829"/>
      <c r="BY28" s="1626">
        <f>年末調整1!$N$139</f>
        <v>0</v>
      </c>
      <c r="BZ28" s="1627"/>
      <c r="CA28" s="1627"/>
      <c r="CB28" s="1627"/>
      <c r="CC28" s="1627"/>
      <c r="CD28" s="1627"/>
      <c r="CE28" s="1628"/>
      <c r="CF28" s="1828" t="s">
        <v>254</v>
      </c>
      <c r="CG28" s="1829"/>
      <c r="CH28" s="1829"/>
      <c r="CI28" s="1829"/>
      <c r="CJ28" s="1832"/>
      <c r="CK28" s="1770" t="s">
        <v>122</v>
      </c>
      <c r="CL28" s="1771"/>
      <c r="CM28" s="1771"/>
      <c r="CN28" s="1771"/>
      <c r="CO28" s="1771"/>
      <c r="CP28" s="1771" t="s">
        <v>256</v>
      </c>
      <c r="CQ28" s="1771"/>
      <c r="CR28" s="1771"/>
      <c r="CS28" s="1771"/>
      <c r="CT28" s="1772" t="s">
        <v>124</v>
      </c>
      <c r="CU28" s="1772"/>
      <c r="CV28" s="1772"/>
      <c r="CW28" s="1773"/>
      <c r="CX28" s="1700" t="s">
        <v>257</v>
      </c>
      <c r="CY28" s="1701"/>
      <c r="CZ28" s="1701"/>
      <c r="DA28" s="1701"/>
      <c r="DB28" s="1701"/>
      <c r="DC28" s="1702"/>
      <c r="DD28" s="1834" t="str">
        <f>年末調整1!$N$142</f>
        <v>　</v>
      </c>
      <c r="DE28" s="1835"/>
      <c r="DF28" s="1835"/>
      <c r="DG28" s="1835"/>
      <c r="DH28" s="1835"/>
      <c r="DI28" s="1836"/>
      <c r="DJ28" s="1700" t="s">
        <v>259</v>
      </c>
      <c r="DK28" s="1701"/>
      <c r="DL28" s="1701"/>
      <c r="DM28" s="1701"/>
      <c r="DN28" s="1701"/>
      <c r="DO28" s="1702"/>
      <c r="DP28" s="1692" t="s">
        <v>126</v>
      </c>
      <c r="DQ28" s="1693"/>
      <c r="DR28" s="1693"/>
      <c r="DS28" s="1693"/>
      <c r="DT28" s="1693"/>
      <c r="DU28" s="1693"/>
      <c r="DV28" s="1693"/>
      <c r="DW28" s="1693"/>
      <c r="DX28" s="1693"/>
      <c r="DY28" s="1693"/>
      <c r="DZ28" s="1693"/>
      <c r="EA28" s="1694"/>
    </row>
    <row r="29" spans="2:167" ht="21.75" customHeight="1" x14ac:dyDescent="0.15">
      <c r="B29" s="1816"/>
      <c r="C29" s="1817"/>
      <c r="D29" s="1817"/>
      <c r="E29" s="1818"/>
      <c r="F29" s="1830"/>
      <c r="G29" s="1831"/>
      <c r="H29" s="1831"/>
      <c r="I29" s="1831"/>
      <c r="J29" s="1831"/>
      <c r="K29" s="1629"/>
      <c r="L29" s="1630"/>
      <c r="M29" s="1630"/>
      <c r="N29" s="1630"/>
      <c r="O29" s="1630"/>
      <c r="P29" s="1630"/>
      <c r="Q29" s="1631"/>
      <c r="R29" s="1830"/>
      <c r="S29" s="1831"/>
      <c r="T29" s="1831"/>
      <c r="U29" s="1831"/>
      <c r="V29" s="1833"/>
      <c r="W29" s="1712">
        <f>年末調整1!$N$146</f>
        <v>0</v>
      </c>
      <c r="X29" s="1260"/>
      <c r="Y29" s="1260"/>
      <c r="Z29" s="1260"/>
      <c r="AA29" s="1260"/>
      <c r="AB29" s="1260">
        <f>年末調整1!$Q$146</f>
        <v>0</v>
      </c>
      <c r="AC29" s="1260"/>
      <c r="AD29" s="1260"/>
      <c r="AE29" s="1260"/>
      <c r="AF29" s="1261">
        <f>年末調整1!$S$146</f>
        <v>0</v>
      </c>
      <c r="AG29" s="1261"/>
      <c r="AH29" s="1261"/>
      <c r="AI29" s="1262"/>
      <c r="AJ29" s="1703"/>
      <c r="AK29" s="1704"/>
      <c r="AL29" s="1704"/>
      <c r="AM29" s="1704"/>
      <c r="AN29" s="1704"/>
      <c r="AO29" s="1705"/>
      <c r="AP29" s="1837"/>
      <c r="AQ29" s="1838"/>
      <c r="AR29" s="1838"/>
      <c r="AS29" s="1838"/>
      <c r="AT29" s="1838"/>
      <c r="AU29" s="1839"/>
      <c r="AV29" s="1703"/>
      <c r="AW29" s="1704"/>
      <c r="AX29" s="1704"/>
      <c r="AY29" s="1704"/>
      <c r="AZ29" s="1704"/>
      <c r="BA29" s="1705"/>
      <c r="BB29" s="1848">
        <f>年末調整1!$AL$139</f>
        <v>0</v>
      </c>
      <c r="BC29" s="1849"/>
      <c r="BD29" s="1849"/>
      <c r="BE29" s="1849"/>
      <c r="BF29" s="1849"/>
      <c r="BG29" s="1849"/>
      <c r="BH29" s="1849"/>
      <c r="BI29" s="1849"/>
      <c r="BJ29" s="1849"/>
      <c r="BK29" s="1849"/>
      <c r="BL29" s="1849"/>
      <c r="BM29" s="1850"/>
      <c r="BP29" s="1816"/>
      <c r="BQ29" s="1817"/>
      <c r="BR29" s="1817"/>
      <c r="BS29" s="1818"/>
      <c r="BT29" s="1830"/>
      <c r="BU29" s="1831"/>
      <c r="BV29" s="1831"/>
      <c r="BW29" s="1831"/>
      <c r="BX29" s="1831"/>
      <c r="BY29" s="1629"/>
      <c r="BZ29" s="1630"/>
      <c r="CA29" s="1630"/>
      <c r="CB29" s="1630"/>
      <c r="CC29" s="1630"/>
      <c r="CD29" s="1630"/>
      <c r="CE29" s="1631"/>
      <c r="CF29" s="1830"/>
      <c r="CG29" s="1831"/>
      <c r="CH29" s="1831"/>
      <c r="CI29" s="1831"/>
      <c r="CJ29" s="1833"/>
      <c r="CK29" s="1712">
        <f>年末調整1!$N$146</f>
        <v>0</v>
      </c>
      <c r="CL29" s="1260"/>
      <c r="CM29" s="1260"/>
      <c r="CN29" s="1260"/>
      <c r="CO29" s="1260"/>
      <c r="CP29" s="1260">
        <f>年末調整1!$Q$146</f>
        <v>0</v>
      </c>
      <c r="CQ29" s="1260"/>
      <c r="CR29" s="1260"/>
      <c r="CS29" s="1260"/>
      <c r="CT29" s="1261">
        <f>年末調整1!$S$146</f>
        <v>0</v>
      </c>
      <c r="CU29" s="1261"/>
      <c r="CV29" s="1261"/>
      <c r="CW29" s="1262"/>
      <c r="CX29" s="1703"/>
      <c r="CY29" s="1704"/>
      <c r="CZ29" s="1704"/>
      <c r="DA29" s="1704"/>
      <c r="DB29" s="1704"/>
      <c r="DC29" s="1705"/>
      <c r="DD29" s="1837"/>
      <c r="DE29" s="1838"/>
      <c r="DF29" s="1838"/>
      <c r="DG29" s="1838"/>
      <c r="DH29" s="1838"/>
      <c r="DI29" s="1839"/>
      <c r="DJ29" s="1703"/>
      <c r="DK29" s="1704"/>
      <c r="DL29" s="1704"/>
      <c r="DM29" s="1704"/>
      <c r="DN29" s="1704"/>
      <c r="DO29" s="1705"/>
      <c r="DP29" s="1848">
        <f>年末調整1!$AL$139</f>
        <v>0</v>
      </c>
      <c r="DQ29" s="1849"/>
      <c r="DR29" s="1849"/>
      <c r="DS29" s="1849"/>
      <c r="DT29" s="1849"/>
      <c r="DU29" s="1849"/>
      <c r="DV29" s="1849"/>
      <c r="DW29" s="1849"/>
      <c r="DX29" s="1849"/>
      <c r="DY29" s="1849"/>
      <c r="DZ29" s="1849"/>
      <c r="EA29" s="1850"/>
    </row>
    <row r="30" spans="2:167" ht="11.25" customHeight="1" x14ac:dyDescent="0.15">
      <c r="B30" s="1816"/>
      <c r="C30" s="1817"/>
      <c r="D30" s="1817"/>
      <c r="E30" s="1818"/>
      <c r="F30" s="1828" t="s">
        <v>252</v>
      </c>
      <c r="G30" s="1829"/>
      <c r="H30" s="1829"/>
      <c r="I30" s="1829"/>
      <c r="J30" s="1829"/>
      <c r="K30" s="213"/>
      <c r="L30" s="214"/>
      <c r="M30" s="214"/>
      <c r="N30" s="214"/>
      <c r="O30" s="214"/>
      <c r="P30" s="214"/>
      <c r="Q30" s="215" t="s">
        <v>1</v>
      </c>
      <c r="R30" s="1828" t="s">
        <v>255</v>
      </c>
      <c r="S30" s="1829"/>
      <c r="T30" s="1829"/>
      <c r="U30" s="1829"/>
      <c r="V30" s="1832"/>
      <c r="W30" s="1770" t="s">
        <v>122</v>
      </c>
      <c r="X30" s="1771"/>
      <c r="Y30" s="1771"/>
      <c r="Z30" s="1771"/>
      <c r="AA30" s="1771"/>
      <c r="AB30" s="1771" t="s">
        <v>256</v>
      </c>
      <c r="AC30" s="1771"/>
      <c r="AD30" s="1771"/>
      <c r="AE30" s="1771"/>
      <c r="AF30" s="1772" t="s">
        <v>124</v>
      </c>
      <c r="AG30" s="1772"/>
      <c r="AH30" s="1772"/>
      <c r="AI30" s="1773"/>
      <c r="AJ30" s="1700" t="s">
        <v>258</v>
      </c>
      <c r="AK30" s="1701"/>
      <c r="AL30" s="1701"/>
      <c r="AM30" s="1701"/>
      <c r="AN30" s="1701"/>
      <c r="AO30" s="1702"/>
      <c r="AP30" s="1706"/>
      <c r="AQ30" s="1707"/>
      <c r="AR30" s="1707"/>
      <c r="AS30" s="1707"/>
      <c r="AT30" s="1707"/>
      <c r="AU30" s="1708"/>
      <c r="AV30" s="1700" t="s">
        <v>260</v>
      </c>
      <c r="AW30" s="1701"/>
      <c r="AX30" s="1701"/>
      <c r="AY30" s="1701"/>
      <c r="AZ30" s="1701"/>
      <c r="BA30" s="1702"/>
      <c r="BB30" s="1692" t="s">
        <v>126</v>
      </c>
      <c r="BC30" s="1693"/>
      <c r="BD30" s="1693"/>
      <c r="BE30" s="1693"/>
      <c r="BF30" s="1693"/>
      <c r="BG30" s="1693"/>
      <c r="BH30" s="1693"/>
      <c r="BI30" s="1693"/>
      <c r="BJ30" s="1693"/>
      <c r="BK30" s="1693"/>
      <c r="BL30" s="1693"/>
      <c r="BM30" s="1694"/>
      <c r="BP30" s="1816"/>
      <c r="BQ30" s="1817"/>
      <c r="BR30" s="1817"/>
      <c r="BS30" s="1818"/>
      <c r="BT30" s="1828" t="s">
        <v>252</v>
      </c>
      <c r="BU30" s="1829"/>
      <c r="BV30" s="1829"/>
      <c r="BW30" s="1829"/>
      <c r="BX30" s="1829"/>
      <c r="BY30" s="213"/>
      <c r="BZ30" s="214"/>
      <c r="CA30" s="214"/>
      <c r="CB30" s="214"/>
      <c r="CC30" s="214"/>
      <c r="CD30" s="214"/>
      <c r="CE30" s="215" t="s">
        <v>1</v>
      </c>
      <c r="CF30" s="1828" t="s">
        <v>255</v>
      </c>
      <c r="CG30" s="1829"/>
      <c r="CH30" s="1829"/>
      <c r="CI30" s="1829"/>
      <c r="CJ30" s="1832"/>
      <c r="CK30" s="1770" t="s">
        <v>122</v>
      </c>
      <c r="CL30" s="1771"/>
      <c r="CM30" s="1771"/>
      <c r="CN30" s="1771"/>
      <c r="CO30" s="1771"/>
      <c r="CP30" s="1771" t="s">
        <v>256</v>
      </c>
      <c r="CQ30" s="1771"/>
      <c r="CR30" s="1771"/>
      <c r="CS30" s="1771"/>
      <c r="CT30" s="1772" t="s">
        <v>124</v>
      </c>
      <c r="CU30" s="1772"/>
      <c r="CV30" s="1772"/>
      <c r="CW30" s="1773"/>
      <c r="CX30" s="1700" t="s">
        <v>258</v>
      </c>
      <c r="CY30" s="1701"/>
      <c r="CZ30" s="1701"/>
      <c r="DA30" s="1701"/>
      <c r="DB30" s="1701"/>
      <c r="DC30" s="1702"/>
      <c r="DD30" s="1706"/>
      <c r="DE30" s="1707"/>
      <c r="DF30" s="1707"/>
      <c r="DG30" s="1707"/>
      <c r="DH30" s="1707"/>
      <c r="DI30" s="1708"/>
      <c r="DJ30" s="1700" t="s">
        <v>260</v>
      </c>
      <c r="DK30" s="1701"/>
      <c r="DL30" s="1701"/>
      <c r="DM30" s="1701"/>
      <c r="DN30" s="1701"/>
      <c r="DO30" s="1702"/>
      <c r="DP30" s="1692" t="s">
        <v>126</v>
      </c>
      <c r="DQ30" s="1693"/>
      <c r="DR30" s="1693"/>
      <c r="DS30" s="1693"/>
      <c r="DT30" s="1693"/>
      <c r="DU30" s="1693"/>
      <c r="DV30" s="1693"/>
      <c r="DW30" s="1693"/>
      <c r="DX30" s="1693"/>
      <c r="DY30" s="1693"/>
      <c r="DZ30" s="1693"/>
      <c r="EA30" s="1694"/>
    </row>
    <row r="31" spans="2:167" ht="21.75" customHeight="1" x14ac:dyDescent="0.15">
      <c r="B31" s="1819"/>
      <c r="C31" s="1820"/>
      <c r="D31" s="1820"/>
      <c r="E31" s="1821"/>
      <c r="F31" s="1830"/>
      <c r="G31" s="1831"/>
      <c r="H31" s="1831"/>
      <c r="I31" s="1831"/>
      <c r="J31" s="1831"/>
      <c r="K31" s="1776">
        <f>年末調整1!$AL$142</f>
        <v>0</v>
      </c>
      <c r="L31" s="1777"/>
      <c r="M31" s="1777"/>
      <c r="N31" s="1777"/>
      <c r="O31" s="1777"/>
      <c r="P31" s="1777"/>
      <c r="Q31" s="1778"/>
      <c r="R31" s="1830"/>
      <c r="S31" s="1831"/>
      <c r="T31" s="1831"/>
      <c r="U31" s="1831"/>
      <c r="V31" s="1833"/>
      <c r="W31" s="1712"/>
      <c r="X31" s="1260"/>
      <c r="Y31" s="1260"/>
      <c r="Z31" s="1260"/>
      <c r="AA31" s="1260"/>
      <c r="AB31" s="1260"/>
      <c r="AC31" s="1260"/>
      <c r="AD31" s="1260"/>
      <c r="AE31" s="1260"/>
      <c r="AF31" s="1261"/>
      <c r="AG31" s="1261"/>
      <c r="AH31" s="1261"/>
      <c r="AI31" s="1262"/>
      <c r="AJ31" s="1703"/>
      <c r="AK31" s="1704"/>
      <c r="AL31" s="1704"/>
      <c r="AM31" s="1704"/>
      <c r="AN31" s="1704"/>
      <c r="AO31" s="1705"/>
      <c r="AP31" s="1709"/>
      <c r="AQ31" s="1710"/>
      <c r="AR31" s="1710"/>
      <c r="AS31" s="1710"/>
      <c r="AT31" s="1710"/>
      <c r="AU31" s="1711"/>
      <c r="AV31" s="1703"/>
      <c r="AW31" s="1704"/>
      <c r="AX31" s="1704"/>
      <c r="AY31" s="1704"/>
      <c r="AZ31" s="1704"/>
      <c r="BA31" s="1705"/>
      <c r="BB31" s="1848"/>
      <c r="BC31" s="1849"/>
      <c r="BD31" s="1849"/>
      <c r="BE31" s="1849"/>
      <c r="BF31" s="1849"/>
      <c r="BG31" s="1849"/>
      <c r="BH31" s="1849"/>
      <c r="BI31" s="1849"/>
      <c r="BJ31" s="1849"/>
      <c r="BK31" s="1849"/>
      <c r="BL31" s="1849"/>
      <c r="BM31" s="1850"/>
      <c r="BP31" s="1819"/>
      <c r="BQ31" s="1820"/>
      <c r="BR31" s="1820"/>
      <c r="BS31" s="1821"/>
      <c r="BT31" s="1830"/>
      <c r="BU31" s="1831"/>
      <c r="BV31" s="1831"/>
      <c r="BW31" s="1831"/>
      <c r="BX31" s="1831"/>
      <c r="BY31" s="1776">
        <f>年末調整1!$AL$142</f>
        <v>0</v>
      </c>
      <c r="BZ31" s="1777"/>
      <c r="CA31" s="1777"/>
      <c r="CB31" s="1777"/>
      <c r="CC31" s="1777"/>
      <c r="CD31" s="1777"/>
      <c r="CE31" s="1778"/>
      <c r="CF31" s="1830"/>
      <c r="CG31" s="1831"/>
      <c r="CH31" s="1831"/>
      <c r="CI31" s="1831"/>
      <c r="CJ31" s="1833"/>
      <c r="CK31" s="1712"/>
      <c r="CL31" s="1260"/>
      <c r="CM31" s="1260"/>
      <c r="CN31" s="1260"/>
      <c r="CO31" s="1260"/>
      <c r="CP31" s="1260"/>
      <c r="CQ31" s="1260"/>
      <c r="CR31" s="1260"/>
      <c r="CS31" s="1260"/>
      <c r="CT31" s="1261"/>
      <c r="CU31" s="1261"/>
      <c r="CV31" s="1261"/>
      <c r="CW31" s="1262"/>
      <c r="CX31" s="1703"/>
      <c r="CY31" s="1704"/>
      <c r="CZ31" s="1704"/>
      <c r="DA31" s="1704"/>
      <c r="DB31" s="1704"/>
      <c r="DC31" s="1705"/>
      <c r="DD31" s="1709"/>
      <c r="DE31" s="1710"/>
      <c r="DF31" s="1710"/>
      <c r="DG31" s="1710"/>
      <c r="DH31" s="1710"/>
      <c r="DI31" s="1711"/>
      <c r="DJ31" s="1703"/>
      <c r="DK31" s="1704"/>
      <c r="DL31" s="1704"/>
      <c r="DM31" s="1704"/>
      <c r="DN31" s="1704"/>
      <c r="DO31" s="1705"/>
      <c r="DP31" s="1848"/>
      <c r="DQ31" s="1849"/>
      <c r="DR31" s="1849"/>
      <c r="DS31" s="1849"/>
      <c r="DT31" s="1849"/>
      <c r="DU31" s="1849"/>
      <c r="DV31" s="1849"/>
      <c r="DW31" s="1849"/>
      <c r="DX31" s="1849"/>
      <c r="DY31" s="1849"/>
      <c r="DZ31" s="1849"/>
      <c r="EA31" s="1850"/>
    </row>
    <row r="32" spans="2:167" ht="15.75" customHeight="1" x14ac:dyDescent="0.15">
      <c r="B32" s="1789" t="s">
        <v>470</v>
      </c>
      <c r="C32" s="1790"/>
      <c r="D32" s="1790"/>
      <c r="E32" s="1714" t="s">
        <v>262</v>
      </c>
      <c r="F32" s="1715"/>
      <c r="G32" s="1715"/>
      <c r="H32" s="1715"/>
      <c r="I32" s="1716"/>
      <c r="J32" s="1717" t="str">
        <f>IF(年末調整1!$C$42="適用なし","",年末調整1!$G$36)</f>
        <v/>
      </c>
      <c r="K32" s="1718"/>
      <c r="L32" s="1718"/>
      <c r="M32" s="1718"/>
      <c r="N32" s="1718"/>
      <c r="O32" s="1718"/>
      <c r="P32" s="1718"/>
      <c r="Q32" s="1718"/>
      <c r="R32" s="1718"/>
      <c r="S32" s="1718"/>
      <c r="T32" s="1718"/>
      <c r="U32" s="1718"/>
      <c r="V32" s="1718"/>
      <c r="W32" s="1718"/>
      <c r="X32" s="1719"/>
      <c r="Y32" s="1267" t="s">
        <v>263</v>
      </c>
      <c r="Z32" s="1268"/>
      <c r="AA32" s="1626" t="str">
        <f>IF(年末調整1!$C$42="適用なし","",年末調整1!$P$36)</f>
        <v/>
      </c>
      <c r="AB32" s="1627"/>
      <c r="AC32" s="1628"/>
      <c r="AD32" s="1795" t="s">
        <v>265</v>
      </c>
      <c r="AE32" s="1796"/>
      <c r="AF32" s="1796"/>
      <c r="AG32" s="1796"/>
      <c r="AH32" s="1796"/>
      <c r="AI32" s="1797"/>
      <c r="AJ32" s="1804" t="s">
        <v>266</v>
      </c>
      <c r="AK32" s="1805"/>
      <c r="AL32" s="1805"/>
      <c r="AM32" s="1805"/>
      <c r="AN32" s="1805"/>
      <c r="AO32" s="1806"/>
      <c r="AP32" s="1795" t="s">
        <v>267</v>
      </c>
      <c r="AQ32" s="1796"/>
      <c r="AR32" s="1796"/>
      <c r="AS32" s="1796"/>
      <c r="AT32" s="1796"/>
      <c r="AU32" s="1797"/>
      <c r="AV32" s="1804" t="s">
        <v>266</v>
      </c>
      <c r="AW32" s="1805"/>
      <c r="AX32" s="1805"/>
      <c r="AY32" s="1805"/>
      <c r="AZ32" s="1805"/>
      <c r="BA32" s="1806"/>
      <c r="BB32" s="1795" t="s">
        <v>268</v>
      </c>
      <c r="BC32" s="1796"/>
      <c r="BD32" s="1796"/>
      <c r="BE32" s="1796"/>
      <c r="BF32" s="1796"/>
      <c r="BG32" s="1797"/>
      <c r="BH32" s="1804" t="s">
        <v>266</v>
      </c>
      <c r="BI32" s="1805"/>
      <c r="BJ32" s="1805"/>
      <c r="BK32" s="1805"/>
      <c r="BL32" s="1805"/>
      <c r="BM32" s="1806"/>
      <c r="BP32" s="1789" t="s">
        <v>470</v>
      </c>
      <c r="BQ32" s="1790"/>
      <c r="BR32" s="1790"/>
      <c r="BS32" s="1714" t="s">
        <v>262</v>
      </c>
      <c r="BT32" s="1715"/>
      <c r="BU32" s="1715"/>
      <c r="BV32" s="1715"/>
      <c r="BW32" s="1716"/>
      <c r="BX32" s="1717" t="str">
        <f>IF(年末調整1!$C$42="適用なし","",年末調整1!$G$36)</f>
        <v/>
      </c>
      <c r="BY32" s="1718"/>
      <c r="BZ32" s="1718"/>
      <c r="CA32" s="1718"/>
      <c r="CB32" s="1718"/>
      <c r="CC32" s="1718"/>
      <c r="CD32" s="1718"/>
      <c r="CE32" s="1718"/>
      <c r="CF32" s="1718"/>
      <c r="CG32" s="1718"/>
      <c r="CH32" s="1718"/>
      <c r="CI32" s="1718"/>
      <c r="CJ32" s="1718"/>
      <c r="CK32" s="1718"/>
      <c r="CL32" s="1719"/>
      <c r="CM32" s="1267" t="s">
        <v>455</v>
      </c>
      <c r="CN32" s="1268"/>
      <c r="CO32" s="1626" t="str">
        <f>IF(年末調整1!$C$42="適用なし","",年末調整1!$P$36)</f>
        <v/>
      </c>
      <c r="CP32" s="1627"/>
      <c r="CQ32" s="1628"/>
      <c r="CR32" s="1795" t="s">
        <v>265</v>
      </c>
      <c r="CS32" s="1796"/>
      <c r="CT32" s="1796"/>
      <c r="CU32" s="1796"/>
      <c r="CV32" s="1796"/>
      <c r="CW32" s="1797"/>
      <c r="CX32" s="1804" t="s">
        <v>126</v>
      </c>
      <c r="CY32" s="1805"/>
      <c r="CZ32" s="1805"/>
      <c r="DA32" s="1805"/>
      <c r="DB32" s="1805"/>
      <c r="DC32" s="1806"/>
      <c r="DD32" s="1795" t="s">
        <v>267</v>
      </c>
      <c r="DE32" s="1796"/>
      <c r="DF32" s="1796"/>
      <c r="DG32" s="1796"/>
      <c r="DH32" s="1796"/>
      <c r="DI32" s="1797"/>
      <c r="DJ32" s="1804" t="s">
        <v>126</v>
      </c>
      <c r="DK32" s="1805"/>
      <c r="DL32" s="1805"/>
      <c r="DM32" s="1805"/>
      <c r="DN32" s="1805"/>
      <c r="DO32" s="1806"/>
      <c r="DP32" s="1795" t="s">
        <v>268</v>
      </c>
      <c r="DQ32" s="1796"/>
      <c r="DR32" s="1796"/>
      <c r="DS32" s="1796"/>
      <c r="DT32" s="1796"/>
      <c r="DU32" s="1797"/>
      <c r="DV32" s="1804" t="s">
        <v>126</v>
      </c>
      <c r="DW32" s="1805"/>
      <c r="DX32" s="1805"/>
      <c r="DY32" s="1805"/>
      <c r="DZ32" s="1805"/>
      <c r="EA32" s="1806"/>
    </row>
    <row r="33" spans="2:131" ht="33" customHeight="1" x14ac:dyDescent="0.15">
      <c r="B33" s="1791"/>
      <c r="C33" s="1792"/>
      <c r="D33" s="1792"/>
      <c r="E33" s="1632" t="s">
        <v>261</v>
      </c>
      <c r="F33" s="1633"/>
      <c r="G33" s="1633"/>
      <c r="H33" s="1633"/>
      <c r="I33" s="1634"/>
      <c r="J33" s="1738" t="str">
        <f>IF(年末調整1!$C$42="適用なし","",年末調整1!$G$37)</f>
        <v/>
      </c>
      <c r="K33" s="1739"/>
      <c r="L33" s="1739"/>
      <c r="M33" s="1739"/>
      <c r="N33" s="1739"/>
      <c r="O33" s="1739"/>
      <c r="P33" s="1739"/>
      <c r="Q33" s="1739"/>
      <c r="R33" s="1739"/>
      <c r="S33" s="1739"/>
      <c r="T33" s="1739"/>
      <c r="U33" s="1739"/>
      <c r="V33" s="1739"/>
      <c r="W33" s="1739"/>
      <c r="X33" s="1740"/>
      <c r="Y33" s="1269"/>
      <c r="Z33" s="1270"/>
      <c r="AA33" s="1629"/>
      <c r="AB33" s="1630"/>
      <c r="AC33" s="1631"/>
      <c r="AD33" s="1798"/>
      <c r="AE33" s="1799"/>
      <c r="AF33" s="1799"/>
      <c r="AG33" s="1799"/>
      <c r="AH33" s="1799"/>
      <c r="AI33" s="1800"/>
      <c r="AJ33" s="1779" t="str">
        <f>IF(年末調整1!$O$29="","",IF(年末調整1!$C$42="適用なし","",年末調整1!$O$29))</f>
        <v/>
      </c>
      <c r="AK33" s="1402"/>
      <c r="AL33" s="1402"/>
      <c r="AM33" s="1402"/>
      <c r="AN33" s="1402"/>
      <c r="AO33" s="1780"/>
      <c r="AP33" s="1798"/>
      <c r="AQ33" s="1799"/>
      <c r="AR33" s="1799"/>
      <c r="AS33" s="1799"/>
      <c r="AT33" s="1799"/>
      <c r="AU33" s="1800"/>
      <c r="AV33" s="1784">
        <f>年末調整1!$N$108</f>
        <v>0</v>
      </c>
      <c r="AW33" s="1397"/>
      <c r="AX33" s="1397"/>
      <c r="AY33" s="1397"/>
      <c r="AZ33" s="1397"/>
      <c r="BA33" s="1785"/>
      <c r="BB33" s="1798"/>
      <c r="BC33" s="1799"/>
      <c r="BD33" s="1799"/>
      <c r="BE33" s="1799"/>
      <c r="BF33" s="1799"/>
      <c r="BG33" s="1800"/>
      <c r="BH33" s="1784">
        <f>年末調整1!$AL$123</f>
        <v>0</v>
      </c>
      <c r="BI33" s="1397"/>
      <c r="BJ33" s="1397"/>
      <c r="BK33" s="1397"/>
      <c r="BL33" s="1397"/>
      <c r="BM33" s="1785"/>
      <c r="BP33" s="1791"/>
      <c r="BQ33" s="1792"/>
      <c r="BR33" s="1792"/>
      <c r="BS33" s="1632" t="s">
        <v>261</v>
      </c>
      <c r="BT33" s="1633"/>
      <c r="BU33" s="1633"/>
      <c r="BV33" s="1633"/>
      <c r="BW33" s="1634"/>
      <c r="BX33" s="1738" t="str">
        <f>IF(年末調整1!$C$42="適用なし","",年末調整1!$G$37)</f>
        <v/>
      </c>
      <c r="BY33" s="1739"/>
      <c r="BZ33" s="1739"/>
      <c r="CA33" s="1739"/>
      <c r="CB33" s="1739"/>
      <c r="CC33" s="1739"/>
      <c r="CD33" s="1739"/>
      <c r="CE33" s="1739"/>
      <c r="CF33" s="1739"/>
      <c r="CG33" s="1739"/>
      <c r="CH33" s="1739"/>
      <c r="CI33" s="1739"/>
      <c r="CJ33" s="1739"/>
      <c r="CK33" s="1739"/>
      <c r="CL33" s="1740"/>
      <c r="CM33" s="1269"/>
      <c r="CN33" s="1270"/>
      <c r="CO33" s="1629"/>
      <c r="CP33" s="1630"/>
      <c r="CQ33" s="1631"/>
      <c r="CR33" s="1798"/>
      <c r="CS33" s="1799"/>
      <c r="CT33" s="1799"/>
      <c r="CU33" s="1799"/>
      <c r="CV33" s="1799"/>
      <c r="CW33" s="1800"/>
      <c r="CX33" s="1779" t="str">
        <f>IF(年末調整1!$O$29="","",IF(年末調整1!$C$42="適用なし","",年末調整1!$O$29))</f>
        <v/>
      </c>
      <c r="CY33" s="1402"/>
      <c r="CZ33" s="1402"/>
      <c r="DA33" s="1402"/>
      <c r="DB33" s="1402"/>
      <c r="DC33" s="1780"/>
      <c r="DD33" s="1798"/>
      <c r="DE33" s="1799"/>
      <c r="DF33" s="1799"/>
      <c r="DG33" s="1799"/>
      <c r="DH33" s="1799"/>
      <c r="DI33" s="1800"/>
      <c r="DJ33" s="1784">
        <f>年末調整1!$N$108</f>
        <v>0</v>
      </c>
      <c r="DK33" s="1397"/>
      <c r="DL33" s="1397"/>
      <c r="DM33" s="1397"/>
      <c r="DN33" s="1397"/>
      <c r="DO33" s="1785"/>
      <c r="DP33" s="1798"/>
      <c r="DQ33" s="1799"/>
      <c r="DR33" s="1799"/>
      <c r="DS33" s="1799"/>
      <c r="DT33" s="1799"/>
      <c r="DU33" s="1800"/>
      <c r="DV33" s="1784">
        <f>年末調整1!$AL$123</f>
        <v>0</v>
      </c>
      <c r="DW33" s="1397"/>
      <c r="DX33" s="1397"/>
      <c r="DY33" s="1397"/>
      <c r="DZ33" s="1397"/>
      <c r="EA33" s="1785"/>
    </row>
    <row r="34" spans="2:131" ht="27.75" customHeight="1" x14ac:dyDescent="0.15">
      <c r="B34" s="1793"/>
      <c r="C34" s="1794"/>
      <c r="D34" s="1794"/>
      <c r="E34" s="1854" t="s">
        <v>264</v>
      </c>
      <c r="F34" s="1855"/>
      <c r="G34" s="1855"/>
      <c r="H34" s="1855"/>
      <c r="I34" s="1856"/>
      <c r="J34" s="1407" t="str">
        <f>IF(年末調整1!$C$42="適用なし","",DBCS(年末調整1!$R$36))</f>
        <v/>
      </c>
      <c r="K34" s="1408"/>
      <c r="L34" s="1408"/>
      <c r="M34" s="1408"/>
      <c r="N34" s="1408"/>
      <c r="O34" s="1408"/>
      <c r="P34" s="1409"/>
      <c r="Q34" s="1410" t="str">
        <f>IF(年末調整1!$C$42="適用なし","",DBCS(年末調整1!$V$36))</f>
        <v/>
      </c>
      <c r="R34" s="1411"/>
      <c r="S34" s="1411"/>
      <c r="T34" s="1411"/>
      <c r="U34" s="1411"/>
      <c r="V34" s="1412"/>
      <c r="W34" s="1410" t="str">
        <f>IF(年末調整1!$C$42="適用なし","",DBCS(年末調整1!$Z$36))</f>
        <v/>
      </c>
      <c r="X34" s="1411"/>
      <c r="Y34" s="1411"/>
      <c r="Z34" s="1411"/>
      <c r="AA34" s="1411"/>
      <c r="AB34" s="1411"/>
      <c r="AC34" s="1413"/>
      <c r="AD34" s="1801"/>
      <c r="AE34" s="1802"/>
      <c r="AF34" s="1802"/>
      <c r="AG34" s="1802"/>
      <c r="AH34" s="1802"/>
      <c r="AI34" s="1803"/>
      <c r="AJ34" s="1781"/>
      <c r="AK34" s="1782"/>
      <c r="AL34" s="1782"/>
      <c r="AM34" s="1782"/>
      <c r="AN34" s="1782"/>
      <c r="AO34" s="1783"/>
      <c r="AP34" s="1801"/>
      <c r="AQ34" s="1802"/>
      <c r="AR34" s="1802"/>
      <c r="AS34" s="1802"/>
      <c r="AT34" s="1802"/>
      <c r="AU34" s="1803"/>
      <c r="AV34" s="1786"/>
      <c r="AW34" s="1787"/>
      <c r="AX34" s="1787"/>
      <c r="AY34" s="1787"/>
      <c r="AZ34" s="1787"/>
      <c r="BA34" s="1788"/>
      <c r="BB34" s="1801"/>
      <c r="BC34" s="1802"/>
      <c r="BD34" s="1802"/>
      <c r="BE34" s="1802"/>
      <c r="BF34" s="1802"/>
      <c r="BG34" s="1803"/>
      <c r="BH34" s="1786"/>
      <c r="BI34" s="1787"/>
      <c r="BJ34" s="1787"/>
      <c r="BK34" s="1787"/>
      <c r="BL34" s="1787"/>
      <c r="BM34" s="1788"/>
      <c r="BP34" s="1793"/>
      <c r="BQ34" s="1794"/>
      <c r="BR34" s="1794"/>
      <c r="BS34" s="1735"/>
      <c r="BT34" s="1736"/>
      <c r="BU34" s="1736"/>
      <c r="BV34" s="1736"/>
      <c r="BW34" s="1736"/>
      <c r="BX34" s="1736"/>
      <c r="BY34" s="1736"/>
      <c r="BZ34" s="1736"/>
      <c r="CA34" s="1736"/>
      <c r="CB34" s="1736"/>
      <c r="CC34" s="1736"/>
      <c r="CD34" s="1736"/>
      <c r="CE34" s="1736"/>
      <c r="CF34" s="1736"/>
      <c r="CG34" s="1736"/>
      <c r="CH34" s="1736"/>
      <c r="CI34" s="1736"/>
      <c r="CJ34" s="1736"/>
      <c r="CK34" s="1736"/>
      <c r="CL34" s="1736"/>
      <c r="CM34" s="1736"/>
      <c r="CN34" s="1736"/>
      <c r="CO34" s="1736"/>
      <c r="CP34" s="1736"/>
      <c r="CQ34" s="1737"/>
      <c r="CR34" s="1801"/>
      <c r="CS34" s="1802"/>
      <c r="CT34" s="1802"/>
      <c r="CU34" s="1802"/>
      <c r="CV34" s="1802"/>
      <c r="CW34" s="1803"/>
      <c r="CX34" s="1781"/>
      <c r="CY34" s="1782"/>
      <c r="CZ34" s="1782"/>
      <c r="DA34" s="1782"/>
      <c r="DB34" s="1782"/>
      <c r="DC34" s="1783"/>
      <c r="DD34" s="1801"/>
      <c r="DE34" s="1802"/>
      <c r="DF34" s="1802"/>
      <c r="DG34" s="1802"/>
      <c r="DH34" s="1802"/>
      <c r="DI34" s="1803"/>
      <c r="DJ34" s="1786"/>
      <c r="DK34" s="1787"/>
      <c r="DL34" s="1787"/>
      <c r="DM34" s="1787"/>
      <c r="DN34" s="1787"/>
      <c r="DO34" s="1788"/>
      <c r="DP34" s="1801"/>
      <c r="DQ34" s="1802"/>
      <c r="DR34" s="1802"/>
      <c r="DS34" s="1802"/>
      <c r="DT34" s="1802"/>
      <c r="DU34" s="1803"/>
      <c r="DV34" s="1786"/>
      <c r="DW34" s="1787"/>
      <c r="DX34" s="1787"/>
      <c r="DY34" s="1787"/>
      <c r="DZ34" s="1787"/>
      <c r="EA34" s="1788"/>
    </row>
    <row r="35" spans="2:131" ht="15.75" customHeight="1" x14ac:dyDescent="0.15">
      <c r="B35" s="1893" t="s">
        <v>269</v>
      </c>
      <c r="C35" s="1894"/>
      <c r="D35" s="1713">
        <v>1</v>
      </c>
      <c r="E35" s="1714" t="s">
        <v>262</v>
      </c>
      <c r="F35" s="1715"/>
      <c r="G35" s="1715"/>
      <c r="H35" s="1715"/>
      <c r="I35" s="1716"/>
      <c r="J35" s="1717">
        <f>年末調整1!$G$54</f>
        <v>0</v>
      </c>
      <c r="K35" s="1718"/>
      <c r="L35" s="1718"/>
      <c r="M35" s="1718"/>
      <c r="N35" s="1718"/>
      <c r="O35" s="1718"/>
      <c r="P35" s="1718"/>
      <c r="Q35" s="1718"/>
      <c r="R35" s="1718"/>
      <c r="S35" s="1718"/>
      <c r="T35" s="1718"/>
      <c r="U35" s="1718"/>
      <c r="V35" s="1718"/>
      <c r="W35" s="1718"/>
      <c r="X35" s="1719"/>
      <c r="Y35" s="1267" t="s">
        <v>263</v>
      </c>
      <c r="Z35" s="1268"/>
      <c r="AA35" s="1626">
        <f>年末調整1!$V$54</f>
        <v>0</v>
      </c>
      <c r="AB35" s="1627"/>
      <c r="AC35" s="1628"/>
      <c r="AD35" s="1893" t="s">
        <v>270</v>
      </c>
      <c r="AE35" s="1894"/>
      <c r="AF35" s="1713">
        <v>1</v>
      </c>
      <c r="AG35" s="1714" t="s">
        <v>262</v>
      </c>
      <c r="AH35" s="1715"/>
      <c r="AI35" s="1715"/>
      <c r="AJ35" s="1715"/>
      <c r="AK35" s="1716"/>
      <c r="AL35" s="1717">
        <f>年末調整1!$H$76</f>
        <v>0</v>
      </c>
      <c r="AM35" s="1718"/>
      <c r="AN35" s="1718"/>
      <c r="AO35" s="1718"/>
      <c r="AP35" s="1718"/>
      <c r="AQ35" s="1718"/>
      <c r="AR35" s="1718"/>
      <c r="AS35" s="1718"/>
      <c r="AT35" s="1718"/>
      <c r="AU35" s="1718"/>
      <c r="AV35" s="1718"/>
      <c r="AW35" s="1718"/>
      <c r="AX35" s="1718"/>
      <c r="AY35" s="1718"/>
      <c r="AZ35" s="1719"/>
      <c r="BA35" s="1267" t="s">
        <v>263</v>
      </c>
      <c r="BB35" s="1268"/>
      <c r="BC35" s="1626">
        <f>年末調整1!$V$76</f>
        <v>0</v>
      </c>
      <c r="BD35" s="1627"/>
      <c r="BE35" s="1628"/>
      <c r="BF35" s="2003" t="s">
        <v>271</v>
      </c>
      <c r="BG35" s="2004"/>
      <c r="BH35" s="2004"/>
      <c r="BI35" s="2004"/>
      <c r="BJ35" s="2004"/>
      <c r="BK35" s="2004"/>
      <c r="BL35" s="2004"/>
      <c r="BM35" s="2005"/>
      <c r="BP35" s="1893" t="s">
        <v>269</v>
      </c>
      <c r="BQ35" s="1894"/>
      <c r="BR35" s="1713">
        <v>1</v>
      </c>
      <c r="BS35" s="1714" t="s">
        <v>262</v>
      </c>
      <c r="BT35" s="1715"/>
      <c r="BU35" s="1715"/>
      <c r="BV35" s="1715"/>
      <c r="BW35" s="1716"/>
      <c r="BX35" s="1717">
        <f>年末調整1!$G$54</f>
        <v>0</v>
      </c>
      <c r="BY35" s="1718"/>
      <c r="BZ35" s="1718"/>
      <c r="CA35" s="1718"/>
      <c r="CB35" s="1718"/>
      <c r="CC35" s="1718"/>
      <c r="CD35" s="1718"/>
      <c r="CE35" s="1718"/>
      <c r="CF35" s="1718"/>
      <c r="CG35" s="1718"/>
      <c r="CH35" s="1718"/>
      <c r="CI35" s="1718"/>
      <c r="CJ35" s="1718"/>
      <c r="CK35" s="1718"/>
      <c r="CL35" s="1719"/>
      <c r="CM35" s="1267" t="s">
        <v>263</v>
      </c>
      <c r="CN35" s="1268"/>
      <c r="CO35" s="1626">
        <f>年末調整1!$V$54</f>
        <v>0</v>
      </c>
      <c r="CP35" s="1627"/>
      <c r="CQ35" s="1628"/>
      <c r="CR35" s="1893" t="s">
        <v>270</v>
      </c>
      <c r="CS35" s="1894"/>
      <c r="CT35" s="1713">
        <v>1</v>
      </c>
      <c r="CU35" s="1714" t="s">
        <v>262</v>
      </c>
      <c r="CV35" s="1715"/>
      <c r="CW35" s="1715"/>
      <c r="CX35" s="1715"/>
      <c r="CY35" s="1716"/>
      <c r="CZ35" s="1717">
        <f>年末調整1!$H$76</f>
        <v>0</v>
      </c>
      <c r="DA35" s="1718"/>
      <c r="DB35" s="1718"/>
      <c r="DC35" s="1718"/>
      <c r="DD35" s="1718"/>
      <c r="DE35" s="1718"/>
      <c r="DF35" s="1718"/>
      <c r="DG35" s="1718"/>
      <c r="DH35" s="1718"/>
      <c r="DI35" s="1718"/>
      <c r="DJ35" s="1718"/>
      <c r="DK35" s="1718"/>
      <c r="DL35" s="1718"/>
      <c r="DM35" s="1718"/>
      <c r="DN35" s="1719"/>
      <c r="DO35" s="1267" t="s">
        <v>263</v>
      </c>
      <c r="DP35" s="1268"/>
      <c r="DQ35" s="1626">
        <f>年末調整1!$V$76</f>
        <v>0</v>
      </c>
      <c r="DR35" s="1627"/>
      <c r="DS35" s="1628"/>
      <c r="DT35" s="1756"/>
      <c r="DU35" s="1757"/>
      <c r="DV35" s="1757"/>
      <c r="DW35" s="1757"/>
      <c r="DX35" s="1757"/>
      <c r="DY35" s="1757"/>
      <c r="DZ35" s="1757"/>
      <c r="EA35" s="1758"/>
    </row>
    <row r="36" spans="2:131" ht="33" customHeight="1" x14ac:dyDescent="0.15">
      <c r="B36" s="1895"/>
      <c r="C36" s="1896"/>
      <c r="D36" s="1713"/>
      <c r="E36" s="1632" t="s">
        <v>261</v>
      </c>
      <c r="F36" s="1633"/>
      <c r="G36" s="1633"/>
      <c r="H36" s="1633"/>
      <c r="I36" s="1634"/>
      <c r="J36" s="1738">
        <f>年末調整1!$G$55</f>
        <v>0</v>
      </c>
      <c r="K36" s="1739"/>
      <c r="L36" s="1739"/>
      <c r="M36" s="1739"/>
      <c r="N36" s="1739"/>
      <c r="O36" s="1739"/>
      <c r="P36" s="1739"/>
      <c r="Q36" s="1739"/>
      <c r="R36" s="1739"/>
      <c r="S36" s="1739"/>
      <c r="T36" s="1739"/>
      <c r="U36" s="1739"/>
      <c r="V36" s="1739"/>
      <c r="W36" s="1739"/>
      <c r="X36" s="1740"/>
      <c r="Y36" s="1269"/>
      <c r="Z36" s="1270"/>
      <c r="AA36" s="1629"/>
      <c r="AB36" s="1630"/>
      <c r="AC36" s="1631"/>
      <c r="AD36" s="1895"/>
      <c r="AE36" s="1896"/>
      <c r="AF36" s="1713"/>
      <c r="AG36" s="1632" t="s">
        <v>261</v>
      </c>
      <c r="AH36" s="1633"/>
      <c r="AI36" s="1633"/>
      <c r="AJ36" s="1633"/>
      <c r="AK36" s="1634"/>
      <c r="AL36" s="1738">
        <f>年末調整1!$G$77</f>
        <v>0</v>
      </c>
      <c r="AM36" s="1739"/>
      <c r="AN36" s="1739"/>
      <c r="AO36" s="1739"/>
      <c r="AP36" s="1739"/>
      <c r="AQ36" s="1739"/>
      <c r="AR36" s="1739"/>
      <c r="AS36" s="1739"/>
      <c r="AT36" s="1739"/>
      <c r="AU36" s="1739"/>
      <c r="AV36" s="1739"/>
      <c r="AW36" s="1739"/>
      <c r="AX36" s="1739"/>
      <c r="AY36" s="1739"/>
      <c r="AZ36" s="1740"/>
      <c r="BA36" s="1269"/>
      <c r="BB36" s="1270"/>
      <c r="BC36" s="1629"/>
      <c r="BD36" s="1630"/>
      <c r="BE36" s="1631"/>
      <c r="BF36" s="1903" t="str">
        <f>IF(年末調整1!$X$66=0,"","（1）")</f>
        <v/>
      </c>
      <c r="BG36" s="1392"/>
      <c r="BH36" s="1392"/>
      <c r="BI36" s="5"/>
      <c r="BJ36" s="5"/>
      <c r="BK36" s="5"/>
      <c r="BL36" s="5"/>
      <c r="BM36" s="171"/>
      <c r="BP36" s="1895"/>
      <c r="BQ36" s="1896"/>
      <c r="BR36" s="1713"/>
      <c r="BS36" s="1632" t="s">
        <v>261</v>
      </c>
      <c r="BT36" s="1633"/>
      <c r="BU36" s="1633"/>
      <c r="BV36" s="1633"/>
      <c r="BW36" s="1634"/>
      <c r="BX36" s="1738">
        <f>年末調整1!$G$55</f>
        <v>0</v>
      </c>
      <c r="BY36" s="1739"/>
      <c r="BZ36" s="1739"/>
      <c r="CA36" s="1739"/>
      <c r="CB36" s="1739"/>
      <c r="CC36" s="1739"/>
      <c r="CD36" s="1739"/>
      <c r="CE36" s="1739"/>
      <c r="CF36" s="1739"/>
      <c r="CG36" s="1739"/>
      <c r="CH36" s="1739"/>
      <c r="CI36" s="1739"/>
      <c r="CJ36" s="1739"/>
      <c r="CK36" s="1739"/>
      <c r="CL36" s="1740"/>
      <c r="CM36" s="1269"/>
      <c r="CN36" s="1270"/>
      <c r="CO36" s="1629"/>
      <c r="CP36" s="1630"/>
      <c r="CQ36" s="1631"/>
      <c r="CR36" s="1895"/>
      <c r="CS36" s="1896"/>
      <c r="CT36" s="1713"/>
      <c r="CU36" s="1632" t="s">
        <v>261</v>
      </c>
      <c r="CV36" s="1633"/>
      <c r="CW36" s="1633"/>
      <c r="CX36" s="1633"/>
      <c r="CY36" s="1634"/>
      <c r="CZ36" s="1738">
        <f>年末調整1!$G$77</f>
        <v>0</v>
      </c>
      <c r="DA36" s="1739"/>
      <c r="DB36" s="1739"/>
      <c r="DC36" s="1739"/>
      <c r="DD36" s="1739"/>
      <c r="DE36" s="1739"/>
      <c r="DF36" s="1739"/>
      <c r="DG36" s="1739"/>
      <c r="DH36" s="1739"/>
      <c r="DI36" s="1739"/>
      <c r="DJ36" s="1739"/>
      <c r="DK36" s="1739"/>
      <c r="DL36" s="1739"/>
      <c r="DM36" s="1739"/>
      <c r="DN36" s="1740"/>
      <c r="DO36" s="1269"/>
      <c r="DP36" s="1270"/>
      <c r="DQ36" s="1629"/>
      <c r="DR36" s="1630"/>
      <c r="DS36" s="1631"/>
      <c r="DT36" s="1759"/>
      <c r="DU36" s="1760"/>
      <c r="DV36" s="1760"/>
      <c r="DW36" s="1760"/>
      <c r="DX36" s="1760"/>
      <c r="DY36" s="1760"/>
      <c r="DZ36" s="1760"/>
      <c r="EA36" s="1761"/>
    </row>
    <row r="37" spans="2:131" ht="27.75" customHeight="1" x14ac:dyDescent="0.15">
      <c r="B37" s="1895"/>
      <c r="C37" s="1896"/>
      <c r="D37" s="1713"/>
      <c r="E37" s="1854" t="s">
        <v>264</v>
      </c>
      <c r="F37" s="1855"/>
      <c r="G37" s="1855"/>
      <c r="H37" s="1855"/>
      <c r="I37" s="1856"/>
      <c r="J37" s="1407" t="str">
        <f>DBCS(年末調整1!$X$54)</f>
        <v/>
      </c>
      <c r="K37" s="1408"/>
      <c r="L37" s="1408"/>
      <c r="M37" s="1408"/>
      <c r="N37" s="1408"/>
      <c r="O37" s="1408"/>
      <c r="P37" s="1409"/>
      <c r="Q37" s="1901" t="str">
        <f>DBCS(年末調整1!$AB$54)</f>
        <v/>
      </c>
      <c r="R37" s="1901"/>
      <c r="S37" s="1901"/>
      <c r="T37" s="1901"/>
      <c r="U37" s="1901"/>
      <c r="V37" s="1902"/>
      <c r="W37" s="1906" t="str">
        <f>DBCS(年末調整1!$AF$54)</f>
        <v/>
      </c>
      <c r="X37" s="1901"/>
      <c r="Y37" s="1901"/>
      <c r="Z37" s="1901"/>
      <c r="AA37" s="1901"/>
      <c r="AB37" s="1901"/>
      <c r="AC37" s="1907"/>
      <c r="AD37" s="1895"/>
      <c r="AE37" s="1896"/>
      <c r="AF37" s="1713"/>
      <c r="AG37" s="1854" t="s">
        <v>241</v>
      </c>
      <c r="AH37" s="1855"/>
      <c r="AI37" s="1855"/>
      <c r="AJ37" s="1855"/>
      <c r="AK37" s="1856"/>
      <c r="AL37" s="2070"/>
      <c r="AM37" s="2071"/>
      <c r="AN37" s="2071"/>
      <c r="AO37" s="2071"/>
      <c r="AP37" s="2071"/>
      <c r="AQ37" s="2071"/>
      <c r="AR37" s="2071"/>
      <c r="AS37" s="2071"/>
      <c r="AT37" s="2071"/>
      <c r="AU37" s="2071"/>
      <c r="AV37" s="2071"/>
      <c r="AW37" s="2071"/>
      <c r="AX37" s="2071"/>
      <c r="AY37" s="2071"/>
      <c r="AZ37" s="2071"/>
      <c r="BA37" s="2071"/>
      <c r="BB37" s="2071"/>
      <c r="BC37" s="2071"/>
      <c r="BD37" s="2071"/>
      <c r="BE37" s="2072"/>
      <c r="BF37" s="172"/>
      <c r="BG37" s="1371">
        <f>年末調整1!$X$66</f>
        <v>0</v>
      </c>
      <c r="BH37" s="1371"/>
      <c r="BI37" s="1371">
        <f>年末調整1!$AB$66</f>
        <v>0</v>
      </c>
      <c r="BJ37" s="1371"/>
      <c r="BK37" s="1371">
        <f>年末調整1!$AF$66</f>
        <v>0</v>
      </c>
      <c r="BL37" s="1371"/>
      <c r="BM37" s="171"/>
      <c r="BP37" s="1895"/>
      <c r="BQ37" s="1896"/>
      <c r="BR37" s="1713"/>
      <c r="BS37" s="1735"/>
      <c r="BT37" s="1736"/>
      <c r="BU37" s="1736"/>
      <c r="BV37" s="1736"/>
      <c r="BW37" s="1736"/>
      <c r="BX37" s="1736"/>
      <c r="BY37" s="1736"/>
      <c r="BZ37" s="1736"/>
      <c r="CA37" s="1736"/>
      <c r="CB37" s="1736"/>
      <c r="CC37" s="1736"/>
      <c r="CD37" s="1736"/>
      <c r="CE37" s="1736"/>
      <c r="CF37" s="1736"/>
      <c r="CG37" s="1736"/>
      <c r="CH37" s="1736"/>
      <c r="CI37" s="1736"/>
      <c r="CJ37" s="1736"/>
      <c r="CK37" s="1736"/>
      <c r="CL37" s="1736"/>
      <c r="CM37" s="1736"/>
      <c r="CN37" s="1736"/>
      <c r="CO37" s="1736"/>
      <c r="CP37" s="1736"/>
      <c r="CQ37" s="1737"/>
      <c r="CR37" s="1895"/>
      <c r="CS37" s="1896"/>
      <c r="CT37" s="1713"/>
      <c r="CU37" s="1735"/>
      <c r="CV37" s="1736"/>
      <c r="CW37" s="1736"/>
      <c r="CX37" s="1736"/>
      <c r="CY37" s="1736"/>
      <c r="CZ37" s="1736"/>
      <c r="DA37" s="1736"/>
      <c r="DB37" s="1736"/>
      <c r="DC37" s="1736"/>
      <c r="DD37" s="1736"/>
      <c r="DE37" s="1736"/>
      <c r="DF37" s="1736"/>
      <c r="DG37" s="1736"/>
      <c r="DH37" s="1736"/>
      <c r="DI37" s="1736"/>
      <c r="DJ37" s="1736"/>
      <c r="DK37" s="1736"/>
      <c r="DL37" s="1736"/>
      <c r="DM37" s="1736"/>
      <c r="DN37" s="1736"/>
      <c r="DO37" s="1736"/>
      <c r="DP37" s="1736"/>
      <c r="DQ37" s="1736"/>
      <c r="DR37" s="1736"/>
      <c r="DS37" s="1737"/>
      <c r="DT37" s="1759"/>
      <c r="DU37" s="1760"/>
      <c r="DV37" s="1760"/>
      <c r="DW37" s="1760"/>
      <c r="DX37" s="1760"/>
      <c r="DY37" s="1760"/>
      <c r="DZ37" s="1760"/>
      <c r="EA37" s="1761"/>
    </row>
    <row r="38" spans="2:131" ht="15.75" customHeight="1" x14ac:dyDescent="0.15">
      <c r="B38" s="1895"/>
      <c r="C38" s="1896"/>
      <c r="D38" s="1713">
        <v>2</v>
      </c>
      <c r="E38" s="1714" t="s">
        <v>262</v>
      </c>
      <c r="F38" s="1715"/>
      <c r="G38" s="1715"/>
      <c r="H38" s="1715"/>
      <c r="I38" s="1716"/>
      <c r="J38" s="1717">
        <f>年末調整1!$G$57</f>
        <v>0</v>
      </c>
      <c r="K38" s="1718"/>
      <c r="L38" s="1718"/>
      <c r="M38" s="1718"/>
      <c r="N38" s="1718"/>
      <c r="O38" s="1718"/>
      <c r="P38" s="1718"/>
      <c r="Q38" s="1718"/>
      <c r="R38" s="1718"/>
      <c r="S38" s="1718"/>
      <c r="T38" s="1718"/>
      <c r="U38" s="1718"/>
      <c r="V38" s="1718"/>
      <c r="W38" s="1718"/>
      <c r="X38" s="1719"/>
      <c r="Y38" s="1267" t="s">
        <v>263</v>
      </c>
      <c r="Z38" s="1268"/>
      <c r="AA38" s="1626">
        <f>年末調整1!$V$57</f>
        <v>0</v>
      </c>
      <c r="AB38" s="1627"/>
      <c r="AC38" s="1628"/>
      <c r="AD38" s="1895"/>
      <c r="AE38" s="1896"/>
      <c r="AF38" s="1713">
        <v>2</v>
      </c>
      <c r="AG38" s="1714" t="s">
        <v>262</v>
      </c>
      <c r="AH38" s="1715"/>
      <c r="AI38" s="1715"/>
      <c r="AJ38" s="1715"/>
      <c r="AK38" s="1716"/>
      <c r="AL38" s="1717">
        <f>年末調整1!$H$79</f>
        <v>0</v>
      </c>
      <c r="AM38" s="1718"/>
      <c r="AN38" s="1718"/>
      <c r="AO38" s="1718"/>
      <c r="AP38" s="1718"/>
      <c r="AQ38" s="1718"/>
      <c r="AR38" s="1718"/>
      <c r="AS38" s="1718"/>
      <c r="AT38" s="1718"/>
      <c r="AU38" s="1718"/>
      <c r="AV38" s="1718"/>
      <c r="AW38" s="1718"/>
      <c r="AX38" s="1718"/>
      <c r="AY38" s="1718"/>
      <c r="AZ38" s="1719"/>
      <c r="BA38" s="1267" t="s">
        <v>263</v>
      </c>
      <c r="BB38" s="1268"/>
      <c r="BC38" s="1626">
        <f>年末調整1!$V$79</f>
        <v>0</v>
      </c>
      <c r="BD38" s="1627"/>
      <c r="BE38" s="1628"/>
      <c r="BF38" s="1903" t="str">
        <f>IF(年末調整1!$X$69=0,"","（2）")</f>
        <v/>
      </c>
      <c r="BG38" s="1392"/>
      <c r="BH38" s="1392"/>
      <c r="BI38" s="5"/>
      <c r="BJ38" s="5"/>
      <c r="BK38" s="5"/>
      <c r="BL38" s="5"/>
      <c r="BM38" s="171"/>
      <c r="BP38" s="1895"/>
      <c r="BQ38" s="1896"/>
      <c r="BR38" s="1713">
        <v>2</v>
      </c>
      <c r="BS38" s="1714" t="s">
        <v>262</v>
      </c>
      <c r="BT38" s="1715"/>
      <c r="BU38" s="1715"/>
      <c r="BV38" s="1715"/>
      <c r="BW38" s="1716"/>
      <c r="BX38" s="1717">
        <f>年末調整1!$G$57</f>
        <v>0</v>
      </c>
      <c r="BY38" s="1718"/>
      <c r="BZ38" s="1718"/>
      <c r="CA38" s="1718"/>
      <c r="CB38" s="1718"/>
      <c r="CC38" s="1718"/>
      <c r="CD38" s="1718"/>
      <c r="CE38" s="1718"/>
      <c r="CF38" s="1718"/>
      <c r="CG38" s="1718"/>
      <c r="CH38" s="1718"/>
      <c r="CI38" s="1718"/>
      <c r="CJ38" s="1718"/>
      <c r="CK38" s="1718"/>
      <c r="CL38" s="1719"/>
      <c r="CM38" s="1267" t="s">
        <v>263</v>
      </c>
      <c r="CN38" s="1268"/>
      <c r="CO38" s="1626">
        <f>年末調整1!$V$57</f>
        <v>0</v>
      </c>
      <c r="CP38" s="1627"/>
      <c r="CQ38" s="1628"/>
      <c r="CR38" s="1895"/>
      <c r="CS38" s="1896"/>
      <c r="CT38" s="1713">
        <v>2</v>
      </c>
      <c r="CU38" s="1714" t="s">
        <v>262</v>
      </c>
      <c r="CV38" s="1715"/>
      <c r="CW38" s="1715"/>
      <c r="CX38" s="1715"/>
      <c r="CY38" s="1716"/>
      <c r="CZ38" s="1717">
        <f>年末調整1!$H$79</f>
        <v>0</v>
      </c>
      <c r="DA38" s="1718"/>
      <c r="DB38" s="1718"/>
      <c r="DC38" s="1718"/>
      <c r="DD38" s="1718"/>
      <c r="DE38" s="1718"/>
      <c r="DF38" s="1718"/>
      <c r="DG38" s="1718"/>
      <c r="DH38" s="1718"/>
      <c r="DI38" s="1718"/>
      <c r="DJ38" s="1718"/>
      <c r="DK38" s="1718"/>
      <c r="DL38" s="1718"/>
      <c r="DM38" s="1718"/>
      <c r="DN38" s="1719"/>
      <c r="DO38" s="1267" t="s">
        <v>263</v>
      </c>
      <c r="DP38" s="1268"/>
      <c r="DQ38" s="1626">
        <f>年末調整1!$V$79</f>
        <v>0</v>
      </c>
      <c r="DR38" s="1627"/>
      <c r="DS38" s="1628"/>
      <c r="DT38" s="1759"/>
      <c r="DU38" s="1760"/>
      <c r="DV38" s="1760"/>
      <c r="DW38" s="1760"/>
      <c r="DX38" s="1760"/>
      <c r="DY38" s="1760"/>
      <c r="DZ38" s="1760"/>
      <c r="EA38" s="1761"/>
    </row>
    <row r="39" spans="2:131" ht="33" customHeight="1" x14ac:dyDescent="0.15">
      <c r="B39" s="1895"/>
      <c r="C39" s="1896"/>
      <c r="D39" s="1713"/>
      <c r="E39" s="1632" t="s">
        <v>261</v>
      </c>
      <c r="F39" s="1633"/>
      <c r="G39" s="1633"/>
      <c r="H39" s="1633"/>
      <c r="I39" s="1634"/>
      <c r="J39" s="1738">
        <f>年末調整1!$G$58</f>
        <v>0</v>
      </c>
      <c r="K39" s="1739"/>
      <c r="L39" s="1739"/>
      <c r="M39" s="1739"/>
      <c r="N39" s="1739"/>
      <c r="O39" s="1739"/>
      <c r="P39" s="1739"/>
      <c r="Q39" s="1739"/>
      <c r="R39" s="1739"/>
      <c r="S39" s="1739"/>
      <c r="T39" s="1739"/>
      <c r="U39" s="1739"/>
      <c r="V39" s="1739"/>
      <c r="W39" s="1739"/>
      <c r="X39" s="1740"/>
      <c r="Y39" s="1269"/>
      <c r="Z39" s="1270"/>
      <c r="AA39" s="1629"/>
      <c r="AB39" s="1630"/>
      <c r="AC39" s="1631"/>
      <c r="AD39" s="1895"/>
      <c r="AE39" s="1896"/>
      <c r="AF39" s="1713"/>
      <c r="AG39" s="1632" t="s">
        <v>261</v>
      </c>
      <c r="AH39" s="1633"/>
      <c r="AI39" s="1633"/>
      <c r="AJ39" s="1633"/>
      <c r="AK39" s="1634"/>
      <c r="AL39" s="1738">
        <f>年末調整1!$G$80</f>
        <v>0</v>
      </c>
      <c r="AM39" s="1739"/>
      <c r="AN39" s="1739"/>
      <c r="AO39" s="1739"/>
      <c r="AP39" s="1739"/>
      <c r="AQ39" s="1739"/>
      <c r="AR39" s="1739"/>
      <c r="AS39" s="1739"/>
      <c r="AT39" s="1739"/>
      <c r="AU39" s="1739"/>
      <c r="AV39" s="1739"/>
      <c r="AW39" s="1739"/>
      <c r="AX39" s="1739"/>
      <c r="AY39" s="1739"/>
      <c r="AZ39" s="1740"/>
      <c r="BA39" s="1269"/>
      <c r="BB39" s="1270"/>
      <c r="BC39" s="1629"/>
      <c r="BD39" s="1630"/>
      <c r="BE39" s="1631"/>
      <c r="BG39" s="1371">
        <f>年末調整1!$X$69</f>
        <v>0</v>
      </c>
      <c r="BH39" s="1371"/>
      <c r="BI39" s="1371">
        <f>年末調整1!$AB$69</f>
        <v>0</v>
      </c>
      <c r="BJ39" s="1371"/>
      <c r="BK39" s="1371">
        <f>年末調整1!$AF$69</f>
        <v>0</v>
      </c>
      <c r="BL39" s="1371"/>
      <c r="BM39" s="171"/>
      <c r="BP39" s="1895"/>
      <c r="BQ39" s="1896"/>
      <c r="BR39" s="1713"/>
      <c r="BS39" s="1632" t="s">
        <v>261</v>
      </c>
      <c r="BT39" s="1633"/>
      <c r="BU39" s="1633"/>
      <c r="BV39" s="1633"/>
      <c r="BW39" s="1634"/>
      <c r="BX39" s="1738">
        <f>年末調整1!$G$58</f>
        <v>0</v>
      </c>
      <c r="BY39" s="1739"/>
      <c r="BZ39" s="1739"/>
      <c r="CA39" s="1739"/>
      <c r="CB39" s="1739"/>
      <c r="CC39" s="1739"/>
      <c r="CD39" s="1739"/>
      <c r="CE39" s="1739"/>
      <c r="CF39" s="1739"/>
      <c r="CG39" s="1739"/>
      <c r="CH39" s="1739"/>
      <c r="CI39" s="1739"/>
      <c r="CJ39" s="1739"/>
      <c r="CK39" s="1739"/>
      <c r="CL39" s="1740"/>
      <c r="CM39" s="1269"/>
      <c r="CN39" s="1270"/>
      <c r="CO39" s="1629"/>
      <c r="CP39" s="1630"/>
      <c r="CQ39" s="1631"/>
      <c r="CR39" s="1895"/>
      <c r="CS39" s="1896"/>
      <c r="CT39" s="1713"/>
      <c r="CU39" s="1632" t="s">
        <v>261</v>
      </c>
      <c r="CV39" s="1633"/>
      <c r="CW39" s="1633"/>
      <c r="CX39" s="1633"/>
      <c r="CY39" s="1634"/>
      <c r="CZ39" s="1738">
        <f>年末調整1!$G$80</f>
        <v>0</v>
      </c>
      <c r="DA39" s="1739"/>
      <c r="DB39" s="1739"/>
      <c r="DC39" s="1739"/>
      <c r="DD39" s="1739"/>
      <c r="DE39" s="1739"/>
      <c r="DF39" s="1739"/>
      <c r="DG39" s="1739"/>
      <c r="DH39" s="1739"/>
      <c r="DI39" s="1739"/>
      <c r="DJ39" s="1739"/>
      <c r="DK39" s="1739"/>
      <c r="DL39" s="1739"/>
      <c r="DM39" s="1739"/>
      <c r="DN39" s="1740"/>
      <c r="DO39" s="1269"/>
      <c r="DP39" s="1270"/>
      <c r="DQ39" s="1629"/>
      <c r="DR39" s="1630"/>
      <c r="DS39" s="1631"/>
      <c r="DT39" s="1759"/>
      <c r="DU39" s="1760"/>
      <c r="DV39" s="1760"/>
      <c r="DW39" s="1760"/>
      <c r="DX39" s="1760"/>
      <c r="DY39" s="1760"/>
      <c r="DZ39" s="1760"/>
      <c r="EA39" s="1761"/>
    </row>
    <row r="40" spans="2:131" ht="27.75" customHeight="1" x14ac:dyDescent="0.15">
      <c r="B40" s="1895"/>
      <c r="C40" s="1896"/>
      <c r="D40" s="1713"/>
      <c r="E40" s="1854" t="s">
        <v>241</v>
      </c>
      <c r="F40" s="1855"/>
      <c r="G40" s="1855"/>
      <c r="H40" s="1855"/>
      <c r="I40" s="1856"/>
      <c r="J40" s="1407" t="str">
        <f>DBCS(年末調整1!$X$57)</f>
        <v/>
      </c>
      <c r="K40" s="1408"/>
      <c r="L40" s="1408"/>
      <c r="M40" s="1408"/>
      <c r="N40" s="1408"/>
      <c r="O40" s="1408"/>
      <c r="P40" s="1409"/>
      <c r="Q40" s="1901" t="str">
        <f>DBCS(年末調整1!$AB$57)</f>
        <v/>
      </c>
      <c r="R40" s="1901"/>
      <c r="S40" s="1901"/>
      <c r="T40" s="1901"/>
      <c r="U40" s="1901"/>
      <c r="V40" s="1902"/>
      <c r="W40" s="1906" t="str">
        <f>DBCS(年末調整1!$AF$57)</f>
        <v/>
      </c>
      <c r="X40" s="1901"/>
      <c r="Y40" s="1901"/>
      <c r="Z40" s="1901"/>
      <c r="AA40" s="1901"/>
      <c r="AB40" s="1901"/>
      <c r="AC40" s="1907"/>
      <c r="AD40" s="1895"/>
      <c r="AE40" s="1896"/>
      <c r="AF40" s="1713"/>
      <c r="AG40" s="1854" t="s">
        <v>241</v>
      </c>
      <c r="AH40" s="1855"/>
      <c r="AI40" s="1855"/>
      <c r="AJ40" s="1855"/>
      <c r="AK40" s="1856"/>
      <c r="AL40" s="2070"/>
      <c r="AM40" s="2071"/>
      <c r="AN40" s="2071"/>
      <c r="AO40" s="2071"/>
      <c r="AP40" s="2071"/>
      <c r="AQ40" s="2071"/>
      <c r="AR40" s="2071"/>
      <c r="AS40" s="2071"/>
      <c r="AT40" s="2071"/>
      <c r="AU40" s="2071"/>
      <c r="AV40" s="2071"/>
      <c r="AW40" s="2071"/>
      <c r="AX40" s="2071"/>
      <c r="AY40" s="2071"/>
      <c r="AZ40" s="2071"/>
      <c r="BA40" s="2071"/>
      <c r="BB40" s="2071"/>
      <c r="BC40" s="2071"/>
      <c r="BD40" s="2071"/>
      <c r="BE40" s="2072"/>
      <c r="BF40" s="172"/>
      <c r="BM40" s="171"/>
      <c r="BP40" s="1895"/>
      <c r="BQ40" s="1896"/>
      <c r="BR40" s="1713"/>
      <c r="BS40" s="1735"/>
      <c r="BT40" s="1736"/>
      <c r="BU40" s="1736"/>
      <c r="BV40" s="1736"/>
      <c r="BW40" s="1736"/>
      <c r="BX40" s="1736"/>
      <c r="BY40" s="1736"/>
      <c r="BZ40" s="1736"/>
      <c r="CA40" s="1736"/>
      <c r="CB40" s="1736"/>
      <c r="CC40" s="1736"/>
      <c r="CD40" s="1736"/>
      <c r="CE40" s="1736"/>
      <c r="CF40" s="1736"/>
      <c r="CG40" s="1736"/>
      <c r="CH40" s="1736"/>
      <c r="CI40" s="1736"/>
      <c r="CJ40" s="1736"/>
      <c r="CK40" s="1736"/>
      <c r="CL40" s="1736"/>
      <c r="CM40" s="1736"/>
      <c r="CN40" s="1736"/>
      <c r="CO40" s="1736"/>
      <c r="CP40" s="1736"/>
      <c r="CQ40" s="1737"/>
      <c r="CR40" s="1895"/>
      <c r="CS40" s="1896"/>
      <c r="CT40" s="1713"/>
      <c r="CU40" s="1735"/>
      <c r="CV40" s="1736"/>
      <c r="CW40" s="1736"/>
      <c r="CX40" s="1736"/>
      <c r="CY40" s="1736"/>
      <c r="CZ40" s="1736"/>
      <c r="DA40" s="1736"/>
      <c r="DB40" s="1736"/>
      <c r="DC40" s="1736"/>
      <c r="DD40" s="1736"/>
      <c r="DE40" s="1736"/>
      <c r="DF40" s="1736"/>
      <c r="DG40" s="1736"/>
      <c r="DH40" s="1736"/>
      <c r="DI40" s="1736"/>
      <c r="DJ40" s="1736"/>
      <c r="DK40" s="1736"/>
      <c r="DL40" s="1736"/>
      <c r="DM40" s="1736"/>
      <c r="DN40" s="1736"/>
      <c r="DO40" s="1736"/>
      <c r="DP40" s="1736"/>
      <c r="DQ40" s="1736"/>
      <c r="DR40" s="1736"/>
      <c r="DS40" s="1737"/>
      <c r="DT40" s="1759"/>
      <c r="DU40" s="1760"/>
      <c r="DV40" s="1760"/>
      <c r="DW40" s="1760"/>
      <c r="DX40" s="1760"/>
      <c r="DY40" s="1760"/>
      <c r="DZ40" s="1760"/>
      <c r="EA40" s="1761"/>
    </row>
    <row r="41" spans="2:131" ht="15.75" customHeight="1" x14ac:dyDescent="0.15">
      <c r="B41" s="1895"/>
      <c r="C41" s="1896"/>
      <c r="D41" s="1713">
        <v>3</v>
      </c>
      <c r="E41" s="1714" t="s">
        <v>262</v>
      </c>
      <c r="F41" s="1715"/>
      <c r="G41" s="1715"/>
      <c r="H41" s="1715"/>
      <c r="I41" s="1716"/>
      <c r="J41" s="1717">
        <f>年末調整1!$G$60</f>
        <v>0</v>
      </c>
      <c r="K41" s="1718"/>
      <c r="L41" s="1718"/>
      <c r="M41" s="1718"/>
      <c r="N41" s="1718"/>
      <c r="O41" s="1718"/>
      <c r="P41" s="1718"/>
      <c r="Q41" s="1718"/>
      <c r="R41" s="1718"/>
      <c r="S41" s="1718"/>
      <c r="T41" s="1718"/>
      <c r="U41" s="1718"/>
      <c r="V41" s="1718"/>
      <c r="W41" s="1718"/>
      <c r="X41" s="1719"/>
      <c r="Y41" s="1267" t="s">
        <v>263</v>
      </c>
      <c r="Z41" s="1268"/>
      <c r="AA41" s="1626">
        <f>年末調整1!$V$60</f>
        <v>0</v>
      </c>
      <c r="AB41" s="1627"/>
      <c r="AC41" s="1628"/>
      <c r="AD41" s="1895"/>
      <c r="AE41" s="1896"/>
      <c r="AF41" s="1713">
        <v>3</v>
      </c>
      <c r="AG41" s="1714" t="s">
        <v>262</v>
      </c>
      <c r="AH41" s="1715"/>
      <c r="AI41" s="1715"/>
      <c r="AJ41" s="1715"/>
      <c r="AK41" s="1716"/>
      <c r="AL41" s="1717">
        <f>年末調整1!$H$82</f>
        <v>0</v>
      </c>
      <c r="AM41" s="1718"/>
      <c r="AN41" s="1718"/>
      <c r="AO41" s="1718"/>
      <c r="AP41" s="1718"/>
      <c r="AQ41" s="1718"/>
      <c r="AR41" s="1718"/>
      <c r="AS41" s="1718"/>
      <c r="AT41" s="1718"/>
      <c r="AU41" s="1718"/>
      <c r="AV41" s="1718"/>
      <c r="AW41" s="1718"/>
      <c r="AX41" s="1718"/>
      <c r="AY41" s="1718"/>
      <c r="AZ41" s="1719"/>
      <c r="BA41" s="1267" t="s">
        <v>263</v>
      </c>
      <c r="BB41" s="1268"/>
      <c r="BC41" s="1626">
        <f>年末調整1!$V$82</f>
        <v>0</v>
      </c>
      <c r="BD41" s="1627"/>
      <c r="BE41" s="1628"/>
      <c r="BF41" s="173"/>
      <c r="BG41" s="174"/>
      <c r="BH41" s="174"/>
      <c r="BI41" s="174"/>
      <c r="BJ41" s="174"/>
      <c r="BK41" s="174"/>
      <c r="BL41" s="174"/>
      <c r="BM41" s="175"/>
      <c r="BP41" s="1895"/>
      <c r="BQ41" s="1896"/>
      <c r="BR41" s="1713">
        <v>3</v>
      </c>
      <c r="BS41" s="1714" t="s">
        <v>262</v>
      </c>
      <c r="BT41" s="1715"/>
      <c r="BU41" s="1715"/>
      <c r="BV41" s="1715"/>
      <c r="BW41" s="1716"/>
      <c r="BX41" s="1717">
        <f>年末調整1!$G$60</f>
        <v>0</v>
      </c>
      <c r="BY41" s="1718"/>
      <c r="BZ41" s="1718"/>
      <c r="CA41" s="1718"/>
      <c r="CB41" s="1718"/>
      <c r="CC41" s="1718"/>
      <c r="CD41" s="1718"/>
      <c r="CE41" s="1718"/>
      <c r="CF41" s="1718"/>
      <c r="CG41" s="1718"/>
      <c r="CH41" s="1718"/>
      <c r="CI41" s="1718"/>
      <c r="CJ41" s="1718"/>
      <c r="CK41" s="1718"/>
      <c r="CL41" s="1719"/>
      <c r="CM41" s="1267" t="s">
        <v>263</v>
      </c>
      <c r="CN41" s="1268"/>
      <c r="CO41" s="1626">
        <f>年末調整1!$V$60</f>
        <v>0</v>
      </c>
      <c r="CP41" s="1627"/>
      <c r="CQ41" s="1628"/>
      <c r="CR41" s="1895"/>
      <c r="CS41" s="1896"/>
      <c r="CT41" s="1713">
        <v>3</v>
      </c>
      <c r="CU41" s="1714" t="s">
        <v>262</v>
      </c>
      <c r="CV41" s="1715"/>
      <c r="CW41" s="1715"/>
      <c r="CX41" s="1715"/>
      <c r="CY41" s="1716"/>
      <c r="CZ41" s="1717">
        <f>年末調整1!$H$82</f>
        <v>0</v>
      </c>
      <c r="DA41" s="1718"/>
      <c r="DB41" s="1718"/>
      <c r="DC41" s="1718"/>
      <c r="DD41" s="1718"/>
      <c r="DE41" s="1718"/>
      <c r="DF41" s="1718"/>
      <c r="DG41" s="1718"/>
      <c r="DH41" s="1718"/>
      <c r="DI41" s="1718"/>
      <c r="DJ41" s="1718"/>
      <c r="DK41" s="1718"/>
      <c r="DL41" s="1718"/>
      <c r="DM41" s="1718"/>
      <c r="DN41" s="1719"/>
      <c r="DO41" s="1267" t="s">
        <v>263</v>
      </c>
      <c r="DP41" s="1268"/>
      <c r="DQ41" s="1626">
        <f>年末調整1!$V$82</f>
        <v>0</v>
      </c>
      <c r="DR41" s="1627"/>
      <c r="DS41" s="1628"/>
      <c r="DT41" s="1759"/>
      <c r="DU41" s="1760"/>
      <c r="DV41" s="1760"/>
      <c r="DW41" s="1760"/>
      <c r="DX41" s="1760"/>
      <c r="DY41" s="1760"/>
      <c r="DZ41" s="1760"/>
      <c r="EA41" s="1761"/>
    </row>
    <row r="42" spans="2:131" ht="33" customHeight="1" x14ac:dyDescent="0.15">
      <c r="B42" s="1895"/>
      <c r="C42" s="1896"/>
      <c r="D42" s="1713"/>
      <c r="E42" s="1632" t="s">
        <v>261</v>
      </c>
      <c r="F42" s="1633"/>
      <c r="G42" s="1633"/>
      <c r="H42" s="1633"/>
      <c r="I42" s="1634"/>
      <c r="J42" s="1738">
        <f>年末調整1!$G$61</f>
        <v>0</v>
      </c>
      <c r="K42" s="1739"/>
      <c r="L42" s="1739"/>
      <c r="M42" s="1739"/>
      <c r="N42" s="1739"/>
      <c r="O42" s="1739"/>
      <c r="P42" s="1739"/>
      <c r="Q42" s="1739"/>
      <c r="R42" s="1739"/>
      <c r="S42" s="1739"/>
      <c r="T42" s="1739"/>
      <c r="U42" s="1739"/>
      <c r="V42" s="1739"/>
      <c r="W42" s="1739"/>
      <c r="X42" s="1740"/>
      <c r="Y42" s="1269"/>
      <c r="Z42" s="1270"/>
      <c r="AA42" s="1629"/>
      <c r="AB42" s="1630"/>
      <c r="AC42" s="1631"/>
      <c r="AD42" s="1895"/>
      <c r="AE42" s="1896"/>
      <c r="AF42" s="1713"/>
      <c r="AG42" s="1632" t="s">
        <v>261</v>
      </c>
      <c r="AH42" s="1633"/>
      <c r="AI42" s="1633"/>
      <c r="AJ42" s="1633"/>
      <c r="AK42" s="1634"/>
      <c r="AL42" s="1738">
        <f>年末調整1!$G$83</f>
        <v>0</v>
      </c>
      <c r="AM42" s="1739"/>
      <c r="AN42" s="1739"/>
      <c r="AO42" s="1739"/>
      <c r="AP42" s="1739"/>
      <c r="AQ42" s="1739"/>
      <c r="AR42" s="1739"/>
      <c r="AS42" s="1739"/>
      <c r="AT42" s="1739"/>
      <c r="AU42" s="1739"/>
      <c r="AV42" s="1739"/>
      <c r="AW42" s="1739"/>
      <c r="AX42" s="1739"/>
      <c r="AY42" s="1739"/>
      <c r="AZ42" s="1740"/>
      <c r="BA42" s="1269"/>
      <c r="BB42" s="1270"/>
      <c r="BC42" s="1629"/>
      <c r="BD42" s="1630"/>
      <c r="BE42" s="1631"/>
      <c r="BF42" s="1756"/>
      <c r="BG42" s="1757"/>
      <c r="BH42" s="1757"/>
      <c r="BI42" s="1757"/>
      <c r="BJ42" s="1757"/>
      <c r="BK42" s="1757"/>
      <c r="BL42" s="1757"/>
      <c r="BM42" s="1758"/>
      <c r="BP42" s="1895"/>
      <c r="BQ42" s="1896"/>
      <c r="BR42" s="1713"/>
      <c r="BS42" s="1632" t="s">
        <v>261</v>
      </c>
      <c r="BT42" s="1633"/>
      <c r="BU42" s="1633"/>
      <c r="BV42" s="1633"/>
      <c r="BW42" s="1634"/>
      <c r="BX42" s="1738">
        <f>年末調整1!$G$61</f>
        <v>0</v>
      </c>
      <c r="BY42" s="1739"/>
      <c r="BZ42" s="1739"/>
      <c r="CA42" s="1739"/>
      <c r="CB42" s="1739"/>
      <c r="CC42" s="1739"/>
      <c r="CD42" s="1739"/>
      <c r="CE42" s="1739"/>
      <c r="CF42" s="1739"/>
      <c r="CG42" s="1739"/>
      <c r="CH42" s="1739"/>
      <c r="CI42" s="1739"/>
      <c r="CJ42" s="1739"/>
      <c r="CK42" s="1739"/>
      <c r="CL42" s="1740"/>
      <c r="CM42" s="1269"/>
      <c r="CN42" s="1270"/>
      <c r="CO42" s="1629"/>
      <c r="CP42" s="1630"/>
      <c r="CQ42" s="1631"/>
      <c r="CR42" s="1895"/>
      <c r="CS42" s="1896"/>
      <c r="CT42" s="1713"/>
      <c r="CU42" s="1632" t="s">
        <v>261</v>
      </c>
      <c r="CV42" s="1633"/>
      <c r="CW42" s="1633"/>
      <c r="CX42" s="1633"/>
      <c r="CY42" s="1634"/>
      <c r="CZ42" s="1738">
        <f>年末調整1!$G$83</f>
        <v>0</v>
      </c>
      <c r="DA42" s="1739"/>
      <c r="DB42" s="1739"/>
      <c r="DC42" s="1739"/>
      <c r="DD42" s="1739"/>
      <c r="DE42" s="1739"/>
      <c r="DF42" s="1739"/>
      <c r="DG42" s="1739"/>
      <c r="DH42" s="1739"/>
      <c r="DI42" s="1739"/>
      <c r="DJ42" s="1739"/>
      <c r="DK42" s="1739"/>
      <c r="DL42" s="1739"/>
      <c r="DM42" s="1739"/>
      <c r="DN42" s="1740"/>
      <c r="DO42" s="1269"/>
      <c r="DP42" s="1270"/>
      <c r="DQ42" s="1629"/>
      <c r="DR42" s="1630"/>
      <c r="DS42" s="1631"/>
      <c r="DT42" s="1759"/>
      <c r="DU42" s="1760"/>
      <c r="DV42" s="1760"/>
      <c r="DW42" s="1760"/>
      <c r="DX42" s="1760"/>
      <c r="DY42" s="1760"/>
      <c r="DZ42" s="1760"/>
      <c r="EA42" s="1761"/>
    </row>
    <row r="43" spans="2:131" ht="27.75" customHeight="1" x14ac:dyDescent="0.15">
      <c r="B43" s="1895"/>
      <c r="C43" s="1896"/>
      <c r="D43" s="1713"/>
      <c r="E43" s="1854" t="s">
        <v>241</v>
      </c>
      <c r="F43" s="1855"/>
      <c r="G43" s="1855"/>
      <c r="H43" s="1855"/>
      <c r="I43" s="1856"/>
      <c r="J43" s="1407" t="str">
        <f>DBCS(年末調整1!$X$60)</f>
        <v/>
      </c>
      <c r="K43" s="1408"/>
      <c r="L43" s="1408"/>
      <c r="M43" s="1408"/>
      <c r="N43" s="1408"/>
      <c r="O43" s="1408"/>
      <c r="P43" s="1409"/>
      <c r="Q43" s="1901" t="str">
        <f>DBCS(年末調整1!$AB$60)</f>
        <v/>
      </c>
      <c r="R43" s="1901"/>
      <c r="S43" s="1901"/>
      <c r="T43" s="1901"/>
      <c r="U43" s="1901"/>
      <c r="V43" s="1902"/>
      <c r="W43" s="1906" t="str">
        <f>DBCS(年末調整1!$AF$60)</f>
        <v/>
      </c>
      <c r="X43" s="1901"/>
      <c r="Y43" s="1901"/>
      <c r="Z43" s="1901"/>
      <c r="AA43" s="1901"/>
      <c r="AB43" s="1901"/>
      <c r="AC43" s="1907"/>
      <c r="AD43" s="1895"/>
      <c r="AE43" s="1896"/>
      <c r="AF43" s="1713"/>
      <c r="AG43" s="1854" t="s">
        <v>241</v>
      </c>
      <c r="AH43" s="1855"/>
      <c r="AI43" s="1855"/>
      <c r="AJ43" s="1855"/>
      <c r="AK43" s="1856"/>
      <c r="AL43" s="2070"/>
      <c r="AM43" s="2071"/>
      <c r="AN43" s="2071"/>
      <c r="AO43" s="2071"/>
      <c r="AP43" s="2071"/>
      <c r="AQ43" s="2071"/>
      <c r="AR43" s="2071"/>
      <c r="AS43" s="2071"/>
      <c r="AT43" s="2071"/>
      <c r="AU43" s="2071"/>
      <c r="AV43" s="2071"/>
      <c r="AW43" s="2071"/>
      <c r="AX43" s="2071"/>
      <c r="AY43" s="2071"/>
      <c r="AZ43" s="2071"/>
      <c r="BA43" s="2071"/>
      <c r="BB43" s="2071"/>
      <c r="BC43" s="2071"/>
      <c r="BD43" s="2071"/>
      <c r="BE43" s="2072"/>
      <c r="BF43" s="1759"/>
      <c r="BG43" s="1760"/>
      <c r="BH43" s="1760"/>
      <c r="BI43" s="1760"/>
      <c r="BJ43" s="1760"/>
      <c r="BK43" s="1760"/>
      <c r="BL43" s="1760"/>
      <c r="BM43" s="1761"/>
      <c r="BP43" s="1895"/>
      <c r="BQ43" s="1896"/>
      <c r="BR43" s="1713"/>
      <c r="BS43" s="1735"/>
      <c r="BT43" s="1736"/>
      <c r="BU43" s="1736"/>
      <c r="BV43" s="1736"/>
      <c r="BW43" s="1736"/>
      <c r="BX43" s="1736"/>
      <c r="BY43" s="1736"/>
      <c r="BZ43" s="1736"/>
      <c r="CA43" s="1736"/>
      <c r="CB43" s="1736"/>
      <c r="CC43" s="1736"/>
      <c r="CD43" s="1736"/>
      <c r="CE43" s="1736"/>
      <c r="CF43" s="1736"/>
      <c r="CG43" s="1736"/>
      <c r="CH43" s="1736"/>
      <c r="CI43" s="1736"/>
      <c r="CJ43" s="1736"/>
      <c r="CK43" s="1736"/>
      <c r="CL43" s="1736"/>
      <c r="CM43" s="1736"/>
      <c r="CN43" s="1736"/>
      <c r="CO43" s="1736"/>
      <c r="CP43" s="1736"/>
      <c r="CQ43" s="1737"/>
      <c r="CR43" s="1895"/>
      <c r="CS43" s="1896"/>
      <c r="CT43" s="1713"/>
      <c r="CU43" s="1735"/>
      <c r="CV43" s="1736"/>
      <c r="CW43" s="1736"/>
      <c r="CX43" s="1736"/>
      <c r="CY43" s="1736"/>
      <c r="CZ43" s="1736"/>
      <c r="DA43" s="1736"/>
      <c r="DB43" s="1736"/>
      <c r="DC43" s="1736"/>
      <c r="DD43" s="1736"/>
      <c r="DE43" s="1736"/>
      <c r="DF43" s="1736"/>
      <c r="DG43" s="1736"/>
      <c r="DH43" s="1736"/>
      <c r="DI43" s="1736"/>
      <c r="DJ43" s="1736"/>
      <c r="DK43" s="1736"/>
      <c r="DL43" s="1736"/>
      <c r="DM43" s="1736"/>
      <c r="DN43" s="1736"/>
      <c r="DO43" s="1736"/>
      <c r="DP43" s="1736"/>
      <c r="DQ43" s="1736"/>
      <c r="DR43" s="1736"/>
      <c r="DS43" s="1737"/>
      <c r="DT43" s="1759"/>
      <c r="DU43" s="1760"/>
      <c r="DV43" s="1760"/>
      <c r="DW43" s="1760"/>
      <c r="DX43" s="1760"/>
      <c r="DY43" s="1760"/>
      <c r="DZ43" s="1760"/>
      <c r="EA43" s="1761"/>
    </row>
    <row r="44" spans="2:131" ht="15.75" customHeight="1" x14ac:dyDescent="0.15">
      <c r="B44" s="1895"/>
      <c r="C44" s="1896"/>
      <c r="D44" s="1713">
        <v>4</v>
      </c>
      <c r="E44" s="1714" t="s">
        <v>262</v>
      </c>
      <c r="F44" s="1715"/>
      <c r="G44" s="1715"/>
      <c r="H44" s="1715"/>
      <c r="I44" s="1716"/>
      <c r="J44" s="1717">
        <f>年末調整1!$G$63</f>
        <v>0</v>
      </c>
      <c r="K44" s="1718"/>
      <c r="L44" s="1718"/>
      <c r="M44" s="1718"/>
      <c r="N44" s="1718"/>
      <c r="O44" s="1718"/>
      <c r="P44" s="1718"/>
      <c r="Q44" s="1718"/>
      <c r="R44" s="1718"/>
      <c r="S44" s="1718"/>
      <c r="T44" s="1718"/>
      <c r="U44" s="1718"/>
      <c r="V44" s="1718"/>
      <c r="W44" s="1718"/>
      <c r="X44" s="1719"/>
      <c r="Y44" s="1267" t="s">
        <v>263</v>
      </c>
      <c r="Z44" s="1268"/>
      <c r="AA44" s="1626">
        <f>年末調整1!$V$63</f>
        <v>0</v>
      </c>
      <c r="AB44" s="1627"/>
      <c r="AC44" s="1628"/>
      <c r="AD44" s="1895"/>
      <c r="AE44" s="1896"/>
      <c r="AF44" s="1713">
        <v>4</v>
      </c>
      <c r="AG44" s="1714" t="s">
        <v>262</v>
      </c>
      <c r="AH44" s="1715"/>
      <c r="AI44" s="1715"/>
      <c r="AJ44" s="1715"/>
      <c r="AK44" s="1716"/>
      <c r="AL44" s="1717">
        <f>年末調整1!$H$85</f>
        <v>0</v>
      </c>
      <c r="AM44" s="1718"/>
      <c r="AN44" s="1718"/>
      <c r="AO44" s="1718"/>
      <c r="AP44" s="1718"/>
      <c r="AQ44" s="1718"/>
      <c r="AR44" s="1718"/>
      <c r="AS44" s="1718"/>
      <c r="AT44" s="1718"/>
      <c r="AU44" s="1718"/>
      <c r="AV44" s="1718"/>
      <c r="AW44" s="1718"/>
      <c r="AX44" s="1718"/>
      <c r="AY44" s="1718"/>
      <c r="AZ44" s="1719"/>
      <c r="BA44" s="1267" t="s">
        <v>263</v>
      </c>
      <c r="BB44" s="1268"/>
      <c r="BC44" s="1626">
        <f>年末調整1!$V$85</f>
        <v>0</v>
      </c>
      <c r="BD44" s="1627"/>
      <c r="BE44" s="1628"/>
      <c r="BF44" s="1759"/>
      <c r="BG44" s="1760"/>
      <c r="BH44" s="1760"/>
      <c r="BI44" s="1760"/>
      <c r="BJ44" s="1760"/>
      <c r="BK44" s="1760"/>
      <c r="BL44" s="1760"/>
      <c r="BM44" s="1761"/>
      <c r="BP44" s="1895"/>
      <c r="BQ44" s="1896"/>
      <c r="BR44" s="1713">
        <v>4</v>
      </c>
      <c r="BS44" s="1714" t="s">
        <v>262</v>
      </c>
      <c r="BT44" s="1715"/>
      <c r="BU44" s="1715"/>
      <c r="BV44" s="1715"/>
      <c r="BW44" s="1716"/>
      <c r="BX44" s="1717">
        <f>年末調整1!$G$63</f>
        <v>0</v>
      </c>
      <c r="BY44" s="1718"/>
      <c r="BZ44" s="1718"/>
      <c r="CA44" s="1718"/>
      <c r="CB44" s="1718"/>
      <c r="CC44" s="1718"/>
      <c r="CD44" s="1718"/>
      <c r="CE44" s="1718"/>
      <c r="CF44" s="1718"/>
      <c r="CG44" s="1718"/>
      <c r="CH44" s="1718"/>
      <c r="CI44" s="1718"/>
      <c r="CJ44" s="1718"/>
      <c r="CK44" s="1718"/>
      <c r="CL44" s="1719"/>
      <c r="CM44" s="1267" t="s">
        <v>263</v>
      </c>
      <c r="CN44" s="1268"/>
      <c r="CO44" s="1626">
        <f>年末調整1!$V$63</f>
        <v>0</v>
      </c>
      <c r="CP44" s="1627"/>
      <c r="CQ44" s="1628"/>
      <c r="CR44" s="1895"/>
      <c r="CS44" s="1896"/>
      <c r="CT44" s="1713">
        <v>4</v>
      </c>
      <c r="CU44" s="1714" t="s">
        <v>262</v>
      </c>
      <c r="CV44" s="1715"/>
      <c r="CW44" s="1715"/>
      <c r="CX44" s="1715"/>
      <c r="CY44" s="1716"/>
      <c r="CZ44" s="1717">
        <f>年末調整1!$H$85</f>
        <v>0</v>
      </c>
      <c r="DA44" s="1718"/>
      <c r="DB44" s="1718"/>
      <c r="DC44" s="1718"/>
      <c r="DD44" s="1718"/>
      <c r="DE44" s="1718"/>
      <c r="DF44" s="1718"/>
      <c r="DG44" s="1718"/>
      <c r="DH44" s="1718"/>
      <c r="DI44" s="1718"/>
      <c r="DJ44" s="1718"/>
      <c r="DK44" s="1718"/>
      <c r="DL44" s="1718"/>
      <c r="DM44" s="1718"/>
      <c r="DN44" s="1719"/>
      <c r="DO44" s="1267" t="s">
        <v>263</v>
      </c>
      <c r="DP44" s="1268"/>
      <c r="DQ44" s="1626">
        <f>年末調整1!$V$85</f>
        <v>0</v>
      </c>
      <c r="DR44" s="1627"/>
      <c r="DS44" s="1628"/>
      <c r="DT44" s="1759"/>
      <c r="DU44" s="1760"/>
      <c r="DV44" s="1760"/>
      <c r="DW44" s="1760"/>
      <c r="DX44" s="1760"/>
      <c r="DY44" s="1760"/>
      <c r="DZ44" s="1760"/>
      <c r="EA44" s="1761"/>
    </row>
    <row r="45" spans="2:131" ht="33" customHeight="1" x14ac:dyDescent="0.15">
      <c r="B45" s="1895"/>
      <c r="C45" s="1896"/>
      <c r="D45" s="1713"/>
      <c r="E45" s="1632" t="s">
        <v>261</v>
      </c>
      <c r="F45" s="1633"/>
      <c r="G45" s="1633"/>
      <c r="H45" s="1633"/>
      <c r="I45" s="1634"/>
      <c r="J45" s="1738">
        <f>年末調整1!$G$64</f>
        <v>0</v>
      </c>
      <c r="K45" s="1739"/>
      <c r="L45" s="1739"/>
      <c r="M45" s="1739"/>
      <c r="N45" s="1739"/>
      <c r="O45" s="1739"/>
      <c r="P45" s="1739"/>
      <c r="Q45" s="1739"/>
      <c r="R45" s="1739"/>
      <c r="S45" s="1739"/>
      <c r="T45" s="1739"/>
      <c r="U45" s="1739"/>
      <c r="V45" s="1739"/>
      <c r="W45" s="1739"/>
      <c r="X45" s="1740"/>
      <c r="Y45" s="1269"/>
      <c r="Z45" s="1270"/>
      <c r="AA45" s="1629"/>
      <c r="AB45" s="1630"/>
      <c r="AC45" s="1631"/>
      <c r="AD45" s="1895"/>
      <c r="AE45" s="1896"/>
      <c r="AF45" s="1713"/>
      <c r="AG45" s="1632" t="s">
        <v>261</v>
      </c>
      <c r="AH45" s="1633"/>
      <c r="AI45" s="1633"/>
      <c r="AJ45" s="1633"/>
      <c r="AK45" s="1634"/>
      <c r="AL45" s="1738">
        <f>年末調整1!$G$86</f>
        <v>0</v>
      </c>
      <c r="AM45" s="1739"/>
      <c r="AN45" s="1739"/>
      <c r="AO45" s="1739"/>
      <c r="AP45" s="1739"/>
      <c r="AQ45" s="1739"/>
      <c r="AR45" s="1739"/>
      <c r="AS45" s="1739"/>
      <c r="AT45" s="1739"/>
      <c r="AU45" s="1739"/>
      <c r="AV45" s="1739"/>
      <c r="AW45" s="1739"/>
      <c r="AX45" s="1739"/>
      <c r="AY45" s="1739"/>
      <c r="AZ45" s="1740"/>
      <c r="BA45" s="1269"/>
      <c r="BB45" s="1270"/>
      <c r="BC45" s="1629"/>
      <c r="BD45" s="1630"/>
      <c r="BE45" s="1631"/>
      <c r="BF45" s="1759"/>
      <c r="BG45" s="1760"/>
      <c r="BH45" s="1760"/>
      <c r="BI45" s="1760"/>
      <c r="BJ45" s="1760"/>
      <c r="BK45" s="1760"/>
      <c r="BL45" s="1760"/>
      <c r="BM45" s="1761"/>
      <c r="BP45" s="1895"/>
      <c r="BQ45" s="1896"/>
      <c r="BR45" s="1713"/>
      <c r="BS45" s="1632" t="s">
        <v>261</v>
      </c>
      <c r="BT45" s="1633"/>
      <c r="BU45" s="1633"/>
      <c r="BV45" s="1633"/>
      <c r="BW45" s="1634"/>
      <c r="BX45" s="1738">
        <f>年末調整1!$G$64</f>
        <v>0</v>
      </c>
      <c r="BY45" s="1739"/>
      <c r="BZ45" s="1739"/>
      <c r="CA45" s="1739"/>
      <c r="CB45" s="1739"/>
      <c r="CC45" s="1739"/>
      <c r="CD45" s="1739"/>
      <c r="CE45" s="1739"/>
      <c r="CF45" s="1739"/>
      <c r="CG45" s="1739"/>
      <c r="CH45" s="1739"/>
      <c r="CI45" s="1739"/>
      <c r="CJ45" s="1739"/>
      <c r="CK45" s="1739"/>
      <c r="CL45" s="1740"/>
      <c r="CM45" s="1269"/>
      <c r="CN45" s="1270"/>
      <c r="CO45" s="1629"/>
      <c r="CP45" s="1630"/>
      <c r="CQ45" s="1631"/>
      <c r="CR45" s="1895"/>
      <c r="CS45" s="1896"/>
      <c r="CT45" s="1713"/>
      <c r="CU45" s="1632" t="s">
        <v>261</v>
      </c>
      <c r="CV45" s="1633"/>
      <c r="CW45" s="1633"/>
      <c r="CX45" s="1633"/>
      <c r="CY45" s="1634"/>
      <c r="CZ45" s="1738">
        <f>年末調整1!$G$86</f>
        <v>0</v>
      </c>
      <c r="DA45" s="1739"/>
      <c r="DB45" s="1739"/>
      <c r="DC45" s="1739"/>
      <c r="DD45" s="1739"/>
      <c r="DE45" s="1739"/>
      <c r="DF45" s="1739"/>
      <c r="DG45" s="1739"/>
      <c r="DH45" s="1739"/>
      <c r="DI45" s="1739"/>
      <c r="DJ45" s="1739"/>
      <c r="DK45" s="1739"/>
      <c r="DL45" s="1739"/>
      <c r="DM45" s="1739"/>
      <c r="DN45" s="1740"/>
      <c r="DO45" s="1269"/>
      <c r="DP45" s="1270"/>
      <c r="DQ45" s="1629"/>
      <c r="DR45" s="1630"/>
      <c r="DS45" s="1631"/>
      <c r="DT45" s="1759"/>
      <c r="DU45" s="1760"/>
      <c r="DV45" s="1760"/>
      <c r="DW45" s="1760"/>
      <c r="DX45" s="1760"/>
      <c r="DY45" s="1760"/>
      <c r="DZ45" s="1760"/>
      <c r="EA45" s="1761"/>
    </row>
    <row r="46" spans="2:131" ht="27.75" customHeight="1" x14ac:dyDescent="0.15">
      <c r="B46" s="1897"/>
      <c r="C46" s="1898"/>
      <c r="D46" s="1713"/>
      <c r="E46" s="1854" t="s">
        <v>241</v>
      </c>
      <c r="F46" s="1855"/>
      <c r="G46" s="1855"/>
      <c r="H46" s="1855"/>
      <c r="I46" s="1856"/>
      <c r="J46" s="1407" t="str">
        <f>DBCS(年末調整1!$X$63)</f>
        <v/>
      </c>
      <c r="K46" s="1408"/>
      <c r="L46" s="1408"/>
      <c r="M46" s="1408"/>
      <c r="N46" s="1408"/>
      <c r="O46" s="1408"/>
      <c r="P46" s="1409"/>
      <c r="Q46" s="1901" t="str">
        <f>DBCS(年末調整1!$AB$63)</f>
        <v/>
      </c>
      <c r="R46" s="1901"/>
      <c r="S46" s="1901"/>
      <c r="T46" s="1901"/>
      <c r="U46" s="1901"/>
      <c r="V46" s="1902"/>
      <c r="W46" s="1906" t="str">
        <f>DBCS(年末調整1!$AF$63)</f>
        <v/>
      </c>
      <c r="X46" s="1901"/>
      <c r="Y46" s="1901"/>
      <c r="Z46" s="1901"/>
      <c r="AA46" s="1901"/>
      <c r="AB46" s="1901"/>
      <c r="AC46" s="1907"/>
      <c r="AD46" s="1897"/>
      <c r="AE46" s="1898"/>
      <c r="AF46" s="1713"/>
      <c r="AG46" s="1854" t="s">
        <v>241</v>
      </c>
      <c r="AH46" s="1855"/>
      <c r="AI46" s="1855"/>
      <c r="AJ46" s="1855"/>
      <c r="AK46" s="1856"/>
      <c r="AL46" s="2070"/>
      <c r="AM46" s="2071"/>
      <c r="AN46" s="2071"/>
      <c r="AO46" s="2071"/>
      <c r="AP46" s="2071"/>
      <c r="AQ46" s="2071"/>
      <c r="AR46" s="2071"/>
      <c r="AS46" s="2071"/>
      <c r="AT46" s="2071"/>
      <c r="AU46" s="2071"/>
      <c r="AV46" s="2071"/>
      <c r="AW46" s="2071"/>
      <c r="AX46" s="2071"/>
      <c r="AY46" s="2071"/>
      <c r="AZ46" s="2071"/>
      <c r="BA46" s="2071"/>
      <c r="BB46" s="2071"/>
      <c r="BC46" s="2071"/>
      <c r="BD46" s="2071"/>
      <c r="BE46" s="2072"/>
      <c r="BF46" s="1762"/>
      <c r="BG46" s="1763"/>
      <c r="BH46" s="1763"/>
      <c r="BI46" s="1763"/>
      <c r="BJ46" s="1763"/>
      <c r="BK46" s="1763"/>
      <c r="BL46" s="1763"/>
      <c r="BM46" s="1764"/>
      <c r="BP46" s="1897"/>
      <c r="BQ46" s="1898"/>
      <c r="BR46" s="1713"/>
      <c r="BS46" s="1735"/>
      <c r="BT46" s="1736"/>
      <c r="BU46" s="1736"/>
      <c r="BV46" s="1736"/>
      <c r="BW46" s="1736"/>
      <c r="BX46" s="1736"/>
      <c r="BY46" s="1736"/>
      <c r="BZ46" s="1736"/>
      <c r="CA46" s="1736"/>
      <c r="CB46" s="1736"/>
      <c r="CC46" s="1736"/>
      <c r="CD46" s="1736"/>
      <c r="CE46" s="1736"/>
      <c r="CF46" s="1736"/>
      <c r="CG46" s="1736"/>
      <c r="CH46" s="1736"/>
      <c r="CI46" s="1736"/>
      <c r="CJ46" s="1736"/>
      <c r="CK46" s="1736"/>
      <c r="CL46" s="1736"/>
      <c r="CM46" s="1736"/>
      <c r="CN46" s="1736"/>
      <c r="CO46" s="1736"/>
      <c r="CP46" s="1736"/>
      <c r="CQ46" s="1737"/>
      <c r="CR46" s="1897"/>
      <c r="CS46" s="1898"/>
      <c r="CT46" s="1713"/>
      <c r="CU46" s="1735"/>
      <c r="CV46" s="1736"/>
      <c r="CW46" s="1736"/>
      <c r="CX46" s="1736"/>
      <c r="CY46" s="1736"/>
      <c r="CZ46" s="1736"/>
      <c r="DA46" s="1736"/>
      <c r="DB46" s="1736"/>
      <c r="DC46" s="1736"/>
      <c r="DD46" s="1736"/>
      <c r="DE46" s="1736"/>
      <c r="DF46" s="1736"/>
      <c r="DG46" s="1736"/>
      <c r="DH46" s="1736"/>
      <c r="DI46" s="1736"/>
      <c r="DJ46" s="1736"/>
      <c r="DK46" s="1736"/>
      <c r="DL46" s="1736"/>
      <c r="DM46" s="1736"/>
      <c r="DN46" s="1736"/>
      <c r="DO46" s="1736"/>
      <c r="DP46" s="1736"/>
      <c r="DQ46" s="1736"/>
      <c r="DR46" s="1736"/>
      <c r="DS46" s="1737"/>
      <c r="DT46" s="1762"/>
      <c r="DU46" s="1763"/>
      <c r="DV46" s="1763"/>
      <c r="DW46" s="1763"/>
      <c r="DX46" s="1763"/>
      <c r="DY46" s="1763"/>
      <c r="DZ46" s="1763"/>
      <c r="EA46" s="1764"/>
    </row>
    <row r="47" spans="2:131" ht="15.75" customHeight="1" x14ac:dyDescent="0.15">
      <c r="B47" s="1726" t="s">
        <v>139</v>
      </c>
      <c r="C47" s="1727"/>
      <c r="D47" s="1728"/>
      <c r="E47" s="1726" t="s">
        <v>140</v>
      </c>
      <c r="F47" s="1727"/>
      <c r="G47" s="1726" t="s">
        <v>141</v>
      </c>
      <c r="H47" s="1727"/>
      <c r="I47" s="1726" t="s">
        <v>142</v>
      </c>
      <c r="J47" s="1728"/>
      <c r="K47" s="1726" t="s">
        <v>3</v>
      </c>
      <c r="L47" s="1727"/>
      <c r="M47" s="1728"/>
      <c r="N47" s="1905" t="s">
        <v>143</v>
      </c>
      <c r="O47" s="1905"/>
      <c r="P47" s="1905"/>
      <c r="Q47" s="1905"/>
      <c r="R47" s="1905"/>
      <c r="S47" s="1905"/>
      <c r="T47" s="1899" t="s">
        <v>147</v>
      </c>
      <c r="U47" s="1899"/>
      <c r="V47" s="1899"/>
      <c r="W47" s="1899"/>
      <c r="X47" s="1899"/>
      <c r="Y47" s="1899"/>
      <c r="Z47" s="1726" t="s">
        <v>148</v>
      </c>
      <c r="AA47" s="1728"/>
      <c r="AB47" s="1726" t="s">
        <v>149</v>
      </c>
      <c r="AC47" s="1728"/>
      <c r="AD47" s="1720" t="s">
        <v>101</v>
      </c>
      <c r="AE47" s="1721"/>
      <c r="AF47" s="1721"/>
      <c r="AG47" s="1721"/>
      <c r="AH47" s="1721"/>
      <c r="AI47" s="1721"/>
      <c r="AJ47" s="1721"/>
      <c r="AK47" s="1721"/>
      <c r="AL47" s="1721"/>
      <c r="AM47" s="1721"/>
      <c r="AN47" s="1721"/>
      <c r="AO47" s="1721"/>
      <c r="AP47" s="1721"/>
      <c r="AQ47" s="1721"/>
      <c r="AR47" s="1722"/>
      <c r="AS47" s="1720" t="s">
        <v>138</v>
      </c>
      <c r="AT47" s="1721"/>
      <c r="AU47" s="1721"/>
      <c r="AV47" s="1721"/>
      <c r="AW47" s="1721"/>
      <c r="AX47" s="1721"/>
      <c r="AY47" s="1721"/>
      <c r="AZ47" s="1721"/>
      <c r="BA47" s="1721"/>
      <c r="BB47" s="1721"/>
      <c r="BC47" s="1721"/>
      <c r="BD47" s="1721"/>
      <c r="BE47" s="1721"/>
      <c r="BF47" s="1721"/>
      <c r="BG47" s="1721"/>
      <c r="BH47" s="1721"/>
      <c r="BI47" s="1721"/>
      <c r="BJ47" s="1721"/>
      <c r="BK47" s="1721"/>
      <c r="BL47" s="1721"/>
      <c r="BM47" s="1722"/>
      <c r="BP47" s="1726" t="s">
        <v>139</v>
      </c>
      <c r="BQ47" s="1727"/>
      <c r="BR47" s="1728"/>
      <c r="BS47" s="1726" t="s">
        <v>140</v>
      </c>
      <c r="BT47" s="1727"/>
      <c r="BU47" s="1726" t="s">
        <v>141</v>
      </c>
      <c r="BV47" s="1727"/>
      <c r="BW47" s="1726" t="s">
        <v>142</v>
      </c>
      <c r="BX47" s="1728"/>
      <c r="BY47" s="1726" t="s">
        <v>3</v>
      </c>
      <c r="BZ47" s="1727"/>
      <c r="CA47" s="1728"/>
      <c r="CB47" s="1905" t="s">
        <v>143</v>
      </c>
      <c r="CC47" s="1905"/>
      <c r="CD47" s="1905"/>
      <c r="CE47" s="1905"/>
      <c r="CF47" s="1905"/>
      <c r="CG47" s="1905"/>
      <c r="CH47" s="1899" t="s">
        <v>147</v>
      </c>
      <c r="CI47" s="1899"/>
      <c r="CJ47" s="1899"/>
      <c r="CK47" s="1899"/>
      <c r="CL47" s="1899"/>
      <c r="CM47" s="1899"/>
      <c r="CN47" s="1726" t="s">
        <v>148</v>
      </c>
      <c r="CO47" s="1728"/>
      <c r="CP47" s="1726" t="s">
        <v>149</v>
      </c>
      <c r="CQ47" s="1728"/>
      <c r="CR47" s="1720" t="s">
        <v>101</v>
      </c>
      <c r="CS47" s="1721"/>
      <c r="CT47" s="1721"/>
      <c r="CU47" s="1721"/>
      <c r="CV47" s="1721"/>
      <c r="CW47" s="1721"/>
      <c r="CX47" s="1721"/>
      <c r="CY47" s="1721"/>
      <c r="CZ47" s="1721"/>
      <c r="DA47" s="1721"/>
      <c r="DB47" s="1721"/>
      <c r="DC47" s="1721"/>
      <c r="DD47" s="1721"/>
      <c r="DE47" s="1721"/>
      <c r="DF47" s="1722"/>
      <c r="DG47" s="1720" t="s">
        <v>138</v>
      </c>
      <c r="DH47" s="1721"/>
      <c r="DI47" s="1721"/>
      <c r="DJ47" s="1721"/>
      <c r="DK47" s="1721"/>
      <c r="DL47" s="1721"/>
      <c r="DM47" s="1721"/>
      <c r="DN47" s="1721"/>
      <c r="DO47" s="1721"/>
      <c r="DP47" s="1721"/>
      <c r="DQ47" s="1721"/>
      <c r="DR47" s="1721"/>
      <c r="DS47" s="1721"/>
      <c r="DT47" s="1721"/>
      <c r="DU47" s="1721"/>
      <c r="DV47" s="1721"/>
      <c r="DW47" s="1721"/>
      <c r="DX47" s="1721"/>
      <c r="DY47" s="1721"/>
      <c r="DZ47" s="1721"/>
      <c r="EA47" s="1722"/>
    </row>
    <row r="48" spans="2:131" ht="15.75" customHeight="1" x14ac:dyDescent="0.15">
      <c r="B48" s="1729"/>
      <c r="C48" s="1730"/>
      <c r="D48" s="1731"/>
      <c r="E48" s="1729"/>
      <c r="F48" s="1730"/>
      <c r="G48" s="1729"/>
      <c r="H48" s="1730"/>
      <c r="I48" s="1729"/>
      <c r="J48" s="1731"/>
      <c r="K48" s="1729"/>
      <c r="L48" s="1730"/>
      <c r="M48" s="1731"/>
      <c r="N48" s="1726" t="s">
        <v>144</v>
      </c>
      <c r="O48" s="1727"/>
      <c r="P48" s="1728"/>
      <c r="Q48" s="1726" t="s">
        <v>145</v>
      </c>
      <c r="R48" s="1727"/>
      <c r="S48" s="1728"/>
      <c r="T48" s="1726" t="s">
        <v>146</v>
      </c>
      <c r="U48" s="1727"/>
      <c r="V48" s="1728"/>
      <c r="W48" s="1726" t="s">
        <v>144</v>
      </c>
      <c r="X48" s="1727"/>
      <c r="Y48" s="1728"/>
      <c r="Z48" s="1729"/>
      <c r="AA48" s="1731"/>
      <c r="AB48" s="1729"/>
      <c r="AC48" s="1731"/>
      <c r="AD48" s="1723"/>
      <c r="AE48" s="1724"/>
      <c r="AF48" s="1724"/>
      <c r="AG48" s="1724"/>
      <c r="AH48" s="1724"/>
      <c r="AI48" s="1724"/>
      <c r="AJ48" s="1724"/>
      <c r="AK48" s="1724"/>
      <c r="AL48" s="1724"/>
      <c r="AM48" s="1724"/>
      <c r="AN48" s="1724"/>
      <c r="AO48" s="1724"/>
      <c r="AP48" s="1724"/>
      <c r="AQ48" s="1724"/>
      <c r="AR48" s="1725"/>
      <c r="AS48" s="1723"/>
      <c r="AT48" s="1724"/>
      <c r="AU48" s="1724"/>
      <c r="AV48" s="1724"/>
      <c r="AW48" s="1724"/>
      <c r="AX48" s="1724"/>
      <c r="AY48" s="1724"/>
      <c r="AZ48" s="1724"/>
      <c r="BA48" s="1724"/>
      <c r="BB48" s="1724"/>
      <c r="BC48" s="1724"/>
      <c r="BD48" s="1724"/>
      <c r="BE48" s="1724"/>
      <c r="BF48" s="1724"/>
      <c r="BG48" s="1724"/>
      <c r="BH48" s="1724"/>
      <c r="BI48" s="1724"/>
      <c r="BJ48" s="1724"/>
      <c r="BK48" s="1724"/>
      <c r="BL48" s="1724"/>
      <c r="BM48" s="1725"/>
      <c r="BP48" s="1729"/>
      <c r="BQ48" s="1730"/>
      <c r="BR48" s="1731"/>
      <c r="BS48" s="1729"/>
      <c r="BT48" s="1730"/>
      <c r="BU48" s="1729"/>
      <c r="BV48" s="1730"/>
      <c r="BW48" s="1729"/>
      <c r="BX48" s="1731"/>
      <c r="BY48" s="1729"/>
      <c r="BZ48" s="1730"/>
      <c r="CA48" s="1731"/>
      <c r="CB48" s="1726" t="s">
        <v>144</v>
      </c>
      <c r="CC48" s="1727"/>
      <c r="CD48" s="1728"/>
      <c r="CE48" s="1726" t="s">
        <v>145</v>
      </c>
      <c r="CF48" s="1727"/>
      <c r="CG48" s="1728"/>
      <c r="CH48" s="1726" t="s">
        <v>146</v>
      </c>
      <c r="CI48" s="1727"/>
      <c r="CJ48" s="1728"/>
      <c r="CK48" s="1726" t="s">
        <v>144</v>
      </c>
      <c r="CL48" s="1727"/>
      <c r="CM48" s="1728"/>
      <c r="CN48" s="1729"/>
      <c r="CO48" s="1731"/>
      <c r="CP48" s="1729"/>
      <c r="CQ48" s="1731"/>
      <c r="CR48" s="1723"/>
      <c r="CS48" s="1724"/>
      <c r="CT48" s="1724"/>
      <c r="CU48" s="1724"/>
      <c r="CV48" s="1724"/>
      <c r="CW48" s="1724"/>
      <c r="CX48" s="1724"/>
      <c r="CY48" s="1724"/>
      <c r="CZ48" s="1724"/>
      <c r="DA48" s="1724"/>
      <c r="DB48" s="1724"/>
      <c r="DC48" s="1724"/>
      <c r="DD48" s="1724"/>
      <c r="DE48" s="1724"/>
      <c r="DF48" s="1725"/>
      <c r="DG48" s="1723"/>
      <c r="DH48" s="1724"/>
      <c r="DI48" s="1724"/>
      <c r="DJ48" s="1724"/>
      <c r="DK48" s="1724"/>
      <c r="DL48" s="1724"/>
      <c r="DM48" s="1724"/>
      <c r="DN48" s="1724"/>
      <c r="DO48" s="1724"/>
      <c r="DP48" s="1724"/>
      <c r="DQ48" s="1724"/>
      <c r="DR48" s="1724"/>
      <c r="DS48" s="1724"/>
      <c r="DT48" s="1724"/>
      <c r="DU48" s="1724"/>
      <c r="DV48" s="1724"/>
      <c r="DW48" s="1724"/>
      <c r="DX48" s="1724"/>
      <c r="DY48" s="1724"/>
      <c r="DZ48" s="1724"/>
      <c r="EA48" s="1725"/>
    </row>
    <row r="49" spans="1:131" ht="15.75" customHeight="1" x14ac:dyDescent="0.15">
      <c r="B49" s="1729"/>
      <c r="C49" s="1730"/>
      <c r="D49" s="1731"/>
      <c r="E49" s="1729"/>
      <c r="F49" s="1730"/>
      <c r="G49" s="1729"/>
      <c r="H49" s="1730"/>
      <c r="I49" s="1729"/>
      <c r="J49" s="1731"/>
      <c r="K49" s="1729"/>
      <c r="L49" s="1730"/>
      <c r="M49" s="1731"/>
      <c r="N49" s="1729"/>
      <c r="O49" s="1730"/>
      <c r="P49" s="1731"/>
      <c r="Q49" s="1729"/>
      <c r="R49" s="1730"/>
      <c r="S49" s="1731"/>
      <c r="T49" s="1729"/>
      <c r="U49" s="1730"/>
      <c r="V49" s="1731"/>
      <c r="W49" s="1729"/>
      <c r="X49" s="1730"/>
      <c r="Y49" s="1731"/>
      <c r="Z49" s="1729"/>
      <c r="AA49" s="1731"/>
      <c r="AB49" s="1729"/>
      <c r="AC49" s="1731"/>
      <c r="AD49" s="1720" t="s">
        <v>102</v>
      </c>
      <c r="AE49" s="1721"/>
      <c r="AF49" s="1722"/>
      <c r="AG49" s="1720" t="s">
        <v>103</v>
      </c>
      <c r="AH49" s="1721"/>
      <c r="AI49" s="1722"/>
      <c r="AJ49" s="1720" t="s">
        <v>104</v>
      </c>
      <c r="AK49" s="1721"/>
      <c r="AL49" s="1722"/>
      <c r="AM49" s="1720" t="s">
        <v>2</v>
      </c>
      <c r="AN49" s="1721"/>
      <c r="AO49" s="1722"/>
      <c r="AP49" s="1720" t="s">
        <v>105</v>
      </c>
      <c r="AQ49" s="1721"/>
      <c r="AR49" s="1722"/>
      <c r="AS49" s="1720" t="s">
        <v>106</v>
      </c>
      <c r="AT49" s="1721"/>
      <c r="AU49" s="1722"/>
      <c r="AV49" s="1720" t="s">
        <v>107</v>
      </c>
      <c r="AW49" s="1721"/>
      <c r="AX49" s="1722"/>
      <c r="AY49" s="1720" t="s">
        <v>108</v>
      </c>
      <c r="AZ49" s="1721"/>
      <c r="BA49" s="1722"/>
      <c r="BB49" s="1720" t="s">
        <v>109</v>
      </c>
      <c r="BC49" s="1721"/>
      <c r="BD49" s="1722"/>
      <c r="BE49" s="1720" t="s">
        <v>104</v>
      </c>
      <c r="BF49" s="1721"/>
      <c r="BG49" s="1722"/>
      <c r="BH49" s="1720" t="s">
        <v>2</v>
      </c>
      <c r="BI49" s="1721"/>
      <c r="BJ49" s="1722"/>
      <c r="BK49" s="1720" t="s">
        <v>105</v>
      </c>
      <c r="BL49" s="1721"/>
      <c r="BM49" s="1722"/>
      <c r="BP49" s="1729"/>
      <c r="BQ49" s="1730"/>
      <c r="BR49" s="1731"/>
      <c r="BS49" s="1729"/>
      <c r="BT49" s="1730"/>
      <c r="BU49" s="1729"/>
      <c r="BV49" s="1730"/>
      <c r="BW49" s="1729"/>
      <c r="BX49" s="1731"/>
      <c r="BY49" s="1729"/>
      <c r="BZ49" s="1730"/>
      <c r="CA49" s="1731"/>
      <c r="CB49" s="1729"/>
      <c r="CC49" s="1730"/>
      <c r="CD49" s="1731"/>
      <c r="CE49" s="1729"/>
      <c r="CF49" s="1730"/>
      <c r="CG49" s="1731"/>
      <c r="CH49" s="1729"/>
      <c r="CI49" s="1730"/>
      <c r="CJ49" s="1731"/>
      <c r="CK49" s="1729"/>
      <c r="CL49" s="1730"/>
      <c r="CM49" s="1731"/>
      <c r="CN49" s="1729"/>
      <c r="CO49" s="1731"/>
      <c r="CP49" s="1729"/>
      <c r="CQ49" s="1731"/>
      <c r="CR49" s="1720" t="s">
        <v>102</v>
      </c>
      <c r="CS49" s="1721"/>
      <c r="CT49" s="1722"/>
      <c r="CU49" s="1720" t="s">
        <v>103</v>
      </c>
      <c r="CV49" s="1721"/>
      <c r="CW49" s="1722"/>
      <c r="CX49" s="1720" t="s">
        <v>104</v>
      </c>
      <c r="CY49" s="1721"/>
      <c r="CZ49" s="1722"/>
      <c r="DA49" s="1720" t="s">
        <v>2</v>
      </c>
      <c r="DB49" s="1721"/>
      <c r="DC49" s="1722"/>
      <c r="DD49" s="1720" t="s">
        <v>105</v>
      </c>
      <c r="DE49" s="1721"/>
      <c r="DF49" s="1722"/>
      <c r="DG49" s="1720" t="s">
        <v>106</v>
      </c>
      <c r="DH49" s="1721"/>
      <c r="DI49" s="1722"/>
      <c r="DJ49" s="1720" t="s">
        <v>107</v>
      </c>
      <c r="DK49" s="1721"/>
      <c r="DL49" s="1722"/>
      <c r="DM49" s="1720" t="s">
        <v>108</v>
      </c>
      <c r="DN49" s="1721"/>
      <c r="DO49" s="1722"/>
      <c r="DP49" s="1720" t="s">
        <v>109</v>
      </c>
      <c r="DQ49" s="1721"/>
      <c r="DR49" s="1722"/>
      <c r="DS49" s="1720" t="s">
        <v>104</v>
      </c>
      <c r="DT49" s="1721"/>
      <c r="DU49" s="1722"/>
      <c r="DV49" s="1720" t="s">
        <v>2</v>
      </c>
      <c r="DW49" s="1721"/>
      <c r="DX49" s="1722"/>
      <c r="DY49" s="1720" t="s">
        <v>105</v>
      </c>
      <c r="DZ49" s="1721"/>
      <c r="EA49" s="1722"/>
    </row>
    <row r="50" spans="1:131" ht="15.75" customHeight="1" x14ac:dyDescent="0.15">
      <c r="B50" s="1732"/>
      <c r="C50" s="1733"/>
      <c r="D50" s="1734"/>
      <c r="E50" s="1732"/>
      <c r="F50" s="1733"/>
      <c r="G50" s="1732"/>
      <c r="H50" s="1733"/>
      <c r="I50" s="1732"/>
      <c r="J50" s="1734"/>
      <c r="K50" s="1732"/>
      <c r="L50" s="1733"/>
      <c r="M50" s="1734"/>
      <c r="N50" s="1732"/>
      <c r="O50" s="1733"/>
      <c r="P50" s="1734"/>
      <c r="Q50" s="1732"/>
      <c r="R50" s="1733"/>
      <c r="S50" s="1734"/>
      <c r="T50" s="1732"/>
      <c r="U50" s="1733"/>
      <c r="V50" s="1734"/>
      <c r="W50" s="1732"/>
      <c r="X50" s="1733"/>
      <c r="Y50" s="1734"/>
      <c r="Z50" s="1732"/>
      <c r="AA50" s="1734"/>
      <c r="AB50" s="1732"/>
      <c r="AC50" s="1734"/>
      <c r="AD50" s="1723"/>
      <c r="AE50" s="1724"/>
      <c r="AF50" s="1725"/>
      <c r="AG50" s="1723"/>
      <c r="AH50" s="1724"/>
      <c r="AI50" s="1725"/>
      <c r="AJ50" s="1723"/>
      <c r="AK50" s="1724"/>
      <c r="AL50" s="1725"/>
      <c r="AM50" s="1723"/>
      <c r="AN50" s="1724"/>
      <c r="AO50" s="1725"/>
      <c r="AP50" s="1723"/>
      <c r="AQ50" s="1724"/>
      <c r="AR50" s="1725"/>
      <c r="AS50" s="1723"/>
      <c r="AT50" s="1724"/>
      <c r="AU50" s="1725"/>
      <c r="AV50" s="1723"/>
      <c r="AW50" s="1724"/>
      <c r="AX50" s="1725"/>
      <c r="AY50" s="1723"/>
      <c r="AZ50" s="1724"/>
      <c r="BA50" s="1725"/>
      <c r="BB50" s="1723"/>
      <c r="BC50" s="1724"/>
      <c r="BD50" s="1725"/>
      <c r="BE50" s="1723"/>
      <c r="BF50" s="1724"/>
      <c r="BG50" s="1725"/>
      <c r="BH50" s="1723"/>
      <c r="BI50" s="1724"/>
      <c r="BJ50" s="1725"/>
      <c r="BK50" s="1723"/>
      <c r="BL50" s="1724"/>
      <c r="BM50" s="1725"/>
      <c r="BP50" s="1732"/>
      <c r="BQ50" s="1733"/>
      <c r="BR50" s="1734"/>
      <c r="BS50" s="1732"/>
      <c r="BT50" s="1733"/>
      <c r="BU50" s="1732"/>
      <c r="BV50" s="1733"/>
      <c r="BW50" s="1732"/>
      <c r="BX50" s="1734"/>
      <c r="BY50" s="1732"/>
      <c r="BZ50" s="1733"/>
      <c r="CA50" s="1734"/>
      <c r="CB50" s="1732"/>
      <c r="CC50" s="1733"/>
      <c r="CD50" s="1734"/>
      <c r="CE50" s="1732"/>
      <c r="CF50" s="1733"/>
      <c r="CG50" s="1734"/>
      <c r="CH50" s="1732"/>
      <c r="CI50" s="1733"/>
      <c r="CJ50" s="1734"/>
      <c r="CK50" s="1732"/>
      <c r="CL50" s="1733"/>
      <c r="CM50" s="1734"/>
      <c r="CN50" s="1732"/>
      <c r="CO50" s="1734"/>
      <c r="CP50" s="1732"/>
      <c r="CQ50" s="1734"/>
      <c r="CR50" s="1723"/>
      <c r="CS50" s="1724"/>
      <c r="CT50" s="1725"/>
      <c r="CU50" s="1723"/>
      <c r="CV50" s="1724"/>
      <c r="CW50" s="1725"/>
      <c r="CX50" s="1723"/>
      <c r="CY50" s="1724"/>
      <c r="CZ50" s="1725"/>
      <c r="DA50" s="1723"/>
      <c r="DB50" s="1724"/>
      <c r="DC50" s="1725"/>
      <c r="DD50" s="1723"/>
      <c r="DE50" s="1724"/>
      <c r="DF50" s="1725"/>
      <c r="DG50" s="1723"/>
      <c r="DH50" s="1724"/>
      <c r="DI50" s="1725"/>
      <c r="DJ50" s="1723"/>
      <c r="DK50" s="1724"/>
      <c r="DL50" s="1725"/>
      <c r="DM50" s="1723"/>
      <c r="DN50" s="1724"/>
      <c r="DO50" s="1725"/>
      <c r="DP50" s="1723"/>
      <c r="DQ50" s="1724"/>
      <c r="DR50" s="1725"/>
      <c r="DS50" s="1723"/>
      <c r="DT50" s="1724"/>
      <c r="DU50" s="1725"/>
      <c r="DV50" s="1723"/>
      <c r="DW50" s="1724"/>
      <c r="DX50" s="1725"/>
      <c r="DY50" s="1723"/>
      <c r="DZ50" s="1724"/>
      <c r="EA50" s="1725"/>
    </row>
    <row r="51" spans="1:131" ht="18.75" customHeight="1" x14ac:dyDescent="0.15">
      <c r="A51" s="1872" t="s">
        <v>137</v>
      </c>
      <c r="B51" s="1271" t="str">
        <f>年末調整1!$C$10</f>
        <v>　</v>
      </c>
      <c r="C51" s="1271"/>
      <c r="D51" s="1271"/>
      <c r="E51" s="1271">
        <f>年末調整1!$E$10</f>
        <v>0</v>
      </c>
      <c r="F51" s="1271"/>
      <c r="G51" s="1271">
        <f>年末調整1!$G$10</f>
        <v>0</v>
      </c>
      <c r="H51" s="1271"/>
      <c r="I51" s="1271">
        <f>年末調整1!$I$10</f>
        <v>0</v>
      </c>
      <c r="J51" s="1271"/>
      <c r="K51" s="1271">
        <f>年末調整1!$K$10</f>
        <v>0</v>
      </c>
      <c r="L51" s="1271"/>
      <c r="M51" s="1271"/>
      <c r="N51" s="1271">
        <f>年末調整1!$M$10</f>
        <v>0</v>
      </c>
      <c r="O51" s="1271"/>
      <c r="P51" s="1271"/>
      <c r="Q51" s="1271">
        <f>年末調整1!$O$10</f>
        <v>0</v>
      </c>
      <c r="R51" s="1271"/>
      <c r="S51" s="1271"/>
      <c r="T51" s="1271">
        <f>年末調整1!$Q$10</f>
        <v>0</v>
      </c>
      <c r="U51" s="1271"/>
      <c r="V51" s="1271"/>
      <c r="W51" s="1271">
        <f>年末調整1!$S$10</f>
        <v>0</v>
      </c>
      <c r="X51" s="1271"/>
      <c r="Y51" s="1271"/>
      <c r="Z51" s="1271">
        <f>年末調整1!$U$10</f>
        <v>0</v>
      </c>
      <c r="AA51" s="1271"/>
      <c r="AB51" s="1271">
        <f>年末調整1!$W$10</f>
        <v>0</v>
      </c>
      <c r="AC51" s="1271"/>
      <c r="AD51" s="1877" t="str">
        <f>従業員情報!$H$30</f>
        <v>　</v>
      </c>
      <c r="AE51" s="1878"/>
      <c r="AF51" s="1904"/>
      <c r="AG51" s="1877"/>
      <c r="AH51" s="1878"/>
      <c r="AI51" s="1904"/>
      <c r="AJ51" s="1596">
        <f>従業員情報!$K$30</f>
        <v>0</v>
      </c>
      <c r="AK51" s="1597"/>
      <c r="AL51" s="1598"/>
      <c r="AM51" s="1596">
        <f>従業員情報!$N$30</f>
        <v>0</v>
      </c>
      <c r="AN51" s="1597"/>
      <c r="AO51" s="1598"/>
      <c r="AP51" s="1596">
        <f>従業員情報!$Q$30</f>
        <v>0</v>
      </c>
      <c r="AQ51" s="1597"/>
      <c r="AR51" s="1598"/>
      <c r="AS51" s="1174">
        <f>従業員情報!$H$22</f>
        <v>0</v>
      </c>
      <c r="AT51" s="1175"/>
      <c r="AU51" s="1176"/>
      <c r="AV51" s="1174">
        <f>従業員情報!$I$22</f>
        <v>0</v>
      </c>
      <c r="AW51" s="1175"/>
      <c r="AX51" s="1176"/>
      <c r="AY51" s="1174">
        <f>従業員情報!$J$22</f>
        <v>0</v>
      </c>
      <c r="AZ51" s="1175"/>
      <c r="BA51" s="1176"/>
      <c r="BB51" s="1174">
        <f>従業員情報!$K$22</f>
        <v>0</v>
      </c>
      <c r="BC51" s="1175"/>
      <c r="BD51" s="1176"/>
      <c r="BE51" s="1682">
        <f>従業員情報!$L$22</f>
        <v>0</v>
      </c>
      <c r="BF51" s="1683"/>
      <c r="BG51" s="1684"/>
      <c r="BH51" s="1682">
        <f>従業員情報!$N$22</f>
        <v>0</v>
      </c>
      <c r="BI51" s="1683"/>
      <c r="BJ51" s="1684"/>
      <c r="BK51" s="1682">
        <f>従業員情報!$P$22</f>
        <v>0</v>
      </c>
      <c r="BL51" s="1683"/>
      <c r="BM51" s="1684"/>
      <c r="BO51" s="1872" t="s">
        <v>186</v>
      </c>
      <c r="BP51" s="1271" t="str">
        <f>年末調整1!$C$10</f>
        <v>　</v>
      </c>
      <c r="BQ51" s="1271"/>
      <c r="BR51" s="1271"/>
      <c r="BS51" s="1271">
        <f>年末調整1!$E$10</f>
        <v>0</v>
      </c>
      <c r="BT51" s="1271"/>
      <c r="BU51" s="1271">
        <f>年末調整1!$G$10</f>
        <v>0</v>
      </c>
      <c r="BV51" s="1271"/>
      <c r="BW51" s="1271">
        <f>年末調整1!$I$10</f>
        <v>0</v>
      </c>
      <c r="BX51" s="1271"/>
      <c r="BY51" s="1271">
        <f>年末調整1!$K$10</f>
        <v>0</v>
      </c>
      <c r="BZ51" s="1271"/>
      <c r="CA51" s="1271"/>
      <c r="CB51" s="1271">
        <f>年末調整1!$M$10</f>
        <v>0</v>
      </c>
      <c r="CC51" s="1271"/>
      <c r="CD51" s="1271"/>
      <c r="CE51" s="1271">
        <f>年末調整1!$O$10</f>
        <v>0</v>
      </c>
      <c r="CF51" s="1271"/>
      <c r="CG51" s="1271"/>
      <c r="CH51" s="1271">
        <f>年末調整1!$Q$10</f>
        <v>0</v>
      </c>
      <c r="CI51" s="1271"/>
      <c r="CJ51" s="1271"/>
      <c r="CK51" s="1271">
        <f>年末調整1!$S$10</f>
        <v>0</v>
      </c>
      <c r="CL51" s="1271"/>
      <c r="CM51" s="1271"/>
      <c r="CN51" s="1271">
        <f>年末調整1!$U$10</f>
        <v>0</v>
      </c>
      <c r="CO51" s="1271"/>
      <c r="CP51" s="1271">
        <f>年末調整1!$W$10</f>
        <v>0</v>
      </c>
      <c r="CQ51" s="1271"/>
      <c r="CR51" s="1877" t="str">
        <f>従業員情報!$H$30</f>
        <v>　</v>
      </c>
      <c r="CS51" s="1878"/>
      <c r="CT51" s="1904"/>
      <c r="CU51" s="1877"/>
      <c r="CV51" s="1878"/>
      <c r="CW51" s="1904"/>
      <c r="CX51" s="1596">
        <f>従業員情報!$K$30</f>
        <v>0</v>
      </c>
      <c r="CY51" s="1597"/>
      <c r="CZ51" s="1598"/>
      <c r="DA51" s="1596">
        <f>従業員情報!$N$30</f>
        <v>0</v>
      </c>
      <c r="DB51" s="1597"/>
      <c r="DC51" s="1598"/>
      <c r="DD51" s="1596">
        <f>従業員情報!$Q$30</f>
        <v>0</v>
      </c>
      <c r="DE51" s="1597"/>
      <c r="DF51" s="1598"/>
      <c r="DG51" s="1174">
        <f>従業員情報!$H$22</f>
        <v>0</v>
      </c>
      <c r="DH51" s="1175"/>
      <c r="DI51" s="1176"/>
      <c r="DJ51" s="1174">
        <f>従業員情報!$I$22</f>
        <v>0</v>
      </c>
      <c r="DK51" s="1175"/>
      <c r="DL51" s="1176"/>
      <c r="DM51" s="1174">
        <f>従業員情報!$J$22</f>
        <v>0</v>
      </c>
      <c r="DN51" s="1175"/>
      <c r="DO51" s="1176"/>
      <c r="DP51" s="1174">
        <f>従業員情報!$K$22</f>
        <v>0</v>
      </c>
      <c r="DQ51" s="1175"/>
      <c r="DR51" s="1176"/>
      <c r="DS51" s="1682">
        <f>従業員情報!$L$22</f>
        <v>0</v>
      </c>
      <c r="DT51" s="1683"/>
      <c r="DU51" s="1684"/>
      <c r="DV51" s="1682">
        <f>従業員情報!$N$22</f>
        <v>0</v>
      </c>
      <c r="DW51" s="1683"/>
      <c r="DX51" s="1684"/>
      <c r="DY51" s="1682">
        <f>従業員情報!$P$22</f>
        <v>0</v>
      </c>
      <c r="DZ51" s="1683"/>
      <c r="EA51" s="1684"/>
    </row>
    <row r="52" spans="1:131" ht="18.75" customHeight="1" x14ac:dyDescent="0.15">
      <c r="A52" s="1872"/>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881"/>
      <c r="AE52" s="1882"/>
      <c r="AF52" s="1900"/>
      <c r="AG52" s="1881">
        <f>従業員情報!$H$33</f>
        <v>0</v>
      </c>
      <c r="AH52" s="1882"/>
      <c r="AI52" s="1900"/>
      <c r="AJ52" s="1746">
        <f>従業員情報!$K$33</f>
        <v>0</v>
      </c>
      <c r="AK52" s="1747"/>
      <c r="AL52" s="1748"/>
      <c r="AM52" s="1746">
        <f>従業員情報!$N$33</f>
        <v>0</v>
      </c>
      <c r="AN52" s="1747"/>
      <c r="AO52" s="1748"/>
      <c r="AP52" s="1746">
        <f>従業員情報!$Q$33</f>
        <v>0</v>
      </c>
      <c r="AQ52" s="1747"/>
      <c r="AR52" s="1748"/>
      <c r="AS52" s="1177"/>
      <c r="AT52" s="1178"/>
      <c r="AU52" s="1179"/>
      <c r="AV52" s="1177"/>
      <c r="AW52" s="1178"/>
      <c r="AX52" s="1179"/>
      <c r="AY52" s="1177"/>
      <c r="AZ52" s="1178"/>
      <c r="BA52" s="1179"/>
      <c r="BB52" s="1177"/>
      <c r="BC52" s="1178"/>
      <c r="BD52" s="1179"/>
      <c r="BE52" s="1685"/>
      <c r="BF52" s="1686"/>
      <c r="BG52" s="1687"/>
      <c r="BH52" s="1685"/>
      <c r="BI52" s="1686"/>
      <c r="BJ52" s="1687"/>
      <c r="BK52" s="1685"/>
      <c r="BL52" s="1686"/>
      <c r="BM52" s="1687"/>
      <c r="BO52" s="1872"/>
      <c r="BP52" s="1271"/>
      <c r="BQ52" s="1271"/>
      <c r="BR52" s="1271"/>
      <c r="BS52" s="1271"/>
      <c r="BT52" s="1271"/>
      <c r="BU52" s="1271"/>
      <c r="BV52" s="1271"/>
      <c r="BW52" s="1271"/>
      <c r="BX52" s="1271"/>
      <c r="BY52" s="1271"/>
      <c r="BZ52" s="1271"/>
      <c r="CA52" s="1271"/>
      <c r="CB52" s="1271"/>
      <c r="CC52" s="1271"/>
      <c r="CD52" s="1271"/>
      <c r="CE52" s="1271"/>
      <c r="CF52" s="1271"/>
      <c r="CG52" s="1271"/>
      <c r="CH52" s="1271"/>
      <c r="CI52" s="1271"/>
      <c r="CJ52" s="1271"/>
      <c r="CK52" s="1271"/>
      <c r="CL52" s="1271"/>
      <c r="CM52" s="1271"/>
      <c r="CN52" s="1271"/>
      <c r="CO52" s="1271"/>
      <c r="CP52" s="1271"/>
      <c r="CQ52" s="1271"/>
      <c r="CR52" s="1881"/>
      <c r="CS52" s="1882"/>
      <c r="CT52" s="1900"/>
      <c r="CU52" s="1881">
        <f>従業員情報!$H$33</f>
        <v>0</v>
      </c>
      <c r="CV52" s="1882"/>
      <c r="CW52" s="1900"/>
      <c r="CX52" s="1746">
        <f>従業員情報!$K$33</f>
        <v>0</v>
      </c>
      <c r="CY52" s="1747"/>
      <c r="CZ52" s="1748"/>
      <c r="DA52" s="1746">
        <f>従業員情報!$N$33</f>
        <v>0</v>
      </c>
      <c r="DB52" s="1747"/>
      <c r="DC52" s="1748"/>
      <c r="DD52" s="1746">
        <f>従業員情報!$Q$33</f>
        <v>0</v>
      </c>
      <c r="DE52" s="1747"/>
      <c r="DF52" s="1748"/>
      <c r="DG52" s="1177"/>
      <c r="DH52" s="1178"/>
      <c r="DI52" s="1179"/>
      <c r="DJ52" s="1177"/>
      <c r="DK52" s="1178"/>
      <c r="DL52" s="1179"/>
      <c r="DM52" s="1177"/>
      <c r="DN52" s="1178"/>
      <c r="DO52" s="1179"/>
      <c r="DP52" s="1177"/>
      <c r="DQ52" s="1178"/>
      <c r="DR52" s="1179"/>
      <c r="DS52" s="1685"/>
      <c r="DT52" s="1686"/>
      <c r="DU52" s="1687"/>
      <c r="DV52" s="1685"/>
      <c r="DW52" s="1686"/>
      <c r="DX52" s="1687"/>
      <c r="DY52" s="1685"/>
      <c r="DZ52" s="1686"/>
      <c r="EA52" s="1687"/>
    </row>
    <row r="53" spans="1:131" ht="34.5" customHeight="1" x14ac:dyDescent="0.15">
      <c r="A53" s="1872"/>
      <c r="B53" s="1877" t="s">
        <v>272</v>
      </c>
      <c r="C53" s="1878"/>
      <c r="D53" s="1874" t="s">
        <v>273</v>
      </c>
      <c r="E53" s="1875"/>
      <c r="F53" s="1875"/>
      <c r="G53" s="1875"/>
      <c r="H53" s="1875"/>
      <c r="I53" s="1875"/>
      <c r="J53" s="1876"/>
      <c r="K53" s="1883" t="str">
        <f>DBCS(事業者情報!$I$12)</f>
        <v/>
      </c>
      <c r="L53" s="1884"/>
      <c r="M53" s="1885" t="str">
        <f>DBCS(事業者情報!$J$12)</f>
        <v/>
      </c>
      <c r="N53" s="1886"/>
      <c r="O53" s="1886"/>
      <c r="P53" s="1886"/>
      <c r="Q53" s="1886"/>
      <c r="R53" s="1886"/>
      <c r="S53" s="1886"/>
      <c r="T53" s="1886"/>
      <c r="U53" s="1886" t="str">
        <f>DBCS(事業者情報!$M$12)</f>
        <v/>
      </c>
      <c r="V53" s="1886"/>
      <c r="W53" s="1886"/>
      <c r="X53" s="1886"/>
      <c r="Y53" s="1886"/>
      <c r="Z53" s="1886"/>
      <c r="AA53" s="1886"/>
      <c r="AB53" s="1886"/>
      <c r="AC53" s="1886" t="str">
        <f>DBCS(事業者情報!$P$12)</f>
        <v/>
      </c>
      <c r="AD53" s="1886"/>
      <c r="AE53" s="1886"/>
      <c r="AF53" s="1886"/>
      <c r="AG53" s="1886"/>
      <c r="AH53" s="1886"/>
      <c r="AI53" s="1886"/>
      <c r="AJ53" s="1887"/>
      <c r="AK53" s="217" t="s">
        <v>276</v>
      </c>
      <c r="AL53" s="218"/>
      <c r="AM53" s="218"/>
      <c r="AN53" s="218"/>
      <c r="AO53" s="218"/>
      <c r="AP53" s="218"/>
      <c r="AQ53" s="218"/>
      <c r="AR53" s="218"/>
      <c r="AS53" s="219"/>
      <c r="AT53" s="219"/>
      <c r="AU53" s="219"/>
      <c r="AV53" s="219"/>
      <c r="AW53" s="219"/>
      <c r="AX53" s="219"/>
      <c r="AY53" s="219"/>
      <c r="AZ53" s="219"/>
      <c r="BA53" s="219"/>
      <c r="BB53" s="219"/>
      <c r="BC53" s="219"/>
      <c r="BD53" s="219"/>
      <c r="BE53" s="218"/>
      <c r="BF53" s="218"/>
      <c r="BG53" s="218"/>
      <c r="BH53" s="218"/>
      <c r="BI53" s="218"/>
      <c r="BJ53" s="218"/>
      <c r="BK53" s="218"/>
      <c r="BL53" s="218"/>
      <c r="BM53" s="220"/>
      <c r="BO53" s="1872"/>
      <c r="BP53" s="1877" t="s">
        <v>272</v>
      </c>
      <c r="BQ53" s="1878"/>
      <c r="BR53" s="2203"/>
      <c r="BS53" s="2204"/>
      <c r="BT53" s="2204"/>
      <c r="BU53" s="2204"/>
      <c r="BV53" s="2204"/>
      <c r="BW53" s="2204"/>
      <c r="BX53" s="2204"/>
      <c r="BY53" s="2204"/>
      <c r="BZ53" s="2204"/>
      <c r="CA53" s="2204"/>
      <c r="CB53" s="2204"/>
      <c r="CC53" s="2204"/>
      <c r="CD53" s="2204"/>
      <c r="CE53" s="2204"/>
      <c r="CF53" s="2204"/>
      <c r="CG53" s="2204"/>
      <c r="CH53" s="2204"/>
      <c r="CI53" s="2204"/>
      <c r="CJ53" s="2204"/>
      <c r="CK53" s="2204"/>
      <c r="CL53" s="2204"/>
      <c r="CM53" s="2204"/>
      <c r="CN53" s="2204"/>
      <c r="CO53" s="2204"/>
      <c r="CP53" s="2204"/>
      <c r="CQ53" s="2204"/>
      <c r="CR53" s="2204"/>
      <c r="CS53" s="2204"/>
      <c r="CT53" s="2204"/>
      <c r="CU53" s="2204"/>
      <c r="CV53" s="2204"/>
      <c r="CW53" s="2204"/>
      <c r="CX53" s="2204"/>
      <c r="CY53" s="2204"/>
      <c r="CZ53" s="2204"/>
      <c r="DA53" s="2204"/>
      <c r="DB53" s="2204"/>
      <c r="DC53" s="2204"/>
      <c r="DD53" s="2204"/>
      <c r="DE53" s="2204"/>
      <c r="DF53" s="2204"/>
      <c r="DG53" s="2204"/>
      <c r="DH53" s="2204"/>
      <c r="DI53" s="2204"/>
      <c r="DJ53" s="2204"/>
      <c r="DK53" s="2204"/>
      <c r="DL53" s="2204"/>
      <c r="DM53" s="2204"/>
      <c r="DN53" s="2204"/>
      <c r="DO53" s="2204"/>
      <c r="DP53" s="2204"/>
      <c r="DQ53" s="2204"/>
      <c r="DR53" s="2204"/>
      <c r="DS53" s="2204"/>
      <c r="DT53" s="2204"/>
      <c r="DU53" s="2204"/>
      <c r="DV53" s="2204"/>
      <c r="DW53" s="2204"/>
      <c r="DX53" s="2204"/>
      <c r="DY53" s="2204"/>
      <c r="DZ53" s="2204"/>
      <c r="EA53" s="2205"/>
    </row>
    <row r="54" spans="1:131" ht="47.25" customHeight="1" x14ac:dyDescent="0.15">
      <c r="A54" s="1872"/>
      <c r="B54" s="1879"/>
      <c r="C54" s="1880"/>
      <c r="D54" s="1874" t="s">
        <v>274</v>
      </c>
      <c r="E54" s="1875"/>
      <c r="F54" s="1875"/>
      <c r="G54" s="1875"/>
      <c r="H54" s="1875"/>
      <c r="I54" s="1875"/>
      <c r="J54" s="1876"/>
      <c r="K54" s="1888">
        <f>事業者情報!$I$9</f>
        <v>0</v>
      </c>
      <c r="L54" s="1889"/>
      <c r="M54" s="1889"/>
      <c r="N54" s="1889"/>
      <c r="O54" s="1889"/>
      <c r="P54" s="1889"/>
      <c r="Q54" s="1889"/>
      <c r="R54" s="1889"/>
      <c r="S54" s="1889"/>
      <c r="T54" s="1889"/>
      <c r="U54" s="1889"/>
      <c r="V54" s="1889"/>
      <c r="W54" s="1889"/>
      <c r="X54" s="1889"/>
      <c r="Y54" s="1889"/>
      <c r="Z54" s="1889"/>
      <c r="AA54" s="1889"/>
      <c r="AB54" s="1889"/>
      <c r="AC54" s="1889"/>
      <c r="AD54" s="1889"/>
      <c r="AE54" s="1889"/>
      <c r="AF54" s="1889"/>
      <c r="AG54" s="1889"/>
      <c r="AH54" s="1889"/>
      <c r="AI54" s="1889"/>
      <c r="AJ54" s="1889"/>
      <c r="AK54" s="1889"/>
      <c r="AL54" s="1889"/>
      <c r="AM54" s="1889"/>
      <c r="AN54" s="1889"/>
      <c r="AO54" s="1889"/>
      <c r="AP54" s="1889"/>
      <c r="AQ54" s="1889"/>
      <c r="AR54" s="1889"/>
      <c r="AS54" s="1889"/>
      <c r="AT54" s="1889"/>
      <c r="AU54" s="1889"/>
      <c r="AV54" s="1889"/>
      <c r="AW54" s="1889"/>
      <c r="AX54" s="1889"/>
      <c r="AY54" s="1889"/>
      <c r="AZ54" s="1889"/>
      <c r="BA54" s="1889"/>
      <c r="BB54" s="1889"/>
      <c r="BC54" s="1889"/>
      <c r="BD54" s="1889"/>
      <c r="BE54" s="1889"/>
      <c r="BF54" s="1889"/>
      <c r="BG54" s="1889"/>
      <c r="BH54" s="1889"/>
      <c r="BI54" s="1889"/>
      <c r="BJ54" s="1889"/>
      <c r="BK54" s="1889"/>
      <c r="BL54" s="1889"/>
      <c r="BM54" s="1890"/>
      <c r="BN54" s="189"/>
      <c r="BO54" s="1872"/>
      <c r="BP54" s="1879"/>
      <c r="BQ54" s="1880"/>
      <c r="BR54" s="1874" t="s">
        <v>274</v>
      </c>
      <c r="BS54" s="1875"/>
      <c r="BT54" s="1875"/>
      <c r="BU54" s="1875"/>
      <c r="BV54" s="1875"/>
      <c r="BW54" s="1875"/>
      <c r="BX54" s="1876"/>
      <c r="BY54" s="1888">
        <f>事業者情報!$I$9</f>
        <v>0</v>
      </c>
      <c r="BZ54" s="1889"/>
      <c r="CA54" s="1889"/>
      <c r="CB54" s="1889"/>
      <c r="CC54" s="1889"/>
      <c r="CD54" s="1889"/>
      <c r="CE54" s="1889"/>
      <c r="CF54" s="1889"/>
      <c r="CG54" s="1889"/>
      <c r="CH54" s="1889"/>
      <c r="CI54" s="1889"/>
      <c r="CJ54" s="1889"/>
      <c r="CK54" s="1889"/>
      <c r="CL54" s="1889"/>
      <c r="CM54" s="1889"/>
      <c r="CN54" s="1889"/>
      <c r="CO54" s="1889"/>
      <c r="CP54" s="1889"/>
      <c r="CQ54" s="1889"/>
      <c r="CR54" s="1889"/>
      <c r="CS54" s="1889"/>
      <c r="CT54" s="1889"/>
      <c r="CU54" s="1889"/>
      <c r="CV54" s="1889"/>
      <c r="CW54" s="1889"/>
      <c r="CX54" s="1889"/>
      <c r="CY54" s="1889"/>
      <c r="CZ54" s="1889"/>
      <c r="DA54" s="1889"/>
      <c r="DB54" s="1889"/>
      <c r="DC54" s="1889"/>
      <c r="DD54" s="1889"/>
      <c r="DE54" s="1889"/>
      <c r="DF54" s="1889"/>
      <c r="DG54" s="1889"/>
      <c r="DH54" s="1889"/>
      <c r="DI54" s="1889"/>
      <c r="DJ54" s="1889"/>
      <c r="DK54" s="1889"/>
      <c r="DL54" s="1889"/>
      <c r="DM54" s="1889"/>
      <c r="DN54" s="1889"/>
      <c r="DO54" s="1889"/>
      <c r="DP54" s="1889"/>
      <c r="DQ54" s="1889"/>
      <c r="DR54" s="1889"/>
      <c r="DS54" s="1889"/>
      <c r="DT54" s="1889"/>
      <c r="DU54" s="1889"/>
      <c r="DV54" s="1889"/>
      <c r="DW54" s="1889"/>
      <c r="DX54" s="1889"/>
      <c r="DY54" s="1889"/>
      <c r="DZ54" s="1889"/>
      <c r="EA54" s="1890"/>
    </row>
    <row r="55" spans="1:131" ht="33.75" customHeight="1" x14ac:dyDescent="0.2">
      <c r="A55" s="1872"/>
      <c r="B55" s="1881"/>
      <c r="C55" s="1882"/>
      <c r="D55" s="1874" t="s">
        <v>275</v>
      </c>
      <c r="E55" s="1875"/>
      <c r="F55" s="1875"/>
      <c r="G55" s="1875"/>
      <c r="H55" s="1875"/>
      <c r="I55" s="1875"/>
      <c r="J55" s="1876"/>
      <c r="K55" s="1891">
        <f>事業者情報!$I$10</f>
        <v>0</v>
      </c>
      <c r="L55" s="1892"/>
      <c r="M55" s="1892"/>
      <c r="N55" s="1892"/>
      <c r="O55" s="1892"/>
      <c r="P55" s="1892"/>
      <c r="Q55" s="1892"/>
      <c r="R55" s="1892"/>
      <c r="S55" s="1892"/>
      <c r="T55" s="1892"/>
      <c r="U55" s="1892"/>
      <c r="V55" s="1892"/>
      <c r="W55" s="1892"/>
      <c r="X55" s="1892"/>
      <c r="Y55" s="1892"/>
      <c r="Z55" s="1892"/>
      <c r="AA55" s="1892"/>
      <c r="AB55" s="1892"/>
      <c r="AC55" s="1892"/>
      <c r="AD55" s="1892"/>
      <c r="AE55" s="1892"/>
      <c r="AF55" s="1892"/>
      <c r="AG55" s="1892"/>
      <c r="AH55" s="1892"/>
      <c r="AI55" s="1892"/>
      <c r="AJ55" s="1892"/>
      <c r="AK55" s="1892"/>
      <c r="AL55" s="1892"/>
      <c r="AM55" s="1892"/>
      <c r="AN55" s="1892"/>
      <c r="AO55" s="1892"/>
      <c r="AP55" s="1892"/>
      <c r="AQ55" s="1892"/>
      <c r="AR55" s="1892"/>
      <c r="AS55" s="1892"/>
      <c r="AT55" s="1892"/>
      <c r="AU55" s="1892"/>
      <c r="AV55" s="1873" t="s">
        <v>129</v>
      </c>
      <c r="AW55" s="1873"/>
      <c r="AX55" s="1873"/>
      <c r="AY55" s="221"/>
      <c r="AZ55" s="222">
        <f>事業者情報!$I$11</f>
        <v>0</v>
      </c>
      <c r="BA55" s="221"/>
      <c r="BB55" s="221"/>
      <c r="BC55" s="221"/>
      <c r="BD55" s="221"/>
      <c r="BE55" s="221"/>
      <c r="BF55" s="221"/>
      <c r="BG55" s="221"/>
      <c r="BH55" s="221"/>
      <c r="BI55" s="221"/>
      <c r="BJ55" s="221"/>
      <c r="BK55" s="221"/>
      <c r="BL55" s="221"/>
      <c r="BM55" s="223"/>
      <c r="BN55" s="189"/>
      <c r="BO55" s="1872"/>
      <c r="BP55" s="1881"/>
      <c r="BQ55" s="1882"/>
      <c r="BR55" s="1874" t="s">
        <v>275</v>
      </c>
      <c r="BS55" s="1875"/>
      <c r="BT55" s="1875"/>
      <c r="BU55" s="1875"/>
      <c r="BV55" s="1875"/>
      <c r="BW55" s="1875"/>
      <c r="BX55" s="1876"/>
      <c r="BY55" s="1891">
        <f>事業者情報!$I$10</f>
        <v>0</v>
      </c>
      <c r="BZ55" s="1892"/>
      <c r="CA55" s="1892"/>
      <c r="CB55" s="1892"/>
      <c r="CC55" s="1892"/>
      <c r="CD55" s="1892"/>
      <c r="CE55" s="1892"/>
      <c r="CF55" s="1892"/>
      <c r="CG55" s="1892"/>
      <c r="CH55" s="1892"/>
      <c r="CI55" s="1892"/>
      <c r="CJ55" s="1892"/>
      <c r="CK55" s="1892"/>
      <c r="CL55" s="1892"/>
      <c r="CM55" s="1892"/>
      <c r="CN55" s="1892"/>
      <c r="CO55" s="1892"/>
      <c r="CP55" s="1892"/>
      <c r="CQ55" s="1892"/>
      <c r="CR55" s="1892"/>
      <c r="CS55" s="1892"/>
      <c r="CT55" s="1892"/>
      <c r="CU55" s="1892"/>
      <c r="CV55" s="1892"/>
      <c r="CW55" s="1892"/>
      <c r="CX55" s="1892"/>
      <c r="CY55" s="1892"/>
      <c r="CZ55" s="1892"/>
      <c r="DA55" s="1892"/>
      <c r="DB55" s="1892"/>
      <c r="DC55" s="1892"/>
      <c r="DD55" s="1892"/>
      <c r="DE55" s="1892"/>
      <c r="DF55" s="1892"/>
      <c r="DG55" s="1892"/>
      <c r="DH55" s="1892"/>
      <c r="DI55" s="1892"/>
      <c r="DJ55" s="1873" t="s">
        <v>129</v>
      </c>
      <c r="DK55" s="1873"/>
      <c r="DL55" s="1873"/>
      <c r="DM55" s="221"/>
      <c r="DN55" s="222">
        <f>事業者情報!$I$11</f>
        <v>0</v>
      </c>
      <c r="DO55" s="221"/>
      <c r="DP55" s="221"/>
      <c r="DQ55" s="221"/>
      <c r="DR55" s="221"/>
      <c r="DS55" s="221"/>
      <c r="DT55" s="221"/>
      <c r="DU55" s="221"/>
      <c r="DV55" s="221"/>
      <c r="DW55" s="221"/>
      <c r="DX55" s="221"/>
      <c r="DY55" s="221"/>
      <c r="DZ55" s="221"/>
      <c r="EA55" s="223"/>
    </row>
    <row r="56" spans="1:131" ht="6.75" customHeight="1" x14ac:dyDescent="0.2">
      <c r="A56" s="224"/>
      <c r="B56" s="225"/>
      <c r="C56" s="225"/>
      <c r="D56" s="226"/>
      <c r="E56" s="226"/>
      <c r="F56" s="226"/>
      <c r="G56" s="226"/>
      <c r="H56" s="226"/>
      <c r="I56" s="226"/>
      <c r="J56" s="226"/>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8"/>
      <c r="AO56" s="228"/>
      <c r="AP56" s="229"/>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189"/>
      <c r="BO56" s="224"/>
      <c r="BP56" s="231"/>
      <c r="BQ56" s="231"/>
      <c r="BR56" s="232"/>
      <c r="BS56" s="232"/>
      <c r="BT56" s="232"/>
      <c r="BU56" s="232"/>
      <c r="BV56" s="232"/>
      <c r="BW56" s="232"/>
      <c r="BX56" s="232"/>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4"/>
      <c r="DC56" s="234"/>
      <c r="DD56" s="229"/>
      <c r="DE56" s="230"/>
      <c r="DF56" s="230"/>
      <c r="DG56" s="230"/>
      <c r="DH56" s="230"/>
      <c r="DI56" s="230"/>
      <c r="DJ56" s="230"/>
      <c r="DK56" s="230"/>
      <c r="DL56" s="230"/>
      <c r="DM56" s="230"/>
      <c r="DN56" s="230"/>
      <c r="DO56" s="230"/>
      <c r="DP56" s="230"/>
      <c r="DQ56" s="230"/>
      <c r="DR56" s="230"/>
      <c r="DS56" s="230"/>
      <c r="DT56" s="230"/>
      <c r="DU56" s="230"/>
      <c r="DV56" s="230"/>
      <c r="DW56" s="230"/>
      <c r="DX56" s="230"/>
      <c r="DY56" s="235"/>
      <c r="DZ56" s="235"/>
      <c r="EA56" s="235"/>
    </row>
    <row r="57" spans="1:131" ht="21" customHeight="1" x14ac:dyDescent="0.15">
      <c r="A57" s="236"/>
      <c r="B57" s="2012" t="s">
        <v>151</v>
      </c>
      <c r="C57" s="2012"/>
      <c r="D57" s="2012"/>
      <c r="E57" s="2012"/>
      <c r="F57" s="2012"/>
      <c r="G57" s="2012"/>
      <c r="H57" s="2012"/>
      <c r="I57" s="2012"/>
      <c r="J57" s="1147"/>
      <c r="K57" s="1148"/>
      <c r="L57" s="237"/>
      <c r="M57" s="237"/>
      <c r="N57" s="237"/>
      <c r="O57" s="237"/>
      <c r="P57" s="237"/>
      <c r="Q57" s="237"/>
      <c r="R57" s="237"/>
      <c r="S57" s="237"/>
      <c r="T57" s="237"/>
      <c r="U57" s="237"/>
      <c r="V57" s="237"/>
      <c r="W57" s="237"/>
      <c r="X57" s="237"/>
      <c r="Y57" s="238"/>
      <c r="Z57" s="1147"/>
      <c r="AA57" s="1148"/>
      <c r="AB57" s="237"/>
      <c r="AC57" s="237"/>
      <c r="AD57" s="237"/>
      <c r="AE57" s="237"/>
      <c r="AF57" s="237"/>
      <c r="AG57" s="237"/>
      <c r="AH57" s="237"/>
      <c r="AI57" s="237"/>
      <c r="AJ57" s="237"/>
      <c r="AK57" s="237"/>
      <c r="AL57" s="237"/>
      <c r="AM57" s="237"/>
      <c r="AN57" s="237"/>
      <c r="AO57" s="238"/>
      <c r="AP57" s="189"/>
      <c r="AQ57" s="189"/>
      <c r="AR57" s="189"/>
      <c r="AS57" s="189"/>
      <c r="AT57" s="189"/>
      <c r="AU57" s="189"/>
      <c r="AV57" s="189"/>
      <c r="AW57" s="189"/>
      <c r="AX57" s="189"/>
      <c r="AY57" s="189"/>
      <c r="AZ57" s="189"/>
      <c r="BA57" s="189"/>
      <c r="BB57" s="189"/>
      <c r="BC57" s="189"/>
      <c r="BD57" s="189"/>
      <c r="BE57" s="189"/>
      <c r="BF57" s="239"/>
      <c r="BG57" s="239"/>
      <c r="BI57" s="240"/>
      <c r="BJ57" s="241"/>
      <c r="BK57" s="1989">
        <v>375</v>
      </c>
      <c r="BL57" s="1989"/>
      <c r="BM57" s="1989"/>
      <c r="BN57" s="189"/>
      <c r="BO57" s="236"/>
      <c r="BP57" s="1743"/>
      <c r="BQ57" s="1743"/>
      <c r="BR57" s="1743"/>
      <c r="BS57" s="1743"/>
      <c r="BT57" s="1743"/>
      <c r="BU57" s="1743"/>
      <c r="BV57" s="1743"/>
      <c r="BW57" s="1743"/>
      <c r="BX57" s="1744"/>
      <c r="BY57" s="1744"/>
      <c r="BZ57" s="189"/>
      <c r="CA57" s="189"/>
      <c r="CB57" s="189"/>
      <c r="CC57" s="189"/>
      <c r="CD57" s="189"/>
      <c r="CE57" s="189"/>
      <c r="CF57" s="189"/>
      <c r="CG57" s="189"/>
      <c r="CH57" s="189"/>
      <c r="CI57" s="189"/>
      <c r="CJ57" s="189"/>
      <c r="CK57" s="189"/>
      <c r="CL57" s="189"/>
      <c r="CM57" s="189"/>
      <c r="CN57" s="1744"/>
      <c r="CO57" s="1744"/>
      <c r="CP57" s="189"/>
      <c r="CQ57" s="189"/>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239"/>
      <c r="DU57" s="239"/>
      <c r="DW57" s="240"/>
      <c r="DX57" s="241"/>
      <c r="DY57" s="1641"/>
      <c r="DZ57" s="1641"/>
      <c r="EA57" s="1641"/>
    </row>
    <row r="58" spans="1:131" ht="15" customHeight="1" x14ac:dyDescent="0.15">
      <c r="A58" s="236"/>
      <c r="B58" s="242"/>
      <c r="C58" s="242"/>
      <c r="D58" s="242"/>
      <c r="E58" s="242"/>
      <c r="F58" s="242"/>
      <c r="G58" s="242"/>
      <c r="H58" s="242"/>
      <c r="I58" s="242"/>
      <c r="J58" s="241"/>
      <c r="K58" s="241"/>
      <c r="L58" s="189"/>
      <c r="M58" s="189"/>
      <c r="N58" s="189"/>
      <c r="O58" s="189"/>
      <c r="P58" s="189"/>
      <c r="Q58" s="189"/>
      <c r="R58" s="189"/>
      <c r="S58" s="189"/>
      <c r="T58" s="189"/>
      <c r="U58" s="189"/>
      <c r="V58" s="189"/>
      <c r="W58" s="189"/>
      <c r="X58" s="189"/>
      <c r="Y58" s="189"/>
      <c r="Z58" s="241"/>
      <c r="AA58" s="241"/>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239"/>
      <c r="BG58" s="239"/>
      <c r="BI58" s="240"/>
      <c r="BJ58" s="241"/>
      <c r="BK58" s="239"/>
      <c r="BL58" s="189"/>
      <c r="BM58" s="189"/>
      <c r="BN58" s="189"/>
      <c r="BO58" s="236"/>
      <c r="BP58" s="242"/>
      <c r="BQ58" s="242"/>
      <c r="BR58" s="242"/>
      <c r="BS58" s="242"/>
      <c r="BT58" s="242"/>
      <c r="BU58" s="242"/>
      <c r="BV58" s="242"/>
      <c r="BW58" s="242"/>
      <c r="BX58" s="241"/>
      <c r="BY58" s="241"/>
      <c r="BZ58" s="189"/>
      <c r="CA58" s="189"/>
      <c r="CB58" s="189"/>
      <c r="CC58" s="189"/>
      <c r="CD58" s="189"/>
      <c r="CE58" s="189"/>
      <c r="CF58" s="189"/>
      <c r="CG58" s="189"/>
      <c r="CH58" s="189"/>
      <c r="CI58" s="189"/>
      <c r="CJ58" s="189"/>
      <c r="CK58" s="189"/>
      <c r="CL58" s="189"/>
      <c r="CM58" s="189"/>
      <c r="CN58" s="241"/>
      <c r="CO58" s="241"/>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239"/>
      <c r="DU58" s="239"/>
      <c r="DW58" s="240"/>
      <c r="DX58" s="241"/>
      <c r="DY58" s="239"/>
      <c r="DZ58" s="189"/>
      <c r="EA58" s="189"/>
    </row>
    <row r="59" spans="1:131" ht="7.5" customHeight="1" x14ac:dyDescent="0.15">
      <c r="A59" s="236"/>
      <c r="B59" s="242"/>
      <c r="C59" s="242"/>
      <c r="D59" s="242"/>
      <c r="E59" s="242"/>
      <c r="F59" s="242"/>
      <c r="G59" s="242"/>
      <c r="H59" s="242"/>
      <c r="I59" s="242"/>
      <c r="J59" s="241"/>
      <c r="K59" s="241"/>
      <c r="L59" s="189"/>
      <c r="M59" s="189"/>
      <c r="N59" s="189"/>
      <c r="O59" s="189"/>
      <c r="P59" s="189"/>
      <c r="Q59" s="189"/>
      <c r="R59" s="189"/>
      <c r="S59" s="189"/>
      <c r="T59" s="189"/>
      <c r="U59" s="189"/>
      <c r="V59" s="189"/>
      <c r="W59" s="189"/>
      <c r="X59" s="189"/>
      <c r="Y59" s="189"/>
      <c r="Z59" s="241"/>
      <c r="AA59" s="241"/>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239"/>
      <c r="BG59" s="239"/>
      <c r="BI59" s="240"/>
      <c r="BJ59" s="241"/>
      <c r="BK59" s="239"/>
      <c r="BL59" s="189"/>
      <c r="BM59" s="189"/>
      <c r="BN59" s="189"/>
      <c r="BO59" s="236"/>
      <c r="BP59" s="242"/>
      <c r="BQ59" s="242"/>
      <c r="BR59" s="242"/>
      <c r="BS59" s="242"/>
      <c r="BT59" s="242"/>
      <c r="BU59" s="242"/>
      <c r="BV59" s="242"/>
      <c r="BW59" s="242"/>
      <c r="BX59" s="241"/>
      <c r="BY59" s="241"/>
      <c r="BZ59" s="189"/>
      <c r="CA59" s="189"/>
      <c r="CB59" s="189"/>
      <c r="CC59" s="189"/>
      <c r="CD59" s="189"/>
      <c r="CE59" s="189"/>
      <c r="CF59" s="189"/>
      <c r="CG59" s="189"/>
      <c r="CH59" s="189"/>
      <c r="CI59" s="189"/>
      <c r="CJ59" s="189"/>
      <c r="CK59" s="189"/>
      <c r="CL59" s="189"/>
      <c r="CM59" s="189"/>
      <c r="CN59" s="241"/>
      <c r="CO59" s="241"/>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239"/>
      <c r="DU59" s="239"/>
      <c r="DW59" s="240"/>
      <c r="DX59" s="241"/>
      <c r="DY59" s="239"/>
      <c r="DZ59" s="189"/>
      <c r="EA59" s="189"/>
    </row>
    <row r="60" spans="1:131" ht="18.75" customHeight="1" x14ac:dyDescent="0.15">
      <c r="A60" s="470"/>
      <c r="B60" s="471"/>
      <c r="C60" s="471"/>
      <c r="D60" s="471"/>
      <c r="E60" s="471"/>
      <c r="F60" s="471"/>
      <c r="G60" s="471"/>
      <c r="H60" s="471"/>
      <c r="I60" s="471"/>
      <c r="J60" s="472"/>
      <c r="K60" s="472"/>
      <c r="L60" s="473"/>
      <c r="M60" s="473"/>
      <c r="N60" s="473"/>
      <c r="O60" s="473"/>
      <c r="P60" s="473"/>
      <c r="Q60" s="473"/>
      <c r="R60" s="473"/>
      <c r="S60" s="473"/>
      <c r="T60" s="473"/>
      <c r="U60" s="473"/>
      <c r="V60" s="473"/>
      <c r="W60" s="473"/>
      <c r="X60" s="473"/>
      <c r="Y60" s="473"/>
      <c r="Z60" s="472"/>
      <c r="AA60" s="472"/>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3"/>
      <c r="BF60" s="474"/>
      <c r="BG60" s="474"/>
      <c r="BH60" s="460"/>
      <c r="BI60" s="475"/>
      <c r="BJ60" s="472"/>
      <c r="BK60" s="474"/>
      <c r="BL60" s="473"/>
      <c r="BM60" s="463">
        <f>IF(Sheet1!$B$1="yes",,"ＳＡＭＰＬＥ")</f>
        <v>0</v>
      </c>
      <c r="BN60" s="473"/>
      <c r="BO60" s="470"/>
      <c r="BP60" s="471"/>
      <c r="BQ60" s="471"/>
      <c r="BR60" s="471"/>
      <c r="BS60" s="471"/>
      <c r="BT60" s="471"/>
      <c r="BU60" s="471"/>
      <c r="BV60" s="471"/>
      <c r="BW60" s="471"/>
      <c r="BX60" s="472"/>
      <c r="BY60" s="472"/>
      <c r="BZ60" s="473"/>
      <c r="CA60" s="473"/>
      <c r="CB60" s="473"/>
      <c r="CC60" s="473"/>
      <c r="CD60" s="473"/>
      <c r="CE60" s="473"/>
      <c r="CF60" s="473"/>
      <c r="CG60" s="473"/>
      <c r="CH60" s="473"/>
      <c r="CI60" s="473"/>
      <c r="CJ60" s="473"/>
      <c r="CK60" s="473"/>
      <c r="CL60" s="473"/>
      <c r="CM60" s="473"/>
      <c r="CN60" s="472"/>
      <c r="CO60" s="472"/>
      <c r="CP60" s="473"/>
      <c r="CQ60" s="473"/>
      <c r="CR60" s="473"/>
      <c r="CS60" s="473"/>
      <c r="CT60" s="473"/>
      <c r="CU60" s="473"/>
      <c r="CV60" s="473"/>
      <c r="CW60" s="473"/>
      <c r="CX60" s="473"/>
      <c r="CY60" s="473"/>
      <c r="CZ60" s="473"/>
      <c r="DA60" s="473"/>
      <c r="DB60" s="473"/>
      <c r="DC60" s="473"/>
      <c r="DD60" s="473"/>
      <c r="DE60" s="473"/>
      <c r="DF60" s="473"/>
      <c r="DG60" s="473"/>
      <c r="DH60" s="473"/>
      <c r="DI60" s="473"/>
      <c r="DJ60" s="473"/>
      <c r="DK60" s="473"/>
      <c r="DL60" s="473"/>
      <c r="DM60" s="473"/>
      <c r="DN60" s="473"/>
      <c r="DO60" s="473"/>
      <c r="DP60" s="473"/>
      <c r="DQ60" s="473"/>
      <c r="DR60" s="473"/>
      <c r="DS60" s="473"/>
      <c r="DT60" s="474"/>
      <c r="DU60" s="474"/>
      <c r="DV60" s="460"/>
      <c r="DW60" s="475"/>
      <c r="DX60" s="472"/>
      <c r="DY60" s="474"/>
      <c r="DZ60" s="473"/>
      <c r="EA60" s="463">
        <f>IF(Sheet1!$B$1="yes",,"ＳＡＭＰＬＥ")</f>
        <v>0</v>
      </c>
    </row>
    <row r="61" spans="1:131" ht="20.25" customHeight="1" x14ac:dyDescent="0.15">
      <c r="A61" s="2024" t="s">
        <v>166</v>
      </c>
      <c r="B61" s="2029" t="s">
        <v>331</v>
      </c>
      <c r="C61" s="2029"/>
      <c r="D61" s="2029"/>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30" t="s">
        <v>191</v>
      </c>
      <c r="AM61" s="2030"/>
      <c r="AN61" s="2030"/>
      <c r="AO61" s="2030"/>
      <c r="AP61" s="2030"/>
      <c r="AQ61" s="2030"/>
      <c r="AR61" s="2030"/>
      <c r="AS61" s="2019"/>
      <c r="AT61" s="243" t="s">
        <v>192</v>
      </c>
      <c r="AU61" s="244"/>
      <c r="AV61" s="244"/>
      <c r="AW61" s="244"/>
      <c r="AX61" s="244"/>
      <c r="AY61" s="244"/>
      <c r="AZ61" s="244"/>
      <c r="BA61" s="244"/>
      <c r="BB61" s="244"/>
      <c r="BC61" s="244"/>
      <c r="BD61" s="245"/>
      <c r="BE61" s="2019" t="s">
        <v>331</v>
      </c>
      <c r="BF61" s="2020"/>
      <c r="BG61" s="2020"/>
      <c r="BH61" s="2020"/>
      <c r="BI61" s="2020"/>
      <c r="BJ61" s="2020"/>
      <c r="BK61" s="2020"/>
      <c r="BL61" s="2020"/>
      <c r="BM61" s="2021"/>
      <c r="BN61" s="189"/>
      <c r="BO61" s="2025" t="s">
        <v>166</v>
      </c>
      <c r="BP61" s="2033" t="s">
        <v>332</v>
      </c>
      <c r="BQ61" s="2033"/>
      <c r="BR61" s="2033"/>
      <c r="BS61" s="2033"/>
      <c r="BT61" s="2033"/>
      <c r="BU61" s="2033"/>
      <c r="BV61" s="2033"/>
      <c r="BW61" s="2033"/>
      <c r="BX61" s="2033"/>
      <c r="BY61" s="2033"/>
      <c r="BZ61" s="2033"/>
      <c r="CA61" s="2033"/>
      <c r="CB61" s="2033"/>
      <c r="CC61" s="2033"/>
      <c r="CD61" s="2033"/>
      <c r="CE61" s="2033"/>
      <c r="CF61" s="2033"/>
      <c r="CG61" s="2033"/>
      <c r="CH61" s="2033"/>
      <c r="CI61" s="2033"/>
      <c r="CJ61" s="2033"/>
      <c r="CK61" s="2033"/>
      <c r="CL61" s="2033"/>
      <c r="CM61" s="2033"/>
      <c r="CN61" s="2033"/>
      <c r="CO61" s="2033"/>
      <c r="CP61" s="2033"/>
      <c r="CQ61" s="2033"/>
      <c r="CR61" s="2033"/>
      <c r="CS61" s="2033"/>
      <c r="CT61" s="2033"/>
      <c r="CU61" s="2033"/>
      <c r="CV61" s="2033"/>
      <c r="CW61" s="2033"/>
      <c r="CX61" s="2033"/>
      <c r="CY61" s="2033"/>
      <c r="CZ61" s="2034" t="s">
        <v>191</v>
      </c>
      <c r="DA61" s="2035"/>
      <c r="DB61" s="2035"/>
      <c r="DC61" s="2035"/>
      <c r="DD61" s="2035"/>
      <c r="DE61" s="2035"/>
      <c r="DF61" s="2035"/>
      <c r="DG61" s="2036"/>
      <c r="DH61" s="246" t="s">
        <v>192</v>
      </c>
      <c r="DI61" s="247"/>
      <c r="DJ61" s="247"/>
      <c r="DK61" s="247"/>
      <c r="DL61" s="247"/>
      <c r="DM61" s="247"/>
      <c r="DN61" s="247"/>
      <c r="DO61" s="247"/>
      <c r="DP61" s="247"/>
      <c r="DQ61" s="247"/>
      <c r="DR61" s="248"/>
      <c r="DS61" s="2026" t="s">
        <v>330</v>
      </c>
      <c r="DT61" s="2027"/>
      <c r="DU61" s="2027"/>
      <c r="DV61" s="2027"/>
      <c r="DW61" s="2027"/>
      <c r="DX61" s="2027"/>
      <c r="DY61" s="2027"/>
      <c r="DZ61" s="2027"/>
      <c r="EA61" s="2028"/>
    </row>
    <row r="62" spans="1:131" ht="39.75" customHeight="1" x14ac:dyDescent="0.15">
      <c r="A62" s="2024"/>
      <c r="B62" s="1599"/>
      <c r="C62" s="1599"/>
      <c r="D62" s="2011"/>
      <c r="E62" s="2011"/>
      <c r="F62" s="2011"/>
      <c r="G62" s="2011"/>
      <c r="H62" s="2011"/>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31"/>
      <c r="AM62" s="2031"/>
      <c r="AN62" s="2031"/>
      <c r="AO62" s="2031"/>
      <c r="AP62" s="2031"/>
      <c r="AQ62" s="2031"/>
      <c r="AR62" s="2031"/>
      <c r="AS62" s="2032"/>
      <c r="AT62" s="249"/>
      <c r="AU62" s="250"/>
      <c r="AV62" s="250"/>
      <c r="AW62" s="250"/>
      <c r="AX62" s="250"/>
      <c r="AY62" s="250"/>
      <c r="AZ62" s="250"/>
      <c r="BA62" s="250"/>
      <c r="BB62" s="250"/>
      <c r="BC62" s="250"/>
      <c r="BD62" s="251"/>
      <c r="BE62" s="249"/>
      <c r="BF62" s="250"/>
      <c r="BG62" s="250"/>
      <c r="BH62" s="250"/>
      <c r="BI62" s="250"/>
      <c r="BJ62" s="250"/>
      <c r="BK62" s="250"/>
      <c r="BL62" s="250"/>
      <c r="BM62" s="251"/>
      <c r="BO62" s="2025"/>
      <c r="BP62" s="1635"/>
      <c r="BQ62" s="1635"/>
      <c r="BR62" s="1636"/>
      <c r="BS62" s="1637"/>
      <c r="BT62" s="1616"/>
      <c r="BU62" s="1616"/>
      <c r="BV62" s="1616"/>
      <c r="BW62" s="1616"/>
      <c r="BX62" s="1616"/>
      <c r="BY62" s="1616"/>
      <c r="BZ62" s="1616"/>
      <c r="CA62" s="1616"/>
      <c r="CB62" s="1616"/>
      <c r="CC62" s="1616"/>
      <c r="CD62" s="1616"/>
      <c r="CE62" s="1616"/>
      <c r="CF62" s="1616"/>
      <c r="CG62" s="1616"/>
      <c r="CH62" s="1616"/>
      <c r="CI62" s="1616"/>
      <c r="CJ62" s="1616"/>
      <c r="CK62" s="1616"/>
      <c r="CL62" s="1616"/>
      <c r="CM62" s="1616"/>
      <c r="CN62" s="1616"/>
      <c r="CO62" s="1616"/>
      <c r="CP62" s="1616"/>
      <c r="CQ62" s="1616"/>
      <c r="CR62" s="1616"/>
      <c r="CS62" s="1616"/>
      <c r="CT62" s="1616"/>
      <c r="CU62" s="1616"/>
      <c r="CV62" s="1616"/>
      <c r="CW62" s="1616"/>
      <c r="CX62" s="1616"/>
      <c r="CY62" s="1616"/>
      <c r="CZ62" s="2037"/>
      <c r="DA62" s="2038"/>
      <c r="DB62" s="2038"/>
      <c r="DC62" s="2039"/>
      <c r="DD62" s="2039"/>
      <c r="DE62" s="2039"/>
      <c r="DF62" s="2039"/>
      <c r="DG62" s="2040"/>
      <c r="DH62" s="252"/>
      <c r="DI62" s="253"/>
      <c r="DJ62" s="253"/>
      <c r="DK62" s="253"/>
      <c r="DL62" s="253"/>
      <c r="DM62" s="253"/>
      <c r="DN62" s="253"/>
      <c r="DO62" s="253"/>
      <c r="DP62" s="253"/>
      <c r="DQ62" s="253"/>
      <c r="DR62" s="254"/>
      <c r="DS62" s="252"/>
      <c r="DT62" s="253"/>
      <c r="DU62" s="253"/>
      <c r="DV62" s="253"/>
      <c r="DW62" s="253"/>
      <c r="DX62" s="253"/>
      <c r="DY62" s="253"/>
      <c r="DZ62" s="253"/>
      <c r="EA62" s="254"/>
    </row>
    <row r="63" spans="1:131" ht="24" customHeight="1" x14ac:dyDescent="0.15">
      <c r="A63" s="318"/>
      <c r="B63" s="1642" t="s">
        <v>333</v>
      </c>
      <c r="C63" s="1643"/>
      <c r="D63" s="1643"/>
      <c r="E63" s="1644"/>
      <c r="F63" s="1648" t="s">
        <v>93</v>
      </c>
      <c r="G63" s="1649"/>
      <c r="H63" s="1652">
        <f>従業員情報!$H$17</f>
        <v>0</v>
      </c>
      <c r="I63" s="1653"/>
      <c r="J63" s="1653"/>
      <c r="K63" s="1653"/>
      <c r="L63" s="1653"/>
      <c r="M63" s="1653"/>
      <c r="N63" s="1653"/>
      <c r="O63" s="1653"/>
      <c r="P63" s="1653"/>
      <c r="Q63" s="1653"/>
      <c r="R63" s="1653"/>
      <c r="S63" s="1653"/>
      <c r="T63" s="1653"/>
      <c r="U63" s="1653"/>
      <c r="V63" s="1653"/>
      <c r="W63" s="1653"/>
      <c r="X63" s="1653"/>
      <c r="Y63" s="1653"/>
      <c r="Z63" s="1653"/>
      <c r="AA63" s="1653"/>
      <c r="AB63" s="1653"/>
      <c r="AC63" s="1653"/>
      <c r="AD63" s="1653"/>
      <c r="AE63" s="1653"/>
      <c r="AF63" s="1653"/>
      <c r="AG63" s="1653"/>
      <c r="AH63" s="1653"/>
      <c r="AI63" s="1653"/>
      <c r="AJ63" s="1653"/>
      <c r="AK63" s="1653"/>
      <c r="AL63" s="1654"/>
      <c r="AM63" s="1658" t="s">
        <v>94</v>
      </c>
      <c r="AN63" s="1659"/>
      <c r="AO63" s="1688" t="s">
        <v>125</v>
      </c>
      <c r="AP63" s="1689"/>
      <c r="AQ63" s="1689"/>
      <c r="AR63" s="1689"/>
      <c r="AS63" s="1689"/>
      <c r="AT63" s="1689"/>
      <c r="AU63" s="1689"/>
      <c r="AV63" s="1690">
        <f>従業員情報!$H$14</f>
        <v>0</v>
      </c>
      <c r="AW63" s="1690"/>
      <c r="AX63" s="1690"/>
      <c r="AY63" s="1690"/>
      <c r="AZ63" s="1690"/>
      <c r="BA63" s="1690"/>
      <c r="BB63" s="1690"/>
      <c r="BC63" s="1690"/>
      <c r="BD63" s="1690"/>
      <c r="BE63" s="1690"/>
      <c r="BF63" s="1690"/>
      <c r="BG63" s="1690"/>
      <c r="BH63" s="1690"/>
      <c r="BI63" s="1690"/>
      <c r="BJ63" s="1690"/>
      <c r="BK63" s="1690"/>
      <c r="BL63" s="1690"/>
      <c r="BM63" s="1691"/>
      <c r="BN63" s="189"/>
      <c r="BO63" s="318"/>
      <c r="BP63" s="1662" t="s">
        <v>329</v>
      </c>
      <c r="BQ63" s="1662"/>
      <c r="BR63" s="1662"/>
      <c r="BS63" s="1662"/>
      <c r="BT63" s="1665" t="s">
        <v>93</v>
      </c>
      <c r="BU63" s="1665"/>
      <c r="BV63" s="1668">
        <f>従業員情報!$H$17</f>
        <v>0</v>
      </c>
      <c r="BW63" s="1668"/>
      <c r="BX63" s="1668"/>
      <c r="BY63" s="1668"/>
      <c r="BZ63" s="1668"/>
      <c r="CA63" s="1668"/>
      <c r="CB63" s="1668"/>
      <c r="CC63" s="1668"/>
      <c r="CD63" s="1668"/>
      <c r="CE63" s="1668"/>
      <c r="CF63" s="1668"/>
      <c r="CG63" s="1668"/>
      <c r="CH63" s="1668"/>
      <c r="CI63" s="1668"/>
      <c r="CJ63" s="1668"/>
      <c r="CK63" s="1668"/>
      <c r="CL63" s="1668"/>
      <c r="CM63" s="1668"/>
      <c r="CN63" s="1668"/>
      <c r="CO63" s="1668"/>
      <c r="CP63" s="1668"/>
      <c r="CQ63" s="1668"/>
      <c r="CR63" s="1668"/>
      <c r="CS63" s="1668"/>
      <c r="CT63" s="1668"/>
      <c r="CU63" s="1668"/>
      <c r="CV63" s="1668"/>
      <c r="CW63" s="1668"/>
      <c r="CX63" s="1668"/>
      <c r="CY63" s="1668"/>
      <c r="CZ63" s="1668"/>
      <c r="DA63" s="1671" t="s">
        <v>94</v>
      </c>
      <c r="DB63" s="1672"/>
      <c r="DC63" s="1741" t="s">
        <v>125</v>
      </c>
      <c r="DD63" s="1742"/>
      <c r="DE63" s="1742"/>
      <c r="DF63" s="1742"/>
      <c r="DG63" s="1742"/>
      <c r="DH63" s="1742"/>
      <c r="DI63" s="1742"/>
      <c r="DJ63" s="1680">
        <f>従業員情報!$H$14</f>
        <v>0</v>
      </c>
      <c r="DK63" s="1680"/>
      <c r="DL63" s="1680"/>
      <c r="DM63" s="1680"/>
      <c r="DN63" s="1680"/>
      <c r="DO63" s="1680"/>
      <c r="DP63" s="1680"/>
      <c r="DQ63" s="1680"/>
      <c r="DR63" s="1680"/>
      <c r="DS63" s="1680"/>
      <c r="DT63" s="1680"/>
      <c r="DU63" s="1680"/>
      <c r="DV63" s="1680"/>
      <c r="DW63" s="1680"/>
      <c r="DX63" s="1680"/>
      <c r="DY63" s="1680"/>
      <c r="DZ63" s="1680"/>
      <c r="EA63" s="1681"/>
    </row>
    <row r="64" spans="1:131" ht="35.25" customHeight="1" x14ac:dyDescent="0.15">
      <c r="A64" s="2022" t="s">
        <v>404</v>
      </c>
      <c r="B64" s="1645"/>
      <c r="C64" s="1646"/>
      <c r="D64" s="1646"/>
      <c r="E64" s="1647"/>
      <c r="F64" s="1650"/>
      <c r="G64" s="1651"/>
      <c r="H64" s="1655"/>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c r="AI64" s="1656"/>
      <c r="AJ64" s="1656"/>
      <c r="AK64" s="1656"/>
      <c r="AL64" s="1657"/>
      <c r="AM64" s="1660"/>
      <c r="AN64" s="1661"/>
      <c r="AO64" s="1688" t="s">
        <v>240</v>
      </c>
      <c r="AP64" s="1689"/>
      <c r="AQ64" s="1689"/>
      <c r="AR64" s="1689"/>
      <c r="AS64" s="1689"/>
      <c r="AT64" s="1689"/>
      <c r="AU64" s="2013"/>
      <c r="AV64" s="1677" t="str">
        <f>DBCS(従業員情報!$H$19)</f>
        <v/>
      </c>
      <c r="AW64" s="1678"/>
      <c r="AX64" s="1678"/>
      <c r="AY64" s="1678"/>
      <c r="AZ64" s="1678"/>
      <c r="BA64" s="1678"/>
      <c r="BB64" s="1237" t="str">
        <f>DBCS(従業員情報!$K$19)</f>
        <v/>
      </c>
      <c r="BC64" s="1237"/>
      <c r="BD64" s="1237"/>
      <c r="BE64" s="1237"/>
      <c r="BF64" s="1237"/>
      <c r="BG64" s="1237"/>
      <c r="BH64" s="1237" t="str">
        <f>DBCS(従業員情報!$N$19)</f>
        <v/>
      </c>
      <c r="BI64" s="1237"/>
      <c r="BJ64" s="1237"/>
      <c r="BK64" s="1237"/>
      <c r="BL64" s="1237"/>
      <c r="BM64" s="1679"/>
      <c r="BN64" s="189"/>
      <c r="BO64" s="2023" t="s">
        <v>404</v>
      </c>
      <c r="BP64" s="1663"/>
      <c r="BQ64" s="1663"/>
      <c r="BR64" s="1663"/>
      <c r="BS64" s="1663"/>
      <c r="BT64" s="1666"/>
      <c r="BU64" s="1666"/>
      <c r="BV64" s="1669"/>
      <c r="BW64" s="1669"/>
      <c r="BX64" s="1669"/>
      <c r="BY64" s="1669"/>
      <c r="BZ64" s="1669"/>
      <c r="CA64" s="1669"/>
      <c r="CB64" s="1669"/>
      <c r="CC64" s="1669"/>
      <c r="CD64" s="1669"/>
      <c r="CE64" s="1669"/>
      <c r="CF64" s="1669"/>
      <c r="CG64" s="1669"/>
      <c r="CH64" s="1669"/>
      <c r="CI64" s="1669"/>
      <c r="CJ64" s="1669"/>
      <c r="CK64" s="1669"/>
      <c r="CL64" s="1669"/>
      <c r="CM64" s="1669"/>
      <c r="CN64" s="1669"/>
      <c r="CO64" s="1669"/>
      <c r="CP64" s="1669"/>
      <c r="CQ64" s="1669"/>
      <c r="CR64" s="1669"/>
      <c r="CS64" s="1669"/>
      <c r="CT64" s="1669"/>
      <c r="CU64" s="1669"/>
      <c r="CV64" s="1669"/>
      <c r="CW64" s="1669"/>
      <c r="CX64" s="1669"/>
      <c r="CY64" s="1669"/>
      <c r="CZ64" s="1669"/>
      <c r="DA64" s="1673"/>
      <c r="DB64" s="1674"/>
      <c r="DC64" s="1741" t="s">
        <v>240</v>
      </c>
      <c r="DD64" s="1742"/>
      <c r="DE64" s="1742"/>
      <c r="DF64" s="1742"/>
      <c r="DG64" s="1742"/>
      <c r="DH64" s="1742"/>
      <c r="DI64" s="1745"/>
      <c r="DJ64" s="2041" t="str">
        <f>DBCS(従業員情報!$H$19)</f>
        <v/>
      </c>
      <c r="DK64" s="2042"/>
      <c r="DL64" s="2042"/>
      <c r="DM64" s="2042"/>
      <c r="DN64" s="2042"/>
      <c r="DO64" s="2042"/>
      <c r="DP64" s="1314" t="str">
        <f>DBCS(従業員情報!$K$19)</f>
        <v/>
      </c>
      <c r="DQ64" s="1314"/>
      <c r="DR64" s="1314"/>
      <c r="DS64" s="1314"/>
      <c r="DT64" s="1314"/>
      <c r="DU64" s="1314"/>
      <c r="DV64" s="1314" t="str">
        <f>DBCS(従業員情報!$N$19)</f>
        <v/>
      </c>
      <c r="DW64" s="1314"/>
      <c r="DX64" s="1314"/>
      <c r="DY64" s="1314"/>
      <c r="DZ64" s="1314"/>
      <c r="EA64" s="1315"/>
    </row>
    <row r="65" spans="1:131" ht="29.25" customHeight="1" x14ac:dyDescent="0.15">
      <c r="A65" s="2022"/>
      <c r="B65" s="1645"/>
      <c r="C65" s="1646"/>
      <c r="D65" s="1646"/>
      <c r="E65" s="1647"/>
      <c r="F65" s="1650"/>
      <c r="G65" s="1651"/>
      <c r="H65" s="1655"/>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c r="AI65" s="1656"/>
      <c r="AJ65" s="1656"/>
      <c r="AK65" s="1656"/>
      <c r="AL65" s="1657"/>
      <c r="AM65" s="1660"/>
      <c r="AN65" s="1661"/>
      <c r="AO65" s="1688" t="s">
        <v>299</v>
      </c>
      <c r="AP65" s="1689"/>
      <c r="AQ65" s="1689"/>
      <c r="AR65" s="1689"/>
      <c r="AS65" s="1689"/>
      <c r="AT65" s="1689"/>
      <c r="AU65" s="1689"/>
      <c r="AV65" s="2140">
        <f>従業員情報!$H$13</f>
        <v>0</v>
      </c>
      <c r="AW65" s="2140"/>
      <c r="AX65" s="2140"/>
      <c r="AY65" s="2140"/>
      <c r="AZ65" s="2140"/>
      <c r="BA65" s="2140"/>
      <c r="BB65" s="2140"/>
      <c r="BC65" s="2140"/>
      <c r="BD65" s="2140"/>
      <c r="BE65" s="2140"/>
      <c r="BF65" s="2140"/>
      <c r="BG65" s="2140"/>
      <c r="BH65" s="2140"/>
      <c r="BI65" s="2140"/>
      <c r="BJ65" s="2140"/>
      <c r="BK65" s="2140"/>
      <c r="BL65" s="2140"/>
      <c r="BM65" s="2141"/>
      <c r="BN65" s="189"/>
      <c r="BO65" s="2023"/>
      <c r="BP65" s="1663"/>
      <c r="BQ65" s="1663"/>
      <c r="BR65" s="1663"/>
      <c r="BS65" s="1663"/>
      <c r="BT65" s="1666"/>
      <c r="BU65" s="1666"/>
      <c r="BV65" s="1669"/>
      <c r="BW65" s="1669"/>
      <c r="BX65" s="1669"/>
      <c r="BY65" s="1669"/>
      <c r="BZ65" s="1669"/>
      <c r="CA65" s="1669"/>
      <c r="CB65" s="1669"/>
      <c r="CC65" s="1669"/>
      <c r="CD65" s="1669"/>
      <c r="CE65" s="1669"/>
      <c r="CF65" s="1669"/>
      <c r="CG65" s="1669"/>
      <c r="CH65" s="1669"/>
      <c r="CI65" s="1669"/>
      <c r="CJ65" s="1669"/>
      <c r="CK65" s="1669"/>
      <c r="CL65" s="1669"/>
      <c r="CM65" s="1669"/>
      <c r="CN65" s="1669"/>
      <c r="CO65" s="1669"/>
      <c r="CP65" s="1669"/>
      <c r="CQ65" s="1669"/>
      <c r="CR65" s="1669"/>
      <c r="CS65" s="1669"/>
      <c r="CT65" s="1669"/>
      <c r="CU65" s="1669"/>
      <c r="CV65" s="1669"/>
      <c r="CW65" s="1669"/>
      <c r="CX65" s="1669"/>
      <c r="CY65" s="1669"/>
      <c r="CZ65" s="1669"/>
      <c r="DA65" s="1673"/>
      <c r="DB65" s="1674"/>
      <c r="DC65" s="1741" t="s">
        <v>299</v>
      </c>
      <c r="DD65" s="1742"/>
      <c r="DE65" s="1742"/>
      <c r="DF65" s="1742"/>
      <c r="DG65" s="1742"/>
      <c r="DH65" s="1742"/>
      <c r="DI65" s="1742"/>
      <c r="DJ65" s="1590">
        <f>従業員情報!$H$13</f>
        <v>0</v>
      </c>
      <c r="DK65" s="1590"/>
      <c r="DL65" s="1590"/>
      <c r="DM65" s="1590"/>
      <c r="DN65" s="1590"/>
      <c r="DO65" s="1590"/>
      <c r="DP65" s="1590"/>
      <c r="DQ65" s="1590"/>
      <c r="DR65" s="1590"/>
      <c r="DS65" s="1590"/>
      <c r="DT65" s="1590"/>
      <c r="DU65" s="1590"/>
      <c r="DV65" s="1590"/>
      <c r="DW65" s="1590"/>
      <c r="DX65" s="1590"/>
      <c r="DY65" s="1590"/>
      <c r="DZ65" s="1590"/>
      <c r="EA65" s="1591"/>
    </row>
    <row r="66" spans="1:131" ht="16.5" customHeight="1" x14ac:dyDescent="0.15">
      <c r="A66" s="2022"/>
      <c r="B66" s="1645"/>
      <c r="C66" s="1646"/>
      <c r="D66" s="1646"/>
      <c r="E66" s="1647"/>
      <c r="F66" s="1650"/>
      <c r="G66" s="1651"/>
      <c r="H66" s="1655"/>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7"/>
      <c r="AM66" s="1660"/>
      <c r="AN66" s="1661"/>
      <c r="AO66" s="2121" t="s">
        <v>261</v>
      </c>
      <c r="AP66" s="2122"/>
      <c r="AQ66" s="449" t="s">
        <v>400</v>
      </c>
      <c r="AR66" s="450"/>
      <c r="AS66" s="450"/>
      <c r="AT66" s="450"/>
      <c r="AU66" s="1188">
        <f>従業員情報!$H$11</f>
        <v>0</v>
      </c>
      <c r="AV66" s="1188"/>
      <c r="AW66" s="1188"/>
      <c r="AX66" s="1188"/>
      <c r="AY66" s="1188"/>
      <c r="AZ66" s="1188"/>
      <c r="BA66" s="1188"/>
      <c r="BB66" s="1188"/>
      <c r="BC66" s="1188"/>
      <c r="BD66" s="1318">
        <f>従業員情報!$L$11</f>
        <v>0</v>
      </c>
      <c r="BE66" s="1318"/>
      <c r="BF66" s="1318"/>
      <c r="BG66" s="1318"/>
      <c r="BH66" s="1318"/>
      <c r="BI66" s="1318"/>
      <c r="BJ66" s="1318"/>
      <c r="BK66" s="1318"/>
      <c r="BL66" s="1318"/>
      <c r="BM66" s="1319"/>
      <c r="BN66" s="189"/>
      <c r="BO66" s="2023"/>
      <c r="BP66" s="1663"/>
      <c r="BQ66" s="1663"/>
      <c r="BR66" s="1663"/>
      <c r="BS66" s="1663"/>
      <c r="BT66" s="1666"/>
      <c r="BU66" s="1666"/>
      <c r="BV66" s="1669"/>
      <c r="BW66" s="1669"/>
      <c r="BX66" s="1669"/>
      <c r="BY66" s="1669"/>
      <c r="BZ66" s="1669"/>
      <c r="CA66" s="1669"/>
      <c r="CB66" s="1669"/>
      <c r="CC66" s="1669"/>
      <c r="CD66" s="1669"/>
      <c r="CE66" s="1669"/>
      <c r="CF66" s="1669"/>
      <c r="CG66" s="1669"/>
      <c r="CH66" s="1669"/>
      <c r="CI66" s="1669"/>
      <c r="CJ66" s="1669"/>
      <c r="CK66" s="1669"/>
      <c r="CL66" s="1669"/>
      <c r="CM66" s="1669"/>
      <c r="CN66" s="1669"/>
      <c r="CO66" s="1669"/>
      <c r="CP66" s="1669"/>
      <c r="CQ66" s="1669"/>
      <c r="CR66" s="1669"/>
      <c r="CS66" s="1669"/>
      <c r="CT66" s="1669"/>
      <c r="CU66" s="1669"/>
      <c r="CV66" s="1669"/>
      <c r="CW66" s="1669"/>
      <c r="CX66" s="1669"/>
      <c r="CY66" s="1669"/>
      <c r="CZ66" s="1669"/>
      <c r="DA66" s="1673"/>
      <c r="DB66" s="1674"/>
      <c r="DC66" s="1592" t="s">
        <v>261</v>
      </c>
      <c r="DD66" s="1593"/>
      <c r="DE66" s="451" t="s">
        <v>399</v>
      </c>
      <c r="DF66" s="452"/>
      <c r="DG66" s="452"/>
      <c r="DH66" s="452"/>
      <c r="DI66" s="1186">
        <f>従業員情報!$H$11</f>
        <v>0</v>
      </c>
      <c r="DJ66" s="1186"/>
      <c r="DK66" s="1186"/>
      <c r="DL66" s="1186"/>
      <c r="DM66" s="1186"/>
      <c r="DN66" s="1186"/>
      <c r="DO66" s="1186"/>
      <c r="DP66" s="1186"/>
      <c r="DQ66" s="1186"/>
      <c r="DR66" s="1320">
        <f>従業員情報!$L$11</f>
        <v>0</v>
      </c>
      <c r="DS66" s="1320"/>
      <c r="DT66" s="1320"/>
      <c r="DU66" s="1320"/>
      <c r="DV66" s="1320"/>
      <c r="DW66" s="1320"/>
      <c r="DX66" s="1320"/>
      <c r="DY66" s="1320"/>
      <c r="DZ66" s="1320"/>
      <c r="EA66" s="1321"/>
    </row>
    <row r="67" spans="1:131" ht="29.25" customHeight="1" x14ac:dyDescent="0.15">
      <c r="A67" s="2022"/>
      <c r="B67" s="1645"/>
      <c r="C67" s="1646"/>
      <c r="D67" s="1646"/>
      <c r="E67" s="1647"/>
      <c r="F67" s="1650"/>
      <c r="G67" s="1651"/>
      <c r="H67" s="1655"/>
      <c r="I67" s="1656"/>
      <c r="J67" s="1656"/>
      <c r="K67" s="1656"/>
      <c r="L67" s="1656"/>
      <c r="M67" s="1656"/>
      <c r="N67" s="1656"/>
      <c r="O67" s="1656"/>
      <c r="P67" s="1656"/>
      <c r="Q67" s="1656"/>
      <c r="R67" s="1656"/>
      <c r="S67" s="1656"/>
      <c r="T67" s="1656"/>
      <c r="U67" s="1656"/>
      <c r="V67" s="1656"/>
      <c r="W67" s="1656"/>
      <c r="X67" s="1656"/>
      <c r="Y67" s="1656"/>
      <c r="Z67" s="1656"/>
      <c r="AA67" s="1656"/>
      <c r="AB67" s="1656"/>
      <c r="AC67" s="1656"/>
      <c r="AD67" s="1656"/>
      <c r="AE67" s="1656"/>
      <c r="AF67" s="1656"/>
      <c r="AG67" s="1656"/>
      <c r="AH67" s="1656"/>
      <c r="AI67" s="1656"/>
      <c r="AJ67" s="1656"/>
      <c r="AK67" s="1656"/>
      <c r="AL67" s="1657"/>
      <c r="AM67" s="1660"/>
      <c r="AN67" s="1661"/>
      <c r="AO67" s="2123"/>
      <c r="AP67" s="2124"/>
      <c r="AQ67" s="255"/>
      <c r="AR67" s="256"/>
      <c r="AS67" s="256"/>
      <c r="AT67" s="1189">
        <f>従業員情報!$H$12</f>
        <v>0</v>
      </c>
      <c r="AU67" s="1189"/>
      <c r="AV67" s="1189"/>
      <c r="AW67" s="1189"/>
      <c r="AX67" s="1189"/>
      <c r="AY67" s="1189"/>
      <c r="AZ67" s="1189"/>
      <c r="BA67" s="1189"/>
      <c r="BB67" s="1189"/>
      <c r="BC67" s="1189"/>
      <c r="BD67" s="1184">
        <f>従業員情報!$L$12</f>
        <v>0</v>
      </c>
      <c r="BE67" s="1184"/>
      <c r="BF67" s="1184"/>
      <c r="BG67" s="1184"/>
      <c r="BH67" s="1184"/>
      <c r="BI67" s="1184"/>
      <c r="BJ67" s="1184"/>
      <c r="BK67" s="1184"/>
      <c r="BL67" s="1184"/>
      <c r="BM67" s="1185"/>
      <c r="BN67" s="189"/>
      <c r="BO67" s="2023"/>
      <c r="BP67" s="1664"/>
      <c r="BQ67" s="1664"/>
      <c r="BR67" s="1664"/>
      <c r="BS67" s="1664"/>
      <c r="BT67" s="1667"/>
      <c r="BU67" s="1667"/>
      <c r="BV67" s="1670"/>
      <c r="BW67" s="1670"/>
      <c r="BX67" s="1670"/>
      <c r="BY67" s="1670"/>
      <c r="BZ67" s="1670"/>
      <c r="CA67" s="1670"/>
      <c r="CB67" s="1670"/>
      <c r="CC67" s="1670"/>
      <c r="CD67" s="1670"/>
      <c r="CE67" s="1670"/>
      <c r="CF67" s="1670"/>
      <c r="CG67" s="1670"/>
      <c r="CH67" s="1670"/>
      <c r="CI67" s="1670"/>
      <c r="CJ67" s="1670"/>
      <c r="CK67" s="1670"/>
      <c r="CL67" s="1670"/>
      <c r="CM67" s="1670"/>
      <c r="CN67" s="1670"/>
      <c r="CO67" s="1670"/>
      <c r="CP67" s="1670"/>
      <c r="CQ67" s="1670"/>
      <c r="CR67" s="1670"/>
      <c r="CS67" s="1670"/>
      <c r="CT67" s="1670"/>
      <c r="CU67" s="1670"/>
      <c r="CV67" s="1670"/>
      <c r="CW67" s="1670"/>
      <c r="CX67" s="1670"/>
      <c r="CY67" s="1670"/>
      <c r="CZ67" s="1670"/>
      <c r="DA67" s="1675"/>
      <c r="DB67" s="1676"/>
      <c r="DC67" s="1594"/>
      <c r="DD67" s="1595"/>
      <c r="DE67" s="257"/>
      <c r="DF67" s="258"/>
      <c r="DG67" s="258"/>
      <c r="DH67" s="1187">
        <f>従業員情報!$H$12</f>
        <v>0</v>
      </c>
      <c r="DI67" s="1187"/>
      <c r="DJ67" s="1187"/>
      <c r="DK67" s="1187"/>
      <c r="DL67" s="1187"/>
      <c r="DM67" s="1187"/>
      <c r="DN67" s="1187"/>
      <c r="DO67" s="1187"/>
      <c r="DP67" s="1187"/>
      <c r="DQ67" s="1187"/>
      <c r="DR67" s="1182">
        <f>従業員情報!$L$12</f>
        <v>0</v>
      </c>
      <c r="DS67" s="1182"/>
      <c r="DT67" s="1182"/>
      <c r="DU67" s="1182"/>
      <c r="DV67" s="1182"/>
      <c r="DW67" s="1182"/>
      <c r="DX67" s="1182"/>
      <c r="DY67" s="1182"/>
      <c r="DZ67" s="1182"/>
      <c r="EA67" s="1183"/>
    </row>
    <row r="68" spans="1:131" ht="24" customHeight="1" x14ac:dyDescent="0.15">
      <c r="A68" s="2022"/>
      <c r="B68" s="2008" t="s">
        <v>334</v>
      </c>
      <c r="C68" s="2009"/>
      <c r="D68" s="2009"/>
      <c r="E68" s="2009"/>
      <c r="F68" s="2009"/>
      <c r="G68" s="2009"/>
      <c r="H68" s="2009"/>
      <c r="I68" s="2009"/>
      <c r="J68" s="2009"/>
      <c r="K68" s="2009"/>
      <c r="L68" s="2009"/>
      <c r="M68" s="2010"/>
      <c r="N68" s="2008" t="s">
        <v>335</v>
      </c>
      <c r="O68" s="2009"/>
      <c r="P68" s="2009"/>
      <c r="Q68" s="2009"/>
      <c r="R68" s="2009"/>
      <c r="S68" s="2009"/>
      <c r="T68" s="2009"/>
      <c r="U68" s="2009"/>
      <c r="V68" s="2009"/>
      <c r="W68" s="2009"/>
      <c r="X68" s="2009"/>
      <c r="Y68" s="2009"/>
      <c r="Z68" s="2010"/>
      <c r="AA68" s="2008" t="s">
        <v>336</v>
      </c>
      <c r="AB68" s="2009"/>
      <c r="AC68" s="2009"/>
      <c r="AD68" s="2009"/>
      <c r="AE68" s="2009"/>
      <c r="AF68" s="2009"/>
      <c r="AG68" s="2009"/>
      <c r="AH68" s="2009"/>
      <c r="AI68" s="2009"/>
      <c r="AJ68" s="2009"/>
      <c r="AK68" s="2009"/>
      <c r="AL68" s="2009"/>
      <c r="AM68" s="2010"/>
      <c r="AN68" s="2008" t="s">
        <v>95</v>
      </c>
      <c r="AO68" s="2009"/>
      <c r="AP68" s="2009"/>
      <c r="AQ68" s="2009"/>
      <c r="AR68" s="2009"/>
      <c r="AS68" s="2009"/>
      <c r="AT68" s="2009"/>
      <c r="AU68" s="2009"/>
      <c r="AV68" s="2009"/>
      <c r="AW68" s="2009"/>
      <c r="AX68" s="2009"/>
      <c r="AY68" s="2009"/>
      <c r="AZ68" s="2010"/>
      <c r="BA68" s="2008" t="s">
        <v>337</v>
      </c>
      <c r="BB68" s="2009"/>
      <c r="BC68" s="2009"/>
      <c r="BD68" s="2009"/>
      <c r="BE68" s="2009"/>
      <c r="BF68" s="2009"/>
      <c r="BG68" s="2009"/>
      <c r="BH68" s="2009"/>
      <c r="BI68" s="2009"/>
      <c r="BJ68" s="2009"/>
      <c r="BK68" s="2009"/>
      <c r="BL68" s="2009"/>
      <c r="BM68" s="2010"/>
      <c r="BN68" s="191"/>
      <c r="BO68" s="2023"/>
      <c r="BP68" s="1551" t="s">
        <v>345</v>
      </c>
      <c r="BQ68" s="1552"/>
      <c r="BR68" s="1552"/>
      <c r="BS68" s="1552"/>
      <c r="BT68" s="1552"/>
      <c r="BU68" s="1552"/>
      <c r="BV68" s="1552"/>
      <c r="BW68" s="1552"/>
      <c r="BX68" s="1552"/>
      <c r="BY68" s="1552"/>
      <c r="BZ68" s="1552"/>
      <c r="CA68" s="1755"/>
      <c r="CB68" s="1551" t="s">
        <v>346</v>
      </c>
      <c r="CC68" s="1552"/>
      <c r="CD68" s="1552"/>
      <c r="CE68" s="1552"/>
      <c r="CF68" s="1552"/>
      <c r="CG68" s="1552"/>
      <c r="CH68" s="1552"/>
      <c r="CI68" s="1552"/>
      <c r="CJ68" s="1552"/>
      <c r="CK68" s="1552"/>
      <c r="CL68" s="1552"/>
      <c r="CM68" s="1552"/>
      <c r="CN68" s="1755"/>
      <c r="CO68" s="1551" t="s">
        <v>347</v>
      </c>
      <c r="CP68" s="1552"/>
      <c r="CQ68" s="1552"/>
      <c r="CR68" s="1552"/>
      <c r="CS68" s="1552"/>
      <c r="CT68" s="1552"/>
      <c r="CU68" s="1552"/>
      <c r="CV68" s="1552"/>
      <c r="CW68" s="1552"/>
      <c r="CX68" s="1552"/>
      <c r="CY68" s="1552"/>
      <c r="CZ68" s="1552"/>
      <c r="DA68" s="1755"/>
      <c r="DB68" s="1551" t="s">
        <v>95</v>
      </c>
      <c r="DC68" s="1552"/>
      <c r="DD68" s="1552"/>
      <c r="DE68" s="1552"/>
      <c r="DF68" s="1552"/>
      <c r="DG68" s="1552"/>
      <c r="DH68" s="1552"/>
      <c r="DI68" s="1552"/>
      <c r="DJ68" s="1552"/>
      <c r="DK68" s="1552"/>
      <c r="DL68" s="1552"/>
      <c r="DM68" s="1552"/>
      <c r="DN68" s="1755"/>
      <c r="DO68" s="1551" t="s">
        <v>348</v>
      </c>
      <c r="DP68" s="1552"/>
      <c r="DQ68" s="1552"/>
      <c r="DR68" s="1552"/>
      <c r="DS68" s="1552"/>
      <c r="DT68" s="1552"/>
      <c r="DU68" s="1552"/>
      <c r="DV68" s="1552"/>
      <c r="DW68" s="1552"/>
      <c r="DX68" s="1552"/>
      <c r="DY68" s="1552"/>
      <c r="DZ68" s="1552"/>
      <c r="EA68" s="1755"/>
    </row>
    <row r="69" spans="1:131" ht="19.5" customHeight="1" x14ac:dyDescent="0.15">
      <c r="A69" s="2022"/>
      <c r="B69" s="2165" t="str">
        <f>IF(Sheet1!$B$1="yes",従業員情報!$H$24,"ＳＡＭＰＬＥ")</f>
        <v>給　料</v>
      </c>
      <c r="C69" s="2166"/>
      <c r="D69" s="2166"/>
      <c r="E69" s="2166"/>
      <c r="F69" s="2166"/>
      <c r="G69" s="2166"/>
      <c r="H69" s="2166"/>
      <c r="I69" s="2166"/>
      <c r="J69" s="2166"/>
      <c r="K69" s="2166"/>
      <c r="L69" s="2166"/>
      <c r="M69" s="2167"/>
      <c r="N69" s="488" t="s">
        <v>96</v>
      </c>
      <c r="O69" s="489"/>
      <c r="P69" s="489"/>
      <c r="Q69" s="489"/>
      <c r="R69" s="489"/>
      <c r="S69" s="489"/>
      <c r="T69" s="489"/>
      <c r="U69" s="489"/>
      <c r="V69" s="489"/>
      <c r="W69" s="489"/>
      <c r="X69" s="489"/>
      <c r="Y69" s="490"/>
      <c r="Z69" s="491" t="s">
        <v>1</v>
      </c>
      <c r="AA69" s="492"/>
      <c r="AB69" s="489"/>
      <c r="AC69" s="489"/>
      <c r="AD69" s="489"/>
      <c r="AE69" s="489"/>
      <c r="AF69" s="489"/>
      <c r="AG69" s="489"/>
      <c r="AH69" s="489"/>
      <c r="AI69" s="489"/>
      <c r="AJ69" s="489"/>
      <c r="AK69" s="489"/>
      <c r="AL69" s="490"/>
      <c r="AM69" s="491" t="s">
        <v>1</v>
      </c>
      <c r="AN69" s="493"/>
      <c r="AO69" s="494"/>
      <c r="AP69" s="494"/>
      <c r="AQ69" s="494"/>
      <c r="AR69" s="494"/>
      <c r="AS69" s="494"/>
      <c r="AT69" s="494"/>
      <c r="AU69" s="494"/>
      <c r="AV69" s="494"/>
      <c r="AW69" s="494"/>
      <c r="AX69" s="494"/>
      <c r="AY69" s="495"/>
      <c r="AZ69" s="491" t="s">
        <v>1</v>
      </c>
      <c r="BA69" s="488" t="s">
        <v>96</v>
      </c>
      <c r="BB69" s="496"/>
      <c r="BC69" s="494"/>
      <c r="BD69" s="494"/>
      <c r="BE69" s="494"/>
      <c r="BF69" s="494"/>
      <c r="BG69" s="494"/>
      <c r="BH69" s="494"/>
      <c r="BI69" s="494"/>
      <c r="BJ69" s="494"/>
      <c r="BK69" s="494"/>
      <c r="BL69" s="496"/>
      <c r="BM69" s="491" t="s">
        <v>1</v>
      </c>
      <c r="BN69" s="192"/>
      <c r="BO69" s="2023"/>
      <c r="BP69" s="1749" t="str">
        <f>IF(Sheet1!$B$1="yes",従業員情報!$H$24,"ＳＡＭＰＬＥ")</f>
        <v>給　料</v>
      </c>
      <c r="BQ69" s="1750"/>
      <c r="BR69" s="1750"/>
      <c r="BS69" s="1750"/>
      <c r="BT69" s="1750"/>
      <c r="BU69" s="1750"/>
      <c r="BV69" s="1750"/>
      <c r="BW69" s="1750"/>
      <c r="BX69" s="1750"/>
      <c r="BY69" s="1750"/>
      <c r="BZ69" s="1750"/>
      <c r="CA69" s="1751"/>
      <c r="CB69" s="497" t="s">
        <v>96</v>
      </c>
      <c r="CC69" s="498"/>
      <c r="CD69" s="498"/>
      <c r="CE69" s="498"/>
      <c r="CF69" s="498"/>
      <c r="CG69" s="498"/>
      <c r="CH69" s="498"/>
      <c r="CI69" s="498"/>
      <c r="CJ69" s="498"/>
      <c r="CK69" s="498"/>
      <c r="CL69" s="498"/>
      <c r="CM69" s="498"/>
      <c r="CN69" s="499" t="s">
        <v>1</v>
      </c>
      <c r="CO69" s="500"/>
      <c r="CP69" s="498"/>
      <c r="CQ69" s="498"/>
      <c r="CR69" s="498"/>
      <c r="CS69" s="498"/>
      <c r="CT69" s="498"/>
      <c r="CU69" s="498"/>
      <c r="CV69" s="498"/>
      <c r="CW69" s="498"/>
      <c r="CX69" s="498"/>
      <c r="CY69" s="498"/>
      <c r="CZ69" s="498"/>
      <c r="DA69" s="499" t="s">
        <v>1</v>
      </c>
      <c r="DB69" s="501"/>
      <c r="DC69" s="502"/>
      <c r="DD69" s="502"/>
      <c r="DE69" s="502"/>
      <c r="DF69" s="502"/>
      <c r="DG69" s="502"/>
      <c r="DH69" s="502"/>
      <c r="DI69" s="502"/>
      <c r="DJ69" s="502"/>
      <c r="DK69" s="502"/>
      <c r="DL69" s="502"/>
      <c r="DM69" s="502"/>
      <c r="DN69" s="499" t="s">
        <v>1</v>
      </c>
      <c r="DO69" s="497" t="s">
        <v>96</v>
      </c>
      <c r="DP69" s="502"/>
      <c r="DQ69" s="502"/>
      <c r="DR69" s="502"/>
      <c r="DS69" s="502"/>
      <c r="DT69" s="502"/>
      <c r="DU69" s="502"/>
      <c r="DV69" s="502"/>
      <c r="DW69" s="502"/>
      <c r="DX69" s="502"/>
      <c r="DY69" s="502"/>
      <c r="DZ69" s="502"/>
      <c r="EA69" s="499" t="s">
        <v>1</v>
      </c>
    </row>
    <row r="70" spans="1:131" ht="28.5" customHeight="1" x14ac:dyDescent="0.15">
      <c r="A70" s="2022"/>
      <c r="B70" s="2168"/>
      <c r="C70" s="2169"/>
      <c r="D70" s="2169"/>
      <c r="E70" s="2169"/>
      <c r="F70" s="2169"/>
      <c r="G70" s="2169"/>
      <c r="H70" s="2169"/>
      <c r="I70" s="2169"/>
      <c r="J70" s="2169"/>
      <c r="K70" s="2169"/>
      <c r="L70" s="2169"/>
      <c r="M70" s="2170"/>
      <c r="N70" s="2014">
        <f>IF(Sheet1!$B$1="yes",年末調整2!$N$7,"ＳＡＭＰＬＥ")</f>
        <v>0</v>
      </c>
      <c r="O70" s="1639"/>
      <c r="P70" s="1639"/>
      <c r="Q70" s="1639"/>
      <c r="R70" s="1639"/>
      <c r="S70" s="1639"/>
      <c r="T70" s="1639"/>
      <c r="U70" s="1639"/>
      <c r="V70" s="1639"/>
      <c r="W70" s="1639"/>
      <c r="X70" s="1639"/>
      <c r="Y70" s="1639"/>
      <c r="Z70" s="2015"/>
      <c r="AA70" s="2016" t="str">
        <f>IF(従業員情報!$E$5="要",年末調整2!$N$8,"")</f>
        <v/>
      </c>
      <c r="AB70" s="2017"/>
      <c r="AC70" s="2017"/>
      <c r="AD70" s="2017"/>
      <c r="AE70" s="2017"/>
      <c r="AF70" s="2017"/>
      <c r="AG70" s="2017"/>
      <c r="AH70" s="2017"/>
      <c r="AI70" s="2017"/>
      <c r="AJ70" s="2017"/>
      <c r="AK70" s="2017"/>
      <c r="AL70" s="2017"/>
      <c r="AM70" s="2018"/>
      <c r="AN70" s="2014" t="str">
        <f>IF(従業員情報!$E$5="要",年末調整2!$N$17,"")</f>
        <v/>
      </c>
      <c r="AO70" s="1639"/>
      <c r="AP70" s="1639"/>
      <c r="AQ70" s="1639"/>
      <c r="AR70" s="1639"/>
      <c r="AS70" s="1639"/>
      <c r="AT70" s="2137"/>
      <c r="AU70" s="2137"/>
      <c r="AV70" s="2137"/>
      <c r="AW70" s="2137"/>
      <c r="AX70" s="2137"/>
      <c r="AY70" s="2137"/>
      <c r="AZ70" s="2138"/>
      <c r="BA70" s="2139" t="str">
        <f>IF(IF(従業員情報!$E$5="否",年末調整2!$U$7,年末調整2!$U$24)=0,"0",IF(従業員情報!$E$5="否",年末調整2!$U$7,年末調整2!$U$24))</f>
        <v>0</v>
      </c>
      <c r="BB70" s="2137"/>
      <c r="BC70" s="2137"/>
      <c r="BD70" s="2137"/>
      <c r="BE70" s="2137"/>
      <c r="BF70" s="2137"/>
      <c r="BG70" s="2137"/>
      <c r="BH70" s="2137"/>
      <c r="BI70" s="2137"/>
      <c r="BJ70" s="1639"/>
      <c r="BK70" s="1639"/>
      <c r="BL70" s="1639"/>
      <c r="BM70" s="2015"/>
      <c r="BN70" s="193"/>
      <c r="BO70" s="2023"/>
      <c r="BP70" s="1752"/>
      <c r="BQ70" s="1753"/>
      <c r="BR70" s="1753"/>
      <c r="BS70" s="1753"/>
      <c r="BT70" s="1753"/>
      <c r="BU70" s="1753"/>
      <c r="BV70" s="1753"/>
      <c r="BW70" s="1753"/>
      <c r="BX70" s="1753"/>
      <c r="BY70" s="1753"/>
      <c r="BZ70" s="1753"/>
      <c r="CA70" s="1754"/>
      <c r="CB70" s="1638">
        <f>IF(Sheet1!$B$1="yes",年末調整2!$N$7,"ＳＡＭＰＬＥ")</f>
        <v>0</v>
      </c>
      <c r="CC70" s="1639"/>
      <c r="CD70" s="1639"/>
      <c r="CE70" s="1639"/>
      <c r="CF70" s="1639"/>
      <c r="CG70" s="1639"/>
      <c r="CH70" s="1639"/>
      <c r="CI70" s="1639"/>
      <c r="CJ70" s="1639"/>
      <c r="CK70" s="1639"/>
      <c r="CL70" s="1639"/>
      <c r="CM70" s="1639"/>
      <c r="CN70" s="1640"/>
      <c r="CO70" s="2085" t="str">
        <f>IF(従業員情報!$E$5="要",年末調整2!$N$8,"")</f>
        <v/>
      </c>
      <c r="CP70" s="2017"/>
      <c r="CQ70" s="2017"/>
      <c r="CR70" s="2017"/>
      <c r="CS70" s="2017"/>
      <c r="CT70" s="2017"/>
      <c r="CU70" s="2017"/>
      <c r="CV70" s="2017"/>
      <c r="CW70" s="2017"/>
      <c r="CX70" s="2017"/>
      <c r="CY70" s="2017"/>
      <c r="CZ70" s="2017"/>
      <c r="DA70" s="2086"/>
      <c r="DB70" s="1638" t="str">
        <f>IF(従業員情報!$E$5="要",年末調整2!$N$17,"")</f>
        <v/>
      </c>
      <c r="DC70" s="1639"/>
      <c r="DD70" s="1639"/>
      <c r="DE70" s="1639"/>
      <c r="DF70" s="1639"/>
      <c r="DG70" s="1639"/>
      <c r="DH70" s="1639"/>
      <c r="DI70" s="1639"/>
      <c r="DJ70" s="1639"/>
      <c r="DK70" s="1639"/>
      <c r="DL70" s="1639"/>
      <c r="DM70" s="1639"/>
      <c r="DN70" s="1640"/>
      <c r="DO70" s="1638" t="str">
        <f>IF(IF(従業員情報!$E$5="否",年末調整2!$U$7,年末調整2!$U$24)=0,"0",IF(従業員情報!$E$5="否",年末調整2!$U$7,年末調整2!$U$24))</f>
        <v>0</v>
      </c>
      <c r="DP70" s="1639"/>
      <c r="DQ70" s="1639"/>
      <c r="DR70" s="1639"/>
      <c r="DS70" s="1639"/>
      <c r="DT70" s="1639"/>
      <c r="DU70" s="1639"/>
      <c r="DV70" s="1639"/>
      <c r="DW70" s="1639"/>
      <c r="DX70" s="1639"/>
      <c r="DY70" s="1639"/>
      <c r="DZ70" s="1639"/>
      <c r="EA70" s="1640"/>
    </row>
    <row r="71" spans="1:131" ht="19.5" customHeight="1" x14ac:dyDescent="0.15">
      <c r="A71" s="2022"/>
      <c r="B71" s="2044" t="s">
        <v>464</v>
      </c>
      <c r="C71" s="2045"/>
      <c r="D71" s="2045"/>
      <c r="E71" s="2045"/>
      <c r="F71" s="2045"/>
      <c r="G71" s="2045"/>
      <c r="H71" s="2045"/>
      <c r="I71" s="2045"/>
      <c r="J71" s="2045"/>
      <c r="K71" s="2045"/>
      <c r="L71" s="2045"/>
      <c r="M71" s="2046"/>
      <c r="N71" s="2047" t="s">
        <v>466</v>
      </c>
      <c r="O71" s="2048"/>
      <c r="P71" s="2048"/>
      <c r="Q71" s="2048"/>
      <c r="R71" s="2048"/>
      <c r="S71" s="2048"/>
      <c r="T71" s="2048"/>
      <c r="U71" s="2048"/>
      <c r="V71" s="2048"/>
      <c r="W71" s="2049"/>
      <c r="X71" s="2056" t="s">
        <v>130</v>
      </c>
      <c r="Y71" s="2057"/>
      <c r="Z71" s="2057"/>
      <c r="AA71" s="2057"/>
      <c r="AB71" s="2057"/>
      <c r="AC71" s="2057"/>
      <c r="AD71" s="2057"/>
      <c r="AE71" s="2057"/>
      <c r="AF71" s="2057"/>
      <c r="AG71" s="2057"/>
      <c r="AH71" s="2057"/>
      <c r="AI71" s="2057"/>
      <c r="AJ71" s="2057"/>
      <c r="AK71" s="2057"/>
      <c r="AL71" s="2057"/>
      <c r="AM71" s="2057"/>
      <c r="AN71" s="2057"/>
      <c r="AO71" s="2057"/>
      <c r="AP71" s="2057"/>
      <c r="AQ71" s="2057"/>
      <c r="AR71" s="2057"/>
      <c r="AS71" s="2058"/>
      <c r="AT71" s="2142" t="s">
        <v>247</v>
      </c>
      <c r="AU71" s="2143"/>
      <c r="AV71" s="2143"/>
      <c r="AW71" s="2144"/>
      <c r="AX71" s="2151" t="s">
        <v>301</v>
      </c>
      <c r="AY71" s="2152"/>
      <c r="AZ71" s="2152"/>
      <c r="BA71" s="2152"/>
      <c r="BB71" s="2152"/>
      <c r="BC71" s="2152"/>
      <c r="BD71" s="2152"/>
      <c r="BE71" s="2152"/>
      <c r="BF71" s="2152"/>
      <c r="BG71" s="2152"/>
      <c r="BH71" s="2152"/>
      <c r="BI71" s="2153"/>
      <c r="BJ71" s="2073" t="s">
        <v>246</v>
      </c>
      <c r="BK71" s="2074"/>
      <c r="BL71" s="2074"/>
      <c r="BM71" s="2075"/>
      <c r="BO71" s="2023"/>
      <c r="BP71" s="2088" t="s">
        <v>464</v>
      </c>
      <c r="BQ71" s="2089"/>
      <c r="BR71" s="2089"/>
      <c r="BS71" s="2089"/>
      <c r="BT71" s="2089"/>
      <c r="BU71" s="2089"/>
      <c r="BV71" s="2089"/>
      <c r="BW71" s="2089"/>
      <c r="BX71" s="2089"/>
      <c r="BY71" s="2089"/>
      <c r="BZ71" s="2089"/>
      <c r="CA71" s="2090"/>
      <c r="CB71" s="2091" t="s">
        <v>466</v>
      </c>
      <c r="CC71" s="2092"/>
      <c r="CD71" s="2092"/>
      <c r="CE71" s="2092"/>
      <c r="CF71" s="2092"/>
      <c r="CG71" s="2092"/>
      <c r="CH71" s="2092"/>
      <c r="CI71" s="2092"/>
      <c r="CJ71" s="2092"/>
      <c r="CK71" s="2093"/>
      <c r="CL71" s="2100" t="s">
        <v>130</v>
      </c>
      <c r="CM71" s="2101"/>
      <c r="CN71" s="2101"/>
      <c r="CO71" s="2101"/>
      <c r="CP71" s="2101"/>
      <c r="CQ71" s="2101"/>
      <c r="CR71" s="2101"/>
      <c r="CS71" s="2101"/>
      <c r="CT71" s="2101"/>
      <c r="CU71" s="2101"/>
      <c r="CV71" s="2101"/>
      <c r="CW71" s="2101"/>
      <c r="CX71" s="2101"/>
      <c r="CY71" s="2101"/>
      <c r="CZ71" s="2101"/>
      <c r="DA71" s="2101"/>
      <c r="DB71" s="2101"/>
      <c r="DC71" s="2101"/>
      <c r="DD71" s="2101"/>
      <c r="DE71" s="2101"/>
      <c r="DF71" s="2101"/>
      <c r="DG71" s="2101"/>
      <c r="DH71" s="2171" t="s">
        <v>247</v>
      </c>
      <c r="DI71" s="2172"/>
      <c r="DJ71" s="2172"/>
      <c r="DK71" s="2173"/>
      <c r="DL71" s="2180" t="s">
        <v>301</v>
      </c>
      <c r="DM71" s="2181"/>
      <c r="DN71" s="2181"/>
      <c r="DO71" s="2181"/>
      <c r="DP71" s="2181"/>
      <c r="DQ71" s="2181"/>
      <c r="DR71" s="2181"/>
      <c r="DS71" s="2181"/>
      <c r="DT71" s="2181"/>
      <c r="DU71" s="2181"/>
      <c r="DV71" s="2181"/>
      <c r="DW71" s="2182"/>
      <c r="DX71" s="2186" t="s">
        <v>246</v>
      </c>
      <c r="DY71" s="2187"/>
      <c r="DZ71" s="2187"/>
      <c r="EA71" s="2188"/>
    </row>
    <row r="72" spans="1:131" ht="13.5" customHeight="1" x14ac:dyDescent="0.15">
      <c r="A72" s="2022"/>
      <c r="B72" s="2157" t="s">
        <v>465</v>
      </c>
      <c r="C72" s="2158"/>
      <c r="D72" s="2158"/>
      <c r="E72" s="2158"/>
      <c r="F72" s="2158"/>
      <c r="G72" s="2158"/>
      <c r="H72" s="2158"/>
      <c r="I72" s="2158"/>
      <c r="J72" s="259"/>
      <c r="K72" s="2059" t="s">
        <v>16</v>
      </c>
      <c r="L72" s="2059"/>
      <c r="M72" s="2060"/>
      <c r="N72" s="2050"/>
      <c r="O72" s="2051"/>
      <c r="P72" s="2051"/>
      <c r="Q72" s="2051"/>
      <c r="R72" s="2051"/>
      <c r="S72" s="2051"/>
      <c r="T72" s="2051"/>
      <c r="U72" s="2051"/>
      <c r="V72" s="2051"/>
      <c r="W72" s="2052"/>
      <c r="X72" s="2063" t="s">
        <v>468</v>
      </c>
      <c r="Y72" s="2061"/>
      <c r="Z72" s="2061"/>
      <c r="AA72" s="2061"/>
      <c r="AB72" s="2061"/>
      <c r="AC72" s="2061"/>
      <c r="AD72" s="2061"/>
      <c r="AE72" s="2061"/>
      <c r="AF72" s="2061"/>
      <c r="AG72" s="2061"/>
      <c r="AH72" s="2061"/>
      <c r="AI72" s="2061"/>
      <c r="AJ72" s="2061"/>
      <c r="AK72" s="2061"/>
      <c r="AL72" s="2061"/>
      <c r="AM72" s="2061"/>
      <c r="AN72" s="2061"/>
      <c r="AO72" s="2061"/>
      <c r="AP72" s="2061"/>
      <c r="AQ72" s="2061"/>
      <c r="AR72" s="2061"/>
      <c r="AS72" s="2062"/>
      <c r="AT72" s="2145"/>
      <c r="AU72" s="2146"/>
      <c r="AV72" s="2146"/>
      <c r="AW72" s="2147"/>
      <c r="AX72" s="2154"/>
      <c r="AY72" s="2155"/>
      <c r="AZ72" s="2155"/>
      <c r="BA72" s="2155"/>
      <c r="BB72" s="2155"/>
      <c r="BC72" s="2155"/>
      <c r="BD72" s="2155"/>
      <c r="BE72" s="2155"/>
      <c r="BF72" s="2155"/>
      <c r="BG72" s="2155"/>
      <c r="BH72" s="2155"/>
      <c r="BI72" s="2156"/>
      <c r="BJ72" s="2076"/>
      <c r="BK72" s="2077"/>
      <c r="BL72" s="2077"/>
      <c r="BM72" s="2078"/>
      <c r="BO72" s="2023"/>
      <c r="BP72" s="2102" t="s">
        <v>465</v>
      </c>
      <c r="BQ72" s="2103"/>
      <c r="BR72" s="2103"/>
      <c r="BS72" s="2103"/>
      <c r="BT72" s="2103"/>
      <c r="BU72" s="2103"/>
      <c r="BV72" s="2103"/>
      <c r="BW72" s="2103"/>
      <c r="BX72" s="260"/>
      <c r="BY72" s="2106" t="s">
        <v>16</v>
      </c>
      <c r="BZ72" s="2106"/>
      <c r="CA72" s="2107"/>
      <c r="CB72" s="2094"/>
      <c r="CC72" s="2095"/>
      <c r="CD72" s="2095"/>
      <c r="CE72" s="2095"/>
      <c r="CF72" s="2095"/>
      <c r="CG72" s="2095"/>
      <c r="CH72" s="2095"/>
      <c r="CI72" s="2095"/>
      <c r="CJ72" s="2095"/>
      <c r="CK72" s="2096"/>
      <c r="CL72" s="2110" t="s">
        <v>468</v>
      </c>
      <c r="CM72" s="2108"/>
      <c r="CN72" s="2108"/>
      <c r="CO72" s="2108"/>
      <c r="CP72" s="2108"/>
      <c r="CQ72" s="2108"/>
      <c r="CR72" s="2108"/>
      <c r="CS72" s="2108"/>
      <c r="CT72" s="2108"/>
      <c r="CU72" s="2108"/>
      <c r="CV72" s="2108"/>
      <c r="CW72" s="2108"/>
      <c r="CX72" s="2108"/>
      <c r="CY72" s="2108"/>
      <c r="CZ72" s="2108"/>
      <c r="DA72" s="2108"/>
      <c r="DB72" s="2108"/>
      <c r="DC72" s="2108"/>
      <c r="DD72" s="2108"/>
      <c r="DE72" s="2108"/>
      <c r="DF72" s="2108"/>
      <c r="DG72" s="2108"/>
      <c r="DH72" s="2174"/>
      <c r="DI72" s="2175"/>
      <c r="DJ72" s="2175"/>
      <c r="DK72" s="2176"/>
      <c r="DL72" s="2183"/>
      <c r="DM72" s="2184"/>
      <c r="DN72" s="2184"/>
      <c r="DO72" s="2184"/>
      <c r="DP72" s="2184"/>
      <c r="DQ72" s="2184"/>
      <c r="DR72" s="2184"/>
      <c r="DS72" s="2184"/>
      <c r="DT72" s="2184"/>
      <c r="DU72" s="2184"/>
      <c r="DV72" s="2184"/>
      <c r="DW72" s="2185"/>
      <c r="DX72" s="2189"/>
      <c r="DY72" s="2190"/>
      <c r="DZ72" s="2190"/>
      <c r="EA72" s="2191"/>
    </row>
    <row r="73" spans="1:131" ht="21" customHeight="1" x14ac:dyDescent="0.15">
      <c r="A73" s="2022"/>
      <c r="B73" s="2159"/>
      <c r="C73" s="2160"/>
      <c r="D73" s="2160"/>
      <c r="E73" s="2160"/>
      <c r="F73" s="2160"/>
      <c r="G73" s="2160"/>
      <c r="H73" s="2160"/>
      <c r="I73" s="2160"/>
      <c r="J73" s="261"/>
      <c r="K73" s="2061"/>
      <c r="L73" s="2061"/>
      <c r="M73" s="2062"/>
      <c r="N73" s="2053"/>
      <c r="O73" s="2054"/>
      <c r="P73" s="2054"/>
      <c r="Q73" s="2054"/>
      <c r="R73" s="2054"/>
      <c r="S73" s="2054"/>
      <c r="T73" s="2054"/>
      <c r="U73" s="2054"/>
      <c r="V73" s="2054"/>
      <c r="W73" s="2055"/>
      <c r="X73" s="1515" t="s">
        <v>131</v>
      </c>
      <c r="Y73" s="1516"/>
      <c r="Z73" s="1516"/>
      <c r="AA73" s="1516"/>
      <c r="AB73" s="2059"/>
      <c r="AC73" s="2060"/>
      <c r="AD73" s="2082" t="s">
        <v>133</v>
      </c>
      <c r="AE73" s="2083"/>
      <c r="AF73" s="2083"/>
      <c r="AG73" s="2083"/>
      <c r="AH73" s="2083"/>
      <c r="AI73" s="2083"/>
      <c r="AJ73" s="2083"/>
      <c r="AK73" s="2083"/>
      <c r="AL73" s="2083"/>
      <c r="AM73" s="2084"/>
      <c r="AN73" s="2082" t="s">
        <v>132</v>
      </c>
      <c r="AO73" s="2059"/>
      <c r="AP73" s="2059"/>
      <c r="AQ73" s="2059"/>
      <c r="AR73" s="2059"/>
      <c r="AS73" s="2060"/>
      <c r="AT73" s="2148"/>
      <c r="AU73" s="2149"/>
      <c r="AV73" s="2149"/>
      <c r="AW73" s="2150"/>
      <c r="AX73" s="2127" t="s">
        <v>248</v>
      </c>
      <c r="AY73" s="2128"/>
      <c r="AZ73" s="2128"/>
      <c r="BA73" s="2128"/>
      <c r="BB73" s="2128"/>
      <c r="BC73" s="2128"/>
      <c r="BD73" s="2128"/>
      <c r="BE73" s="2129"/>
      <c r="BF73" s="2127" t="s">
        <v>145</v>
      </c>
      <c r="BG73" s="2128"/>
      <c r="BH73" s="2128"/>
      <c r="BI73" s="2129"/>
      <c r="BJ73" s="2079"/>
      <c r="BK73" s="2080"/>
      <c r="BL73" s="2080"/>
      <c r="BM73" s="2081"/>
      <c r="BO73" s="2023"/>
      <c r="BP73" s="2104"/>
      <c r="BQ73" s="2105"/>
      <c r="BR73" s="2105"/>
      <c r="BS73" s="2105"/>
      <c r="BT73" s="2105"/>
      <c r="BU73" s="2105"/>
      <c r="BV73" s="2105"/>
      <c r="BW73" s="2105"/>
      <c r="BX73" s="262"/>
      <c r="BY73" s="2108"/>
      <c r="BZ73" s="2108"/>
      <c r="CA73" s="2109"/>
      <c r="CB73" s="2097"/>
      <c r="CC73" s="2098"/>
      <c r="CD73" s="2098"/>
      <c r="CE73" s="2098"/>
      <c r="CF73" s="2098"/>
      <c r="CG73" s="2098"/>
      <c r="CH73" s="2098"/>
      <c r="CI73" s="2098"/>
      <c r="CJ73" s="2098"/>
      <c r="CK73" s="2099"/>
      <c r="CL73" s="2111" t="s">
        <v>131</v>
      </c>
      <c r="CM73" s="2112"/>
      <c r="CN73" s="2112"/>
      <c r="CO73" s="2112"/>
      <c r="CP73" s="2112"/>
      <c r="CQ73" s="2113"/>
      <c r="CR73" s="2111" t="s">
        <v>133</v>
      </c>
      <c r="CS73" s="2114"/>
      <c r="CT73" s="2114"/>
      <c r="CU73" s="2114"/>
      <c r="CV73" s="2114"/>
      <c r="CW73" s="2114"/>
      <c r="CX73" s="2114"/>
      <c r="CY73" s="2114"/>
      <c r="CZ73" s="2114"/>
      <c r="DA73" s="2115"/>
      <c r="DB73" s="2111" t="s">
        <v>132</v>
      </c>
      <c r="DC73" s="2112"/>
      <c r="DD73" s="2112"/>
      <c r="DE73" s="2112"/>
      <c r="DF73" s="2112"/>
      <c r="DG73" s="2112"/>
      <c r="DH73" s="2177"/>
      <c r="DI73" s="2178"/>
      <c r="DJ73" s="2178"/>
      <c r="DK73" s="2179"/>
      <c r="DL73" s="1162" t="s">
        <v>248</v>
      </c>
      <c r="DM73" s="1163"/>
      <c r="DN73" s="1163"/>
      <c r="DO73" s="1163"/>
      <c r="DP73" s="1163"/>
      <c r="DQ73" s="1163"/>
      <c r="DR73" s="1163"/>
      <c r="DS73" s="1164"/>
      <c r="DT73" s="1162" t="s">
        <v>145</v>
      </c>
      <c r="DU73" s="1163"/>
      <c r="DV73" s="1163"/>
      <c r="DW73" s="1164"/>
      <c r="DX73" s="2192"/>
      <c r="DY73" s="2193"/>
      <c r="DZ73" s="2193"/>
      <c r="EA73" s="2194"/>
    </row>
    <row r="74" spans="1:131" ht="16.5" customHeight="1" x14ac:dyDescent="0.15">
      <c r="A74" s="2022"/>
      <c r="B74" s="2161" t="s">
        <v>344</v>
      </c>
      <c r="C74" s="2162"/>
      <c r="D74" s="2162"/>
      <c r="E74" s="2163"/>
      <c r="F74" s="1515" t="s">
        <v>99</v>
      </c>
      <c r="G74" s="1516"/>
      <c r="H74" s="1516"/>
      <c r="I74" s="1517"/>
      <c r="J74" s="1518"/>
      <c r="K74" s="1518"/>
      <c r="L74" s="1518"/>
      <c r="M74" s="1519"/>
      <c r="N74" s="249"/>
      <c r="O74" s="250"/>
      <c r="P74" s="250"/>
      <c r="Q74" s="250"/>
      <c r="R74" s="250"/>
      <c r="S74" s="250"/>
      <c r="T74" s="250"/>
      <c r="U74" s="250"/>
      <c r="V74" s="250"/>
      <c r="W74" s="263" t="s">
        <v>126</v>
      </c>
      <c r="X74" s="1520" t="s">
        <v>17</v>
      </c>
      <c r="Y74" s="1520"/>
      <c r="Z74" s="1520"/>
      <c r="AA74" s="1520"/>
      <c r="AB74" s="1521" t="s">
        <v>100</v>
      </c>
      <c r="AC74" s="1522"/>
      <c r="AD74" s="1523" t="s">
        <v>127</v>
      </c>
      <c r="AE74" s="1524"/>
      <c r="AF74" s="1524"/>
      <c r="AG74" s="1524"/>
      <c r="AH74" s="1524" t="s">
        <v>128</v>
      </c>
      <c r="AI74" s="1524"/>
      <c r="AJ74" s="1524"/>
      <c r="AK74" s="1525"/>
      <c r="AL74" s="1521" t="s">
        <v>100</v>
      </c>
      <c r="AM74" s="1522"/>
      <c r="AN74" s="1530" t="s">
        <v>196</v>
      </c>
      <c r="AO74" s="1531"/>
      <c r="AP74" s="1531"/>
      <c r="AQ74" s="1532"/>
      <c r="AR74" s="1521" t="s">
        <v>197</v>
      </c>
      <c r="AS74" s="1522"/>
      <c r="AT74" s="1530" t="s">
        <v>150</v>
      </c>
      <c r="AU74" s="1531"/>
      <c r="AV74" s="1531"/>
      <c r="AW74" s="1531"/>
      <c r="AX74" s="1523" t="s">
        <v>127</v>
      </c>
      <c r="AY74" s="1524"/>
      <c r="AZ74" s="1524"/>
      <c r="BA74" s="1524"/>
      <c r="BB74" s="1524" t="s">
        <v>150</v>
      </c>
      <c r="BC74" s="1524"/>
      <c r="BD74" s="1524"/>
      <c r="BE74" s="1525"/>
      <c r="BF74" s="1530" t="s">
        <v>150</v>
      </c>
      <c r="BG74" s="1531"/>
      <c r="BH74" s="1531"/>
      <c r="BI74" s="1532"/>
      <c r="BJ74" s="1530" t="s">
        <v>150</v>
      </c>
      <c r="BK74" s="1531"/>
      <c r="BL74" s="1531"/>
      <c r="BM74" s="1532"/>
      <c r="BO74" s="2023"/>
      <c r="BP74" s="1310" t="s">
        <v>98</v>
      </c>
      <c r="BQ74" s="1310"/>
      <c r="BR74" s="1310"/>
      <c r="BS74" s="1310"/>
      <c r="BT74" s="1310" t="s">
        <v>99</v>
      </c>
      <c r="BU74" s="1310"/>
      <c r="BV74" s="1310"/>
      <c r="BW74" s="1310"/>
      <c r="BX74" s="1616"/>
      <c r="BY74" s="1616"/>
      <c r="BZ74" s="1616"/>
      <c r="CA74" s="1617"/>
      <c r="CB74" s="260"/>
      <c r="CC74" s="264"/>
      <c r="CD74" s="264"/>
      <c r="CE74" s="264"/>
      <c r="CF74" s="264"/>
      <c r="CG74" s="264"/>
      <c r="CH74" s="264"/>
      <c r="CI74" s="264"/>
      <c r="CJ74" s="264"/>
      <c r="CK74" s="265" t="s">
        <v>126</v>
      </c>
      <c r="CL74" s="1610" t="s">
        <v>17</v>
      </c>
      <c r="CM74" s="1611"/>
      <c r="CN74" s="1611"/>
      <c r="CO74" s="1612"/>
      <c r="CP74" s="1618" t="s">
        <v>100</v>
      </c>
      <c r="CQ74" s="1619"/>
      <c r="CR74" s="1620" t="s">
        <v>127</v>
      </c>
      <c r="CS74" s="1621"/>
      <c r="CT74" s="1621"/>
      <c r="CU74" s="1621"/>
      <c r="CV74" s="1621" t="s">
        <v>128</v>
      </c>
      <c r="CW74" s="1621"/>
      <c r="CX74" s="1621"/>
      <c r="CY74" s="1622"/>
      <c r="CZ74" s="1618" t="s">
        <v>100</v>
      </c>
      <c r="DA74" s="1619"/>
      <c r="DB74" s="1610" t="s">
        <v>196</v>
      </c>
      <c r="DC74" s="1611"/>
      <c r="DD74" s="1611"/>
      <c r="DE74" s="1612"/>
      <c r="DF74" s="1618" t="s">
        <v>197</v>
      </c>
      <c r="DG74" s="1619"/>
      <c r="DH74" s="1610" t="s">
        <v>150</v>
      </c>
      <c r="DI74" s="1611"/>
      <c r="DJ74" s="1611"/>
      <c r="DK74" s="1612"/>
      <c r="DL74" s="1620" t="s">
        <v>127</v>
      </c>
      <c r="DM74" s="1621"/>
      <c r="DN74" s="1621"/>
      <c r="DO74" s="1621"/>
      <c r="DP74" s="1621" t="s">
        <v>150</v>
      </c>
      <c r="DQ74" s="1621"/>
      <c r="DR74" s="1621"/>
      <c r="DS74" s="1622"/>
      <c r="DT74" s="1610" t="s">
        <v>150</v>
      </c>
      <c r="DU74" s="1611"/>
      <c r="DV74" s="1611"/>
      <c r="DW74" s="1612"/>
      <c r="DX74" s="1610" t="s">
        <v>150</v>
      </c>
      <c r="DY74" s="1611"/>
      <c r="DZ74" s="1611"/>
      <c r="EA74" s="1612"/>
    </row>
    <row r="75" spans="1:131" ht="7.5" customHeight="1" x14ac:dyDescent="0.15">
      <c r="A75" s="2022"/>
      <c r="B75" s="1533" t="str">
        <f>IF(AND(従業員情報!$E$5="要",OR(年末調整1!$C$42="一般の控除対象配偶者",年末調整1!$C$42="老人控除対象配偶者")),"○","")</f>
        <v/>
      </c>
      <c r="C75" s="1534"/>
      <c r="D75" s="1534"/>
      <c r="E75" s="1535"/>
      <c r="F75" s="1600"/>
      <c r="G75" s="1518"/>
      <c r="H75" s="1518"/>
      <c r="I75" s="1519"/>
      <c r="J75" s="1567" t="str">
        <f>IF(AND(従業員情報!$E$5="要",年末調整1!$C$42="老人控除対象配偶者"),"○","")</f>
        <v/>
      </c>
      <c r="K75" s="1567"/>
      <c r="L75" s="1567"/>
      <c r="M75" s="1604"/>
      <c r="N75" s="1582">
        <f>年末調整1!$L$43+年末調整1!$V$43</f>
        <v>0</v>
      </c>
      <c r="O75" s="1583"/>
      <c r="P75" s="1583"/>
      <c r="Q75" s="1583"/>
      <c r="R75" s="1583"/>
      <c r="S75" s="1583"/>
      <c r="T75" s="1583"/>
      <c r="U75" s="1583"/>
      <c r="V75" s="1583"/>
      <c r="W75" s="1584"/>
      <c r="X75" s="1153">
        <f>年末調整1!$BC$55</f>
        <v>0</v>
      </c>
      <c r="Y75" s="1153"/>
      <c r="Z75" s="1153"/>
      <c r="AA75" s="1153"/>
      <c r="AB75" s="1585"/>
      <c r="AC75" s="1586"/>
      <c r="AD75" s="1571">
        <f>年末調整1!$BE$55</f>
        <v>0</v>
      </c>
      <c r="AE75" s="1572"/>
      <c r="AF75" s="1572"/>
      <c r="AG75" s="1572"/>
      <c r="AH75" s="1573">
        <f>年末調整1!$BG$55+年末調整1!$BE$55</f>
        <v>0</v>
      </c>
      <c r="AI75" s="1573"/>
      <c r="AJ75" s="1573"/>
      <c r="AK75" s="1574"/>
      <c r="AL75" s="266"/>
      <c r="AM75" s="267"/>
      <c r="AN75" s="1575">
        <f>年末調整1!$BI$55</f>
        <v>0</v>
      </c>
      <c r="AO75" s="1265"/>
      <c r="AP75" s="1265"/>
      <c r="AQ75" s="1576"/>
      <c r="AR75" s="268"/>
      <c r="AS75" s="269"/>
      <c r="AT75" s="1585">
        <f>年末調整1!$BC$72</f>
        <v>0</v>
      </c>
      <c r="AU75" s="1623"/>
      <c r="AV75" s="1623"/>
      <c r="AW75" s="1623"/>
      <c r="AX75" s="1571">
        <f>年末調整1!$C$98</f>
        <v>0</v>
      </c>
      <c r="AY75" s="1572"/>
      <c r="AZ75" s="1572"/>
      <c r="BA75" s="1572"/>
      <c r="BB75" s="1572">
        <f>年末調整1!$G$98+年末調整1!$C$98</f>
        <v>0</v>
      </c>
      <c r="BC75" s="1572"/>
      <c r="BD75" s="1572"/>
      <c r="BE75" s="1625"/>
      <c r="BF75" s="1585">
        <f>年末調整1!$K$98</f>
        <v>0</v>
      </c>
      <c r="BG75" s="1153"/>
      <c r="BH75" s="1153"/>
      <c r="BI75" s="1586"/>
      <c r="BJ75" s="1585">
        <f>IF(年末調整1!$C$42="適用なし",0,IF(年末調整1!$P$36="○",1,0))+COUNTIF(年末調整1!$V$54:$W$87,"○")</f>
        <v>0</v>
      </c>
      <c r="BK75" s="1153"/>
      <c r="BL75" s="1153"/>
      <c r="BM75" s="1586"/>
      <c r="BO75" s="2023"/>
      <c r="BP75" s="1608" t="str">
        <f>IF(AND(従業員情報!$E$5="要",OR(年末調整1!$C$42="一般の控除対象配偶者",年末調整1!$C$42="老人控除対象配偶者")),"○","")</f>
        <v/>
      </c>
      <c r="BQ75" s="1608"/>
      <c r="BR75" s="1608"/>
      <c r="BS75" s="1608"/>
      <c r="BT75" s="1616"/>
      <c r="BU75" s="1616"/>
      <c r="BV75" s="1616"/>
      <c r="BW75" s="1616"/>
      <c r="BX75" s="1608" t="str">
        <f>IF(AND(従業員情報!$E$5="要",年末調整1!$C$42="老人控除対象配偶者"),"○","")</f>
        <v/>
      </c>
      <c r="BY75" s="1608"/>
      <c r="BZ75" s="1608"/>
      <c r="CA75" s="2117"/>
      <c r="CB75" s="2119">
        <f>年末調整1!$L$43+年末調整1!$V$43</f>
        <v>0</v>
      </c>
      <c r="CC75" s="1583"/>
      <c r="CD75" s="1583"/>
      <c r="CE75" s="1583"/>
      <c r="CF75" s="1583"/>
      <c r="CG75" s="1583"/>
      <c r="CH75" s="1583"/>
      <c r="CI75" s="1583"/>
      <c r="CJ75" s="1583"/>
      <c r="CK75" s="2120"/>
      <c r="CL75" s="1554">
        <f>年末調整1!$BC$55</f>
        <v>0</v>
      </c>
      <c r="CM75" s="1153"/>
      <c r="CN75" s="1153"/>
      <c r="CO75" s="1555"/>
      <c r="CP75" s="1554"/>
      <c r="CQ75" s="1555"/>
      <c r="CR75" s="1548">
        <f>年末調整1!$BE$55</f>
        <v>0</v>
      </c>
      <c r="CS75" s="1549"/>
      <c r="CT75" s="1549"/>
      <c r="CU75" s="1549"/>
      <c r="CV75" s="2125">
        <f>年末調整1!$BG$55+年末調整1!$BE$55</f>
        <v>0</v>
      </c>
      <c r="CW75" s="2125"/>
      <c r="CX75" s="2125"/>
      <c r="CY75" s="2126"/>
      <c r="CZ75" s="270"/>
      <c r="DA75" s="271"/>
      <c r="DB75" s="1554">
        <f>年末調整1!$BI$55</f>
        <v>0</v>
      </c>
      <c r="DC75" s="1153"/>
      <c r="DD75" s="1153"/>
      <c r="DE75" s="1555"/>
      <c r="DF75" s="272"/>
      <c r="DG75" s="273"/>
      <c r="DH75" s="1554">
        <f>年末調整1!$BC$72</f>
        <v>0</v>
      </c>
      <c r="DI75" s="1153"/>
      <c r="DJ75" s="1153"/>
      <c r="DK75" s="1555"/>
      <c r="DL75" s="1548">
        <f>年末調整1!$C$98</f>
        <v>0</v>
      </c>
      <c r="DM75" s="1549"/>
      <c r="DN75" s="1549"/>
      <c r="DO75" s="1549"/>
      <c r="DP75" s="1549">
        <f>年末調整1!$G$98+年末調整1!$C$98</f>
        <v>0</v>
      </c>
      <c r="DQ75" s="1549"/>
      <c r="DR75" s="1549"/>
      <c r="DS75" s="1550"/>
      <c r="DT75" s="1554">
        <f>年末調整1!$K$98</f>
        <v>0</v>
      </c>
      <c r="DU75" s="1153"/>
      <c r="DV75" s="1153"/>
      <c r="DW75" s="1555"/>
      <c r="DX75" s="1554">
        <f>IF(年末調整1!$C$42="適用なし",0,IF(年末調整1!$P$36="○",1,0))+COUNTIF(年末調整1!$V$54:$W$87,"○")</f>
        <v>0</v>
      </c>
      <c r="DY75" s="1153"/>
      <c r="DZ75" s="1153"/>
      <c r="EA75" s="1555"/>
    </row>
    <row r="76" spans="1:131" ht="13.5" customHeight="1" x14ac:dyDescent="0.15">
      <c r="A76" s="2022"/>
      <c r="B76" s="1536"/>
      <c r="C76" s="1537"/>
      <c r="D76" s="1537"/>
      <c r="E76" s="1538"/>
      <c r="F76" s="1601"/>
      <c r="G76" s="1602"/>
      <c r="H76" s="1602"/>
      <c r="I76" s="1603"/>
      <c r="J76" s="1567"/>
      <c r="K76" s="1567"/>
      <c r="L76" s="1567"/>
      <c r="M76" s="1604"/>
      <c r="N76" s="1582"/>
      <c r="O76" s="1583"/>
      <c r="P76" s="1583"/>
      <c r="Q76" s="1583"/>
      <c r="R76" s="1583"/>
      <c r="S76" s="1583"/>
      <c r="T76" s="1583"/>
      <c r="U76" s="1583"/>
      <c r="V76" s="1583"/>
      <c r="W76" s="1584"/>
      <c r="X76" s="1153"/>
      <c r="Y76" s="1153"/>
      <c r="Z76" s="1153"/>
      <c r="AA76" s="1153"/>
      <c r="AB76" s="1585"/>
      <c r="AC76" s="1586"/>
      <c r="AD76" s="1571"/>
      <c r="AE76" s="1572"/>
      <c r="AF76" s="1572"/>
      <c r="AG76" s="1572"/>
      <c r="AH76" s="1573"/>
      <c r="AI76" s="1573"/>
      <c r="AJ76" s="1573"/>
      <c r="AK76" s="1574"/>
      <c r="AL76" s="266"/>
      <c r="AM76" s="267"/>
      <c r="AN76" s="1577"/>
      <c r="AO76" s="1266"/>
      <c r="AP76" s="1266"/>
      <c r="AQ76" s="1578"/>
      <c r="AR76" s="268"/>
      <c r="AS76" s="269"/>
      <c r="AT76" s="1624"/>
      <c r="AU76" s="1623"/>
      <c r="AV76" s="1623"/>
      <c r="AW76" s="1623"/>
      <c r="AX76" s="1571"/>
      <c r="AY76" s="1572"/>
      <c r="AZ76" s="1572"/>
      <c r="BA76" s="1572"/>
      <c r="BB76" s="1572"/>
      <c r="BC76" s="1572"/>
      <c r="BD76" s="1572"/>
      <c r="BE76" s="1625"/>
      <c r="BF76" s="1585"/>
      <c r="BG76" s="1153"/>
      <c r="BH76" s="1153"/>
      <c r="BI76" s="1586"/>
      <c r="BJ76" s="1585"/>
      <c r="BK76" s="1153"/>
      <c r="BL76" s="1153"/>
      <c r="BM76" s="1586"/>
      <c r="BO76" s="2023"/>
      <c r="BP76" s="1608"/>
      <c r="BQ76" s="1608"/>
      <c r="BR76" s="1608"/>
      <c r="BS76" s="1608"/>
      <c r="BT76" s="1616"/>
      <c r="BU76" s="1616"/>
      <c r="BV76" s="1616"/>
      <c r="BW76" s="1616"/>
      <c r="BX76" s="1608"/>
      <c r="BY76" s="1608"/>
      <c r="BZ76" s="1608"/>
      <c r="CA76" s="2117"/>
      <c r="CB76" s="2119"/>
      <c r="CC76" s="1583"/>
      <c r="CD76" s="1583"/>
      <c r="CE76" s="1583"/>
      <c r="CF76" s="1583"/>
      <c r="CG76" s="1583"/>
      <c r="CH76" s="1583"/>
      <c r="CI76" s="1583"/>
      <c r="CJ76" s="1583"/>
      <c r="CK76" s="2120"/>
      <c r="CL76" s="1554"/>
      <c r="CM76" s="1153"/>
      <c r="CN76" s="1153"/>
      <c r="CO76" s="1555"/>
      <c r="CP76" s="1554"/>
      <c r="CQ76" s="1555"/>
      <c r="CR76" s="1548"/>
      <c r="CS76" s="1549"/>
      <c r="CT76" s="1549"/>
      <c r="CU76" s="1549"/>
      <c r="CV76" s="2125"/>
      <c r="CW76" s="2125"/>
      <c r="CX76" s="2125"/>
      <c r="CY76" s="2126"/>
      <c r="CZ76" s="270"/>
      <c r="DA76" s="271"/>
      <c r="DB76" s="1554"/>
      <c r="DC76" s="1153"/>
      <c r="DD76" s="1153"/>
      <c r="DE76" s="1555"/>
      <c r="DF76" s="272"/>
      <c r="DG76" s="273"/>
      <c r="DH76" s="1554"/>
      <c r="DI76" s="1153"/>
      <c r="DJ76" s="1153"/>
      <c r="DK76" s="1555"/>
      <c r="DL76" s="1548"/>
      <c r="DM76" s="1549"/>
      <c r="DN76" s="1549"/>
      <c r="DO76" s="1549"/>
      <c r="DP76" s="1549"/>
      <c r="DQ76" s="1549"/>
      <c r="DR76" s="1549"/>
      <c r="DS76" s="1550"/>
      <c r="DT76" s="1554"/>
      <c r="DU76" s="1153"/>
      <c r="DV76" s="1153"/>
      <c r="DW76" s="1555"/>
      <c r="DX76" s="1554"/>
      <c r="DY76" s="1153"/>
      <c r="DZ76" s="1153"/>
      <c r="EA76" s="1555"/>
    </row>
    <row r="77" spans="1:131" ht="20.25" customHeight="1" x14ac:dyDescent="0.15">
      <c r="A77" s="2022"/>
      <c r="B77" s="1539"/>
      <c r="C77" s="1540"/>
      <c r="D77" s="1540"/>
      <c r="E77" s="1541"/>
      <c r="F77" s="1601"/>
      <c r="G77" s="1602"/>
      <c r="H77" s="1602"/>
      <c r="I77" s="1603"/>
      <c r="J77" s="1567"/>
      <c r="K77" s="1567"/>
      <c r="L77" s="1567"/>
      <c r="M77" s="1604"/>
      <c r="N77" s="1582"/>
      <c r="O77" s="1583"/>
      <c r="P77" s="1583"/>
      <c r="Q77" s="1583"/>
      <c r="R77" s="1583"/>
      <c r="S77" s="1583"/>
      <c r="T77" s="1583"/>
      <c r="U77" s="1583"/>
      <c r="V77" s="1583"/>
      <c r="W77" s="1584"/>
      <c r="X77" s="1153"/>
      <c r="Y77" s="1153"/>
      <c r="Z77" s="1153"/>
      <c r="AA77" s="1153"/>
      <c r="AB77" s="1585"/>
      <c r="AC77" s="1586"/>
      <c r="AD77" s="1571"/>
      <c r="AE77" s="1572"/>
      <c r="AF77" s="1572"/>
      <c r="AG77" s="1572"/>
      <c r="AH77" s="1573"/>
      <c r="AI77" s="1573"/>
      <c r="AJ77" s="1573"/>
      <c r="AK77" s="1574"/>
      <c r="AL77" s="266"/>
      <c r="AM77" s="267"/>
      <c r="AN77" s="1579"/>
      <c r="AO77" s="1580"/>
      <c r="AP77" s="1580"/>
      <c r="AQ77" s="1581"/>
      <c r="AR77" s="268"/>
      <c r="AS77" s="269"/>
      <c r="AT77" s="1624"/>
      <c r="AU77" s="1623"/>
      <c r="AV77" s="1623"/>
      <c r="AW77" s="1623"/>
      <c r="AX77" s="1571"/>
      <c r="AY77" s="1572"/>
      <c r="AZ77" s="1572"/>
      <c r="BA77" s="1572"/>
      <c r="BB77" s="1572"/>
      <c r="BC77" s="1572"/>
      <c r="BD77" s="1572"/>
      <c r="BE77" s="1625"/>
      <c r="BF77" s="1585"/>
      <c r="BG77" s="1153"/>
      <c r="BH77" s="1153"/>
      <c r="BI77" s="1586"/>
      <c r="BJ77" s="1585"/>
      <c r="BK77" s="1153"/>
      <c r="BL77" s="1153"/>
      <c r="BM77" s="1586"/>
      <c r="BO77" s="2023"/>
      <c r="BP77" s="1609"/>
      <c r="BQ77" s="1609"/>
      <c r="BR77" s="1609"/>
      <c r="BS77" s="1609"/>
      <c r="BT77" s="2116"/>
      <c r="BU77" s="2116"/>
      <c r="BV77" s="2116"/>
      <c r="BW77" s="2116"/>
      <c r="BX77" s="1609"/>
      <c r="BY77" s="1609"/>
      <c r="BZ77" s="1609"/>
      <c r="CA77" s="2118"/>
      <c r="CB77" s="2119"/>
      <c r="CC77" s="1583"/>
      <c r="CD77" s="1583"/>
      <c r="CE77" s="1583"/>
      <c r="CF77" s="1583"/>
      <c r="CG77" s="1583"/>
      <c r="CH77" s="1583"/>
      <c r="CI77" s="1583"/>
      <c r="CJ77" s="1583"/>
      <c r="CK77" s="2120"/>
      <c r="CL77" s="1554"/>
      <c r="CM77" s="1153"/>
      <c r="CN77" s="1153"/>
      <c r="CO77" s="1555"/>
      <c r="CP77" s="1554"/>
      <c r="CQ77" s="1555"/>
      <c r="CR77" s="1548"/>
      <c r="CS77" s="1549"/>
      <c r="CT77" s="1549"/>
      <c r="CU77" s="1549"/>
      <c r="CV77" s="2125"/>
      <c r="CW77" s="2125"/>
      <c r="CX77" s="2125"/>
      <c r="CY77" s="2126"/>
      <c r="CZ77" s="270"/>
      <c r="DA77" s="271"/>
      <c r="DB77" s="1554"/>
      <c r="DC77" s="1153"/>
      <c r="DD77" s="1153"/>
      <c r="DE77" s="1555"/>
      <c r="DF77" s="272"/>
      <c r="DG77" s="273"/>
      <c r="DH77" s="1554"/>
      <c r="DI77" s="1153"/>
      <c r="DJ77" s="1153"/>
      <c r="DK77" s="1555"/>
      <c r="DL77" s="1548"/>
      <c r="DM77" s="1549"/>
      <c r="DN77" s="1549"/>
      <c r="DO77" s="1549"/>
      <c r="DP77" s="1549"/>
      <c r="DQ77" s="1549"/>
      <c r="DR77" s="1549"/>
      <c r="DS77" s="1550"/>
      <c r="DT77" s="1554"/>
      <c r="DU77" s="1153"/>
      <c r="DV77" s="1153"/>
      <c r="DW77" s="1555"/>
      <c r="DX77" s="1613"/>
      <c r="DY77" s="1614"/>
      <c r="DZ77" s="1614"/>
      <c r="EA77" s="1615"/>
    </row>
    <row r="78" spans="1:131" ht="21" customHeight="1" x14ac:dyDescent="0.15">
      <c r="A78" s="2022"/>
      <c r="B78" s="1194" t="s">
        <v>242</v>
      </c>
      <c r="C78" s="1194"/>
      <c r="D78" s="1194"/>
      <c r="E78" s="1194"/>
      <c r="F78" s="1194"/>
      <c r="G78" s="1194"/>
      <c r="H78" s="1194"/>
      <c r="I78" s="1194"/>
      <c r="J78" s="1194"/>
      <c r="K78" s="1194"/>
      <c r="L78" s="1194"/>
      <c r="M78" s="1194"/>
      <c r="N78" s="1194"/>
      <c r="O78" s="1194"/>
      <c r="P78" s="1194"/>
      <c r="Q78" s="1194"/>
      <c r="R78" s="1194" t="s">
        <v>243</v>
      </c>
      <c r="S78" s="1194"/>
      <c r="T78" s="1194"/>
      <c r="U78" s="1194"/>
      <c r="V78" s="1194"/>
      <c r="W78" s="1194"/>
      <c r="X78" s="1194"/>
      <c r="Y78" s="1194"/>
      <c r="Z78" s="1194"/>
      <c r="AA78" s="1194"/>
      <c r="AB78" s="1194"/>
      <c r="AC78" s="1194"/>
      <c r="AD78" s="1194"/>
      <c r="AE78" s="1194"/>
      <c r="AF78" s="1194"/>
      <c r="AG78" s="1194"/>
      <c r="AH78" s="1194" t="s">
        <v>244</v>
      </c>
      <c r="AI78" s="1195"/>
      <c r="AJ78" s="1195"/>
      <c r="AK78" s="1195"/>
      <c r="AL78" s="1195"/>
      <c r="AM78" s="1195"/>
      <c r="AN78" s="1195"/>
      <c r="AO78" s="1195"/>
      <c r="AP78" s="1195"/>
      <c r="AQ78" s="1195"/>
      <c r="AR78" s="1195"/>
      <c r="AS78" s="1195"/>
      <c r="AT78" s="1195"/>
      <c r="AU78" s="1195"/>
      <c r="AV78" s="1195"/>
      <c r="AW78" s="1195"/>
      <c r="AX78" s="1194" t="s">
        <v>245</v>
      </c>
      <c r="AY78" s="1194"/>
      <c r="AZ78" s="1194"/>
      <c r="BA78" s="1194"/>
      <c r="BB78" s="1194"/>
      <c r="BC78" s="1194"/>
      <c r="BD78" s="1194"/>
      <c r="BE78" s="1194"/>
      <c r="BF78" s="1194"/>
      <c r="BG78" s="1194"/>
      <c r="BH78" s="1194"/>
      <c r="BI78" s="1194"/>
      <c r="BJ78" s="1194"/>
      <c r="BK78" s="1194"/>
      <c r="BL78" s="1194"/>
      <c r="BM78" s="1194"/>
      <c r="BO78" s="2023"/>
      <c r="BP78" s="1551" t="s">
        <v>242</v>
      </c>
      <c r="BQ78" s="1552"/>
      <c r="BR78" s="1552"/>
      <c r="BS78" s="1552"/>
      <c r="BT78" s="1552"/>
      <c r="BU78" s="1552"/>
      <c r="BV78" s="1552"/>
      <c r="BW78" s="1552"/>
      <c r="BX78" s="1552"/>
      <c r="BY78" s="1552"/>
      <c r="BZ78" s="1552"/>
      <c r="CA78" s="1552"/>
      <c r="CB78" s="1552"/>
      <c r="CC78" s="1552"/>
      <c r="CD78" s="1552"/>
      <c r="CE78" s="1552"/>
      <c r="CF78" s="1551" t="s">
        <v>243</v>
      </c>
      <c r="CG78" s="1552"/>
      <c r="CH78" s="1552"/>
      <c r="CI78" s="1552"/>
      <c r="CJ78" s="1552"/>
      <c r="CK78" s="1552"/>
      <c r="CL78" s="1552"/>
      <c r="CM78" s="1552"/>
      <c r="CN78" s="1552"/>
      <c r="CO78" s="1552"/>
      <c r="CP78" s="1552"/>
      <c r="CQ78" s="1552"/>
      <c r="CR78" s="1552"/>
      <c r="CS78" s="1552"/>
      <c r="CT78" s="1552"/>
      <c r="CU78" s="1755"/>
      <c r="CV78" s="1551" t="s">
        <v>244</v>
      </c>
      <c r="CW78" s="2043"/>
      <c r="CX78" s="2043"/>
      <c r="CY78" s="2043"/>
      <c r="CZ78" s="2043"/>
      <c r="DA78" s="2043"/>
      <c r="DB78" s="2043"/>
      <c r="DC78" s="2043"/>
      <c r="DD78" s="2043"/>
      <c r="DE78" s="2043"/>
      <c r="DF78" s="2043"/>
      <c r="DG78" s="2043"/>
      <c r="DH78" s="2043"/>
      <c r="DI78" s="2043"/>
      <c r="DJ78" s="2043"/>
      <c r="DK78" s="2043"/>
      <c r="DL78" s="1551" t="s">
        <v>245</v>
      </c>
      <c r="DM78" s="1552"/>
      <c r="DN78" s="1552"/>
      <c r="DO78" s="1552"/>
      <c r="DP78" s="1552"/>
      <c r="DQ78" s="1552"/>
      <c r="DR78" s="1552"/>
      <c r="DS78" s="1552"/>
      <c r="DT78" s="1552"/>
      <c r="DU78" s="1552"/>
      <c r="DV78" s="1552"/>
      <c r="DW78" s="1552"/>
      <c r="DX78" s="1552"/>
      <c r="DY78" s="1552"/>
      <c r="DZ78" s="1552"/>
      <c r="EA78" s="1755"/>
    </row>
    <row r="79" spans="1:131" ht="21" customHeight="1" x14ac:dyDescent="0.15">
      <c r="A79" s="2022"/>
      <c r="B79" s="274" t="s">
        <v>127</v>
      </c>
      <c r="C79" s="275"/>
      <c r="D79" s="275"/>
      <c r="E79" s="275"/>
      <c r="F79" s="1560">
        <f>年末調整1!$AL$105+年末調整1!$AL$108</f>
        <v>0</v>
      </c>
      <c r="G79" s="1560"/>
      <c r="H79" s="1560"/>
      <c r="I79" s="1560"/>
      <c r="J79" s="1560"/>
      <c r="K79" s="1560"/>
      <c r="L79" s="1560"/>
      <c r="M79" s="1560"/>
      <c r="N79" s="1560"/>
      <c r="O79" s="1560"/>
      <c r="P79" s="275"/>
      <c r="Q79" s="276" t="s">
        <v>126</v>
      </c>
      <c r="R79" s="277"/>
      <c r="S79" s="275"/>
      <c r="T79" s="275"/>
      <c r="U79" s="275"/>
      <c r="V79" s="275"/>
      <c r="W79" s="275"/>
      <c r="X79" s="275"/>
      <c r="Y79" s="275"/>
      <c r="Z79" s="275"/>
      <c r="AA79" s="275"/>
      <c r="AB79" s="275"/>
      <c r="AC79" s="275"/>
      <c r="AD79" s="275"/>
      <c r="AE79" s="275"/>
      <c r="AF79" s="275"/>
      <c r="AG79" s="276" t="s">
        <v>126</v>
      </c>
      <c r="AH79" s="277"/>
      <c r="AI79" s="275"/>
      <c r="AJ79" s="275"/>
      <c r="AK79" s="275"/>
      <c r="AL79" s="275"/>
      <c r="AM79" s="275"/>
      <c r="AN79" s="275"/>
      <c r="AO79" s="275"/>
      <c r="AP79" s="275"/>
      <c r="AQ79" s="275"/>
      <c r="AR79" s="275"/>
      <c r="AS79" s="275"/>
      <c r="AT79" s="275"/>
      <c r="AU79" s="275"/>
      <c r="AV79" s="275"/>
      <c r="AW79" s="276" t="s">
        <v>126</v>
      </c>
      <c r="AX79" s="277"/>
      <c r="AY79" s="275"/>
      <c r="AZ79" s="275"/>
      <c r="BA79" s="275"/>
      <c r="BB79" s="275"/>
      <c r="BC79" s="275"/>
      <c r="BD79" s="275"/>
      <c r="BE79" s="275"/>
      <c r="BF79" s="275"/>
      <c r="BG79" s="275"/>
      <c r="BH79" s="275"/>
      <c r="BI79" s="275"/>
      <c r="BJ79" s="275"/>
      <c r="BK79" s="275"/>
      <c r="BL79" s="275"/>
      <c r="BM79" s="276" t="s">
        <v>126</v>
      </c>
      <c r="BO79" s="2023"/>
      <c r="BP79" s="278" t="s">
        <v>127</v>
      </c>
      <c r="BQ79" s="279"/>
      <c r="BR79" s="279"/>
      <c r="BS79" s="279"/>
      <c r="BT79" s="2087">
        <f>年末調整1!$AL$105+年末調整1!$AL$108</f>
        <v>0</v>
      </c>
      <c r="BU79" s="2087"/>
      <c r="BV79" s="2087"/>
      <c r="BW79" s="2087"/>
      <c r="BX79" s="2087"/>
      <c r="BY79" s="2087"/>
      <c r="BZ79" s="2087"/>
      <c r="CA79" s="2087"/>
      <c r="CB79" s="2087"/>
      <c r="CC79" s="2087"/>
      <c r="CD79" s="279"/>
      <c r="CE79" s="280" t="s">
        <v>126</v>
      </c>
      <c r="CF79" s="281"/>
      <c r="CG79" s="279"/>
      <c r="CH79" s="279"/>
      <c r="CI79" s="279"/>
      <c r="CJ79" s="279"/>
      <c r="CK79" s="279"/>
      <c r="CL79" s="279"/>
      <c r="CM79" s="279"/>
      <c r="CN79" s="279"/>
      <c r="CO79" s="279"/>
      <c r="CP79" s="279"/>
      <c r="CQ79" s="279"/>
      <c r="CR79" s="279"/>
      <c r="CS79" s="279"/>
      <c r="CT79" s="279"/>
      <c r="CU79" s="280" t="s">
        <v>126</v>
      </c>
      <c r="CV79" s="281"/>
      <c r="CW79" s="279"/>
      <c r="CX79" s="279"/>
      <c r="CY79" s="279"/>
      <c r="CZ79" s="279"/>
      <c r="DA79" s="279"/>
      <c r="DB79" s="279"/>
      <c r="DC79" s="279"/>
      <c r="DD79" s="279"/>
      <c r="DE79" s="279"/>
      <c r="DF79" s="279"/>
      <c r="DG79" s="279"/>
      <c r="DH79" s="279"/>
      <c r="DI79" s="279"/>
      <c r="DJ79" s="279"/>
      <c r="DK79" s="280" t="s">
        <v>126</v>
      </c>
      <c r="DL79" s="281"/>
      <c r="DM79" s="279"/>
      <c r="DN79" s="279"/>
      <c r="DO79" s="279"/>
      <c r="DP79" s="279"/>
      <c r="DQ79" s="279"/>
      <c r="DR79" s="279"/>
      <c r="DS79" s="279"/>
      <c r="DT79" s="279"/>
      <c r="DU79" s="279"/>
      <c r="DV79" s="279"/>
      <c r="DW79" s="279"/>
      <c r="DX79" s="279"/>
      <c r="DY79" s="279"/>
      <c r="DZ79" s="279"/>
      <c r="EA79" s="280" t="s">
        <v>126</v>
      </c>
    </row>
    <row r="80" spans="1:131" ht="21" customHeight="1" x14ac:dyDescent="0.15">
      <c r="A80" s="2022"/>
      <c r="B80" s="1561">
        <f>年末調整2!$N$9+年末調整2!$N$10+年末調整2!$N$11</f>
        <v>0</v>
      </c>
      <c r="C80" s="1543"/>
      <c r="D80" s="1543"/>
      <c r="E80" s="1543"/>
      <c r="F80" s="1543"/>
      <c r="G80" s="1543"/>
      <c r="H80" s="1543"/>
      <c r="I80" s="1543"/>
      <c r="J80" s="1543"/>
      <c r="K80" s="1543"/>
      <c r="L80" s="1543"/>
      <c r="M80" s="1543"/>
      <c r="N80" s="1543"/>
      <c r="O80" s="1543"/>
      <c r="P80" s="1543"/>
      <c r="Q80" s="1562"/>
      <c r="R80" s="1561">
        <f>年末調整2!$N$12</f>
        <v>0</v>
      </c>
      <c r="S80" s="1543"/>
      <c r="T80" s="1543"/>
      <c r="U80" s="1543"/>
      <c r="V80" s="1543"/>
      <c r="W80" s="1543"/>
      <c r="X80" s="1543"/>
      <c r="Y80" s="1543"/>
      <c r="Z80" s="1543"/>
      <c r="AA80" s="1543"/>
      <c r="AB80" s="1543"/>
      <c r="AC80" s="1543"/>
      <c r="AD80" s="1543"/>
      <c r="AE80" s="1543"/>
      <c r="AF80" s="1543"/>
      <c r="AG80" s="1562"/>
      <c r="AH80" s="1561">
        <f>年末調整2!$N$13</f>
        <v>0</v>
      </c>
      <c r="AI80" s="1543"/>
      <c r="AJ80" s="1543"/>
      <c r="AK80" s="1543"/>
      <c r="AL80" s="1543"/>
      <c r="AM80" s="1543"/>
      <c r="AN80" s="1543"/>
      <c r="AO80" s="1543"/>
      <c r="AP80" s="1543"/>
      <c r="AQ80" s="1543"/>
      <c r="AR80" s="1543"/>
      <c r="AS80" s="1543"/>
      <c r="AT80" s="1543"/>
      <c r="AU80" s="1543"/>
      <c r="AV80" s="1543"/>
      <c r="AW80" s="1562"/>
      <c r="AX80" s="1561">
        <f>MIN(年末調整2!$U$19,年末調整2!$U$21)</f>
        <v>0</v>
      </c>
      <c r="AY80" s="1543"/>
      <c r="AZ80" s="1543"/>
      <c r="BA80" s="1543"/>
      <c r="BB80" s="1543"/>
      <c r="BC80" s="1543"/>
      <c r="BD80" s="1543"/>
      <c r="BE80" s="1543"/>
      <c r="BF80" s="1543"/>
      <c r="BG80" s="1543"/>
      <c r="BH80" s="1543"/>
      <c r="BI80" s="1543"/>
      <c r="BJ80" s="1543"/>
      <c r="BK80" s="1543"/>
      <c r="BL80" s="1543"/>
      <c r="BM80" s="1562"/>
      <c r="BO80" s="2023"/>
      <c r="BP80" s="1542">
        <f>年末調整2!$N$9+年末調整2!$N$10+年末調整2!$N$11</f>
        <v>0</v>
      </c>
      <c r="BQ80" s="1543"/>
      <c r="BR80" s="1543"/>
      <c r="BS80" s="1543"/>
      <c r="BT80" s="1543"/>
      <c r="BU80" s="1543"/>
      <c r="BV80" s="1543"/>
      <c r="BW80" s="1543"/>
      <c r="BX80" s="1543"/>
      <c r="BY80" s="1543"/>
      <c r="BZ80" s="1543"/>
      <c r="CA80" s="1543"/>
      <c r="CB80" s="1543"/>
      <c r="CC80" s="1543"/>
      <c r="CD80" s="1543"/>
      <c r="CE80" s="1544"/>
      <c r="CF80" s="1542">
        <f>年末調整2!$N$12</f>
        <v>0</v>
      </c>
      <c r="CG80" s="1543"/>
      <c r="CH80" s="1543"/>
      <c r="CI80" s="1543"/>
      <c r="CJ80" s="1543"/>
      <c r="CK80" s="1543"/>
      <c r="CL80" s="1543"/>
      <c r="CM80" s="1543"/>
      <c r="CN80" s="1543"/>
      <c r="CO80" s="1543"/>
      <c r="CP80" s="1543"/>
      <c r="CQ80" s="1543"/>
      <c r="CR80" s="1543"/>
      <c r="CS80" s="1543"/>
      <c r="CT80" s="1543"/>
      <c r="CU80" s="1544"/>
      <c r="CV80" s="1542">
        <f>年末調整2!$N$13</f>
        <v>0</v>
      </c>
      <c r="CW80" s="1543"/>
      <c r="CX80" s="1543"/>
      <c r="CY80" s="1543"/>
      <c r="CZ80" s="1543"/>
      <c r="DA80" s="1543"/>
      <c r="DB80" s="1543"/>
      <c r="DC80" s="1543"/>
      <c r="DD80" s="1543"/>
      <c r="DE80" s="1543"/>
      <c r="DF80" s="1543"/>
      <c r="DG80" s="1543"/>
      <c r="DH80" s="1543"/>
      <c r="DI80" s="1543"/>
      <c r="DJ80" s="1543"/>
      <c r="DK80" s="1544"/>
      <c r="DL80" s="1542">
        <f>MIN(年末調整2!$U$19,年末調整2!$U$21)</f>
        <v>0</v>
      </c>
      <c r="DM80" s="1543"/>
      <c r="DN80" s="1543"/>
      <c r="DO80" s="1543"/>
      <c r="DP80" s="1543"/>
      <c r="DQ80" s="1543"/>
      <c r="DR80" s="1543"/>
      <c r="DS80" s="1543"/>
      <c r="DT80" s="1543"/>
      <c r="DU80" s="1543"/>
      <c r="DV80" s="1543"/>
      <c r="DW80" s="1543"/>
      <c r="DX80" s="1543"/>
      <c r="DY80" s="1543"/>
      <c r="DZ80" s="1543"/>
      <c r="EA80" s="1544"/>
    </row>
    <row r="81" spans="1:131" ht="9.75" customHeight="1" x14ac:dyDescent="0.15">
      <c r="A81" s="2022"/>
      <c r="B81" s="1563"/>
      <c r="C81" s="1564"/>
      <c r="D81" s="1564"/>
      <c r="E81" s="1564"/>
      <c r="F81" s="1564"/>
      <c r="G81" s="1564"/>
      <c r="H81" s="1564"/>
      <c r="I81" s="1564"/>
      <c r="J81" s="1564"/>
      <c r="K81" s="1564"/>
      <c r="L81" s="1564"/>
      <c r="M81" s="1564"/>
      <c r="N81" s="1564"/>
      <c r="O81" s="1564"/>
      <c r="P81" s="1564"/>
      <c r="Q81" s="1565"/>
      <c r="R81" s="1563"/>
      <c r="S81" s="1564"/>
      <c r="T81" s="1564"/>
      <c r="U81" s="1564"/>
      <c r="V81" s="1564"/>
      <c r="W81" s="1564"/>
      <c r="X81" s="1564"/>
      <c r="Y81" s="1564"/>
      <c r="Z81" s="1564"/>
      <c r="AA81" s="1564"/>
      <c r="AB81" s="1564"/>
      <c r="AC81" s="1564"/>
      <c r="AD81" s="1564"/>
      <c r="AE81" s="1564"/>
      <c r="AF81" s="1564"/>
      <c r="AG81" s="1565"/>
      <c r="AH81" s="1563"/>
      <c r="AI81" s="1564"/>
      <c r="AJ81" s="1564"/>
      <c r="AK81" s="1564"/>
      <c r="AL81" s="1564"/>
      <c r="AM81" s="1564"/>
      <c r="AN81" s="1564"/>
      <c r="AO81" s="1564"/>
      <c r="AP81" s="1564"/>
      <c r="AQ81" s="1564"/>
      <c r="AR81" s="1564"/>
      <c r="AS81" s="1564"/>
      <c r="AT81" s="1564"/>
      <c r="AU81" s="1564"/>
      <c r="AV81" s="1564"/>
      <c r="AW81" s="1565"/>
      <c r="AX81" s="1563"/>
      <c r="AY81" s="1564"/>
      <c r="AZ81" s="1564"/>
      <c r="BA81" s="1564"/>
      <c r="BB81" s="1564"/>
      <c r="BC81" s="1564"/>
      <c r="BD81" s="1564"/>
      <c r="BE81" s="1564"/>
      <c r="BF81" s="1564"/>
      <c r="BG81" s="1564"/>
      <c r="BH81" s="1564"/>
      <c r="BI81" s="1564"/>
      <c r="BJ81" s="1564"/>
      <c r="BK81" s="1564"/>
      <c r="BL81" s="1564"/>
      <c r="BM81" s="1565"/>
      <c r="BO81" s="2023"/>
      <c r="BP81" s="1545"/>
      <c r="BQ81" s="1546"/>
      <c r="BR81" s="1546"/>
      <c r="BS81" s="1546"/>
      <c r="BT81" s="1546"/>
      <c r="BU81" s="1546"/>
      <c r="BV81" s="1546"/>
      <c r="BW81" s="1546"/>
      <c r="BX81" s="1546"/>
      <c r="BY81" s="1546"/>
      <c r="BZ81" s="1546"/>
      <c r="CA81" s="1546"/>
      <c r="CB81" s="1546"/>
      <c r="CC81" s="1546"/>
      <c r="CD81" s="1546"/>
      <c r="CE81" s="1547"/>
      <c r="CF81" s="1545"/>
      <c r="CG81" s="1546"/>
      <c r="CH81" s="1546"/>
      <c r="CI81" s="1546"/>
      <c r="CJ81" s="1546"/>
      <c r="CK81" s="1546"/>
      <c r="CL81" s="1546"/>
      <c r="CM81" s="1546"/>
      <c r="CN81" s="1546"/>
      <c r="CO81" s="1546"/>
      <c r="CP81" s="1546"/>
      <c r="CQ81" s="1546"/>
      <c r="CR81" s="1546"/>
      <c r="CS81" s="1546"/>
      <c r="CT81" s="1546"/>
      <c r="CU81" s="1547"/>
      <c r="CV81" s="1545"/>
      <c r="CW81" s="1546"/>
      <c r="CX81" s="1546"/>
      <c r="CY81" s="1546"/>
      <c r="CZ81" s="1546"/>
      <c r="DA81" s="1546"/>
      <c r="DB81" s="1546"/>
      <c r="DC81" s="1546"/>
      <c r="DD81" s="1546"/>
      <c r="DE81" s="1546"/>
      <c r="DF81" s="1546"/>
      <c r="DG81" s="1546"/>
      <c r="DH81" s="1546"/>
      <c r="DI81" s="1546"/>
      <c r="DJ81" s="1546"/>
      <c r="DK81" s="1547"/>
      <c r="DL81" s="1545"/>
      <c r="DM81" s="1546"/>
      <c r="DN81" s="1546"/>
      <c r="DO81" s="1546"/>
      <c r="DP81" s="1546"/>
      <c r="DQ81" s="1546"/>
      <c r="DR81" s="1546"/>
      <c r="DS81" s="1546"/>
      <c r="DT81" s="1546"/>
      <c r="DU81" s="1546"/>
      <c r="DV81" s="1546"/>
      <c r="DW81" s="1546"/>
      <c r="DX81" s="1546"/>
      <c r="DY81" s="1546"/>
      <c r="DZ81" s="1546"/>
      <c r="EA81" s="1547"/>
    </row>
    <row r="82" spans="1:131" ht="17.25" customHeight="1" x14ac:dyDescent="0.15">
      <c r="A82" s="2022"/>
      <c r="B82" s="1556" t="s">
        <v>249</v>
      </c>
      <c r="C82" s="1557"/>
      <c r="D82" s="1557"/>
      <c r="E82" s="1557"/>
      <c r="F82" s="282"/>
      <c r="G82" s="1570" t="str">
        <f>IF(従業員情報!$E$5="要","","年末調整未済")</f>
        <v>年末調整未済</v>
      </c>
      <c r="H82" s="1570"/>
      <c r="I82" s="1570"/>
      <c r="J82" s="1570"/>
      <c r="K82" s="1570"/>
      <c r="L82" s="1570"/>
      <c r="M82" s="1570"/>
      <c r="N82" s="1570"/>
      <c r="O82" s="1570"/>
      <c r="P82" s="1570"/>
      <c r="Q82" s="1570"/>
      <c r="R82" s="1169" t="str">
        <f>年末調整1!$D$153</f>
        <v/>
      </c>
      <c r="S82" s="1169"/>
      <c r="T82" s="2202" t="str">
        <f>年末調整1!$E$153</f>
        <v/>
      </c>
      <c r="U82" s="2202"/>
      <c r="V82" s="2202"/>
      <c r="W82" s="2202"/>
      <c r="X82" s="2202"/>
      <c r="Y82" s="2202"/>
      <c r="Z82" s="2202"/>
      <c r="AA82" s="2202"/>
      <c r="AB82" s="1169" t="str">
        <f>年末調整1!$J$153</f>
        <v/>
      </c>
      <c r="AC82" s="1169"/>
      <c r="AD82" s="2202" t="str">
        <f>年末調整1!$K$153</f>
        <v/>
      </c>
      <c r="AE82" s="2202"/>
      <c r="AF82" s="2202"/>
      <c r="AG82" s="2202"/>
      <c r="AH82" s="2202"/>
      <c r="AI82" s="2202"/>
      <c r="AJ82" s="2202"/>
      <c r="AK82" s="2202"/>
      <c r="AL82" s="282"/>
      <c r="AM82" s="282"/>
      <c r="AN82" s="282"/>
      <c r="AO82" s="282"/>
      <c r="AP82" s="282"/>
      <c r="AQ82" s="282"/>
      <c r="AR82" s="282"/>
      <c r="AS82" s="2064"/>
      <c r="AT82" s="2064"/>
      <c r="AU82" s="2064"/>
      <c r="AV82" s="2064"/>
      <c r="AW82" s="2064"/>
      <c r="AX82" s="2064"/>
      <c r="AY82" s="2064"/>
      <c r="AZ82" s="2064"/>
      <c r="BA82" s="2064"/>
      <c r="BB82" s="1605"/>
      <c r="BC82" s="1605"/>
      <c r="BD82" s="1605"/>
      <c r="BE82" s="1605"/>
      <c r="BF82" s="1605"/>
      <c r="BG82" s="1169"/>
      <c r="BH82" s="1169"/>
      <c r="BI82" s="1169"/>
      <c r="BJ82" s="1169"/>
      <c r="BK82" s="1169"/>
      <c r="BL82" s="282"/>
      <c r="BM82" s="283"/>
      <c r="BO82" s="2023"/>
      <c r="BP82" s="1558" t="s">
        <v>249</v>
      </c>
      <c r="BQ82" s="1559"/>
      <c r="BR82" s="1559"/>
      <c r="BS82" s="1559"/>
      <c r="BT82" s="284"/>
      <c r="BU82" s="1570" t="str">
        <f>IF(従業員情報!$E$5="要","","年末調整未済")</f>
        <v>年末調整未済</v>
      </c>
      <c r="BV82" s="1570"/>
      <c r="BW82" s="1570"/>
      <c r="BX82" s="1570"/>
      <c r="BY82" s="1570"/>
      <c r="BZ82" s="1570"/>
      <c r="CA82" s="1570"/>
      <c r="CB82" s="1570"/>
      <c r="CC82" s="1570"/>
      <c r="CD82" s="1570"/>
      <c r="CE82" s="1570"/>
      <c r="CF82" s="1170" t="str">
        <f>年末調整1!$D$153</f>
        <v/>
      </c>
      <c r="CG82" s="1170"/>
      <c r="CH82" s="1553" t="str">
        <f>年末調整1!$E$153</f>
        <v/>
      </c>
      <c r="CI82" s="1553"/>
      <c r="CJ82" s="1553"/>
      <c r="CK82" s="1553"/>
      <c r="CL82" s="1553"/>
      <c r="CM82" s="1553"/>
      <c r="CN82" s="1553"/>
      <c r="CO82" s="1553"/>
      <c r="CP82" s="1170" t="str">
        <f>年末調整1!$J$153</f>
        <v/>
      </c>
      <c r="CQ82" s="1170"/>
      <c r="CR82" s="1553" t="str">
        <f>年末調整1!$K$153</f>
        <v/>
      </c>
      <c r="CS82" s="1553"/>
      <c r="CT82" s="1553"/>
      <c r="CU82" s="1553"/>
      <c r="CV82" s="1553"/>
      <c r="CW82" s="1553"/>
      <c r="CX82" s="1553"/>
      <c r="CY82" s="1553"/>
      <c r="CZ82" s="284"/>
      <c r="DA82" s="284"/>
      <c r="DB82" s="284"/>
      <c r="DC82" s="284"/>
      <c r="DD82" s="284"/>
      <c r="DE82" s="284"/>
      <c r="DF82" s="284"/>
      <c r="DG82" s="1606"/>
      <c r="DH82" s="1606"/>
      <c r="DI82" s="1606"/>
      <c r="DJ82" s="1606"/>
      <c r="DK82" s="1606"/>
      <c r="DL82" s="1606"/>
      <c r="DM82" s="1606"/>
      <c r="DN82" s="1606"/>
      <c r="DO82" s="1606"/>
      <c r="DP82" s="1607"/>
      <c r="DQ82" s="1607"/>
      <c r="DR82" s="1607"/>
      <c r="DS82" s="1607"/>
      <c r="DT82" s="1607"/>
      <c r="DU82" s="1170"/>
      <c r="DV82" s="1170"/>
      <c r="DW82" s="1170"/>
      <c r="DX82" s="1170"/>
      <c r="DY82" s="1170"/>
      <c r="DZ82" s="284"/>
      <c r="EA82" s="285"/>
    </row>
    <row r="83" spans="1:131" ht="17.25" customHeight="1" x14ac:dyDescent="0.15">
      <c r="A83" s="2022"/>
      <c r="B83" s="1566"/>
      <c r="C83" s="1567"/>
      <c r="D83" s="1567"/>
      <c r="E83" s="1567"/>
      <c r="F83" s="1526">
        <f>年末調整1!$C$154</f>
        <v>0</v>
      </c>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526"/>
      <c r="AU83" s="1526"/>
      <c r="AV83" s="1526"/>
      <c r="AW83" s="1526"/>
      <c r="AX83" s="1526"/>
      <c r="AY83" s="1526"/>
      <c r="AZ83" s="1526"/>
      <c r="BA83" s="1526"/>
      <c r="BB83" s="1526"/>
      <c r="BC83" s="1526"/>
      <c r="BD83" s="1526"/>
      <c r="BE83" s="1526"/>
      <c r="BF83" s="1526"/>
      <c r="BG83" s="1526"/>
      <c r="BH83" s="1526"/>
      <c r="BI83" s="1526"/>
      <c r="BJ83" s="1526"/>
      <c r="BK83" s="1526"/>
      <c r="BL83" s="1526"/>
      <c r="BM83" s="2134"/>
      <c r="BO83" s="2023"/>
      <c r="BP83" s="2130"/>
      <c r="BQ83" s="1567"/>
      <c r="BR83" s="1567"/>
      <c r="BS83" s="1567"/>
      <c r="BT83" s="1526">
        <f>年末調整1!$C$154</f>
        <v>0</v>
      </c>
      <c r="BU83" s="1526"/>
      <c r="BV83" s="1526"/>
      <c r="BW83" s="1526"/>
      <c r="BX83" s="1526"/>
      <c r="BY83" s="1526"/>
      <c r="BZ83" s="1526"/>
      <c r="CA83" s="1526"/>
      <c r="CB83" s="1526"/>
      <c r="CC83" s="1526"/>
      <c r="CD83" s="1526"/>
      <c r="CE83" s="1526"/>
      <c r="CF83" s="1526"/>
      <c r="CG83" s="1526"/>
      <c r="CH83" s="1526"/>
      <c r="CI83" s="1526"/>
      <c r="CJ83" s="1526"/>
      <c r="CK83" s="1526"/>
      <c r="CL83" s="1526"/>
      <c r="CM83" s="1526"/>
      <c r="CN83" s="1526"/>
      <c r="CO83" s="1526"/>
      <c r="CP83" s="1526"/>
      <c r="CQ83" s="1526"/>
      <c r="CR83" s="1526"/>
      <c r="CS83" s="1526"/>
      <c r="CT83" s="1526"/>
      <c r="CU83" s="1526"/>
      <c r="CV83" s="1526"/>
      <c r="CW83" s="1526"/>
      <c r="CX83" s="1526"/>
      <c r="CY83" s="1526"/>
      <c r="CZ83" s="1526"/>
      <c r="DA83" s="1526"/>
      <c r="DB83" s="1526"/>
      <c r="DC83" s="1526"/>
      <c r="DD83" s="1526"/>
      <c r="DE83" s="1526"/>
      <c r="DF83" s="1526"/>
      <c r="DG83" s="1526"/>
      <c r="DH83" s="1526"/>
      <c r="DI83" s="1526"/>
      <c r="DJ83" s="1526"/>
      <c r="DK83" s="1526"/>
      <c r="DL83" s="1526"/>
      <c r="DM83" s="1526"/>
      <c r="DN83" s="1526"/>
      <c r="DO83" s="1526"/>
      <c r="DP83" s="1526"/>
      <c r="DQ83" s="1526"/>
      <c r="DR83" s="1526"/>
      <c r="DS83" s="1526"/>
      <c r="DT83" s="1526"/>
      <c r="DU83" s="1526"/>
      <c r="DV83" s="1526"/>
      <c r="DW83" s="1526"/>
      <c r="DX83" s="1526"/>
      <c r="DY83" s="1526"/>
      <c r="DZ83" s="1526"/>
      <c r="EA83" s="1527"/>
    </row>
    <row r="84" spans="1:131" ht="17.25" customHeight="1" x14ac:dyDescent="0.15">
      <c r="B84" s="1566"/>
      <c r="C84" s="1567"/>
      <c r="D84" s="1567"/>
      <c r="E84" s="1567"/>
      <c r="F84" s="1526"/>
      <c r="G84" s="1526"/>
      <c r="H84" s="1526"/>
      <c r="I84" s="1526"/>
      <c r="J84" s="1526"/>
      <c r="K84" s="1526"/>
      <c r="L84" s="1526"/>
      <c r="M84" s="1526"/>
      <c r="N84" s="1526"/>
      <c r="O84" s="1526"/>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26"/>
      <c r="BF84" s="1526"/>
      <c r="BG84" s="1526"/>
      <c r="BH84" s="1526"/>
      <c r="BI84" s="1526"/>
      <c r="BJ84" s="1526"/>
      <c r="BK84" s="1526"/>
      <c r="BL84" s="1526"/>
      <c r="BM84" s="2134"/>
      <c r="BP84" s="2130"/>
      <c r="BQ84" s="1567"/>
      <c r="BR84" s="1567"/>
      <c r="BS84" s="1567"/>
      <c r="BT84" s="1526"/>
      <c r="BU84" s="1526"/>
      <c r="BV84" s="1526"/>
      <c r="BW84" s="1526"/>
      <c r="BX84" s="1526"/>
      <c r="BY84" s="1526"/>
      <c r="BZ84" s="1526"/>
      <c r="CA84" s="1526"/>
      <c r="CB84" s="1526"/>
      <c r="CC84" s="1526"/>
      <c r="CD84" s="1526"/>
      <c r="CE84" s="1526"/>
      <c r="CF84" s="1526"/>
      <c r="CG84" s="1526"/>
      <c r="CH84" s="1526"/>
      <c r="CI84" s="1526"/>
      <c r="CJ84" s="1526"/>
      <c r="CK84" s="1526"/>
      <c r="CL84" s="1526"/>
      <c r="CM84" s="1526"/>
      <c r="CN84" s="1526"/>
      <c r="CO84" s="1526"/>
      <c r="CP84" s="1526"/>
      <c r="CQ84" s="1526"/>
      <c r="CR84" s="1526"/>
      <c r="CS84" s="1526"/>
      <c r="CT84" s="1526"/>
      <c r="CU84" s="1526"/>
      <c r="CV84" s="1526"/>
      <c r="CW84" s="1526"/>
      <c r="CX84" s="1526"/>
      <c r="CY84" s="1526"/>
      <c r="CZ84" s="1526"/>
      <c r="DA84" s="1526"/>
      <c r="DB84" s="1526"/>
      <c r="DC84" s="1526"/>
      <c r="DD84" s="1526"/>
      <c r="DE84" s="1526"/>
      <c r="DF84" s="1526"/>
      <c r="DG84" s="1526"/>
      <c r="DH84" s="1526"/>
      <c r="DI84" s="1526"/>
      <c r="DJ84" s="1526"/>
      <c r="DK84" s="1526"/>
      <c r="DL84" s="1526"/>
      <c r="DM84" s="1526"/>
      <c r="DN84" s="1526"/>
      <c r="DO84" s="1526"/>
      <c r="DP84" s="1526"/>
      <c r="DQ84" s="1526"/>
      <c r="DR84" s="1526"/>
      <c r="DS84" s="1526"/>
      <c r="DT84" s="1526"/>
      <c r="DU84" s="1526"/>
      <c r="DV84" s="1526"/>
      <c r="DW84" s="1526"/>
      <c r="DX84" s="1526"/>
      <c r="DY84" s="1526"/>
      <c r="DZ84" s="1526"/>
      <c r="EA84" s="1527"/>
    </row>
    <row r="85" spans="1:131" ht="17.25" customHeight="1" x14ac:dyDescent="0.15">
      <c r="B85" s="1566"/>
      <c r="C85" s="1567"/>
      <c r="D85" s="1567"/>
      <c r="E85" s="1567"/>
      <c r="F85" s="1526"/>
      <c r="G85" s="1526"/>
      <c r="H85" s="1526"/>
      <c r="I85" s="1526"/>
      <c r="J85" s="1526"/>
      <c r="K85" s="1526"/>
      <c r="L85" s="1526"/>
      <c r="M85" s="1526"/>
      <c r="N85" s="1526"/>
      <c r="O85" s="1526"/>
      <c r="P85" s="1526"/>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26"/>
      <c r="BF85" s="1526"/>
      <c r="BG85" s="1526"/>
      <c r="BH85" s="1526"/>
      <c r="BI85" s="1526"/>
      <c r="BJ85" s="1526"/>
      <c r="BK85" s="1526"/>
      <c r="BL85" s="1526"/>
      <c r="BM85" s="2134"/>
      <c r="BP85" s="2130"/>
      <c r="BQ85" s="1567"/>
      <c r="BR85" s="1567"/>
      <c r="BS85" s="1567"/>
      <c r="BT85" s="1526"/>
      <c r="BU85" s="1526"/>
      <c r="BV85" s="1526"/>
      <c r="BW85" s="1526"/>
      <c r="BX85" s="1526"/>
      <c r="BY85" s="1526"/>
      <c r="BZ85" s="1526"/>
      <c r="CA85" s="1526"/>
      <c r="CB85" s="1526"/>
      <c r="CC85" s="1526"/>
      <c r="CD85" s="1526"/>
      <c r="CE85" s="1526"/>
      <c r="CF85" s="1526"/>
      <c r="CG85" s="1526"/>
      <c r="CH85" s="1526"/>
      <c r="CI85" s="1526"/>
      <c r="CJ85" s="1526"/>
      <c r="CK85" s="1526"/>
      <c r="CL85" s="1526"/>
      <c r="CM85" s="1526"/>
      <c r="CN85" s="1526"/>
      <c r="CO85" s="1526"/>
      <c r="CP85" s="1526"/>
      <c r="CQ85" s="1526"/>
      <c r="CR85" s="1526"/>
      <c r="CS85" s="1526"/>
      <c r="CT85" s="1526"/>
      <c r="CU85" s="1526"/>
      <c r="CV85" s="1526"/>
      <c r="CW85" s="1526"/>
      <c r="CX85" s="1526"/>
      <c r="CY85" s="1526"/>
      <c r="CZ85" s="1526"/>
      <c r="DA85" s="1526"/>
      <c r="DB85" s="1526"/>
      <c r="DC85" s="1526"/>
      <c r="DD85" s="1526"/>
      <c r="DE85" s="1526"/>
      <c r="DF85" s="1526"/>
      <c r="DG85" s="1526"/>
      <c r="DH85" s="1526"/>
      <c r="DI85" s="1526"/>
      <c r="DJ85" s="1526"/>
      <c r="DK85" s="1526"/>
      <c r="DL85" s="1526"/>
      <c r="DM85" s="1526"/>
      <c r="DN85" s="1526"/>
      <c r="DO85" s="1526"/>
      <c r="DP85" s="1526"/>
      <c r="DQ85" s="1526"/>
      <c r="DR85" s="1526"/>
      <c r="DS85" s="1526"/>
      <c r="DT85" s="1526"/>
      <c r="DU85" s="1526"/>
      <c r="DV85" s="1526"/>
      <c r="DW85" s="1526"/>
      <c r="DX85" s="1526"/>
      <c r="DY85" s="1526"/>
      <c r="DZ85" s="1526"/>
      <c r="EA85" s="1527"/>
    </row>
    <row r="86" spans="1:131" ht="32.25" customHeight="1" x14ac:dyDescent="0.15">
      <c r="B86" s="1568"/>
      <c r="C86" s="1569"/>
      <c r="D86" s="1569"/>
      <c r="E86" s="1569"/>
      <c r="F86" s="2135"/>
      <c r="G86" s="2135"/>
      <c r="H86" s="2135"/>
      <c r="I86" s="2135"/>
      <c r="J86" s="2135"/>
      <c r="K86" s="2135"/>
      <c r="L86" s="2135"/>
      <c r="M86" s="2135"/>
      <c r="N86" s="2135"/>
      <c r="O86" s="2135"/>
      <c r="P86" s="2135"/>
      <c r="Q86" s="2135"/>
      <c r="R86" s="2135"/>
      <c r="S86" s="2135"/>
      <c r="T86" s="2135"/>
      <c r="U86" s="2135"/>
      <c r="V86" s="2135"/>
      <c r="W86" s="2135"/>
      <c r="X86" s="2135"/>
      <c r="Y86" s="2135"/>
      <c r="Z86" s="2135"/>
      <c r="AA86" s="2135"/>
      <c r="AB86" s="2135"/>
      <c r="AC86" s="2135"/>
      <c r="AD86" s="2135"/>
      <c r="AE86" s="2135"/>
      <c r="AF86" s="2135"/>
      <c r="AG86" s="2135"/>
      <c r="AH86" s="2135"/>
      <c r="AI86" s="2135"/>
      <c r="AJ86" s="2135"/>
      <c r="AK86" s="2135"/>
      <c r="AL86" s="2135"/>
      <c r="AM86" s="2135"/>
      <c r="AN86" s="2135"/>
      <c r="AO86" s="2135"/>
      <c r="AP86" s="2135"/>
      <c r="AQ86" s="2135"/>
      <c r="AR86" s="2135"/>
      <c r="AS86" s="2135"/>
      <c r="AT86" s="2135"/>
      <c r="AU86" s="2135"/>
      <c r="AV86" s="2135"/>
      <c r="AW86" s="2135"/>
      <c r="AX86" s="2135"/>
      <c r="AY86" s="2135"/>
      <c r="AZ86" s="2135"/>
      <c r="BA86" s="2135"/>
      <c r="BB86" s="2135"/>
      <c r="BC86" s="2135"/>
      <c r="BD86" s="2135"/>
      <c r="BE86" s="2135"/>
      <c r="BF86" s="2135"/>
      <c r="BG86" s="2135"/>
      <c r="BH86" s="2135"/>
      <c r="BI86" s="2135"/>
      <c r="BJ86" s="2135"/>
      <c r="BK86" s="2135"/>
      <c r="BL86" s="2135"/>
      <c r="BM86" s="2136"/>
      <c r="BP86" s="2131"/>
      <c r="BQ86" s="2132"/>
      <c r="BR86" s="2132"/>
      <c r="BS86" s="2132"/>
      <c r="BT86" s="1528"/>
      <c r="BU86" s="1528"/>
      <c r="BV86" s="1528"/>
      <c r="BW86" s="1528"/>
      <c r="BX86" s="1528"/>
      <c r="BY86" s="1526"/>
      <c r="BZ86" s="1526"/>
      <c r="CA86" s="1526"/>
      <c r="CB86" s="1526"/>
      <c r="CC86" s="1526"/>
      <c r="CD86" s="1526"/>
      <c r="CE86" s="1526"/>
      <c r="CF86" s="1528"/>
      <c r="CG86" s="1528"/>
      <c r="CH86" s="1528"/>
      <c r="CI86" s="1528"/>
      <c r="CJ86" s="1528"/>
      <c r="CK86" s="1528"/>
      <c r="CL86" s="1528"/>
      <c r="CM86" s="1528"/>
      <c r="CN86" s="1528"/>
      <c r="CO86" s="1528"/>
      <c r="CP86" s="1528"/>
      <c r="CQ86" s="1528"/>
      <c r="CR86" s="1528"/>
      <c r="CS86" s="1528"/>
      <c r="CT86" s="1528"/>
      <c r="CU86" s="1528"/>
      <c r="CV86" s="1528"/>
      <c r="CW86" s="1528"/>
      <c r="CX86" s="1528"/>
      <c r="CY86" s="1528"/>
      <c r="CZ86" s="1528"/>
      <c r="DA86" s="1528"/>
      <c r="DB86" s="1528"/>
      <c r="DC86" s="1528"/>
      <c r="DD86" s="1528"/>
      <c r="DE86" s="1528"/>
      <c r="DF86" s="1528"/>
      <c r="DG86" s="1528"/>
      <c r="DH86" s="1528"/>
      <c r="DI86" s="1528"/>
      <c r="DJ86" s="1528"/>
      <c r="DK86" s="1528"/>
      <c r="DL86" s="1528"/>
      <c r="DM86" s="1528"/>
      <c r="DN86" s="1528"/>
      <c r="DO86" s="1528"/>
      <c r="DP86" s="1528"/>
      <c r="DQ86" s="1528"/>
      <c r="DR86" s="1528"/>
      <c r="DS86" s="1528"/>
      <c r="DT86" s="1528"/>
      <c r="DU86" s="1528"/>
      <c r="DV86" s="1528"/>
      <c r="DW86" s="1528"/>
      <c r="DX86" s="1528"/>
      <c r="DY86" s="1528"/>
      <c r="DZ86" s="1528"/>
      <c r="EA86" s="1529"/>
    </row>
    <row r="87" spans="1:131" ht="15" customHeight="1" x14ac:dyDescent="0.15">
      <c r="B87" s="1196" t="s">
        <v>473</v>
      </c>
      <c r="C87" s="1197"/>
      <c r="D87" s="1197"/>
      <c r="E87" s="1198"/>
      <c r="F87" s="1196" t="s">
        <v>134</v>
      </c>
      <c r="G87" s="1197"/>
      <c r="H87" s="1197"/>
      <c r="I87" s="1197"/>
      <c r="J87" s="1198"/>
      <c r="K87" s="286"/>
      <c r="L87" s="287"/>
      <c r="M87" s="287"/>
      <c r="N87" s="287"/>
      <c r="O87" s="287"/>
      <c r="P87" s="287"/>
      <c r="Q87" s="288" t="s">
        <v>1</v>
      </c>
      <c r="R87" s="1196" t="s">
        <v>135</v>
      </c>
      <c r="S87" s="1197"/>
      <c r="T87" s="1197"/>
      <c r="U87" s="1197"/>
      <c r="V87" s="1198"/>
      <c r="W87" s="286"/>
      <c r="X87" s="287"/>
      <c r="Y87" s="287"/>
      <c r="Z87" s="287"/>
      <c r="AA87" s="287"/>
      <c r="AB87" s="287"/>
      <c r="AC87" s="288" t="s">
        <v>1</v>
      </c>
      <c r="AD87" s="1196" t="s">
        <v>250</v>
      </c>
      <c r="AE87" s="1197"/>
      <c r="AF87" s="1197"/>
      <c r="AG87" s="1197"/>
      <c r="AH87" s="1198"/>
      <c r="AI87" s="286"/>
      <c r="AJ87" s="287"/>
      <c r="AK87" s="287"/>
      <c r="AL87" s="287"/>
      <c r="AM87" s="287"/>
      <c r="AN87" s="289"/>
      <c r="AO87" s="288" t="s">
        <v>1</v>
      </c>
      <c r="AP87" s="1196" t="s">
        <v>302</v>
      </c>
      <c r="AQ87" s="1197"/>
      <c r="AR87" s="1197"/>
      <c r="AS87" s="1197"/>
      <c r="AT87" s="1198"/>
      <c r="AU87" s="286"/>
      <c r="AV87" s="287"/>
      <c r="AW87" s="287"/>
      <c r="AX87" s="287"/>
      <c r="AY87" s="287"/>
      <c r="AZ87" s="287"/>
      <c r="BA87" s="288" t="s">
        <v>1</v>
      </c>
      <c r="BB87" s="1196" t="s">
        <v>303</v>
      </c>
      <c r="BC87" s="1197"/>
      <c r="BD87" s="1197"/>
      <c r="BE87" s="1197"/>
      <c r="BF87" s="1198"/>
      <c r="BG87" s="286"/>
      <c r="BH87" s="287"/>
      <c r="BI87" s="287"/>
      <c r="BJ87" s="287"/>
      <c r="BK87" s="287"/>
      <c r="BL87" s="287"/>
      <c r="BM87" s="288" t="s">
        <v>1</v>
      </c>
      <c r="BP87" s="1476" t="s">
        <v>473</v>
      </c>
      <c r="BQ87" s="1476"/>
      <c r="BR87" s="1476"/>
      <c r="BS87" s="1476"/>
      <c r="BT87" s="1476" t="s">
        <v>134</v>
      </c>
      <c r="BU87" s="1476"/>
      <c r="BV87" s="1476"/>
      <c r="BW87" s="1476"/>
      <c r="BX87" s="1476"/>
      <c r="BY87" s="290"/>
      <c r="BZ87" s="291"/>
      <c r="CA87" s="291"/>
      <c r="CB87" s="291"/>
      <c r="CC87" s="291"/>
      <c r="CD87" s="291"/>
      <c r="CE87" s="292" t="s">
        <v>1</v>
      </c>
      <c r="CF87" s="1495" t="s">
        <v>135</v>
      </c>
      <c r="CG87" s="1495"/>
      <c r="CH87" s="1495"/>
      <c r="CI87" s="1495"/>
      <c r="CJ87" s="1495"/>
      <c r="CK87" s="290"/>
      <c r="CL87" s="193"/>
      <c r="CM87" s="193"/>
      <c r="CN87" s="193"/>
      <c r="CO87" s="193"/>
      <c r="CP87" s="193"/>
      <c r="CQ87" s="293" t="s">
        <v>1</v>
      </c>
      <c r="CR87" s="1127" t="s">
        <v>250</v>
      </c>
      <c r="CS87" s="1128"/>
      <c r="CT87" s="1128"/>
      <c r="CU87" s="1128"/>
      <c r="CV87" s="1426"/>
      <c r="CW87" s="193"/>
      <c r="CX87" s="193"/>
      <c r="CY87" s="193"/>
      <c r="CZ87" s="193"/>
      <c r="DA87" s="193"/>
      <c r="DB87" s="193"/>
      <c r="DC87" s="293" t="s">
        <v>1</v>
      </c>
      <c r="DD87" s="1127" t="s">
        <v>302</v>
      </c>
      <c r="DE87" s="1128"/>
      <c r="DF87" s="1128"/>
      <c r="DG87" s="1128"/>
      <c r="DH87" s="1426"/>
      <c r="DI87" s="290"/>
      <c r="DJ87" s="193"/>
      <c r="DK87" s="193"/>
      <c r="DL87" s="193"/>
      <c r="DM87" s="193"/>
      <c r="DN87" s="193"/>
      <c r="DO87" s="293" t="s">
        <v>1</v>
      </c>
      <c r="DP87" s="1127" t="s">
        <v>303</v>
      </c>
      <c r="DQ87" s="1128"/>
      <c r="DR87" s="1128"/>
      <c r="DS87" s="1128"/>
      <c r="DT87" s="1426"/>
      <c r="DU87" s="290"/>
      <c r="DV87" s="291"/>
      <c r="DW87" s="291"/>
      <c r="DX87" s="291"/>
      <c r="DY87" s="291"/>
      <c r="DZ87" s="291"/>
      <c r="EA87" s="292" t="s">
        <v>1</v>
      </c>
    </row>
    <row r="88" spans="1:131" ht="29.25" customHeight="1" x14ac:dyDescent="0.15">
      <c r="B88" s="1587"/>
      <c r="C88" s="1588"/>
      <c r="D88" s="1588"/>
      <c r="E88" s="1589"/>
      <c r="F88" s="1587"/>
      <c r="G88" s="1588"/>
      <c r="H88" s="1588"/>
      <c r="I88" s="1588"/>
      <c r="J88" s="1589"/>
      <c r="K88" s="1365">
        <f>年末調整1!$N$121</f>
        <v>0</v>
      </c>
      <c r="L88" s="1117"/>
      <c r="M88" s="1117"/>
      <c r="N88" s="1117"/>
      <c r="O88" s="1117"/>
      <c r="P88" s="1117"/>
      <c r="Q88" s="1366"/>
      <c r="R88" s="1199"/>
      <c r="S88" s="1200"/>
      <c r="T88" s="1200"/>
      <c r="U88" s="1200"/>
      <c r="V88" s="1201"/>
      <c r="W88" s="1365">
        <f>年末調整1!$N$123</f>
        <v>0</v>
      </c>
      <c r="X88" s="1117"/>
      <c r="Y88" s="1117"/>
      <c r="Z88" s="1117"/>
      <c r="AA88" s="1117"/>
      <c r="AB88" s="1117"/>
      <c r="AC88" s="1366"/>
      <c r="AD88" s="1199"/>
      <c r="AE88" s="1200"/>
      <c r="AF88" s="1200"/>
      <c r="AG88" s="1200"/>
      <c r="AH88" s="1201"/>
      <c r="AI88" s="1365">
        <f>年末調整1!$N$125</f>
        <v>0</v>
      </c>
      <c r="AJ88" s="1117"/>
      <c r="AK88" s="1117"/>
      <c r="AL88" s="1117"/>
      <c r="AM88" s="1117"/>
      <c r="AN88" s="1117"/>
      <c r="AO88" s="1366"/>
      <c r="AP88" s="1199"/>
      <c r="AQ88" s="1200"/>
      <c r="AR88" s="1200"/>
      <c r="AS88" s="1200"/>
      <c r="AT88" s="1201"/>
      <c r="AU88" s="1365">
        <f>年末調整1!$N$127</f>
        <v>0</v>
      </c>
      <c r="AV88" s="1117"/>
      <c r="AW88" s="1117"/>
      <c r="AX88" s="1117"/>
      <c r="AY88" s="1117"/>
      <c r="AZ88" s="1117"/>
      <c r="BA88" s="1366"/>
      <c r="BB88" s="1199"/>
      <c r="BC88" s="1200"/>
      <c r="BD88" s="1200"/>
      <c r="BE88" s="1200"/>
      <c r="BF88" s="1201"/>
      <c r="BG88" s="1365">
        <f>年末調整1!$N$129</f>
        <v>0</v>
      </c>
      <c r="BH88" s="1117"/>
      <c r="BI88" s="1117"/>
      <c r="BJ88" s="1117"/>
      <c r="BK88" s="1117"/>
      <c r="BL88" s="1117"/>
      <c r="BM88" s="1366"/>
      <c r="BP88" s="1476"/>
      <c r="BQ88" s="1476"/>
      <c r="BR88" s="1476"/>
      <c r="BS88" s="1476"/>
      <c r="BT88" s="1476"/>
      <c r="BU88" s="1476"/>
      <c r="BV88" s="1476"/>
      <c r="BW88" s="1476"/>
      <c r="BX88" s="1476"/>
      <c r="BY88" s="1119">
        <f>年末調整1!$N$121</f>
        <v>0</v>
      </c>
      <c r="BZ88" s="1120"/>
      <c r="CA88" s="1120"/>
      <c r="CB88" s="1120"/>
      <c r="CC88" s="1120"/>
      <c r="CD88" s="1120"/>
      <c r="CE88" s="1121"/>
      <c r="CF88" s="1495"/>
      <c r="CG88" s="1495"/>
      <c r="CH88" s="1495"/>
      <c r="CI88" s="1495"/>
      <c r="CJ88" s="1495"/>
      <c r="CK88" s="1116">
        <f>年末調整1!$N$123</f>
        <v>0</v>
      </c>
      <c r="CL88" s="1117"/>
      <c r="CM88" s="1117"/>
      <c r="CN88" s="1117"/>
      <c r="CO88" s="1117"/>
      <c r="CP88" s="1117"/>
      <c r="CQ88" s="1117"/>
      <c r="CR88" s="1496"/>
      <c r="CS88" s="1497"/>
      <c r="CT88" s="1497"/>
      <c r="CU88" s="1497"/>
      <c r="CV88" s="1498"/>
      <c r="CW88" s="1119">
        <f>年末調整1!$N$125</f>
        <v>0</v>
      </c>
      <c r="CX88" s="1120"/>
      <c r="CY88" s="1120"/>
      <c r="CZ88" s="1120"/>
      <c r="DA88" s="1120"/>
      <c r="DB88" s="1120"/>
      <c r="DC88" s="1121"/>
      <c r="DD88" s="1496"/>
      <c r="DE88" s="1497"/>
      <c r="DF88" s="1497"/>
      <c r="DG88" s="1497"/>
      <c r="DH88" s="1498"/>
      <c r="DI88" s="1119">
        <f>年末調整1!$N$127</f>
        <v>0</v>
      </c>
      <c r="DJ88" s="1117"/>
      <c r="DK88" s="1117"/>
      <c r="DL88" s="1117"/>
      <c r="DM88" s="1117"/>
      <c r="DN88" s="1117"/>
      <c r="DO88" s="1118"/>
      <c r="DP88" s="1499"/>
      <c r="DQ88" s="1495"/>
      <c r="DR88" s="1495"/>
      <c r="DS88" s="1495"/>
      <c r="DT88" s="1500"/>
      <c r="DU88" s="1119">
        <f>年末調整1!$N$129</f>
        <v>0</v>
      </c>
      <c r="DV88" s="1120"/>
      <c r="DW88" s="1120"/>
      <c r="DX88" s="1120"/>
      <c r="DY88" s="1120"/>
      <c r="DZ88" s="1120"/>
      <c r="EA88" s="1121"/>
    </row>
    <row r="89" spans="1:131" ht="11.25" customHeight="1" x14ac:dyDescent="0.15">
      <c r="B89" s="1196" t="s">
        <v>251</v>
      </c>
      <c r="C89" s="1197"/>
      <c r="D89" s="1197"/>
      <c r="E89" s="1198"/>
      <c r="F89" s="1202" t="s">
        <v>253</v>
      </c>
      <c r="G89" s="1203"/>
      <c r="H89" s="1203"/>
      <c r="I89" s="1203"/>
      <c r="J89" s="1203"/>
      <c r="K89" s="1206">
        <f>年末調整1!$N$139</f>
        <v>0</v>
      </c>
      <c r="L89" s="1207"/>
      <c r="M89" s="1207"/>
      <c r="N89" s="1207"/>
      <c r="O89" s="1207"/>
      <c r="P89" s="1207"/>
      <c r="Q89" s="1208"/>
      <c r="R89" s="1202" t="s">
        <v>254</v>
      </c>
      <c r="S89" s="1203"/>
      <c r="T89" s="1203"/>
      <c r="U89" s="1203"/>
      <c r="V89" s="1212"/>
      <c r="W89" s="1430" t="s">
        <v>122</v>
      </c>
      <c r="X89" s="1431"/>
      <c r="Y89" s="1431"/>
      <c r="Z89" s="1431"/>
      <c r="AA89" s="1431"/>
      <c r="AB89" s="1431" t="s">
        <v>256</v>
      </c>
      <c r="AC89" s="1431"/>
      <c r="AD89" s="1431"/>
      <c r="AE89" s="1431"/>
      <c r="AF89" s="1432" t="s">
        <v>124</v>
      </c>
      <c r="AG89" s="1432"/>
      <c r="AH89" s="1432"/>
      <c r="AI89" s="1433"/>
      <c r="AJ89" s="1434" t="s">
        <v>257</v>
      </c>
      <c r="AK89" s="1435"/>
      <c r="AL89" s="1435"/>
      <c r="AM89" s="1435"/>
      <c r="AN89" s="1435"/>
      <c r="AO89" s="1436"/>
      <c r="AP89" s="1217" t="str">
        <f>年末調整1!$N$142</f>
        <v>　</v>
      </c>
      <c r="AQ89" s="1218"/>
      <c r="AR89" s="1218"/>
      <c r="AS89" s="1218"/>
      <c r="AT89" s="1218"/>
      <c r="AU89" s="1219"/>
      <c r="AV89" s="1434" t="s">
        <v>259</v>
      </c>
      <c r="AW89" s="1435"/>
      <c r="AX89" s="1435"/>
      <c r="AY89" s="1435"/>
      <c r="AZ89" s="1435"/>
      <c r="BA89" s="1436"/>
      <c r="BB89" s="1446" t="s">
        <v>126</v>
      </c>
      <c r="BC89" s="1447"/>
      <c r="BD89" s="1447"/>
      <c r="BE89" s="1447"/>
      <c r="BF89" s="1447"/>
      <c r="BG89" s="1447"/>
      <c r="BH89" s="1447"/>
      <c r="BI89" s="1447"/>
      <c r="BJ89" s="1447"/>
      <c r="BK89" s="1447"/>
      <c r="BL89" s="1447"/>
      <c r="BM89" s="1448"/>
      <c r="BP89" s="1476" t="s">
        <v>251</v>
      </c>
      <c r="BQ89" s="1476"/>
      <c r="BR89" s="1476"/>
      <c r="BS89" s="1476"/>
      <c r="BT89" s="1478" t="s">
        <v>253</v>
      </c>
      <c r="BU89" s="1478"/>
      <c r="BV89" s="1478"/>
      <c r="BW89" s="1478"/>
      <c r="BX89" s="1478"/>
      <c r="BY89" s="1272">
        <f>年末調整1!$N$139</f>
        <v>0</v>
      </c>
      <c r="BZ89" s="1273"/>
      <c r="CA89" s="1273"/>
      <c r="CB89" s="1273"/>
      <c r="CC89" s="1273"/>
      <c r="CD89" s="1273"/>
      <c r="CE89" s="1384"/>
      <c r="CF89" s="1479" t="s">
        <v>254</v>
      </c>
      <c r="CG89" s="1480"/>
      <c r="CH89" s="1480"/>
      <c r="CI89" s="1480"/>
      <c r="CJ89" s="1481"/>
      <c r="CK89" s="1470" t="s">
        <v>122</v>
      </c>
      <c r="CL89" s="1471"/>
      <c r="CM89" s="1471"/>
      <c r="CN89" s="1471"/>
      <c r="CO89" s="1471"/>
      <c r="CP89" s="1471" t="s">
        <v>256</v>
      </c>
      <c r="CQ89" s="1471"/>
      <c r="CR89" s="1471"/>
      <c r="CS89" s="1471"/>
      <c r="CT89" s="1501" t="s">
        <v>124</v>
      </c>
      <c r="CU89" s="1501"/>
      <c r="CV89" s="1501"/>
      <c r="CW89" s="1502"/>
      <c r="CX89" s="1488" t="s">
        <v>257</v>
      </c>
      <c r="CY89" s="1488"/>
      <c r="CZ89" s="1488"/>
      <c r="DA89" s="1488"/>
      <c r="DB89" s="1488"/>
      <c r="DC89" s="1488"/>
      <c r="DD89" s="1503" t="str">
        <f>年末調整1!$N$142</f>
        <v>　</v>
      </c>
      <c r="DE89" s="1503"/>
      <c r="DF89" s="1503"/>
      <c r="DG89" s="1503"/>
      <c r="DH89" s="1503"/>
      <c r="DI89" s="1504"/>
      <c r="DJ89" s="1464" t="s">
        <v>259</v>
      </c>
      <c r="DK89" s="1465"/>
      <c r="DL89" s="1465"/>
      <c r="DM89" s="1465"/>
      <c r="DN89" s="1465"/>
      <c r="DO89" s="1466"/>
      <c r="DP89" s="1458" t="s">
        <v>126</v>
      </c>
      <c r="DQ89" s="1458"/>
      <c r="DR89" s="1458"/>
      <c r="DS89" s="1458"/>
      <c r="DT89" s="1458"/>
      <c r="DU89" s="1458"/>
      <c r="DV89" s="1458"/>
      <c r="DW89" s="1458"/>
      <c r="DX89" s="1458"/>
      <c r="DY89" s="1458"/>
      <c r="DZ89" s="1458"/>
      <c r="EA89" s="1459"/>
    </row>
    <row r="90" spans="1:131" ht="22.5" customHeight="1" x14ac:dyDescent="0.15">
      <c r="B90" s="1199"/>
      <c r="C90" s="1200"/>
      <c r="D90" s="1200"/>
      <c r="E90" s="1201"/>
      <c r="F90" s="1204"/>
      <c r="G90" s="1205"/>
      <c r="H90" s="1205"/>
      <c r="I90" s="1205"/>
      <c r="J90" s="1205"/>
      <c r="K90" s="1209"/>
      <c r="L90" s="1210"/>
      <c r="M90" s="1210"/>
      <c r="N90" s="1210"/>
      <c r="O90" s="1210"/>
      <c r="P90" s="1210"/>
      <c r="Q90" s="1211"/>
      <c r="R90" s="1204"/>
      <c r="S90" s="1205"/>
      <c r="T90" s="1205"/>
      <c r="U90" s="1205"/>
      <c r="V90" s="1213"/>
      <c r="W90" s="1514">
        <f>年末調整1!$N$146</f>
        <v>0</v>
      </c>
      <c r="X90" s="1472"/>
      <c r="Y90" s="1472"/>
      <c r="Z90" s="1472"/>
      <c r="AA90" s="1472"/>
      <c r="AB90" s="1472">
        <f>年末調整1!$Q$146</f>
        <v>0</v>
      </c>
      <c r="AC90" s="1472"/>
      <c r="AD90" s="1472"/>
      <c r="AE90" s="1472"/>
      <c r="AF90" s="1509">
        <f>年末調整1!$S$146</f>
        <v>0</v>
      </c>
      <c r="AG90" s="1509"/>
      <c r="AH90" s="1509"/>
      <c r="AI90" s="1510"/>
      <c r="AJ90" s="1473"/>
      <c r="AK90" s="1474"/>
      <c r="AL90" s="1474"/>
      <c r="AM90" s="1474"/>
      <c r="AN90" s="1474"/>
      <c r="AO90" s="1475"/>
      <c r="AP90" s="1220"/>
      <c r="AQ90" s="1221"/>
      <c r="AR90" s="1221"/>
      <c r="AS90" s="1221"/>
      <c r="AT90" s="1221"/>
      <c r="AU90" s="1222"/>
      <c r="AV90" s="1473"/>
      <c r="AW90" s="1474"/>
      <c r="AX90" s="1474"/>
      <c r="AY90" s="1474"/>
      <c r="AZ90" s="1474"/>
      <c r="BA90" s="1475"/>
      <c r="BB90" s="1511">
        <f>年末調整1!$AL$139</f>
        <v>0</v>
      </c>
      <c r="BC90" s="1512"/>
      <c r="BD90" s="1512"/>
      <c r="BE90" s="1512"/>
      <c r="BF90" s="1512"/>
      <c r="BG90" s="1512"/>
      <c r="BH90" s="1512"/>
      <c r="BI90" s="1512"/>
      <c r="BJ90" s="1512"/>
      <c r="BK90" s="1512"/>
      <c r="BL90" s="1512"/>
      <c r="BM90" s="1513"/>
      <c r="BP90" s="1476"/>
      <c r="BQ90" s="1476"/>
      <c r="BR90" s="1476"/>
      <c r="BS90" s="1476"/>
      <c r="BT90" s="1478"/>
      <c r="BU90" s="1478"/>
      <c r="BV90" s="1478"/>
      <c r="BW90" s="1478"/>
      <c r="BX90" s="1478"/>
      <c r="BY90" s="1119"/>
      <c r="BZ90" s="1120"/>
      <c r="CA90" s="1120"/>
      <c r="CB90" s="1120"/>
      <c r="CC90" s="1120"/>
      <c r="CD90" s="1120"/>
      <c r="CE90" s="1121"/>
      <c r="CF90" s="1479"/>
      <c r="CG90" s="1480"/>
      <c r="CH90" s="1480"/>
      <c r="CI90" s="1480"/>
      <c r="CJ90" s="1481"/>
      <c r="CK90" s="1482">
        <f>年末調整1!$N$146</f>
        <v>0</v>
      </c>
      <c r="CL90" s="1483"/>
      <c r="CM90" s="1483"/>
      <c r="CN90" s="1483"/>
      <c r="CO90" s="1483"/>
      <c r="CP90" s="1483">
        <f>年末調整1!$Q$146</f>
        <v>0</v>
      </c>
      <c r="CQ90" s="1483"/>
      <c r="CR90" s="1483"/>
      <c r="CS90" s="1483"/>
      <c r="CT90" s="1507">
        <f>年末調整1!$S$146</f>
        <v>0</v>
      </c>
      <c r="CU90" s="1507"/>
      <c r="CV90" s="1507"/>
      <c r="CW90" s="1508"/>
      <c r="CX90" s="1489"/>
      <c r="CY90" s="1489"/>
      <c r="CZ90" s="1489"/>
      <c r="DA90" s="1489"/>
      <c r="DB90" s="1489"/>
      <c r="DC90" s="1489"/>
      <c r="DD90" s="1505"/>
      <c r="DE90" s="1505"/>
      <c r="DF90" s="1505"/>
      <c r="DG90" s="1505"/>
      <c r="DH90" s="1505"/>
      <c r="DI90" s="1506"/>
      <c r="DJ90" s="1467"/>
      <c r="DK90" s="1468"/>
      <c r="DL90" s="1468"/>
      <c r="DM90" s="1468"/>
      <c r="DN90" s="1468"/>
      <c r="DO90" s="1469"/>
      <c r="DP90" s="1460">
        <f>年末調整1!$AL$139</f>
        <v>0</v>
      </c>
      <c r="DQ90" s="1460"/>
      <c r="DR90" s="1460"/>
      <c r="DS90" s="1460"/>
      <c r="DT90" s="1460"/>
      <c r="DU90" s="1460"/>
      <c r="DV90" s="1460"/>
      <c r="DW90" s="1460"/>
      <c r="DX90" s="1460"/>
      <c r="DY90" s="1460"/>
      <c r="DZ90" s="1460"/>
      <c r="EA90" s="1461"/>
    </row>
    <row r="91" spans="1:131" ht="11.25" customHeight="1" x14ac:dyDescent="0.15">
      <c r="B91" s="1199"/>
      <c r="C91" s="1200"/>
      <c r="D91" s="1200"/>
      <c r="E91" s="1201"/>
      <c r="F91" s="1202" t="s">
        <v>252</v>
      </c>
      <c r="G91" s="1203"/>
      <c r="H91" s="1203"/>
      <c r="I91" s="1203"/>
      <c r="J91" s="1203"/>
      <c r="K91" s="286"/>
      <c r="L91" s="287"/>
      <c r="M91" s="287"/>
      <c r="N91" s="287"/>
      <c r="O91" s="287"/>
      <c r="P91" s="287"/>
      <c r="Q91" s="288" t="s">
        <v>1</v>
      </c>
      <c r="R91" s="1202" t="s">
        <v>255</v>
      </c>
      <c r="S91" s="1203"/>
      <c r="T91" s="1203"/>
      <c r="U91" s="1203"/>
      <c r="V91" s="1212"/>
      <c r="W91" s="1430" t="s">
        <v>122</v>
      </c>
      <c r="X91" s="1431"/>
      <c r="Y91" s="1431"/>
      <c r="Z91" s="1431"/>
      <c r="AA91" s="1431"/>
      <c r="AB91" s="1431" t="s">
        <v>256</v>
      </c>
      <c r="AC91" s="1431"/>
      <c r="AD91" s="1431"/>
      <c r="AE91" s="1431"/>
      <c r="AF91" s="1432" t="s">
        <v>124</v>
      </c>
      <c r="AG91" s="1432"/>
      <c r="AH91" s="1432"/>
      <c r="AI91" s="1433"/>
      <c r="AJ91" s="1434" t="s">
        <v>258</v>
      </c>
      <c r="AK91" s="1435"/>
      <c r="AL91" s="1435"/>
      <c r="AM91" s="1435"/>
      <c r="AN91" s="1435"/>
      <c r="AO91" s="1436"/>
      <c r="AP91" s="1440"/>
      <c r="AQ91" s="1441"/>
      <c r="AR91" s="1441"/>
      <c r="AS91" s="1441"/>
      <c r="AT91" s="1441"/>
      <c r="AU91" s="1442"/>
      <c r="AV91" s="1434" t="s">
        <v>260</v>
      </c>
      <c r="AW91" s="1435"/>
      <c r="AX91" s="1435"/>
      <c r="AY91" s="1435"/>
      <c r="AZ91" s="1435"/>
      <c r="BA91" s="1436"/>
      <c r="BB91" s="1446" t="s">
        <v>126</v>
      </c>
      <c r="BC91" s="1447"/>
      <c r="BD91" s="1447"/>
      <c r="BE91" s="1447"/>
      <c r="BF91" s="1447"/>
      <c r="BG91" s="1447"/>
      <c r="BH91" s="1447"/>
      <c r="BI91" s="1447"/>
      <c r="BJ91" s="1447"/>
      <c r="BK91" s="1447"/>
      <c r="BL91" s="1447"/>
      <c r="BM91" s="1448"/>
      <c r="BP91" s="1476"/>
      <c r="BQ91" s="1476"/>
      <c r="BR91" s="1476"/>
      <c r="BS91" s="1476"/>
      <c r="BT91" s="1478" t="s">
        <v>252</v>
      </c>
      <c r="BU91" s="1478"/>
      <c r="BV91" s="1478"/>
      <c r="BW91" s="1478"/>
      <c r="BX91" s="1478"/>
      <c r="BY91" s="290"/>
      <c r="BZ91" s="291"/>
      <c r="CA91" s="291"/>
      <c r="CB91" s="291"/>
      <c r="CC91" s="291"/>
      <c r="CD91" s="291"/>
      <c r="CE91" s="292" t="s">
        <v>1</v>
      </c>
      <c r="CF91" s="1479" t="s">
        <v>255</v>
      </c>
      <c r="CG91" s="1480"/>
      <c r="CH91" s="1480"/>
      <c r="CI91" s="1480"/>
      <c r="CJ91" s="1481"/>
      <c r="CK91" s="1470" t="s">
        <v>122</v>
      </c>
      <c r="CL91" s="1471"/>
      <c r="CM91" s="1471"/>
      <c r="CN91" s="1471"/>
      <c r="CO91" s="1471"/>
      <c r="CP91" s="1471" t="s">
        <v>256</v>
      </c>
      <c r="CQ91" s="1471"/>
      <c r="CR91" s="1471"/>
      <c r="CS91" s="1471"/>
      <c r="CT91" s="1501" t="s">
        <v>124</v>
      </c>
      <c r="CU91" s="1501"/>
      <c r="CV91" s="1501"/>
      <c r="CW91" s="1502"/>
      <c r="CX91" s="2133" t="s">
        <v>258</v>
      </c>
      <c r="CY91" s="2133"/>
      <c r="CZ91" s="2133"/>
      <c r="DA91" s="2133"/>
      <c r="DB91" s="2133"/>
      <c r="DC91" s="2133"/>
      <c r="DD91" s="1462"/>
      <c r="DE91" s="1462"/>
      <c r="DF91" s="1462"/>
      <c r="DG91" s="1462"/>
      <c r="DH91" s="1462"/>
      <c r="DI91" s="1463"/>
      <c r="DJ91" s="1464" t="s">
        <v>260</v>
      </c>
      <c r="DK91" s="1465"/>
      <c r="DL91" s="1465"/>
      <c r="DM91" s="1465"/>
      <c r="DN91" s="1465"/>
      <c r="DO91" s="1466"/>
      <c r="DP91" s="1458" t="s">
        <v>126</v>
      </c>
      <c r="DQ91" s="1458"/>
      <c r="DR91" s="1458"/>
      <c r="DS91" s="1458"/>
      <c r="DT91" s="1458"/>
      <c r="DU91" s="1458"/>
      <c r="DV91" s="1458"/>
      <c r="DW91" s="1458"/>
      <c r="DX91" s="1458"/>
      <c r="DY91" s="1458"/>
      <c r="DZ91" s="1458"/>
      <c r="EA91" s="1459"/>
    </row>
    <row r="92" spans="1:131" ht="22.5" customHeight="1" x14ac:dyDescent="0.15">
      <c r="B92" s="1199"/>
      <c r="C92" s="1200"/>
      <c r="D92" s="1200"/>
      <c r="E92" s="1201"/>
      <c r="F92" s="1427"/>
      <c r="G92" s="1428"/>
      <c r="H92" s="1428"/>
      <c r="I92" s="1428"/>
      <c r="J92" s="1428"/>
      <c r="K92" s="1449">
        <f>年末調整1!$AL$142</f>
        <v>0</v>
      </c>
      <c r="L92" s="1282"/>
      <c r="M92" s="1282"/>
      <c r="N92" s="1282"/>
      <c r="O92" s="1282"/>
      <c r="P92" s="1282"/>
      <c r="Q92" s="1450"/>
      <c r="R92" s="1427"/>
      <c r="S92" s="1428"/>
      <c r="T92" s="1428"/>
      <c r="U92" s="1428"/>
      <c r="V92" s="1429"/>
      <c r="W92" s="1451"/>
      <c r="X92" s="1452"/>
      <c r="Y92" s="1452"/>
      <c r="Z92" s="1452"/>
      <c r="AA92" s="1452"/>
      <c r="AB92" s="1452"/>
      <c r="AC92" s="1452"/>
      <c r="AD92" s="1452"/>
      <c r="AE92" s="1452"/>
      <c r="AF92" s="1453"/>
      <c r="AG92" s="1453"/>
      <c r="AH92" s="1453"/>
      <c r="AI92" s="1454"/>
      <c r="AJ92" s="1437"/>
      <c r="AK92" s="1438"/>
      <c r="AL92" s="1438"/>
      <c r="AM92" s="1438"/>
      <c r="AN92" s="1438"/>
      <c r="AO92" s="1439"/>
      <c r="AP92" s="1443"/>
      <c r="AQ92" s="1444"/>
      <c r="AR92" s="1444"/>
      <c r="AS92" s="1444"/>
      <c r="AT92" s="1444"/>
      <c r="AU92" s="1445"/>
      <c r="AV92" s="1437"/>
      <c r="AW92" s="1438"/>
      <c r="AX92" s="1438"/>
      <c r="AY92" s="1438"/>
      <c r="AZ92" s="1438"/>
      <c r="BA92" s="1439"/>
      <c r="BB92" s="1455"/>
      <c r="BC92" s="1456"/>
      <c r="BD92" s="1456"/>
      <c r="BE92" s="1456"/>
      <c r="BF92" s="1456"/>
      <c r="BG92" s="1456"/>
      <c r="BH92" s="1456"/>
      <c r="BI92" s="1456"/>
      <c r="BJ92" s="1456"/>
      <c r="BK92" s="1456"/>
      <c r="BL92" s="1456"/>
      <c r="BM92" s="1457"/>
      <c r="BP92" s="1477"/>
      <c r="BQ92" s="1477"/>
      <c r="BR92" s="1477"/>
      <c r="BS92" s="1477"/>
      <c r="BT92" s="1484"/>
      <c r="BU92" s="1484"/>
      <c r="BV92" s="1484"/>
      <c r="BW92" s="1484"/>
      <c r="BX92" s="1484"/>
      <c r="BY92" s="1281">
        <f>年末調整1!$AL$142</f>
        <v>0</v>
      </c>
      <c r="BZ92" s="1282"/>
      <c r="CA92" s="1282"/>
      <c r="CB92" s="1282"/>
      <c r="CC92" s="1282"/>
      <c r="CD92" s="1282"/>
      <c r="CE92" s="1283"/>
      <c r="CF92" s="1420"/>
      <c r="CG92" s="1421"/>
      <c r="CH92" s="1421"/>
      <c r="CI92" s="1421"/>
      <c r="CJ92" s="1422"/>
      <c r="CK92" s="1482"/>
      <c r="CL92" s="1483"/>
      <c r="CM92" s="1483"/>
      <c r="CN92" s="1483"/>
      <c r="CO92" s="1483"/>
      <c r="CP92" s="1483"/>
      <c r="CQ92" s="1483"/>
      <c r="CR92" s="1483"/>
      <c r="CS92" s="1483"/>
      <c r="CT92" s="1507"/>
      <c r="CU92" s="1507"/>
      <c r="CV92" s="1507"/>
      <c r="CW92" s="1508"/>
      <c r="CX92" s="2133"/>
      <c r="CY92" s="2133"/>
      <c r="CZ92" s="2133"/>
      <c r="DA92" s="2133"/>
      <c r="DB92" s="2133"/>
      <c r="DC92" s="2133"/>
      <c r="DD92" s="1462"/>
      <c r="DE92" s="1462"/>
      <c r="DF92" s="1462"/>
      <c r="DG92" s="1462"/>
      <c r="DH92" s="1462"/>
      <c r="DI92" s="1463"/>
      <c r="DJ92" s="1467"/>
      <c r="DK92" s="1468"/>
      <c r="DL92" s="1468"/>
      <c r="DM92" s="1468"/>
      <c r="DN92" s="1468"/>
      <c r="DO92" s="1469"/>
      <c r="DP92" s="1460"/>
      <c r="DQ92" s="1460"/>
      <c r="DR92" s="1460"/>
      <c r="DS92" s="1460"/>
      <c r="DT92" s="1460"/>
      <c r="DU92" s="1460"/>
      <c r="DV92" s="1460"/>
      <c r="DW92" s="1460"/>
      <c r="DX92" s="1460"/>
      <c r="DY92" s="1460"/>
      <c r="DZ92" s="1460"/>
      <c r="EA92" s="1461"/>
    </row>
    <row r="93" spans="1:131" ht="15.75" customHeight="1" x14ac:dyDescent="0.15">
      <c r="B93" s="1202" t="s">
        <v>471</v>
      </c>
      <c r="C93" s="1203"/>
      <c r="D93" s="1212"/>
      <c r="E93" s="1196" t="s">
        <v>338</v>
      </c>
      <c r="F93" s="1197"/>
      <c r="G93" s="1197"/>
      <c r="H93" s="1197"/>
      <c r="I93" s="1198"/>
      <c r="J93" s="1245" t="str">
        <f>IF(年末調整1!$C$42="適用なし","",年末調整1!$G$36)</f>
        <v/>
      </c>
      <c r="K93" s="1246"/>
      <c r="L93" s="1246"/>
      <c r="M93" s="1246"/>
      <c r="N93" s="1246"/>
      <c r="O93" s="1246"/>
      <c r="P93" s="1246"/>
      <c r="Q93" s="1246"/>
      <c r="R93" s="1246"/>
      <c r="S93" s="1246"/>
      <c r="T93" s="1246"/>
      <c r="U93" s="1246"/>
      <c r="V93" s="1246"/>
      <c r="W93" s="1246"/>
      <c r="X93" s="1247"/>
      <c r="Y93" s="1248" t="s">
        <v>455</v>
      </c>
      <c r="Z93" s="1249"/>
      <c r="AA93" s="1206" t="str">
        <f>IF(年末調整1!$C$42="適用なし","",年末調整1!$P$36)</f>
        <v/>
      </c>
      <c r="AB93" s="1207"/>
      <c r="AC93" s="1208"/>
      <c r="AD93" s="1378" t="s">
        <v>265</v>
      </c>
      <c r="AE93" s="1379"/>
      <c r="AF93" s="1379"/>
      <c r="AG93" s="1379"/>
      <c r="AH93" s="1379"/>
      <c r="AI93" s="1380"/>
      <c r="AJ93" s="1375" t="s">
        <v>126</v>
      </c>
      <c r="AK93" s="1376"/>
      <c r="AL93" s="1376"/>
      <c r="AM93" s="1376"/>
      <c r="AN93" s="1376"/>
      <c r="AO93" s="1377"/>
      <c r="AP93" s="1378" t="s">
        <v>267</v>
      </c>
      <c r="AQ93" s="1379"/>
      <c r="AR93" s="1379"/>
      <c r="AS93" s="1379"/>
      <c r="AT93" s="1379"/>
      <c r="AU93" s="1380"/>
      <c r="AV93" s="1375" t="s">
        <v>126</v>
      </c>
      <c r="AW93" s="1376"/>
      <c r="AX93" s="1376"/>
      <c r="AY93" s="1376"/>
      <c r="AZ93" s="1376"/>
      <c r="BA93" s="1377"/>
      <c r="BB93" s="1378" t="s">
        <v>268</v>
      </c>
      <c r="BC93" s="1379"/>
      <c r="BD93" s="1379"/>
      <c r="BE93" s="1379"/>
      <c r="BF93" s="1379"/>
      <c r="BG93" s="1380"/>
      <c r="BH93" s="1375" t="s">
        <v>126</v>
      </c>
      <c r="BI93" s="1376"/>
      <c r="BJ93" s="1376"/>
      <c r="BK93" s="1376"/>
      <c r="BL93" s="1376"/>
      <c r="BM93" s="1377"/>
      <c r="BP93" s="1420" t="s">
        <v>472</v>
      </c>
      <c r="BQ93" s="1421"/>
      <c r="BR93" s="1422"/>
      <c r="BS93" s="1127" t="s">
        <v>355</v>
      </c>
      <c r="BT93" s="1128"/>
      <c r="BU93" s="1128"/>
      <c r="BV93" s="1128"/>
      <c r="BW93" s="1426"/>
      <c r="BX93" s="1278" t="str">
        <f>IF(年末調整1!$C$42="適用なし","",年末調整1!$G$36)</f>
        <v/>
      </c>
      <c r="BY93" s="1279"/>
      <c r="BZ93" s="1279"/>
      <c r="CA93" s="1279"/>
      <c r="CB93" s="1279"/>
      <c r="CC93" s="1279"/>
      <c r="CD93" s="1279"/>
      <c r="CE93" s="1279"/>
      <c r="CF93" s="1279"/>
      <c r="CG93" s="1279"/>
      <c r="CH93" s="1279"/>
      <c r="CI93" s="1279"/>
      <c r="CJ93" s="1279"/>
      <c r="CK93" s="1279"/>
      <c r="CL93" s="1280"/>
      <c r="CM93" s="1373" t="s">
        <v>455</v>
      </c>
      <c r="CN93" s="1374"/>
      <c r="CO93" s="1272" t="str">
        <f>IF(年末調整1!$C$42="適用なし","",年末調整1!$P$36)</f>
        <v/>
      </c>
      <c r="CP93" s="1273"/>
      <c r="CQ93" s="1384"/>
      <c r="CR93" s="1133" t="s">
        <v>265</v>
      </c>
      <c r="CS93" s="1133"/>
      <c r="CT93" s="1133"/>
      <c r="CU93" s="1133"/>
      <c r="CV93" s="1133"/>
      <c r="CW93" s="1134"/>
      <c r="CX93" s="1129" t="s">
        <v>126</v>
      </c>
      <c r="CY93" s="1130"/>
      <c r="CZ93" s="1130"/>
      <c r="DA93" s="1130"/>
      <c r="DB93" s="1130"/>
      <c r="DC93" s="1131"/>
      <c r="DD93" s="1132" t="s">
        <v>267</v>
      </c>
      <c r="DE93" s="1133"/>
      <c r="DF93" s="1133"/>
      <c r="DG93" s="1133"/>
      <c r="DH93" s="1133"/>
      <c r="DI93" s="1134"/>
      <c r="DJ93" s="1129" t="s">
        <v>126</v>
      </c>
      <c r="DK93" s="1130"/>
      <c r="DL93" s="1130"/>
      <c r="DM93" s="1130"/>
      <c r="DN93" s="1130"/>
      <c r="DO93" s="1131"/>
      <c r="DP93" s="1132" t="s">
        <v>268</v>
      </c>
      <c r="DQ93" s="1133"/>
      <c r="DR93" s="1133"/>
      <c r="DS93" s="1133"/>
      <c r="DT93" s="1133"/>
      <c r="DU93" s="1134"/>
      <c r="DV93" s="1129" t="s">
        <v>126</v>
      </c>
      <c r="DW93" s="1130"/>
      <c r="DX93" s="1130"/>
      <c r="DY93" s="1130"/>
      <c r="DZ93" s="1130"/>
      <c r="EA93" s="1131"/>
    </row>
    <row r="94" spans="1:131" ht="33" customHeight="1" x14ac:dyDescent="0.15">
      <c r="B94" s="1427"/>
      <c r="C94" s="1428"/>
      <c r="D94" s="1429"/>
      <c r="E94" s="1228" t="s">
        <v>261</v>
      </c>
      <c r="F94" s="1229"/>
      <c r="G94" s="1229"/>
      <c r="H94" s="1229"/>
      <c r="I94" s="1230"/>
      <c r="J94" s="1234" t="str">
        <f>IF(年末調整1!$C$42="適用なし","",年末調整1!$G$37)</f>
        <v/>
      </c>
      <c r="K94" s="1235"/>
      <c r="L94" s="1235"/>
      <c r="M94" s="1235"/>
      <c r="N94" s="1235"/>
      <c r="O94" s="1235"/>
      <c r="P94" s="1235"/>
      <c r="Q94" s="1235"/>
      <c r="R94" s="1235"/>
      <c r="S94" s="1235"/>
      <c r="T94" s="1235"/>
      <c r="U94" s="1235"/>
      <c r="V94" s="1235"/>
      <c r="W94" s="1235"/>
      <c r="X94" s="1236"/>
      <c r="Y94" s="1250"/>
      <c r="Z94" s="1251"/>
      <c r="AA94" s="1209"/>
      <c r="AB94" s="1210"/>
      <c r="AC94" s="1211"/>
      <c r="AD94" s="1381"/>
      <c r="AE94" s="1382"/>
      <c r="AF94" s="1382"/>
      <c r="AG94" s="1382"/>
      <c r="AH94" s="1382"/>
      <c r="AI94" s="1383"/>
      <c r="AJ94" s="1393" t="str">
        <f>IF(年末調整1!$O$29="","",IF(年末調整1!$C$42="適用なし","",年末調整1!$O$29))</f>
        <v/>
      </c>
      <c r="AK94" s="1394"/>
      <c r="AL94" s="1394"/>
      <c r="AM94" s="1394"/>
      <c r="AN94" s="1394"/>
      <c r="AO94" s="1395"/>
      <c r="AP94" s="1381"/>
      <c r="AQ94" s="1382"/>
      <c r="AR94" s="1382"/>
      <c r="AS94" s="1382"/>
      <c r="AT94" s="1382"/>
      <c r="AU94" s="1383"/>
      <c r="AV94" s="1396">
        <f>年末調整1!$N$108</f>
        <v>0</v>
      </c>
      <c r="AW94" s="1397"/>
      <c r="AX94" s="1397"/>
      <c r="AY94" s="1397"/>
      <c r="AZ94" s="1397"/>
      <c r="BA94" s="1398"/>
      <c r="BB94" s="1381"/>
      <c r="BC94" s="1382"/>
      <c r="BD94" s="1382"/>
      <c r="BE94" s="1382"/>
      <c r="BF94" s="1382"/>
      <c r="BG94" s="1383"/>
      <c r="BH94" s="1396">
        <f>年末調整1!$AL$123</f>
        <v>0</v>
      </c>
      <c r="BI94" s="1397"/>
      <c r="BJ94" s="1397"/>
      <c r="BK94" s="1397"/>
      <c r="BL94" s="1397"/>
      <c r="BM94" s="1398"/>
      <c r="BP94" s="1423"/>
      <c r="BQ94" s="1424"/>
      <c r="BR94" s="1425"/>
      <c r="BS94" s="1122" t="s">
        <v>261</v>
      </c>
      <c r="BT94" s="1123"/>
      <c r="BU94" s="1123"/>
      <c r="BV94" s="1123"/>
      <c r="BW94" s="1400"/>
      <c r="BX94" s="1124" t="str">
        <f>IF(年末調整1!$C$42="適用なし","",年末調整1!$G$37)</f>
        <v/>
      </c>
      <c r="BY94" s="1125"/>
      <c r="BZ94" s="1125"/>
      <c r="CA94" s="1125"/>
      <c r="CB94" s="1125"/>
      <c r="CC94" s="1125"/>
      <c r="CD94" s="1125"/>
      <c r="CE94" s="1125"/>
      <c r="CF94" s="1125"/>
      <c r="CG94" s="1125"/>
      <c r="CH94" s="1125"/>
      <c r="CI94" s="1125"/>
      <c r="CJ94" s="1125"/>
      <c r="CK94" s="1125"/>
      <c r="CL94" s="1126"/>
      <c r="CM94" s="1114"/>
      <c r="CN94" s="1115"/>
      <c r="CO94" s="1119"/>
      <c r="CP94" s="1120"/>
      <c r="CQ94" s="1121"/>
      <c r="CR94" s="1136"/>
      <c r="CS94" s="1136"/>
      <c r="CT94" s="1136"/>
      <c r="CU94" s="1136"/>
      <c r="CV94" s="1136"/>
      <c r="CW94" s="1137"/>
      <c r="CX94" s="1401" t="str">
        <f>IF(年末調整1!$O$29="","",IF(年末調整1!$C$42="適用なし","",年末調整1!$O$29))</f>
        <v/>
      </c>
      <c r="CY94" s="1402"/>
      <c r="CZ94" s="1402"/>
      <c r="DA94" s="1402"/>
      <c r="DB94" s="1402"/>
      <c r="DC94" s="1403"/>
      <c r="DD94" s="1135"/>
      <c r="DE94" s="1136"/>
      <c r="DF94" s="1136"/>
      <c r="DG94" s="1136"/>
      <c r="DH94" s="1136"/>
      <c r="DI94" s="1137"/>
      <c r="DJ94" s="1490">
        <f>年末調整1!$N$108</f>
        <v>0</v>
      </c>
      <c r="DK94" s="1397"/>
      <c r="DL94" s="1397"/>
      <c r="DM94" s="1397"/>
      <c r="DN94" s="1397"/>
      <c r="DO94" s="1491"/>
      <c r="DP94" s="1135"/>
      <c r="DQ94" s="1136"/>
      <c r="DR94" s="1136"/>
      <c r="DS94" s="1136"/>
      <c r="DT94" s="1136"/>
      <c r="DU94" s="1137"/>
      <c r="DV94" s="1490">
        <f>年末調整1!$AL$123</f>
        <v>0</v>
      </c>
      <c r="DW94" s="1397"/>
      <c r="DX94" s="1397"/>
      <c r="DY94" s="1397"/>
      <c r="DZ94" s="1397"/>
      <c r="EA94" s="1491"/>
    </row>
    <row r="95" spans="1:131" ht="27.75" customHeight="1" x14ac:dyDescent="0.15">
      <c r="B95" s="1204"/>
      <c r="C95" s="1205"/>
      <c r="D95" s="1213"/>
      <c r="E95" s="1225" t="s">
        <v>241</v>
      </c>
      <c r="F95" s="1226"/>
      <c r="G95" s="1226"/>
      <c r="H95" s="1226"/>
      <c r="I95" s="1227"/>
      <c r="J95" s="1407" t="str">
        <f>IF(年末調整1!$C$42="適用なし","",DBCS(年末調整1!$R$36))</f>
        <v/>
      </c>
      <c r="K95" s="1408"/>
      <c r="L95" s="1408"/>
      <c r="M95" s="1408"/>
      <c r="N95" s="1408"/>
      <c r="O95" s="1408"/>
      <c r="P95" s="1409"/>
      <c r="Q95" s="1410" t="str">
        <f>IF(年末調整1!$C$42="適用なし","",DBCS(年末調整1!$V$36))</f>
        <v/>
      </c>
      <c r="R95" s="1411"/>
      <c r="S95" s="1411"/>
      <c r="T95" s="1411"/>
      <c r="U95" s="1411"/>
      <c r="V95" s="1412"/>
      <c r="W95" s="1410" t="str">
        <f>IF(年末調整1!$C$42="適用なし","",DBCS(年末調整1!$Z$36))</f>
        <v/>
      </c>
      <c r="X95" s="1411"/>
      <c r="Y95" s="1411"/>
      <c r="Z95" s="1411"/>
      <c r="AA95" s="1411"/>
      <c r="AB95" s="1411"/>
      <c r="AC95" s="1413"/>
      <c r="AD95" s="1419"/>
      <c r="AE95" s="2201"/>
      <c r="AF95" s="1382"/>
      <c r="AG95" s="1382"/>
      <c r="AH95" s="1382"/>
      <c r="AI95" s="1383"/>
      <c r="AJ95" s="1393"/>
      <c r="AK95" s="1394"/>
      <c r="AL95" s="1394"/>
      <c r="AM95" s="1394"/>
      <c r="AN95" s="1394"/>
      <c r="AO95" s="1395"/>
      <c r="AP95" s="1381"/>
      <c r="AQ95" s="1382"/>
      <c r="AR95" s="1382"/>
      <c r="AS95" s="1382"/>
      <c r="AT95" s="1382"/>
      <c r="AU95" s="1383"/>
      <c r="AV95" s="1396"/>
      <c r="AW95" s="1397"/>
      <c r="AX95" s="1397"/>
      <c r="AY95" s="1397"/>
      <c r="AZ95" s="1397"/>
      <c r="BA95" s="1399"/>
      <c r="BB95" s="1419"/>
      <c r="BC95" s="1382"/>
      <c r="BD95" s="1382"/>
      <c r="BE95" s="1382"/>
      <c r="BF95" s="1382"/>
      <c r="BG95" s="1383"/>
      <c r="BH95" s="1396"/>
      <c r="BI95" s="1397"/>
      <c r="BJ95" s="1397"/>
      <c r="BK95" s="1397"/>
      <c r="BL95" s="1397"/>
      <c r="BM95" s="1398"/>
      <c r="BP95" s="1423"/>
      <c r="BQ95" s="1424"/>
      <c r="BR95" s="1425"/>
      <c r="BS95" s="1414" t="s">
        <v>241</v>
      </c>
      <c r="BT95" s="1415"/>
      <c r="BU95" s="1415"/>
      <c r="BV95" s="1415"/>
      <c r="BW95" s="1416"/>
      <c r="BX95" s="1294" t="str">
        <f>IF(年末調整1!$C$42="適用なし","",DBCS(年末調整1!$R$36))</f>
        <v/>
      </c>
      <c r="BY95" s="1295"/>
      <c r="BZ95" s="1295"/>
      <c r="CA95" s="1295"/>
      <c r="CB95" s="1295"/>
      <c r="CC95" s="1295"/>
      <c r="CD95" s="1295"/>
      <c r="CE95" s="1417" t="str">
        <f>IF(年末調整1!$C$42="適用なし","",DBCS(年末調整1!$V$36))</f>
        <v/>
      </c>
      <c r="CF95" s="1417"/>
      <c r="CG95" s="1417"/>
      <c r="CH95" s="1417"/>
      <c r="CI95" s="1417"/>
      <c r="CJ95" s="1417"/>
      <c r="CK95" s="1417" t="str">
        <f>IF(年末調整1!$C$42="適用なし","",DBCS(年末調整1!$Z$36))</f>
        <v/>
      </c>
      <c r="CL95" s="1417"/>
      <c r="CM95" s="1417"/>
      <c r="CN95" s="1417"/>
      <c r="CO95" s="1417"/>
      <c r="CP95" s="1417"/>
      <c r="CQ95" s="1418"/>
      <c r="CR95" s="1136"/>
      <c r="CS95" s="1136"/>
      <c r="CT95" s="1136"/>
      <c r="CU95" s="1136"/>
      <c r="CV95" s="1136"/>
      <c r="CW95" s="1137"/>
      <c r="CX95" s="1404"/>
      <c r="CY95" s="1405"/>
      <c r="CZ95" s="1405"/>
      <c r="DA95" s="1405"/>
      <c r="DB95" s="1405"/>
      <c r="DC95" s="1406"/>
      <c r="DD95" s="1135"/>
      <c r="DE95" s="1136"/>
      <c r="DF95" s="1136"/>
      <c r="DG95" s="1136"/>
      <c r="DH95" s="1136"/>
      <c r="DI95" s="1137"/>
      <c r="DJ95" s="1490"/>
      <c r="DK95" s="1397"/>
      <c r="DL95" s="1397"/>
      <c r="DM95" s="1397"/>
      <c r="DN95" s="1397"/>
      <c r="DO95" s="1491"/>
      <c r="DP95" s="1135"/>
      <c r="DQ95" s="1136"/>
      <c r="DR95" s="1136"/>
      <c r="DS95" s="1136"/>
      <c r="DT95" s="1136"/>
      <c r="DU95" s="1137"/>
      <c r="DV95" s="1490"/>
      <c r="DW95" s="1397"/>
      <c r="DX95" s="1397"/>
      <c r="DY95" s="1397"/>
      <c r="DZ95" s="1397"/>
      <c r="EA95" s="1491"/>
    </row>
    <row r="96" spans="1:131" ht="15.75" customHeight="1" x14ac:dyDescent="0.15">
      <c r="B96" s="1243" t="s">
        <v>269</v>
      </c>
      <c r="C96" s="1243"/>
      <c r="D96" s="1223">
        <v>1</v>
      </c>
      <c r="E96" s="1196" t="s">
        <v>339</v>
      </c>
      <c r="F96" s="1197"/>
      <c r="G96" s="1197"/>
      <c r="H96" s="1197"/>
      <c r="I96" s="1197"/>
      <c r="J96" s="1245">
        <f>年末調整1!$G$54</f>
        <v>0</v>
      </c>
      <c r="K96" s="1246"/>
      <c r="L96" s="1246"/>
      <c r="M96" s="1246"/>
      <c r="N96" s="1246"/>
      <c r="O96" s="1246"/>
      <c r="P96" s="1246"/>
      <c r="Q96" s="1246"/>
      <c r="R96" s="1246"/>
      <c r="S96" s="1246"/>
      <c r="T96" s="1246"/>
      <c r="U96" s="1246"/>
      <c r="V96" s="1246"/>
      <c r="W96" s="1246"/>
      <c r="X96" s="1247"/>
      <c r="Y96" s="1248" t="s">
        <v>263</v>
      </c>
      <c r="Z96" s="1249"/>
      <c r="AA96" s="1206">
        <f>年末調整1!$V$54</f>
        <v>0</v>
      </c>
      <c r="AB96" s="1207"/>
      <c r="AC96" s="1208"/>
      <c r="AD96" s="1252" t="s">
        <v>270</v>
      </c>
      <c r="AE96" s="1252"/>
      <c r="AF96" s="1253">
        <v>1</v>
      </c>
      <c r="AG96" s="1196" t="s">
        <v>339</v>
      </c>
      <c r="AH96" s="1197"/>
      <c r="AI96" s="1197"/>
      <c r="AJ96" s="1197"/>
      <c r="AK96" s="1198"/>
      <c r="AL96" s="1307">
        <f>年末調整1!$H$76</f>
        <v>0</v>
      </c>
      <c r="AM96" s="1308"/>
      <c r="AN96" s="1308"/>
      <c r="AO96" s="1308"/>
      <c r="AP96" s="1308"/>
      <c r="AQ96" s="1308"/>
      <c r="AR96" s="1308"/>
      <c r="AS96" s="1308"/>
      <c r="AT96" s="1308"/>
      <c r="AU96" s="1308"/>
      <c r="AV96" s="1308"/>
      <c r="AW96" s="1308"/>
      <c r="AX96" s="1308"/>
      <c r="AY96" s="1308"/>
      <c r="AZ96" s="1309"/>
      <c r="BA96" s="1299" t="s">
        <v>263</v>
      </c>
      <c r="BB96" s="1299"/>
      <c r="BC96" s="1206">
        <f>年末調整1!$V$76</f>
        <v>0</v>
      </c>
      <c r="BD96" s="1207"/>
      <c r="BE96" s="1208"/>
      <c r="BF96" s="1385" t="s">
        <v>296</v>
      </c>
      <c r="BG96" s="1386"/>
      <c r="BH96" s="1386"/>
      <c r="BI96" s="1386"/>
      <c r="BJ96" s="1386"/>
      <c r="BK96" s="1386"/>
      <c r="BL96" s="1386"/>
      <c r="BM96" s="1387"/>
      <c r="BP96" s="1301" t="s">
        <v>269</v>
      </c>
      <c r="BQ96" s="1302"/>
      <c r="BR96" s="1275">
        <v>1</v>
      </c>
      <c r="BS96" s="1127" t="s">
        <v>355</v>
      </c>
      <c r="BT96" s="1128"/>
      <c r="BU96" s="1128"/>
      <c r="BV96" s="1128"/>
      <c r="BW96" s="1128"/>
      <c r="BX96" s="1278">
        <f>年末調整1!$G$54</f>
        <v>0</v>
      </c>
      <c r="BY96" s="1279"/>
      <c r="BZ96" s="1279"/>
      <c r="CA96" s="1279"/>
      <c r="CB96" s="1279"/>
      <c r="CC96" s="1279"/>
      <c r="CD96" s="1279"/>
      <c r="CE96" s="1279"/>
      <c r="CF96" s="1279"/>
      <c r="CG96" s="1279"/>
      <c r="CH96" s="1279"/>
      <c r="CI96" s="1279"/>
      <c r="CJ96" s="1279"/>
      <c r="CK96" s="1279"/>
      <c r="CL96" s="1280"/>
      <c r="CM96" s="1373" t="s">
        <v>263</v>
      </c>
      <c r="CN96" s="1374"/>
      <c r="CO96" s="1272">
        <f>年末調整1!$V$54</f>
        <v>0</v>
      </c>
      <c r="CP96" s="1273"/>
      <c r="CQ96" s="1273"/>
      <c r="CR96" s="1301" t="s">
        <v>270</v>
      </c>
      <c r="CS96" s="1302"/>
      <c r="CT96" s="1275">
        <v>1</v>
      </c>
      <c r="CU96" s="1127" t="s">
        <v>355</v>
      </c>
      <c r="CV96" s="1128"/>
      <c r="CW96" s="1128"/>
      <c r="CX96" s="1128"/>
      <c r="CY96" s="1128"/>
      <c r="CZ96" s="1278">
        <f>年末調整1!$H$76</f>
        <v>0</v>
      </c>
      <c r="DA96" s="1279"/>
      <c r="DB96" s="1279"/>
      <c r="DC96" s="1279"/>
      <c r="DD96" s="1279"/>
      <c r="DE96" s="1279"/>
      <c r="DF96" s="1279"/>
      <c r="DG96" s="1279"/>
      <c r="DH96" s="1279"/>
      <c r="DI96" s="1279"/>
      <c r="DJ96" s="1279"/>
      <c r="DK96" s="1279"/>
      <c r="DL96" s="1279"/>
      <c r="DM96" s="1279"/>
      <c r="DN96" s="1280"/>
      <c r="DO96" s="1373" t="s">
        <v>263</v>
      </c>
      <c r="DP96" s="1374"/>
      <c r="DQ96" s="1272">
        <f>年末調整1!$V$76</f>
        <v>0</v>
      </c>
      <c r="DR96" s="1273"/>
      <c r="DS96" s="1384"/>
      <c r="DT96" s="2195" t="s">
        <v>296</v>
      </c>
      <c r="DU96" s="2196"/>
      <c r="DV96" s="2196"/>
      <c r="DW96" s="2196"/>
      <c r="DX96" s="2196"/>
      <c r="DY96" s="2196"/>
      <c r="DZ96" s="2196"/>
      <c r="EA96" s="2197"/>
    </row>
    <row r="97" spans="1:131" ht="33" customHeight="1" x14ac:dyDescent="0.15">
      <c r="B97" s="1243"/>
      <c r="C97" s="1243"/>
      <c r="D97" s="1223"/>
      <c r="E97" s="1228" t="s">
        <v>261</v>
      </c>
      <c r="F97" s="1229"/>
      <c r="G97" s="1229"/>
      <c r="H97" s="1229"/>
      <c r="I97" s="1229"/>
      <c r="J97" s="1234">
        <f>年末調整1!$G$55</f>
        <v>0</v>
      </c>
      <c r="K97" s="1235"/>
      <c r="L97" s="1235"/>
      <c r="M97" s="1235"/>
      <c r="N97" s="1235"/>
      <c r="O97" s="1235"/>
      <c r="P97" s="1235"/>
      <c r="Q97" s="1235"/>
      <c r="R97" s="1235"/>
      <c r="S97" s="1235"/>
      <c r="T97" s="1235"/>
      <c r="U97" s="1235"/>
      <c r="V97" s="1235"/>
      <c r="W97" s="1235"/>
      <c r="X97" s="1236"/>
      <c r="Y97" s="1250"/>
      <c r="Z97" s="1251"/>
      <c r="AA97" s="1209"/>
      <c r="AB97" s="1210"/>
      <c r="AC97" s="1211"/>
      <c r="AD97" s="1252"/>
      <c r="AE97" s="1252"/>
      <c r="AF97" s="1254"/>
      <c r="AG97" s="1228" t="s">
        <v>261</v>
      </c>
      <c r="AH97" s="1229"/>
      <c r="AI97" s="1229"/>
      <c r="AJ97" s="1229"/>
      <c r="AK97" s="1230"/>
      <c r="AL97" s="1231">
        <f>年末調整1!$G$77</f>
        <v>0</v>
      </c>
      <c r="AM97" s="1232"/>
      <c r="AN97" s="1232"/>
      <c r="AO97" s="1232"/>
      <c r="AP97" s="1232"/>
      <c r="AQ97" s="1232"/>
      <c r="AR97" s="1232"/>
      <c r="AS97" s="1232"/>
      <c r="AT97" s="1232"/>
      <c r="AU97" s="1232"/>
      <c r="AV97" s="1232"/>
      <c r="AW97" s="1232"/>
      <c r="AX97" s="1232"/>
      <c r="AY97" s="1232"/>
      <c r="AZ97" s="1233"/>
      <c r="BA97" s="1299"/>
      <c r="BB97" s="1299"/>
      <c r="BC97" s="1209"/>
      <c r="BD97" s="1210"/>
      <c r="BE97" s="1211"/>
      <c r="BF97" s="1388"/>
      <c r="BG97" s="1389"/>
      <c r="BH97" s="1389"/>
      <c r="BI97" s="1389"/>
      <c r="BJ97" s="1389"/>
      <c r="BK97" s="1389"/>
      <c r="BL97" s="1389"/>
      <c r="BM97" s="1390"/>
      <c r="BP97" s="1303"/>
      <c r="BQ97" s="1304"/>
      <c r="BR97" s="1276"/>
      <c r="BS97" s="1122" t="s">
        <v>261</v>
      </c>
      <c r="BT97" s="1123"/>
      <c r="BU97" s="1123"/>
      <c r="BV97" s="1123"/>
      <c r="BW97" s="1123"/>
      <c r="BX97" s="1124">
        <f>年末調整1!$G$55</f>
        <v>0</v>
      </c>
      <c r="BY97" s="1125"/>
      <c r="BZ97" s="1125"/>
      <c r="CA97" s="1125"/>
      <c r="CB97" s="1125"/>
      <c r="CC97" s="1125"/>
      <c r="CD97" s="1125"/>
      <c r="CE97" s="1125"/>
      <c r="CF97" s="1125"/>
      <c r="CG97" s="1125"/>
      <c r="CH97" s="1125"/>
      <c r="CI97" s="1125"/>
      <c r="CJ97" s="1125"/>
      <c r="CK97" s="1125"/>
      <c r="CL97" s="1126"/>
      <c r="CM97" s="1114"/>
      <c r="CN97" s="1115"/>
      <c r="CO97" s="1119"/>
      <c r="CP97" s="1120"/>
      <c r="CQ97" s="1120"/>
      <c r="CR97" s="1303"/>
      <c r="CS97" s="1304"/>
      <c r="CT97" s="1276"/>
      <c r="CU97" s="1122" t="s">
        <v>261</v>
      </c>
      <c r="CV97" s="1123"/>
      <c r="CW97" s="1123"/>
      <c r="CX97" s="1123"/>
      <c r="CY97" s="1123"/>
      <c r="CZ97" s="1124">
        <f>年末調整1!$G$77</f>
        <v>0</v>
      </c>
      <c r="DA97" s="1125"/>
      <c r="DB97" s="1125"/>
      <c r="DC97" s="1125"/>
      <c r="DD97" s="1125"/>
      <c r="DE97" s="1125"/>
      <c r="DF97" s="1125"/>
      <c r="DG97" s="1125"/>
      <c r="DH97" s="1125"/>
      <c r="DI97" s="1125"/>
      <c r="DJ97" s="1125"/>
      <c r="DK97" s="1125"/>
      <c r="DL97" s="1125"/>
      <c r="DM97" s="1125"/>
      <c r="DN97" s="1126"/>
      <c r="DO97" s="1114"/>
      <c r="DP97" s="1115"/>
      <c r="DQ97" s="1119"/>
      <c r="DR97" s="1120"/>
      <c r="DS97" s="1121"/>
      <c r="DT97" s="2198"/>
      <c r="DU97" s="2199"/>
      <c r="DV97" s="2199"/>
      <c r="DW97" s="2199"/>
      <c r="DX97" s="2199"/>
      <c r="DY97" s="2199"/>
      <c r="DZ97" s="2199"/>
      <c r="EA97" s="2200"/>
    </row>
    <row r="98" spans="1:131" ht="27.75" customHeight="1" x14ac:dyDescent="0.15">
      <c r="B98" s="1243"/>
      <c r="C98" s="1243"/>
      <c r="D98" s="1223"/>
      <c r="E98" s="1214" t="s">
        <v>241</v>
      </c>
      <c r="F98" s="1215"/>
      <c r="G98" s="1215"/>
      <c r="H98" s="1215"/>
      <c r="I98" s="1215"/>
      <c r="J98" s="1241" t="str">
        <f>DBCS(年末調整1!$X$54)</f>
        <v/>
      </c>
      <c r="K98" s="1242"/>
      <c r="L98" s="1242"/>
      <c r="M98" s="1242"/>
      <c r="N98" s="1242"/>
      <c r="O98" s="1242"/>
      <c r="P98" s="1242"/>
      <c r="Q98" s="1237" t="str">
        <f>DBCS(年末調整1!$AB$54)</f>
        <v/>
      </c>
      <c r="R98" s="1237"/>
      <c r="S98" s="1237"/>
      <c r="T98" s="1237"/>
      <c r="U98" s="1237"/>
      <c r="V98" s="1237"/>
      <c r="W98" s="1237" t="str">
        <f>DBCS(年末調整1!$AF$54)</f>
        <v/>
      </c>
      <c r="X98" s="1237"/>
      <c r="Y98" s="1237"/>
      <c r="Z98" s="1237"/>
      <c r="AA98" s="1237"/>
      <c r="AB98" s="1237"/>
      <c r="AC98" s="1240"/>
      <c r="AD98" s="1252"/>
      <c r="AE98" s="1252"/>
      <c r="AF98" s="1255"/>
      <c r="AG98" s="1214" t="s">
        <v>241</v>
      </c>
      <c r="AH98" s="1215"/>
      <c r="AI98" s="1215"/>
      <c r="AJ98" s="1215"/>
      <c r="AK98" s="1216"/>
      <c r="AL98" s="1241" t="str">
        <f>DBCS(年末調整1!$X$76)</f>
        <v/>
      </c>
      <c r="AM98" s="1242"/>
      <c r="AN98" s="1242"/>
      <c r="AO98" s="1242"/>
      <c r="AP98" s="1242"/>
      <c r="AQ98" s="1242"/>
      <c r="AR98" s="1242"/>
      <c r="AS98" s="1237" t="str">
        <f>DBCS(年末調整1!$AB$76)</f>
        <v/>
      </c>
      <c r="AT98" s="1237"/>
      <c r="AU98" s="1237"/>
      <c r="AV98" s="1237"/>
      <c r="AW98" s="1237"/>
      <c r="AX98" s="1237"/>
      <c r="AY98" s="1237" t="str">
        <f>DBCS(年末調整1!$AF$76)</f>
        <v/>
      </c>
      <c r="AZ98" s="1237"/>
      <c r="BA98" s="1237"/>
      <c r="BB98" s="1237"/>
      <c r="BC98" s="1238"/>
      <c r="BD98" s="1238"/>
      <c r="BE98" s="1239"/>
      <c r="BF98" s="1369" t="str">
        <f>IF(年末調整1!$X$66=0,"","（1）")</f>
        <v/>
      </c>
      <c r="BG98" s="1370"/>
      <c r="BH98" s="1370"/>
      <c r="BI98" s="176"/>
      <c r="BJ98" s="176"/>
      <c r="BK98" s="176"/>
      <c r="BL98" s="176"/>
      <c r="BM98" s="177"/>
      <c r="BP98" s="1303"/>
      <c r="BQ98" s="1304"/>
      <c r="BR98" s="1277"/>
      <c r="BS98" s="1292" t="s">
        <v>241</v>
      </c>
      <c r="BT98" s="1293"/>
      <c r="BU98" s="1293"/>
      <c r="BV98" s="1293"/>
      <c r="BW98" s="1293"/>
      <c r="BX98" s="1294" t="str">
        <f>DBCS(年末調整1!$X$54)</f>
        <v/>
      </c>
      <c r="BY98" s="1295"/>
      <c r="BZ98" s="1295"/>
      <c r="CA98" s="1295"/>
      <c r="CB98" s="1295"/>
      <c r="CC98" s="1295"/>
      <c r="CD98" s="1295"/>
      <c r="CE98" s="1314" t="str">
        <f>DBCS(年末調整1!$AB$54)</f>
        <v/>
      </c>
      <c r="CF98" s="1314"/>
      <c r="CG98" s="1314"/>
      <c r="CH98" s="1314"/>
      <c r="CI98" s="1314"/>
      <c r="CJ98" s="1314"/>
      <c r="CK98" s="1314" t="str">
        <f>DBCS(年末調整1!$AF$54)</f>
        <v/>
      </c>
      <c r="CL98" s="1314"/>
      <c r="CM98" s="1314"/>
      <c r="CN98" s="1314"/>
      <c r="CO98" s="1314"/>
      <c r="CP98" s="1314"/>
      <c r="CQ98" s="1364"/>
      <c r="CR98" s="1303"/>
      <c r="CS98" s="1304"/>
      <c r="CT98" s="1277"/>
      <c r="CU98" s="1292" t="s">
        <v>241</v>
      </c>
      <c r="CV98" s="1293"/>
      <c r="CW98" s="1293"/>
      <c r="CX98" s="1293"/>
      <c r="CY98" s="1300"/>
      <c r="CZ98" s="1294" t="str">
        <f>DBCS(年末調整1!$X$76)</f>
        <v/>
      </c>
      <c r="DA98" s="1295"/>
      <c r="DB98" s="1295"/>
      <c r="DC98" s="1295"/>
      <c r="DD98" s="1295"/>
      <c r="DE98" s="1295"/>
      <c r="DF98" s="1295"/>
      <c r="DG98" s="1314" t="str">
        <f>DBCS(年末調整1!$AB$76)</f>
        <v/>
      </c>
      <c r="DH98" s="1314"/>
      <c r="DI98" s="1314"/>
      <c r="DJ98" s="1314"/>
      <c r="DK98" s="1314"/>
      <c r="DL98" s="1314"/>
      <c r="DM98" s="1314" t="str">
        <f>DBCS(年末調整1!$AF$76)</f>
        <v/>
      </c>
      <c r="DN98" s="1314"/>
      <c r="DO98" s="1314"/>
      <c r="DP98" s="1314"/>
      <c r="DQ98" s="1314"/>
      <c r="DR98" s="1314"/>
      <c r="DS98" s="1315"/>
      <c r="DT98" s="1492" t="str">
        <f>IF(年末調整1!$X$66=0,"","（1）")</f>
        <v/>
      </c>
      <c r="DU98" s="1493"/>
      <c r="DV98" s="1493"/>
      <c r="DW98" s="182"/>
      <c r="DX98" s="182"/>
      <c r="DY98" s="182"/>
      <c r="DZ98" s="182"/>
      <c r="EA98" s="183"/>
    </row>
    <row r="99" spans="1:131" ht="15.75" customHeight="1" x14ac:dyDescent="0.15">
      <c r="B99" s="1243"/>
      <c r="C99" s="1243"/>
      <c r="D99" s="1223">
        <v>2</v>
      </c>
      <c r="E99" s="1196" t="s">
        <v>339</v>
      </c>
      <c r="F99" s="1197"/>
      <c r="G99" s="1197"/>
      <c r="H99" s="1197"/>
      <c r="I99" s="1198"/>
      <c r="J99" s="1110">
        <f>年末調整1!$G$57</f>
        <v>0</v>
      </c>
      <c r="K99" s="1110"/>
      <c r="L99" s="1110"/>
      <c r="M99" s="1110"/>
      <c r="N99" s="1110"/>
      <c r="O99" s="1110"/>
      <c r="P99" s="1110"/>
      <c r="Q99" s="1110"/>
      <c r="R99" s="1110"/>
      <c r="S99" s="1110"/>
      <c r="T99" s="1110"/>
      <c r="U99" s="1110"/>
      <c r="V99" s="1110"/>
      <c r="W99" s="1110"/>
      <c r="X99" s="1110"/>
      <c r="Y99" s="1248" t="s">
        <v>263</v>
      </c>
      <c r="Z99" s="1249"/>
      <c r="AA99" s="1206">
        <f>年末調整1!$V$57</f>
        <v>0</v>
      </c>
      <c r="AB99" s="1207"/>
      <c r="AC99" s="1208"/>
      <c r="AD99" s="1252"/>
      <c r="AE99" s="1252"/>
      <c r="AF99" s="1253">
        <v>2</v>
      </c>
      <c r="AG99" s="1196" t="s">
        <v>339</v>
      </c>
      <c r="AH99" s="1197"/>
      <c r="AI99" s="1197"/>
      <c r="AJ99" s="1197"/>
      <c r="AK99" s="1198"/>
      <c r="AL99" s="1307">
        <f>年末調整1!$H$79</f>
        <v>0</v>
      </c>
      <c r="AM99" s="1308"/>
      <c r="AN99" s="1308"/>
      <c r="AO99" s="1308"/>
      <c r="AP99" s="1308"/>
      <c r="AQ99" s="1308"/>
      <c r="AR99" s="1308"/>
      <c r="AS99" s="1308"/>
      <c r="AT99" s="1308"/>
      <c r="AU99" s="1308"/>
      <c r="AV99" s="1308"/>
      <c r="AW99" s="1308"/>
      <c r="AX99" s="1308"/>
      <c r="AY99" s="1308"/>
      <c r="AZ99" s="1309"/>
      <c r="BA99" s="1299" t="s">
        <v>263</v>
      </c>
      <c r="BB99" s="1299"/>
      <c r="BC99" s="1206">
        <f>年末調整1!$V$79</f>
        <v>0</v>
      </c>
      <c r="BD99" s="1207"/>
      <c r="BE99" s="1208"/>
      <c r="BF99" s="178"/>
      <c r="BG99" s="1371">
        <f>年末調整1!$X$66</f>
        <v>0</v>
      </c>
      <c r="BH99" s="1371"/>
      <c r="BI99" s="1371">
        <f>年末調整1!$AB$66</f>
        <v>0</v>
      </c>
      <c r="BJ99" s="1371"/>
      <c r="BK99" s="1371">
        <f>年末調整1!$AF$66</f>
        <v>0</v>
      </c>
      <c r="BL99" s="1371"/>
      <c r="BM99" s="179"/>
      <c r="BP99" s="1303"/>
      <c r="BQ99" s="1304"/>
      <c r="BR99" s="1275">
        <v>2</v>
      </c>
      <c r="BS99" s="1127" t="s">
        <v>355</v>
      </c>
      <c r="BT99" s="1128"/>
      <c r="BU99" s="1128"/>
      <c r="BV99" s="1128"/>
      <c r="BW99" s="1128"/>
      <c r="BX99" s="1278">
        <f>年末調整1!$G$57</f>
        <v>0</v>
      </c>
      <c r="BY99" s="1279"/>
      <c r="BZ99" s="1279"/>
      <c r="CA99" s="1279"/>
      <c r="CB99" s="1279"/>
      <c r="CC99" s="1279"/>
      <c r="CD99" s="1279"/>
      <c r="CE99" s="1279"/>
      <c r="CF99" s="1279"/>
      <c r="CG99" s="1279"/>
      <c r="CH99" s="1279"/>
      <c r="CI99" s="1279"/>
      <c r="CJ99" s="1279"/>
      <c r="CK99" s="1279"/>
      <c r="CL99" s="1280"/>
      <c r="CM99" s="1373" t="s">
        <v>263</v>
      </c>
      <c r="CN99" s="1374"/>
      <c r="CO99" s="1272">
        <f>年末調整1!$V$57</f>
        <v>0</v>
      </c>
      <c r="CP99" s="1273"/>
      <c r="CQ99" s="1273"/>
      <c r="CR99" s="1303"/>
      <c r="CS99" s="1304"/>
      <c r="CT99" s="1275">
        <v>2</v>
      </c>
      <c r="CU99" s="1127" t="s">
        <v>355</v>
      </c>
      <c r="CV99" s="1128"/>
      <c r="CW99" s="1128"/>
      <c r="CX99" s="1128"/>
      <c r="CY99" s="1128"/>
      <c r="CZ99" s="1109">
        <f>年末調整1!$H$79</f>
        <v>0</v>
      </c>
      <c r="DA99" s="1110"/>
      <c r="DB99" s="1110"/>
      <c r="DC99" s="1110"/>
      <c r="DD99" s="1110"/>
      <c r="DE99" s="1110"/>
      <c r="DF99" s="1110"/>
      <c r="DG99" s="1110"/>
      <c r="DH99" s="1110"/>
      <c r="DI99" s="1110"/>
      <c r="DJ99" s="1110"/>
      <c r="DK99" s="1110"/>
      <c r="DL99" s="1110"/>
      <c r="DM99" s="1110"/>
      <c r="DN99" s="1111"/>
      <c r="DO99" s="1112" t="s">
        <v>263</v>
      </c>
      <c r="DP99" s="1113"/>
      <c r="DQ99" s="1116">
        <f>年末調整1!$V$79</f>
        <v>0</v>
      </c>
      <c r="DR99" s="1117"/>
      <c r="DS99" s="1118"/>
      <c r="DT99" s="184"/>
      <c r="DU99" s="1371">
        <f>年末調整1!$X$66</f>
        <v>0</v>
      </c>
      <c r="DV99" s="1371"/>
      <c r="DW99" s="1371">
        <f>年末調整1!$AB$66</f>
        <v>0</v>
      </c>
      <c r="DX99" s="1371"/>
      <c r="DY99" s="1371">
        <f>年末調整1!$AF$66</f>
        <v>0</v>
      </c>
      <c r="DZ99" s="1371"/>
      <c r="EA99" s="185"/>
    </row>
    <row r="100" spans="1:131" ht="33" customHeight="1" x14ac:dyDescent="0.15">
      <c r="B100" s="1243"/>
      <c r="C100" s="1243"/>
      <c r="D100" s="1223"/>
      <c r="E100" s="1228" t="s">
        <v>261</v>
      </c>
      <c r="F100" s="1229"/>
      <c r="G100" s="1229"/>
      <c r="H100" s="1229"/>
      <c r="I100" s="1230"/>
      <c r="J100" s="1256">
        <f>年末調整1!$G$58</f>
        <v>0</v>
      </c>
      <c r="K100" s="1256"/>
      <c r="L100" s="1256"/>
      <c r="M100" s="1256"/>
      <c r="N100" s="1256"/>
      <c r="O100" s="1256"/>
      <c r="P100" s="1256"/>
      <c r="Q100" s="1256"/>
      <c r="R100" s="1256"/>
      <c r="S100" s="1256"/>
      <c r="T100" s="1256"/>
      <c r="U100" s="1256"/>
      <c r="V100" s="1256"/>
      <c r="W100" s="1256"/>
      <c r="X100" s="1256"/>
      <c r="Y100" s="1367"/>
      <c r="Z100" s="1368"/>
      <c r="AA100" s="1365"/>
      <c r="AB100" s="1117"/>
      <c r="AC100" s="1366"/>
      <c r="AD100" s="1252"/>
      <c r="AE100" s="1252"/>
      <c r="AF100" s="1254"/>
      <c r="AG100" s="1257" t="s">
        <v>261</v>
      </c>
      <c r="AH100" s="1258"/>
      <c r="AI100" s="1258"/>
      <c r="AJ100" s="1258"/>
      <c r="AK100" s="1259"/>
      <c r="AL100" s="1231">
        <f>年末調整1!$G$80</f>
        <v>0</v>
      </c>
      <c r="AM100" s="1232"/>
      <c r="AN100" s="1232"/>
      <c r="AO100" s="1232"/>
      <c r="AP100" s="1232"/>
      <c r="AQ100" s="1232"/>
      <c r="AR100" s="1232"/>
      <c r="AS100" s="1232"/>
      <c r="AT100" s="1232"/>
      <c r="AU100" s="1232"/>
      <c r="AV100" s="1232"/>
      <c r="AW100" s="1232"/>
      <c r="AX100" s="1232"/>
      <c r="AY100" s="1232"/>
      <c r="AZ100" s="1233"/>
      <c r="BA100" s="1299"/>
      <c r="BB100" s="1299"/>
      <c r="BC100" s="1209"/>
      <c r="BD100" s="1210"/>
      <c r="BE100" s="1211"/>
      <c r="BF100" s="1391" t="str">
        <f>IF(年末調整1!$X$69=0,"","（2）")</f>
        <v/>
      </c>
      <c r="BG100" s="1392"/>
      <c r="BH100" s="1392"/>
      <c r="BI100" s="5"/>
      <c r="BJ100" s="5"/>
      <c r="BK100" s="5"/>
      <c r="BL100" s="5"/>
      <c r="BM100" s="179"/>
      <c r="BP100" s="1303"/>
      <c r="BQ100" s="1304"/>
      <c r="BR100" s="1276"/>
      <c r="BS100" s="1122" t="s">
        <v>261</v>
      </c>
      <c r="BT100" s="1123"/>
      <c r="BU100" s="1123"/>
      <c r="BV100" s="1123"/>
      <c r="BW100" s="1123"/>
      <c r="BX100" s="1124">
        <f>年末調整1!$G$58</f>
        <v>0</v>
      </c>
      <c r="BY100" s="1125"/>
      <c r="BZ100" s="1125"/>
      <c r="CA100" s="1125"/>
      <c r="CB100" s="1125"/>
      <c r="CC100" s="1125"/>
      <c r="CD100" s="1125"/>
      <c r="CE100" s="1125"/>
      <c r="CF100" s="1125"/>
      <c r="CG100" s="1125"/>
      <c r="CH100" s="1125"/>
      <c r="CI100" s="1125"/>
      <c r="CJ100" s="1125"/>
      <c r="CK100" s="1125"/>
      <c r="CL100" s="1126"/>
      <c r="CM100" s="1114"/>
      <c r="CN100" s="1115"/>
      <c r="CO100" s="1119"/>
      <c r="CP100" s="1120"/>
      <c r="CQ100" s="1120"/>
      <c r="CR100" s="1303"/>
      <c r="CS100" s="1304"/>
      <c r="CT100" s="1276"/>
      <c r="CU100" s="1122" t="s">
        <v>261</v>
      </c>
      <c r="CV100" s="1123"/>
      <c r="CW100" s="1123"/>
      <c r="CX100" s="1123"/>
      <c r="CY100" s="1123"/>
      <c r="CZ100" s="1124">
        <f>年末調整1!$G$80</f>
        <v>0</v>
      </c>
      <c r="DA100" s="1125"/>
      <c r="DB100" s="1125"/>
      <c r="DC100" s="1125"/>
      <c r="DD100" s="1125"/>
      <c r="DE100" s="1125"/>
      <c r="DF100" s="1125"/>
      <c r="DG100" s="1125"/>
      <c r="DH100" s="1125"/>
      <c r="DI100" s="1125"/>
      <c r="DJ100" s="1125"/>
      <c r="DK100" s="1125"/>
      <c r="DL100" s="1125"/>
      <c r="DM100" s="1125"/>
      <c r="DN100" s="1126"/>
      <c r="DO100" s="1114"/>
      <c r="DP100" s="1115"/>
      <c r="DQ100" s="1119"/>
      <c r="DR100" s="1120"/>
      <c r="DS100" s="1121"/>
      <c r="DT100" s="1494" t="str">
        <f>IF(年末調整1!$X$69=0,"","（2）")</f>
        <v/>
      </c>
      <c r="DU100" s="1392"/>
      <c r="DV100" s="1392"/>
      <c r="DW100" s="5"/>
      <c r="DX100" s="5"/>
      <c r="DY100" s="5"/>
      <c r="DZ100" s="5"/>
      <c r="EA100" s="185"/>
    </row>
    <row r="101" spans="1:131" ht="27.75" customHeight="1" x14ac:dyDescent="0.15">
      <c r="B101" s="1243"/>
      <c r="C101" s="1243"/>
      <c r="D101" s="1223"/>
      <c r="E101" s="1214" t="s">
        <v>241</v>
      </c>
      <c r="F101" s="1215"/>
      <c r="G101" s="1215"/>
      <c r="H101" s="1215"/>
      <c r="I101" s="1216"/>
      <c r="J101" s="1241" t="str">
        <f>DBCS(年末調整1!$X$57)</f>
        <v/>
      </c>
      <c r="K101" s="1242"/>
      <c r="L101" s="1242"/>
      <c r="M101" s="1242"/>
      <c r="N101" s="1242"/>
      <c r="O101" s="1242"/>
      <c r="P101" s="1242"/>
      <c r="Q101" s="1237" t="str">
        <f>DBCS(年末調整1!$AB$57)</f>
        <v/>
      </c>
      <c r="R101" s="1237"/>
      <c r="S101" s="1237"/>
      <c r="T101" s="1237"/>
      <c r="U101" s="1237"/>
      <c r="V101" s="1237"/>
      <c r="W101" s="1237" t="str">
        <f>DBCS(年末調整1!$AF$57)</f>
        <v/>
      </c>
      <c r="X101" s="1237"/>
      <c r="Y101" s="1237"/>
      <c r="Z101" s="1237"/>
      <c r="AA101" s="1237"/>
      <c r="AB101" s="1237"/>
      <c r="AC101" s="1240"/>
      <c r="AD101" s="1252"/>
      <c r="AE101" s="1252"/>
      <c r="AF101" s="1255"/>
      <c r="AG101" s="1214" t="s">
        <v>241</v>
      </c>
      <c r="AH101" s="1215"/>
      <c r="AI101" s="1215"/>
      <c r="AJ101" s="1215"/>
      <c r="AK101" s="1216"/>
      <c r="AL101" s="1241" t="str">
        <f>DBCS(年末調整1!$X$79)</f>
        <v/>
      </c>
      <c r="AM101" s="1242"/>
      <c r="AN101" s="1242"/>
      <c r="AO101" s="1242"/>
      <c r="AP101" s="1242"/>
      <c r="AQ101" s="1242"/>
      <c r="AR101" s="1242"/>
      <c r="AS101" s="1237" t="str">
        <f>DBCS(年末調整1!$AB$79)</f>
        <v/>
      </c>
      <c r="AT101" s="1237"/>
      <c r="AU101" s="1237"/>
      <c r="AV101" s="1237"/>
      <c r="AW101" s="1237"/>
      <c r="AX101" s="1237"/>
      <c r="AY101" s="1237" t="str">
        <f>DBCS(年末調整1!$AF$79)</f>
        <v/>
      </c>
      <c r="AZ101" s="1237"/>
      <c r="BA101" s="1237"/>
      <c r="BB101" s="1237"/>
      <c r="BC101" s="1238"/>
      <c r="BD101" s="1238"/>
      <c r="BE101" s="1239"/>
      <c r="BF101" s="268"/>
      <c r="BG101" s="1371">
        <f>年末調整1!$X$69</f>
        <v>0</v>
      </c>
      <c r="BH101" s="1371"/>
      <c r="BI101" s="1371">
        <f>年末調整1!$AB$69</f>
        <v>0</v>
      </c>
      <c r="BJ101" s="1371"/>
      <c r="BK101" s="1371">
        <f>年末調整1!$AF$69</f>
        <v>0</v>
      </c>
      <c r="BL101" s="1371"/>
      <c r="BM101" s="179"/>
      <c r="BP101" s="1303"/>
      <c r="BQ101" s="1304"/>
      <c r="BR101" s="1277"/>
      <c r="BS101" s="1292" t="s">
        <v>241</v>
      </c>
      <c r="BT101" s="1293"/>
      <c r="BU101" s="1293"/>
      <c r="BV101" s="1293"/>
      <c r="BW101" s="1293"/>
      <c r="BX101" s="1294" t="str">
        <f>DBCS(年末調整1!$X$57)</f>
        <v/>
      </c>
      <c r="BY101" s="1295"/>
      <c r="BZ101" s="1295"/>
      <c r="CA101" s="1295"/>
      <c r="CB101" s="1295"/>
      <c r="CC101" s="1295"/>
      <c r="CD101" s="1295"/>
      <c r="CE101" s="1314" t="str">
        <f>DBCS(年末調整1!$AB$57)</f>
        <v/>
      </c>
      <c r="CF101" s="1314"/>
      <c r="CG101" s="1314"/>
      <c r="CH101" s="1314"/>
      <c r="CI101" s="1314"/>
      <c r="CJ101" s="1314"/>
      <c r="CK101" s="1314" t="str">
        <f>DBCS(年末調整1!$AF$57)</f>
        <v/>
      </c>
      <c r="CL101" s="1314"/>
      <c r="CM101" s="1314"/>
      <c r="CN101" s="1314"/>
      <c r="CO101" s="1314"/>
      <c r="CP101" s="1314"/>
      <c r="CQ101" s="1364"/>
      <c r="CR101" s="1303"/>
      <c r="CS101" s="1304"/>
      <c r="CT101" s="1277"/>
      <c r="CU101" s="1292" t="s">
        <v>241</v>
      </c>
      <c r="CV101" s="1293"/>
      <c r="CW101" s="1293"/>
      <c r="CX101" s="1293"/>
      <c r="CY101" s="1300"/>
      <c r="CZ101" s="1294" t="str">
        <f>DBCS(年末調整1!$X$79)</f>
        <v/>
      </c>
      <c r="DA101" s="1295"/>
      <c r="DB101" s="1295"/>
      <c r="DC101" s="1295"/>
      <c r="DD101" s="1295"/>
      <c r="DE101" s="1295"/>
      <c r="DF101" s="1295"/>
      <c r="DG101" s="1314" t="str">
        <f>DBCS(年末調整1!$AB$79)</f>
        <v/>
      </c>
      <c r="DH101" s="1314"/>
      <c r="DI101" s="1314"/>
      <c r="DJ101" s="1314"/>
      <c r="DK101" s="1314"/>
      <c r="DL101" s="1314"/>
      <c r="DM101" s="1314" t="str">
        <f>DBCS(年末調整1!$AF$79)</f>
        <v/>
      </c>
      <c r="DN101" s="1314"/>
      <c r="DO101" s="1314"/>
      <c r="DP101" s="1314"/>
      <c r="DQ101" s="1314"/>
      <c r="DR101" s="1314"/>
      <c r="DS101" s="1315"/>
      <c r="DT101" s="272"/>
      <c r="DU101" s="1371">
        <f>年末調整1!$X$69</f>
        <v>0</v>
      </c>
      <c r="DV101" s="1371"/>
      <c r="DW101" s="1371">
        <f>年末調整1!$AB$69</f>
        <v>0</v>
      </c>
      <c r="DX101" s="1371"/>
      <c r="DY101" s="1371">
        <f>年末調整1!$AF$69</f>
        <v>0</v>
      </c>
      <c r="DZ101" s="1371"/>
      <c r="EA101" s="185"/>
    </row>
    <row r="102" spans="1:131" ht="15.75" customHeight="1" x14ac:dyDescent="0.15">
      <c r="B102" s="1243"/>
      <c r="C102" s="1243"/>
      <c r="D102" s="1223">
        <v>3</v>
      </c>
      <c r="E102" s="1196" t="s">
        <v>339</v>
      </c>
      <c r="F102" s="1197"/>
      <c r="G102" s="1197"/>
      <c r="H102" s="1197"/>
      <c r="I102" s="1198"/>
      <c r="J102" s="1245">
        <f>年末調整1!$G$60</f>
        <v>0</v>
      </c>
      <c r="K102" s="1246"/>
      <c r="L102" s="1246"/>
      <c r="M102" s="1246"/>
      <c r="N102" s="1246"/>
      <c r="O102" s="1246"/>
      <c r="P102" s="1246"/>
      <c r="Q102" s="1246"/>
      <c r="R102" s="1246"/>
      <c r="S102" s="1246"/>
      <c r="T102" s="1246"/>
      <c r="U102" s="1246"/>
      <c r="V102" s="1246"/>
      <c r="W102" s="1246"/>
      <c r="X102" s="1247"/>
      <c r="Y102" s="1299" t="s">
        <v>263</v>
      </c>
      <c r="Z102" s="1368"/>
      <c r="AA102" s="1365">
        <f>年末調整1!$V$60</f>
        <v>0</v>
      </c>
      <c r="AB102" s="1117"/>
      <c r="AC102" s="1366"/>
      <c r="AD102" s="1252"/>
      <c r="AE102" s="1252"/>
      <c r="AF102" s="1253">
        <v>3</v>
      </c>
      <c r="AG102" s="1196" t="s">
        <v>339</v>
      </c>
      <c r="AH102" s="1197"/>
      <c r="AI102" s="1197"/>
      <c r="AJ102" s="1197"/>
      <c r="AK102" s="1198"/>
      <c r="AL102" s="1307">
        <f>年末調整1!$H$82</f>
        <v>0</v>
      </c>
      <c r="AM102" s="1308"/>
      <c r="AN102" s="1308"/>
      <c r="AO102" s="1308"/>
      <c r="AP102" s="1308"/>
      <c r="AQ102" s="1308"/>
      <c r="AR102" s="1308"/>
      <c r="AS102" s="1308"/>
      <c r="AT102" s="1308"/>
      <c r="AU102" s="1308"/>
      <c r="AV102" s="1308"/>
      <c r="AW102" s="1308"/>
      <c r="AX102" s="1308"/>
      <c r="AY102" s="1308"/>
      <c r="AZ102" s="1309"/>
      <c r="BA102" s="1299" t="s">
        <v>263</v>
      </c>
      <c r="BB102" s="1299"/>
      <c r="BC102" s="1206">
        <f>年末調整1!$V$82</f>
        <v>0</v>
      </c>
      <c r="BD102" s="1207"/>
      <c r="BE102" s="1208"/>
      <c r="BF102" s="180"/>
      <c r="BG102" s="294"/>
      <c r="BH102" s="294"/>
      <c r="BI102" s="294"/>
      <c r="BJ102" s="294"/>
      <c r="BK102" s="294"/>
      <c r="BL102" s="294"/>
      <c r="BM102" s="181"/>
      <c r="BP102" s="1303"/>
      <c r="BQ102" s="1304"/>
      <c r="BR102" s="1275">
        <v>3</v>
      </c>
      <c r="BS102" s="1127" t="s">
        <v>355</v>
      </c>
      <c r="BT102" s="1128"/>
      <c r="BU102" s="1128"/>
      <c r="BV102" s="1128"/>
      <c r="BW102" s="1128"/>
      <c r="BX102" s="1278">
        <f>年末調整1!$G$60</f>
        <v>0</v>
      </c>
      <c r="BY102" s="1279"/>
      <c r="BZ102" s="1279"/>
      <c r="CA102" s="1279"/>
      <c r="CB102" s="1279"/>
      <c r="CC102" s="1279"/>
      <c r="CD102" s="1279"/>
      <c r="CE102" s="1279"/>
      <c r="CF102" s="1279"/>
      <c r="CG102" s="1279"/>
      <c r="CH102" s="1279"/>
      <c r="CI102" s="1279"/>
      <c r="CJ102" s="1279"/>
      <c r="CK102" s="1279"/>
      <c r="CL102" s="1280"/>
      <c r="CM102" s="1373" t="s">
        <v>263</v>
      </c>
      <c r="CN102" s="1374"/>
      <c r="CO102" s="1272">
        <f>年末調整1!$V$60</f>
        <v>0</v>
      </c>
      <c r="CP102" s="1273"/>
      <c r="CQ102" s="1273"/>
      <c r="CR102" s="1303"/>
      <c r="CS102" s="1304"/>
      <c r="CT102" s="1275">
        <v>3</v>
      </c>
      <c r="CU102" s="1127" t="s">
        <v>355</v>
      </c>
      <c r="CV102" s="1128"/>
      <c r="CW102" s="1128"/>
      <c r="CX102" s="1128"/>
      <c r="CY102" s="1128"/>
      <c r="CZ102" s="1109">
        <f>年末調整1!$H$82</f>
        <v>0</v>
      </c>
      <c r="DA102" s="1110"/>
      <c r="DB102" s="1110"/>
      <c r="DC102" s="1110"/>
      <c r="DD102" s="1110"/>
      <c r="DE102" s="1110"/>
      <c r="DF102" s="1110"/>
      <c r="DG102" s="1110"/>
      <c r="DH102" s="1110"/>
      <c r="DI102" s="1110"/>
      <c r="DJ102" s="1110"/>
      <c r="DK102" s="1110"/>
      <c r="DL102" s="1110"/>
      <c r="DM102" s="1110"/>
      <c r="DN102" s="1111"/>
      <c r="DO102" s="1112" t="s">
        <v>263</v>
      </c>
      <c r="DP102" s="1113"/>
      <c r="DQ102" s="1116">
        <f>年末調整1!$V$82</f>
        <v>0</v>
      </c>
      <c r="DR102" s="1117"/>
      <c r="DS102" s="1118"/>
      <c r="DT102" s="186"/>
      <c r="DU102" s="295"/>
      <c r="DV102" s="295"/>
      <c r="DW102" s="295"/>
      <c r="DX102" s="295"/>
      <c r="DY102" s="295"/>
      <c r="DZ102" s="295"/>
      <c r="EA102" s="187"/>
    </row>
    <row r="103" spans="1:131" ht="33" customHeight="1" x14ac:dyDescent="0.15">
      <c r="B103" s="1243"/>
      <c r="C103" s="1243"/>
      <c r="D103" s="1223"/>
      <c r="E103" s="1228" t="s">
        <v>261</v>
      </c>
      <c r="F103" s="1229"/>
      <c r="G103" s="1229"/>
      <c r="H103" s="1229"/>
      <c r="I103" s="1230"/>
      <c r="J103" s="1234">
        <f>年末調整1!$G$61</f>
        <v>0</v>
      </c>
      <c r="K103" s="1235"/>
      <c r="L103" s="1235"/>
      <c r="M103" s="1235"/>
      <c r="N103" s="1235"/>
      <c r="O103" s="1235"/>
      <c r="P103" s="1235"/>
      <c r="Q103" s="1235"/>
      <c r="R103" s="1235"/>
      <c r="S103" s="1235"/>
      <c r="T103" s="1235"/>
      <c r="U103" s="1235"/>
      <c r="V103" s="1235"/>
      <c r="W103" s="1235"/>
      <c r="X103" s="1236"/>
      <c r="Y103" s="1299"/>
      <c r="Z103" s="1368"/>
      <c r="AA103" s="1365"/>
      <c r="AB103" s="1117"/>
      <c r="AC103" s="1366"/>
      <c r="AD103" s="1252"/>
      <c r="AE103" s="1252"/>
      <c r="AF103" s="1254"/>
      <c r="AG103" s="1228" t="s">
        <v>261</v>
      </c>
      <c r="AH103" s="1229"/>
      <c r="AI103" s="1229"/>
      <c r="AJ103" s="1229"/>
      <c r="AK103" s="1230"/>
      <c r="AL103" s="1231">
        <f>年末調整1!$G$83</f>
        <v>0</v>
      </c>
      <c r="AM103" s="1232"/>
      <c r="AN103" s="1232"/>
      <c r="AO103" s="1232"/>
      <c r="AP103" s="1232"/>
      <c r="AQ103" s="1232"/>
      <c r="AR103" s="1232"/>
      <c r="AS103" s="1232"/>
      <c r="AT103" s="1232"/>
      <c r="AU103" s="1232"/>
      <c r="AV103" s="1232"/>
      <c r="AW103" s="1232"/>
      <c r="AX103" s="1232"/>
      <c r="AY103" s="1232"/>
      <c r="AZ103" s="1233"/>
      <c r="BA103" s="1299"/>
      <c r="BB103" s="1299"/>
      <c r="BC103" s="1209"/>
      <c r="BD103" s="1210"/>
      <c r="BE103" s="1211"/>
      <c r="BF103" s="1311" t="s">
        <v>297</v>
      </c>
      <c r="BG103" s="1312"/>
      <c r="BH103" s="1312"/>
      <c r="BI103" s="1312"/>
      <c r="BJ103" s="1312"/>
      <c r="BK103" s="1312"/>
      <c r="BL103" s="1312"/>
      <c r="BM103" s="1313"/>
      <c r="BP103" s="1303"/>
      <c r="BQ103" s="1304"/>
      <c r="BR103" s="1276"/>
      <c r="BS103" s="1122" t="s">
        <v>261</v>
      </c>
      <c r="BT103" s="1123"/>
      <c r="BU103" s="1123"/>
      <c r="BV103" s="1123"/>
      <c r="BW103" s="1123"/>
      <c r="BX103" s="1124">
        <f>年末調整1!$G$61</f>
        <v>0</v>
      </c>
      <c r="BY103" s="1125"/>
      <c r="BZ103" s="1125"/>
      <c r="CA103" s="1125"/>
      <c r="CB103" s="1125"/>
      <c r="CC103" s="1125"/>
      <c r="CD103" s="1125"/>
      <c r="CE103" s="1125"/>
      <c r="CF103" s="1125"/>
      <c r="CG103" s="1125"/>
      <c r="CH103" s="1125"/>
      <c r="CI103" s="1125"/>
      <c r="CJ103" s="1125"/>
      <c r="CK103" s="1125"/>
      <c r="CL103" s="1126"/>
      <c r="CM103" s="1114"/>
      <c r="CN103" s="1115"/>
      <c r="CO103" s="1119"/>
      <c r="CP103" s="1120"/>
      <c r="CQ103" s="1120"/>
      <c r="CR103" s="1303"/>
      <c r="CS103" s="1304"/>
      <c r="CT103" s="1276"/>
      <c r="CU103" s="1122" t="s">
        <v>261</v>
      </c>
      <c r="CV103" s="1123"/>
      <c r="CW103" s="1123"/>
      <c r="CX103" s="1123"/>
      <c r="CY103" s="1123"/>
      <c r="CZ103" s="1124">
        <f>年末調整1!$G$83</f>
        <v>0</v>
      </c>
      <c r="DA103" s="1125"/>
      <c r="DB103" s="1125"/>
      <c r="DC103" s="1125"/>
      <c r="DD103" s="1125"/>
      <c r="DE103" s="1125"/>
      <c r="DF103" s="1125"/>
      <c r="DG103" s="1125"/>
      <c r="DH103" s="1125"/>
      <c r="DI103" s="1125"/>
      <c r="DJ103" s="1125"/>
      <c r="DK103" s="1125"/>
      <c r="DL103" s="1125"/>
      <c r="DM103" s="1125"/>
      <c r="DN103" s="1126"/>
      <c r="DO103" s="1114"/>
      <c r="DP103" s="1115"/>
      <c r="DQ103" s="1119"/>
      <c r="DR103" s="1120"/>
      <c r="DS103" s="1121"/>
      <c r="DT103" s="1485" t="s">
        <v>297</v>
      </c>
      <c r="DU103" s="1486"/>
      <c r="DV103" s="1486"/>
      <c r="DW103" s="1486"/>
      <c r="DX103" s="1486"/>
      <c r="DY103" s="1486"/>
      <c r="DZ103" s="1486"/>
      <c r="EA103" s="1487"/>
    </row>
    <row r="104" spans="1:131" ht="27.75" customHeight="1" x14ac:dyDescent="0.15">
      <c r="B104" s="1243"/>
      <c r="C104" s="1243"/>
      <c r="D104" s="1223"/>
      <c r="E104" s="1214" t="s">
        <v>241</v>
      </c>
      <c r="F104" s="1215"/>
      <c r="G104" s="1215"/>
      <c r="H104" s="1215"/>
      <c r="I104" s="1216"/>
      <c r="J104" s="1241" t="str">
        <f>DBCS(年末調整1!$X$60)</f>
        <v/>
      </c>
      <c r="K104" s="1242"/>
      <c r="L104" s="1242"/>
      <c r="M104" s="1242"/>
      <c r="N104" s="1242"/>
      <c r="O104" s="1242"/>
      <c r="P104" s="1242"/>
      <c r="Q104" s="1237" t="str">
        <f>DBCS(年末調整1!$AB$60)</f>
        <v/>
      </c>
      <c r="R104" s="1237"/>
      <c r="S104" s="1237"/>
      <c r="T104" s="1237"/>
      <c r="U104" s="1237"/>
      <c r="V104" s="1237"/>
      <c r="W104" s="1237" t="str">
        <f>DBCS(年末調整1!$AF$60)</f>
        <v/>
      </c>
      <c r="X104" s="1237"/>
      <c r="Y104" s="1237"/>
      <c r="Z104" s="1237"/>
      <c r="AA104" s="1237"/>
      <c r="AB104" s="1237"/>
      <c r="AC104" s="1240"/>
      <c r="AD104" s="1252"/>
      <c r="AE104" s="1252"/>
      <c r="AF104" s="1255"/>
      <c r="AG104" s="1214" t="s">
        <v>241</v>
      </c>
      <c r="AH104" s="1215"/>
      <c r="AI104" s="1215"/>
      <c r="AJ104" s="1215"/>
      <c r="AK104" s="1216"/>
      <c r="AL104" s="1241" t="str">
        <f>DBCS(年末調整1!$X$82)</f>
        <v/>
      </c>
      <c r="AM104" s="1242"/>
      <c r="AN104" s="1242"/>
      <c r="AO104" s="1242"/>
      <c r="AP104" s="1242"/>
      <c r="AQ104" s="1242"/>
      <c r="AR104" s="1242"/>
      <c r="AS104" s="1237" t="str">
        <f>DBCS(年末調整1!$AB$82)</f>
        <v/>
      </c>
      <c r="AT104" s="1237"/>
      <c r="AU104" s="1237"/>
      <c r="AV104" s="1237"/>
      <c r="AW104" s="1237"/>
      <c r="AX104" s="1237"/>
      <c r="AY104" s="1237" t="str">
        <f>DBCS(年末調整1!$AF$82)</f>
        <v/>
      </c>
      <c r="AZ104" s="1237"/>
      <c r="BA104" s="1237"/>
      <c r="BB104" s="1237"/>
      <c r="BC104" s="1238"/>
      <c r="BD104" s="1238"/>
      <c r="BE104" s="1239"/>
      <c r="BF104" s="249"/>
      <c r="BG104" s="250"/>
      <c r="BH104" s="250"/>
      <c r="BI104" s="250"/>
      <c r="BJ104" s="250"/>
      <c r="BK104" s="250"/>
      <c r="BL104" s="250"/>
      <c r="BM104" s="251"/>
      <c r="BP104" s="1303"/>
      <c r="BQ104" s="1304"/>
      <c r="BR104" s="1277"/>
      <c r="BS104" s="1292" t="s">
        <v>241</v>
      </c>
      <c r="BT104" s="1293"/>
      <c r="BU104" s="1293"/>
      <c r="BV104" s="1293"/>
      <c r="BW104" s="1293"/>
      <c r="BX104" s="1294" t="str">
        <f>DBCS(年末調整1!$X$60)</f>
        <v/>
      </c>
      <c r="BY104" s="1295"/>
      <c r="BZ104" s="1295"/>
      <c r="CA104" s="1295"/>
      <c r="CB104" s="1295"/>
      <c r="CC104" s="1295"/>
      <c r="CD104" s="1295"/>
      <c r="CE104" s="1314" t="str">
        <f>DBCS(年末調整1!$AB$60)</f>
        <v/>
      </c>
      <c r="CF104" s="1314"/>
      <c r="CG104" s="1314"/>
      <c r="CH104" s="1314"/>
      <c r="CI104" s="1314"/>
      <c r="CJ104" s="1314"/>
      <c r="CK104" s="1314" t="str">
        <f>DBCS(年末調整1!$AF$60)</f>
        <v/>
      </c>
      <c r="CL104" s="1314"/>
      <c r="CM104" s="1314"/>
      <c r="CN104" s="1314"/>
      <c r="CO104" s="1314"/>
      <c r="CP104" s="1314"/>
      <c r="CQ104" s="1364"/>
      <c r="CR104" s="1303"/>
      <c r="CS104" s="1304"/>
      <c r="CT104" s="1277"/>
      <c r="CU104" s="1292" t="s">
        <v>241</v>
      </c>
      <c r="CV104" s="1293"/>
      <c r="CW104" s="1293"/>
      <c r="CX104" s="1293"/>
      <c r="CY104" s="1300"/>
      <c r="CZ104" s="1294" t="str">
        <f>DBCS(年末調整1!$X$82)</f>
        <v/>
      </c>
      <c r="DA104" s="1295"/>
      <c r="DB104" s="1295"/>
      <c r="DC104" s="1295"/>
      <c r="DD104" s="1295"/>
      <c r="DE104" s="1295"/>
      <c r="DF104" s="1295"/>
      <c r="DG104" s="1314" t="str">
        <f>DBCS(年末調整1!$AB$82)</f>
        <v/>
      </c>
      <c r="DH104" s="1314"/>
      <c r="DI104" s="1314"/>
      <c r="DJ104" s="1314"/>
      <c r="DK104" s="1314"/>
      <c r="DL104" s="1314"/>
      <c r="DM104" s="1314" t="str">
        <f>DBCS(年末調整1!$AF$82)</f>
        <v/>
      </c>
      <c r="DN104" s="1314"/>
      <c r="DO104" s="1314"/>
      <c r="DP104" s="1314"/>
      <c r="DQ104" s="1314"/>
      <c r="DR104" s="1314"/>
      <c r="DS104" s="1315"/>
      <c r="DT104" s="252"/>
      <c r="DU104" s="253"/>
      <c r="DV104" s="253"/>
      <c r="DW104" s="253"/>
      <c r="DX104" s="253"/>
      <c r="DY104" s="253"/>
      <c r="DZ104" s="253"/>
      <c r="EA104" s="254"/>
    </row>
    <row r="105" spans="1:131" ht="15.75" customHeight="1" x14ac:dyDescent="0.15">
      <c r="B105" s="1243"/>
      <c r="C105" s="1243"/>
      <c r="D105" s="1223">
        <v>4</v>
      </c>
      <c r="E105" s="1196" t="s">
        <v>339</v>
      </c>
      <c r="F105" s="1197"/>
      <c r="G105" s="1197"/>
      <c r="H105" s="1197"/>
      <c r="I105" s="1198"/>
      <c r="J105" s="1245">
        <f>年末調整1!$G$63</f>
        <v>0</v>
      </c>
      <c r="K105" s="1246"/>
      <c r="L105" s="1246"/>
      <c r="M105" s="1246"/>
      <c r="N105" s="1246"/>
      <c r="O105" s="1246"/>
      <c r="P105" s="1246"/>
      <c r="Q105" s="1246"/>
      <c r="R105" s="1246"/>
      <c r="S105" s="1246"/>
      <c r="T105" s="1246"/>
      <c r="U105" s="1246"/>
      <c r="V105" s="1246"/>
      <c r="W105" s="1246"/>
      <c r="X105" s="1247"/>
      <c r="Y105" s="1299" t="s">
        <v>263</v>
      </c>
      <c r="Z105" s="1368"/>
      <c r="AA105" s="1365">
        <f>年末調整1!$V$63</f>
        <v>0</v>
      </c>
      <c r="AB105" s="1117"/>
      <c r="AC105" s="1366"/>
      <c r="AD105" s="1252"/>
      <c r="AE105" s="1252"/>
      <c r="AF105" s="1253">
        <v>4</v>
      </c>
      <c r="AG105" s="1196" t="s">
        <v>339</v>
      </c>
      <c r="AH105" s="1197"/>
      <c r="AI105" s="1197"/>
      <c r="AJ105" s="1197"/>
      <c r="AK105" s="1198"/>
      <c r="AL105" s="1307">
        <f>年末調整1!$H$85</f>
        <v>0</v>
      </c>
      <c r="AM105" s="1308"/>
      <c r="AN105" s="1308"/>
      <c r="AO105" s="1308"/>
      <c r="AP105" s="1308"/>
      <c r="AQ105" s="1308"/>
      <c r="AR105" s="1308"/>
      <c r="AS105" s="1308"/>
      <c r="AT105" s="1308"/>
      <c r="AU105" s="1308"/>
      <c r="AV105" s="1308"/>
      <c r="AW105" s="1308"/>
      <c r="AX105" s="1308"/>
      <c r="AY105" s="1308"/>
      <c r="AZ105" s="1309"/>
      <c r="BA105" s="1299" t="s">
        <v>263</v>
      </c>
      <c r="BB105" s="1299"/>
      <c r="BC105" s="1206">
        <f>年末調整1!$V$85</f>
        <v>0</v>
      </c>
      <c r="BD105" s="1207"/>
      <c r="BE105" s="1208"/>
      <c r="BF105" s="296"/>
      <c r="BG105" s="297"/>
      <c r="BH105" s="297"/>
      <c r="BI105" s="297"/>
      <c r="BJ105" s="297"/>
      <c r="BK105" s="297"/>
      <c r="BL105" s="297"/>
      <c r="BM105" s="298"/>
      <c r="BP105" s="1303"/>
      <c r="BQ105" s="1304"/>
      <c r="BR105" s="1275">
        <v>4</v>
      </c>
      <c r="BS105" s="1127" t="s">
        <v>355</v>
      </c>
      <c r="BT105" s="1128"/>
      <c r="BU105" s="1128"/>
      <c r="BV105" s="1128"/>
      <c r="BW105" s="1128"/>
      <c r="BX105" s="1278">
        <f>年末調整1!$G$63</f>
        <v>0</v>
      </c>
      <c r="BY105" s="1279"/>
      <c r="BZ105" s="1279"/>
      <c r="CA105" s="1279"/>
      <c r="CB105" s="1279"/>
      <c r="CC105" s="1279"/>
      <c r="CD105" s="1279"/>
      <c r="CE105" s="1279"/>
      <c r="CF105" s="1279"/>
      <c r="CG105" s="1279"/>
      <c r="CH105" s="1279"/>
      <c r="CI105" s="1279"/>
      <c r="CJ105" s="1279"/>
      <c r="CK105" s="1279"/>
      <c r="CL105" s="1280"/>
      <c r="CM105" s="1373" t="s">
        <v>263</v>
      </c>
      <c r="CN105" s="1374"/>
      <c r="CO105" s="1272">
        <f>年末調整1!$V$63</f>
        <v>0</v>
      </c>
      <c r="CP105" s="1273"/>
      <c r="CQ105" s="1273"/>
      <c r="CR105" s="1303"/>
      <c r="CS105" s="1304"/>
      <c r="CT105" s="1275">
        <v>4</v>
      </c>
      <c r="CU105" s="1127" t="s">
        <v>355</v>
      </c>
      <c r="CV105" s="1128"/>
      <c r="CW105" s="1128"/>
      <c r="CX105" s="1128"/>
      <c r="CY105" s="1128"/>
      <c r="CZ105" s="1109">
        <f>年末調整1!$H$85</f>
        <v>0</v>
      </c>
      <c r="DA105" s="1110"/>
      <c r="DB105" s="1110"/>
      <c r="DC105" s="1110"/>
      <c r="DD105" s="1110"/>
      <c r="DE105" s="1110"/>
      <c r="DF105" s="1110"/>
      <c r="DG105" s="1110"/>
      <c r="DH105" s="1110"/>
      <c r="DI105" s="1110"/>
      <c r="DJ105" s="1110"/>
      <c r="DK105" s="1110"/>
      <c r="DL105" s="1110"/>
      <c r="DM105" s="1110"/>
      <c r="DN105" s="1111"/>
      <c r="DO105" s="1112" t="s">
        <v>263</v>
      </c>
      <c r="DP105" s="1113"/>
      <c r="DQ105" s="1116">
        <f>年末調整1!$V$85</f>
        <v>0</v>
      </c>
      <c r="DR105" s="1117"/>
      <c r="DS105" s="1118"/>
      <c r="DT105" s="299"/>
      <c r="DU105" s="297"/>
      <c r="DV105" s="297"/>
      <c r="DW105" s="297"/>
      <c r="DX105" s="297"/>
      <c r="DY105" s="297"/>
      <c r="DZ105" s="297"/>
      <c r="EA105" s="300"/>
    </row>
    <row r="106" spans="1:131" ht="33" customHeight="1" x14ac:dyDescent="0.15">
      <c r="B106" s="1243"/>
      <c r="C106" s="1243"/>
      <c r="D106" s="1223"/>
      <c r="E106" s="1228" t="s">
        <v>261</v>
      </c>
      <c r="F106" s="1229"/>
      <c r="G106" s="1229"/>
      <c r="H106" s="1229"/>
      <c r="I106" s="1230"/>
      <c r="J106" s="1234">
        <f>年末調整1!$G$64</f>
        <v>0</v>
      </c>
      <c r="K106" s="1235"/>
      <c r="L106" s="1235"/>
      <c r="M106" s="1235"/>
      <c r="N106" s="1235"/>
      <c r="O106" s="1235"/>
      <c r="P106" s="1235"/>
      <c r="Q106" s="1235"/>
      <c r="R106" s="1235"/>
      <c r="S106" s="1235"/>
      <c r="T106" s="1235"/>
      <c r="U106" s="1235"/>
      <c r="V106" s="1235"/>
      <c r="W106" s="1235"/>
      <c r="X106" s="1236"/>
      <c r="Y106" s="1299"/>
      <c r="Z106" s="1368"/>
      <c r="AA106" s="1365"/>
      <c r="AB106" s="1117"/>
      <c r="AC106" s="1366"/>
      <c r="AD106" s="1252"/>
      <c r="AE106" s="1252"/>
      <c r="AF106" s="1254"/>
      <c r="AG106" s="1228" t="s">
        <v>261</v>
      </c>
      <c r="AH106" s="1229"/>
      <c r="AI106" s="1229"/>
      <c r="AJ106" s="1229"/>
      <c r="AK106" s="1230"/>
      <c r="AL106" s="1231">
        <f>年末調整1!$G$86</f>
        <v>0</v>
      </c>
      <c r="AM106" s="1232"/>
      <c r="AN106" s="1232"/>
      <c r="AO106" s="1232"/>
      <c r="AP106" s="1232"/>
      <c r="AQ106" s="1232"/>
      <c r="AR106" s="1232"/>
      <c r="AS106" s="1232"/>
      <c r="AT106" s="1232"/>
      <c r="AU106" s="1232"/>
      <c r="AV106" s="1232"/>
      <c r="AW106" s="1232"/>
      <c r="AX106" s="1232"/>
      <c r="AY106" s="1232"/>
      <c r="AZ106" s="1233"/>
      <c r="BA106" s="1299"/>
      <c r="BB106" s="1299"/>
      <c r="BC106" s="1209"/>
      <c r="BD106" s="1210"/>
      <c r="BE106" s="1211"/>
      <c r="BF106" s="296"/>
      <c r="BG106" s="297"/>
      <c r="BH106" s="297"/>
      <c r="BI106" s="297"/>
      <c r="BJ106" s="297"/>
      <c r="BK106" s="297"/>
      <c r="BL106" s="297"/>
      <c r="BM106" s="298"/>
      <c r="BP106" s="1303"/>
      <c r="BQ106" s="1304"/>
      <c r="BR106" s="1276"/>
      <c r="BS106" s="1122" t="s">
        <v>261</v>
      </c>
      <c r="BT106" s="1123"/>
      <c r="BU106" s="1123"/>
      <c r="BV106" s="1123"/>
      <c r="BW106" s="1123"/>
      <c r="BX106" s="1124">
        <f>年末調整1!$G$64</f>
        <v>0</v>
      </c>
      <c r="BY106" s="1125"/>
      <c r="BZ106" s="1125"/>
      <c r="CA106" s="1125"/>
      <c r="CB106" s="1125"/>
      <c r="CC106" s="1125"/>
      <c r="CD106" s="1125"/>
      <c r="CE106" s="1125"/>
      <c r="CF106" s="1125"/>
      <c r="CG106" s="1125"/>
      <c r="CH106" s="1125"/>
      <c r="CI106" s="1125"/>
      <c r="CJ106" s="1125"/>
      <c r="CK106" s="1125"/>
      <c r="CL106" s="1126"/>
      <c r="CM106" s="1114"/>
      <c r="CN106" s="1115"/>
      <c r="CO106" s="1119"/>
      <c r="CP106" s="1120"/>
      <c r="CQ106" s="1120"/>
      <c r="CR106" s="1303"/>
      <c r="CS106" s="1304"/>
      <c r="CT106" s="1276"/>
      <c r="CU106" s="1122" t="s">
        <v>261</v>
      </c>
      <c r="CV106" s="1123"/>
      <c r="CW106" s="1123"/>
      <c r="CX106" s="1123"/>
      <c r="CY106" s="1123"/>
      <c r="CZ106" s="1124">
        <f>年末調整1!$G$86</f>
        <v>0</v>
      </c>
      <c r="DA106" s="1125"/>
      <c r="DB106" s="1125"/>
      <c r="DC106" s="1125"/>
      <c r="DD106" s="1125"/>
      <c r="DE106" s="1125"/>
      <c r="DF106" s="1125"/>
      <c r="DG106" s="1125"/>
      <c r="DH106" s="1125"/>
      <c r="DI106" s="1125"/>
      <c r="DJ106" s="1125"/>
      <c r="DK106" s="1125"/>
      <c r="DL106" s="1125"/>
      <c r="DM106" s="1125"/>
      <c r="DN106" s="1126"/>
      <c r="DO106" s="1114"/>
      <c r="DP106" s="1115"/>
      <c r="DQ106" s="1119"/>
      <c r="DR106" s="1120"/>
      <c r="DS106" s="1121"/>
      <c r="DT106" s="299"/>
      <c r="DU106" s="297"/>
      <c r="DV106" s="297"/>
      <c r="DW106" s="297"/>
      <c r="DX106" s="297"/>
      <c r="DY106" s="297"/>
      <c r="DZ106" s="297"/>
      <c r="EA106" s="300"/>
    </row>
    <row r="107" spans="1:131" ht="27.75" customHeight="1" x14ac:dyDescent="0.15">
      <c r="B107" s="1244"/>
      <c r="C107" s="1244"/>
      <c r="D107" s="1224"/>
      <c r="E107" s="1225" t="s">
        <v>241</v>
      </c>
      <c r="F107" s="1226"/>
      <c r="G107" s="1226"/>
      <c r="H107" s="1226"/>
      <c r="I107" s="1227"/>
      <c r="J107" s="1296" t="str">
        <f>DBCS(年末調整1!$X$63)</f>
        <v/>
      </c>
      <c r="K107" s="1297"/>
      <c r="L107" s="1297"/>
      <c r="M107" s="1297"/>
      <c r="N107" s="1297"/>
      <c r="O107" s="1297"/>
      <c r="P107" s="1297"/>
      <c r="Q107" s="1298" t="str">
        <f>DBCS(年末調整1!$AB$63)</f>
        <v/>
      </c>
      <c r="R107" s="1298"/>
      <c r="S107" s="1298"/>
      <c r="T107" s="1298"/>
      <c r="U107" s="1298"/>
      <c r="V107" s="1298"/>
      <c r="W107" s="1298" t="str">
        <f>DBCS(年末調整1!$AF$63)</f>
        <v/>
      </c>
      <c r="X107" s="1298"/>
      <c r="Y107" s="1298"/>
      <c r="Z107" s="1298"/>
      <c r="AA107" s="1298"/>
      <c r="AB107" s="1298"/>
      <c r="AC107" s="1360"/>
      <c r="AD107" s="1252"/>
      <c r="AE107" s="1252"/>
      <c r="AF107" s="1372"/>
      <c r="AG107" s="1225" t="s">
        <v>241</v>
      </c>
      <c r="AH107" s="1226"/>
      <c r="AI107" s="1226"/>
      <c r="AJ107" s="1226"/>
      <c r="AK107" s="1227"/>
      <c r="AL107" s="1296" t="str">
        <f>DBCS(年末調整1!$X$85)</f>
        <v/>
      </c>
      <c r="AM107" s="1297"/>
      <c r="AN107" s="1297"/>
      <c r="AO107" s="1297"/>
      <c r="AP107" s="1297"/>
      <c r="AQ107" s="1297"/>
      <c r="AR107" s="1297"/>
      <c r="AS107" s="1298" t="str">
        <f>DBCS(年末調整1!$AB$85)</f>
        <v/>
      </c>
      <c r="AT107" s="1298"/>
      <c r="AU107" s="1298"/>
      <c r="AV107" s="1298"/>
      <c r="AW107" s="1298"/>
      <c r="AX107" s="1298"/>
      <c r="AY107" s="1298" t="str">
        <f>DBCS(年末調整1!$AF$85)</f>
        <v/>
      </c>
      <c r="AZ107" s="1298"/>
      <c r="BA107" s="1298"/>
      <c r="BB107" s="1298"/>
      <c r="BC107" s="1238"/>
      <c r="BD107" s="1238"/>
      <c r="BE107" s="1239"/>
      <c r="BF107" s="296"/>
      <c r="BG107" s="297"/>
      <c r="BH107" s="297"/>
      <c r="BI107" s="297"/>
      <c r="BJ107" s="297"/>
      <c r="BK107" s="297"/>
      <c r="BL107" s="297"/>
      <c r="BM107" s="298"/>
      <c r="BP107" s="1305"/>
      <c r="BQ107" s="1306"/>
      <c r="BR107" s="1277"/>
      <c r="BS107" s="1292" t="s">
        <v>241</v>
      </c>
      <c r="BT107" s="1293"/>
      <c r="BU107" s="1293"/>
      <c r="BV107" s="1293"/>
      <c r="BW107" s="1293"/>
      <c r="BX107" s="1294" t="str">
        <f>DBCS(年末調整1!$X$63)</f>
        <v/>
      </c>
      <c r="BY107" s="1295"/>
      <c r="BZ107" s="1295"/>
      <c r="CA107" s="1295"/>
      <c r="CB107" s="1295"/>
      <c r="CC107" s="1295"/>
      <c r="CD107" s="1295"/>
      <c r="CE107" s="1314" t="str">
        <f>DBCS(年末調整1!$AB$63)</f>
        <v/>
      </c>
      <c r="CF107" s="1314"/>
      <c r="CG107" s="1314"/>
      <c r="CH107" s="1314"/>
      <c r="CI107" s="1314"/>
      <c r="CJ107" s="1314"/>
      <c r="CK107" s="1314" t="str">
        <f>DBCS(年末調整1!$AF$63)</f>
        <v/>
      </c>
      <c r="CL107" s="1314"/>
      <c r="CM107" s="1314"/>
      <c r="CN107" s="1314"/>
      <c r="CO107" s="1314"/>
      <c r="CP107" s="1314"/>
      <c r="CQ107" s="1364"/>
      <c r="CR107" s="1305"/>
      <c r="CS107" s="1306"/>
      <c r="CT107" s="1277"/>
      <c r="CU107" s="1292" t="s">
        <v>241</v>
      </c>
      <c r="CV107" s="1293"/>
      <c r="CW107" s="1293"/>
      <c r="CX107" s="1293"/>
      <c r="CY107" s="1300"/>
      <c r="CZ107" s="1294" t="str">
        <f>DBCS(年末調整1!$X$85)</f>
        <v/>
      </c>
      <c r="DA107" s="1295"/>
      <c r="DB107" s="1295"/>
      <c r="DC107" s="1295"/>
      <c r="DD107" s="1295"/>
      <c r="DE107" s="1295"/>
      <c r="DF107" s="1295"/>
      <c r="DG107" s="1314" t="str">
        <f>DBCS(年末調整1!$AB$85)</f>
        <v/>
      </c>
      <c r="DH107" s="1314"/>
      <c r="DI107" s="1314"/>
      <c r="DJ107" s="1314"/>
      <c r="DK107" s="1314"/>
      <c r="DL107" s="1314"/>
      <c r="DM107" s="1314" t="str">
        <f>DBCS(年末調整1!$AF$85)</f>
        <v/>
      </c>
      <c r="DN107" s="1314"/>
      <c r="DO107" s="1314"/>
      <c r="DP107" s="1314"/>
      <c r="DQ107" s="1314"/>
      <c r="DR107" s="1314"/>
      <c r="DS107" s="1315"/>
      <c r="DT107" s="301"/>
      <c r="DU107" s="302"/>
      <c r="DV107" s="302"/>
      <c r="DW107" s="302"/>
      <c r="DX107" s="302"/>
      <c r="DY107" s="302"/>
      <c r="DZ107" s="302"/>
      <c r="EA107" s="303"/>
    </row>
    <row r="108" spans="1:131" ht="15.75" customHeight="1" x14ac:dyDescent="0.15">
      <c r="B108" s="1361" t="s">
        <v>139</v>
      </c>
      <c r="C108" s="1361"/>
      <c r="D108" s="1361"/>
      <c r="E108" s="1361" t="s">
        <v>140</v>
      </c>
      <c r="F108" s="1361"/>
      <c r="G108" s="1361" t="s">
        <v>141</v>
      </c>
      <c r="H108" s="1361"/>
      <c r="I108" s="1361" t="s">
        <v>142</v>
      </c>
      <c r="J108" s="1361"/>
      <c r="K108" s="1361" t="s">
        <v>3</v>
      </c>
      <c r="L108" s="1361"/>
      <c r="M108" s="1361"/>
      <c r="N108" s="1362" t="s">
        <v>143</v>
      </c>
      <c r="O108" s="1362"/>
      <c r="P108" s="1362"/>
      <c r="Q108" s="1362"/>
      <c r="R108" s="1362"/>
      <c r="S108" s="1362"/>
      <c r="T108" s="1363" t="s">
        <v>147</v>
      </c>
      <c r="U108" s="1363"/>
      <c r="V108" s="1363"/>
      <c r="W108" s="1363"/>
      <c r="X108" s="1363"/>
      <c r="Y108" s="1363"/>
      <c r="Z108" s="1361" t="s">
        <v>148</v>
      </c>
      <c r="AA108" s="1361"/>
      <c r="AB108" s="1361" t="s">
        <v>149</v>
      </c>
      <c r="AC108" s="1361"/>
      <c r="AD108" s="1291" t="s">
        <v>101</v>
      </c>
      <c r="AE108" s="1291"/>
      <c r="AF108" s="1291"/>
      <c r="AG108" s="1291"/>
      <c r="AH108" s="1291"/>
      <c r="AI108" s="1291"/>
      <c r="AJ108" s="1291"/>
      <c r="AK108" s="1291"/>
      <c r="AL108" s="1291"/>
      <c r="AM108" s="1291"/>
      <c r="AN108" s="1291"/>
      <c r="AO108" s="1291"/>
      <c r="AP108" s="1291"/>
      <c r="AQ108" s="1291"/>
      <c r="AR108" s="1291"/>
      <c r="AS108" s="1291" t="s">
        <v>340</v>
      </c>
      <c r="AT108" s="1291"/>
      <c r="AU108" s="1291"/>
      <c r="AV108" s="1291"/>
      <c r="AW108" s="1291"/>
      <c r="AX108" s="1291"/>
      <c r="AY108" s="1291"/>
      <c r="AZ108" s="1291"/>
      <c r="BA108" s="1291"/>
      <c r="BB108" s="1291"/>
      <c r="BC108" s="1291"/>
      <c r="BD108" s="1291"/>
      <c r="BE108" s="1291"/>
      <c r="BF108" s="1291"/>
      <c r="BG108" s="1291"/>
      <c r="BH108" s="1291"/>
      <c r="BI108" s="1291"/>
      <c r="BJ108" s="1291"/>
      <c r="BK108" s="1291"/>
      <c r="BL108" s="1291"/>
      <c r="BM108" s="1291"/>
      <c r="BP108" s="1290" t="s">
        <v>139</v>
      </c>
      <c r="BQ108" s="1290"/>
      <c r="BR108" s="1290"/>
      <c r="BS108" s="1290" t="s">
        <v>140</v>
      </c>
      <c r="BT108" s="1290"/>
      <c r="BU108" s="1290" t="s">
        <v>141</v>
      </c>
      <c r="BV108" s="1290"/>
      <c r="BW108" s="1290" t="s">
        <v>142</v>
      </c>
      <c r="BX108" s="1290"/>
      <c r="BY108" s="1290" t="s">
        <v>3</v>
      </c>
      <c r="BZ108" s="1290"/>
      <c r="CA108" s="1290"/>
      <c r="CB108" s="1310" t="s">
        <v>143</v>
      </c>
      <c r="CC108" s="1310"/>
      <c r="CD108" s="1310"/>
      <c r="CE108" s="1310"/>
      <c r="CF108" s="1310"/>
      <c r="CG108" s="1310"/>
      <c r="CH108" s="1289" t="s">
        <v>147</v>
      </c>
      <c r="CI108" s="1289"/>
      <c r="CJ108" s="1289"/>
      <c r="CK108" s="1289"/>
      <c r="CL108" s="1289"/>
      <c r="CM108" s="1289"/>
      <c r="CN108" s="1290" t="s">
        <v>148</v>
      </c>
      <c r="CO108" s="1290"/>
      <c r="CP108" s="1290" t="s">
        <v>149</v>
      </c>
      <c r="CQ108" s="1290"/>
      <c r="CR108" s="1108" t="s">
        <v>101</v>
      </c>
      <c r="CS108" s="1108"/>
      <c r="CT108" s="1108"/>
      <c r="CU108" s="1108"/>
      <c r="CV108" s="1108"/>
      <c r="CW108" s="1108"/>
      <c r="CX108" s="1108"/>
      <c r="CY108" s="1108"/>
      <c r="CZ108" s="1108"/>
      <c r="DA108" s="1108"/>
      <c r="DB108" s="1108"/>
      <c r="DC108" s="1108"/>
      <c r="DD108" s="1108"/>
      <c r="DE108" s="1108"/>
      <c r="DF108" s="1108"/>
      <c r="DG108" s="1108" t="s">
        <v>356</v>
      </c>
      <c r="DH108" s="1108"/>
      <c r="DI108" s="1108"/>
      <c r="DJ108" s="1108"/>
      <c r="DK108" s="1108"/>
      <c r="DL108" s="1108"/>
      <c r="DM108" s="1108"/>
      <c r="DN108" s="1108"/>
      <c r="DO108" s="1108"/>
      <c r="DP108" s="1108"/>
      <c r="DQ108" s="1108"/>
      <c r="DR108" s="1108"/>
      <c r="DS108" s="1108"/>
      <c r="DT108" s="1108"/>
      <c r="DU108" s="1108"/>
      <c r="DV108" s="1108"/>
      <c r="DW108" s="1108"/>
      <c r="DX108" s="1108"/>
      <c r="DY108" s="1108"/>
      <c r="DZ108" s="1108"/>
      <c r="EA108" s="1108"/>
    </row>
    <row r="109" spans="1:131" ht="15.75" customHeight="1" x14ac:dyDescent="0.15">
      <c r="B109" s="1361"/>
      <c r="C109" s="1361"/>
      <c r="D109" s="1361"/>
      <c r="E109" s="1361"/>
      <c r="F109" s="1361"/>
      <c r="G109" s="1361"/>
      <c r="H109" s="1361"/>
      <c r="I109" s="1361"/>
      <c r="J109" s="1361"/>
      <c r="K109" s="1361"/>
      <c r="L109" s="1361"/>
      <c r="M109" s="1361"/>
      <c r="N109" s="1361" t="s">
        <v>144</v>
      </c>
      <c r="O109" s="1361"/>
      <c r="P109" s="1361"/>
      <c r="Q109" s="1361" t="s">
        <v>145</v>
      </c>
      <c r="R109" s="1361"/>
      <c r="S109" s="1361"/>
      <c r="T109" s="1361" t="s">
        <v>146</v>
      </c>
      <c r="U109" s="1361"/>
      <c r="V109" s="1361"/>
      <c r="W109" s="1361" t="s">
        <v>144</v>
      </c>
      <c r="X109" s="1361"/>
      <c r="Y109" s="1361"/>
      <c r="Z109" s="1361"/>
      <c r="AA109" s="1361"/>
      <c r="AB109" s="1361"/>
      <c r="AC109" s="1361"/>
      <c r="AD109" s="1291"/>
      <c r="AE109" s="1291"/>
      <c r="AF109" s="1291"/>
      <c r="AG109" s="1291"/>
      <c r="AH109" s="1291"/>
      <c r="AI109" s="1291"/>
      <c r="AJ109" s="1291"/>
      <c r="AK109" s="1291"/>
      <c r="AL109" s="1291"/>
      <c r="AM109" s="1291"/>
      <c r="AN109" s="1291"/>
      <c r="AO109" s="1291"/>
      <c r="AP109" s="1291"/>
      <c r="AQ109" s="1291"/>
      <c r="AR109" s="1291"/>
      <c r="AS109" s="1291"/>
      <c r="AT109" s="1291"/>
      <c r="AU109" s="1291"/>
      <c r="AV109" s="1291"/>
      <c r="AW109" s="1291"/>
      <c r="AX109" s="1291"/>
      <c r="AY109" s="1291"/>
      <c r="AZ109" s="1291"/>
      <c r="BA109" s="1291"/>
      <c r="BB109" s="1291"/>
      <c r="BC109" s="1291"/>
      <c r="BD109" s="1291"/>
      <c r="BE109" s="1291"/>
      <c r="BF109" s="1291"/>
      <c r="BG109" s="1291"/>
      <c r="BH109" s="1291"/>
      <c r="BI109" s="1291"/>
      <c r="BJ109" s="1291"/>
      <c r="BK109" s="1291"/>
      <c r="BL109" s="1291"/>
      <c r="BM109" s="1291"/>
      <c r="BP109" s="1290"/>
      <c r="BQ109" s="1290"/>
      <c r="BR109" s="1290"/>
      <c r="BS109" s="1290"/>
      <c r="BT109" s="1290"/>
      <c r="BU109" s="1290"/>
      <c r="BV109" s="1290"/>
      <c r="BW109" s="1290"/>
      <c r="BX109" s="1290"/>
      <c r="BY109" s="1290"/>
      <c r="BZ109" s="1290"/>
      <c r="CA109" s="1290"/>
      <c r="CB109" s="1290" t="s">
        <v>144</v>
      </c>
      <c r="CC109" s="1290"/>
      <c r="CD109" s="1290"/>
      <c r="CE109" s="1290" t="s">
        <v>145</v>
      </c>
      <c r="CF109" s="1290"/>
      <c r="CG109" s="1290"/>
      <c r="CH109" s="1290" t="s">
        <v>146</v>
      </c>
      <c r="CI109" s="1290"/>
      <c r="CJ109" s="1290"/>
      <c r="CK109" s="1290" t="s">
        <v>144</v>
      </c>
      <c r="CL109" s="1290"/>
      <c r="CM109" s="1290"/>
      <c r="CN109" s="1290"/>
      <c r="CO109" s="1290"/>
      <c r="CP109" s="1290"/>
      <c r="CQ109" s="1290"/>
      <c r="CR109" s="1108"/>
      <c r="CS109" s="1108"/>
      <c r="CT109" s="1108"/>
      <c r="CU109" s="1108"/>
      <c r="CV109" s="1108"/>
      <c r="CW109" s="1108"/>
      <c r="CX109" s="1108"/>
      <c r="CY109" s="1108"/>
      <c r="CZ109" s="1108"/>
      <c r="DA109" s="1108"/>
      <c r="DB109" s="1108"/>
      <c r="DC109" s="1108"/>
      <c r="DD109" s="1108"/>
      <c r="DE109" s="1108"/>
      <c r="DF109" s="1108"/>
      <c r="DG109" s="1108"/>
      <c r="DH109" s="1108"/>
      <c r="DI109" s="1108"/>
      <c r="DJ109" s="1108"/>
      <c r="DK109" s="1108"/>
      <c r="DL109" s="1108"/>
      <c r="DM109" s="1108"/>
      <c r="DN109" s="1108"/>
      <c r="DO109" s="1108"/>
      <c r="DP109" s="1108"/>
      <c r="DQ109" s="1108"/>
      <c r="DR109" s="1108"/>
      <c r="DS109" s="1108"/>
      <c r="DT109" s="1108"/>
      <c r="DU109" s="1108"/>
      <c r="DV109" s="1108"/>
      <c r="DW109" s="1108"/>
      <c r="DX109" s="1108"/>
      <c r="DY109" s="1108"/>
      <c r="DZ109" s="1108"/>
      <c r="EA109" s="1108"/>
    </row>
    <row r="110" spans="1:131" ht="15.75" customHeight="1" x14ac:dyDescent="0.15">
      <c r="B110" s="1361"/>
      <c r="C110" s="1361"/>
      <c r="D110" s="1361"/>
      <c r="E110" s="1361"/>
      <c r="F110" s="1361"/>
      <c r="G110" s="1361"/>
      <c r="H110" s="1361"/>
      <c r="I110" s="1361"/>
      <c r="J110" s="1361"/>
      <c r="K110" s="1361"/>
      <c r="L110" s="1361"/>
      <c r="M110" s="1361"/>
      <c r="N110" s="1361"/>
      <c r="O110" s="1361"/>
      <c r="P110" s="1361"/>
      <c r="Q110" s="1361"/>
      <c r="R110" s="1361"/>
      <c r="S110" s="1361"/>
      <c r="T110" s="1361"/>
      <c r="U110" s="1361"/>
      <c r="V110" s="1361"/>
      <c r="W110" s="1361"/>
      <c r="X110" s="1361"/>
      <c r="Y110" s="1361"/>
      <c r="Z110" s="1361"/>
      <c r="AA110" s="1361"/>
      <c r="AB110" s="1361"/>
      <c r="AC110" s="1361"/>
      <c r="AD110" s="1291" t="s">
        <v>102</v>
      </c>
      <c r="AE110" s="1291"/>
      <c r="AF110" s="1291"/>
      <c r="AG110" s="1291" t="s">
        <v>103</v>
      </c>
      <c r="AH110" s="1291"/>
      <c r="AI110" s="1291"/>
      <c r="AJ110" s="1291" t="s">
        <v>104</v>
      </c>
      <c r="AK110" s="1291"/>
      <c r="AL110" s="1291"/>
      <c r="AM110" s="1291" t="s">
        <v>2</v>
      </c>
      <c r="AN110" s="1291"/>
      <c r="AO110" s="1291"/>
      <c r="AP110" s="1291" t="s">
        <v>105</v>
      </c>
      <c r="AQ110" s="1291"/>
      <c r="AR110" s="1291"/>
      <c r="AS110" s="1291" t="s">
        <v>106</v>
      </c>
      <c r="AT110" s="1291"/>
      <c r="AU110" s="1291"/>
      <c r="AV110" s="1291" t="s">
        <v>107</v>
      </c>
      <c r="AW110" s="1291"/>
      <c r="AX110" s="1291"/>
      <c r="AY110" s="1291" t="s">
        <v>108</v>
      </c>
      <c r="AZ110" s="1291"/>
      <c r="BA110" s="1291"/>
      <c r="BB110" s="1291" t="s">
        <v>109</v>
      </c>
      <c r="BC110" s="1291"/>
      <c r="BD110" s="1291"/>
      <c r="BE110" s="1291" t="s">
        <v>104</v>
      </c>
      <c r="BF110" s="1291"/>
      <c r="BG110" s="1291"/>
      <c r="BH110" s="1291" t="s">
        <v>2</v>
      </c>
      <c r="BI110" s="1291"/>
      <c r="BJ110" s="1291"/>
      <c r="BK110" s="1291" t="s">
        <v>105</v>
      </c>
      <c r="BL110" s="1291"/>
      <c r="BM110" s="1291"/>
      <c r="BP110" s="1290"/>
      <c r="BQ110" s="1290"/>
      <c r="BR110" s="1290"/>
      <c r="BS110" s="1290"/>
      <c r="BT110" s="1290"/>
      <c r="BU110" s="1290"/>
      <c r="BV110" s="1290"/>
      <c r="BW110" s="1290"/>
      <c r="BX110" s="1290"/>
      <c r="BY110" s="1290"/>
      <c r="BZ110" s="1290"/>
      <c r="CA110" s="1290"/>
      <c r="CB110" s="1290"/>
      <c r="CC110" s="1290"/>
      <c r="CD110" s="1290"/>
      <c r="CE110" s="1290"/>
      <c r="CF110" s="1290"/>
      <c r="CG110" s="1290"/>
      <c r="CH110" s="1290"/>
      <c r="CI110" s="1290"/>
      <c r="CJ110" s="1290"/>
      <c r="CK110" s="1290"/>
      <c r="CL110" s="1290"/>
      <c r="CM110" s="1290"/>
      <c r="CN110" s="1290"/>
      <c r="CO110" s="1290"/>
      <c r="CP110" s="1290"/>
      <c r="CQ110" s="1290"/>
      <c r="CR110" s="1108" t="s">
        <v>102</v>
      </c>
      <c r="CS110" s="1108"/>
      <c r="CT110" s="1108"/>
      <c r="CU110" s="1108" t="s">
        <v>103</v>
      </c>
      <c r="CV110" s="1108"/>
      <c r="CW110" s="1108"/>
      <c r="CX110" s="1108" t="s">
        <v>104</v>
      </c>
      <c r="CY110" s="1108"/>
      <c r="CZ110" s="1108"/>
      <c r="DA110" s="1108" t="s">
        <v>2</v>
      </c>
      <c r="DB110" s="1108"/>
      <c r="DC110" s="1108"/>
      <c r="DD110" s="1108" t="s">
        <v>105</v>
      </c>
      <c r="DE110" s="1108"/>
      <c r="DF110" s="1108"/>
      <c r="DG110" s="1108" t="s">
        <v>106</v>
      </c>
      <c r="DH110" s="1108"/>
      <c r="DI110" s="1108"/>
      <c r="DJ110" s="1108" t="s">
        <v>107</v>
      </c>
      <c r="DK110" s="1108"/>
      <c r="DL110" s="1108"/>
      <c r="DM110" s="1108" t="s">
        <v>108</v>
      </c>
      <c r="DN110" s="1108"/>
      <c r="DO110" s="1108"/>
      <c r="DP110" s="1108" t="s">
        <v>109</v>
      </c>
      <c r="DQ110" s="1108"/>
      <c r="DR110" s="1108"/>
      <c r="DS110" s="1108" t="s">
        <v>104</v>
      </c>
      <c r="DT110" s="1108"/>
      <c r="DU110" s="1108"/>
      <c r="DV110" s="1108" t="s">
        <v>2</v>
      </c>
      <c r="DW110" s="1108"/>
      <c r="DX110" s="1108"/>
      <c r="DY110" s="1108" t="s">
        <v>105</v>
      </c>
      <c r="DZ110" s="1108"/>
      <c r="EA110" s="1108"/>
    </row>
    <row r="111" spans="1:131" ht="15.75" customHeight="1" x14ac:dyDescent="0.15">
      <c r="B111" s="1361"/>
      <c r="C111" s="1361"/>
      <c r="D111" s="1361"/>
      <c r="E111" s="1361"/>
      <c r="F111" s="1361"/>
      <c r="G111" s="1361"/>
      <c r="H111" s="1361"/>
      <c r="I111" s="1361"/>
      <c r="J111" s="1361"/>
      <c r="K111" s="1361"/>
      <c r="L111" s="1361"/>
      <c r="M111" s="1361"/>
      <c r="N111" s="1361"/>
      <c r="O111" s="1361"/>
      <c r="P111" s="1361"/>
      <c r="Q111" s="1361"/>
      <c r="R111" s="1361"/>
      <c r="S111" s="1361"/>
      <c r="T111" s="1361"/>
      <c r="U111" s="1361"/>
      <c r="V111" s="1361"/>
      <c r="W111" s="1361"/>
      <c r="X111" s="1361"/>
      <c r="Y111" s="1361"/>
      <c r="Z111" s="1361"/>
      <c r="AA111" s="1361"/>
      <c r="AB111" s="1361"/>
      <c r="AC111" s="1361"/>
      <c r="AD111" s="1291"/>
      <c r="AE111" s="1291"/>
      <c r="AF111" s="1291"/>
      <c r="AG111" s="1291"/>
      <c r="AH111" s="1291"/>
      <c r="AI111" s="1291"/>
      <c r="AJ111" s="1291"/>
      <c r="AK111" s="1291"/>
      <c r="AL111" s="1291"/>
      <c r="AM111" s="1291"/>
      <c r="AN111" s="1291"/>
      <c r="AO111" s="1291"/>
      <c r="AP111" s="1291"/>
      <c r="AQ111" s="1291"/>
      <c r="AR111" s="1291"/>
      <c r="AS111" s="1291"/>
      <c r="AT111" s="1291"/>
      <c r="AU111" s="1291"/>
      <c r="AV111" s="1291"/>
      <c r="AW111" s="1291"/>
      <c r="AX111" s="1291"/>
      <c r="AY111" s="1291"/>
      <c r="AZ111" s="1291"/>
      <c r="BA111" s="1291"/>
      <c r="BB111" s="1291"/>
      <c r="BC111" s="1291"/>
      <c r="BD111" s="1291"/>
      <c r="BE111" s="1291"/>
      <c r="BF111" s="1291"/>
      <c r="BG111" s="1291"/>
      <c r="BH111" s="1291"/>
      <c r="BI111" s="1291"/>
      <c r="BJ111" s="1291"/>
      <c r="BK111" s="1291"/>
      <c r="BL111" s="1291"/>
      <c r="BM111" s="1291"/>
      <c r="BP111" s="1290"/>
      <c r="BQ111" s="1290"/>
      <c r="BR111" s="1290"/>
      <c r="BS111" s="1290"/>
      <c r="BT111" s="1290"/>
      <c r="BU111" s="1290"/>
      <c r="BV111" s="1290"/>
      <c r="BW111" s="1290"/>
      <c r="BX111" s="1290"/>
      <c r="BY111" s="1290"/>
      <c r="BZ111" s="1290"/>
      <c r="CA111" s="1290"/>
      <c r="CB111" s="1290"/>
      <c r="CC111" s="1290"/>
      <c r="CD111" s="1290"/>
      <c r="CE111" s="1290"/>
      <c r="CF111" s="1290"/>
      <c r="CG111" s="1290"/>
      <c r="CH111" s="1290"/>
      <c r="CI111" s="1290"/>
      <c r="CJ111" s="1290"/>
      <c r="CK111" s="1290"/>
      <c r="CL111" s="1290"/>
      <c r="CM111" s="1290"/>
      <c r="CN111" s="1290"/>
      <c r="CO111" s="1290"/>
      <c r="CP111" s="1290"/>
      <c r="CQ111" s="1290"/>
      <c r="CR111" s="1108"/>
      <c r="CS111" s="1108"/>
      <c r="CT111" s="1108"/>
      <c r="CU111" s="1108"/>
      <c r="CV111" s="1108"/>
      <c r="CW111" s="1108"/>
      <c r="CX111" s="1108"/>
      <c r="CY111" s="1108"/>
      <c r="CZ111" s="1108"/>
      <c r="DA111" s="1108"/>
      <c r="DB111" s="1108"/>
      <c r="DC111" s="1108"/>
      <c r="DD111" s="1108"/>
      <c r="DE111" s="1108"/>
      <c r="DF111" s="1108"/>
      <c r="DG111" s="1108"/>
      <c r="DH111" s="1108"/>
      <c r="DI111" s="1108"/>
      <c r="DJ111" s="1108"/>
      <c r="DK111" s="1108"/>
      <c r="DL111" s="1108"/>
      <c r="DM111" s="1108"/>
      <c r="DN111" s="1108"/>
      <c r="DO111" s="1108"/>
      <c r="DP111" s="1108"/>
      <c r="DQ111" s="1108"/>
      <c r="DR111" s="1108"/>
      <c r="DS111" s="1108"/>
      <c r="DT111" s="1108"/>
      <c r="DU111" s="1108"/>
      <c r="DV111" s="1108"/>
      <c r="DW111" s="1108"/>
      <c r="DX111" s="1108"/>
      <c r="DY111" s="1108"/>
      <c r="DZ111" s="1108"/>
      <c r="EA111" s="1108"/>
    </row>
    <row r="112" spans="1:131" ht="18.75" customHeight="1" x14ac:dyDescent="0.15">
      <c r="A112" s="1354" t="s">
        <v>325</v>
      </c>
      <c r="B112" s="1138" t="str">
        <f>年末調整1!$C$10</f>
        <v>　</v>
      </c>
      <c r="C112" s="1138"/>
      <c r="D112" s="1138"/>
      <c r="E112" s="1138">
        <f>年末調整1!$E$10</f>
        <v>0</v>
      </c>
      <c r="F112" s="1138"/>
      <c r="G112" s="1138">
        <f>年末調整1!$G$10</f>
        <v>0</v>
      </c>
      <c r="H112" s="1138"/>
      <c r="I112" s="1138">
        <f>年末調整1!$I$10</f>
        <v>0</v>
      </c>
      <c r="J112" s="1138"/>
      <c r="K112" s="1138">
        <f>年末調整1!$K$10</f>
        <v>0</v>
      </c>
      <c r="L112" s="1138"/>
      <c r="M112" s="1138"/>
      <c r="N112" s="1138">
        <f>年末調整1!$M$10</f>
        <v>0</v>
      </c>
      <c r="O112" s="1138"/>
      <c r="P112" s="1138"/>
      <c r="Q112" s="1138">
        <f>年末調整1!$O$10</f>
        <v>0</v>
      </c>
      <c r="R112" s="1138"/>
      <c r="S112" s="1138"/>
      <c r="T112" s="1138">
        <f>年末調整1!$Q$10</f>
        <v>0</v>
      </c>
      <c r="U112" s="1138"/>
      <c r="V112" s="1138"/>
      <c r="W112" s="1138">
        <f>年末調整1!$S$10</f>
        <v>0</v>
      </c>
      <c r="X112" s="1138"/>
      <c r="Y112" s="1138"/>
      <c r="Z112" s="1138">
        <f>年末調整1!$U$10</f>
        <v>0</v>
      </c>
      <c r="AA112" s="1138"/>
      <c r="AB112" s="1138">
        <f>年末調整1!$W$10</f>
        <v>0</v>
      </c>
      <c r="AC112" s="1138"/>
      <c r="AD112" s="1165" t="str">
        <f>従業員情報!$H$30</f>
        <v>　</v>
      </c>
      <c r="AE112" s="1165"/>
      <c r="AF112" s="1165"/>
      <c r="AG112" s="1165"/>
      <c r="AH112" s="1165"/>
      <c r="AI112" s="1165"/>
      <c r="AJ112" s="1166">
        <f>従業員情報!$K$30</f>
        <v>0</v>
      </c>
      <c r="AK112" s="1166"/>
      <c r="AL112" s="1166"/>
      <c r="AM112" s="1166">
        <f>従業員情報!$N$30</f>
        <v>0</v>
      </c>
      <c r="AN112" s="1166"/>
      <c r="AO112" s="1166"/>
      <c r="AP112" s="1166">
        <f>従業員情報!$Q$30</f>
        <v>0</v>
      </c>
      <c r="AQ112" s="1166"/>
      <c r="AR112" s="1166"/>
      <c r="AS112" s="1180">
        <f>従業員情報!$H$22</f>
        <v>0</v>
      </c>
      <c r="AT112" s="1180"/>
      <c r="AU112" s="1180"/>
      <c r="AV112" s="1180">
        <f>従業員情報!$I$22</f>
        <v>0</v>
      </c>
      <c r="AW112" s="1180"/>
      <c r="AX112" s="1180"/>
      <c r="AY112" s="1180">
        <f>従業員情報!$J$22</f>
        <v>0</v>
      </c>
      <c r="AZ112" s="1180"/>
      <c r="BA112" s="1180"/>
      <c r="BB112" s="1180">
        <f>従業員情報!$K$22</f>
        <v>0</v>
      </c>
      <c r="BC112" s="1180"/>
      <c r="BD112" s="1180"/>
      <c r="BE112" s="1159">
        <f>従業員情報!$L$22</f>
        <v>0</v>
      </c>
      <c r="BF112" s="1159"/>
      <c r="BG112" s="1159"/>
      <c r="BH112" s="1159">
        <f>従業員情報!$N$22</f>
        <v>0</v>
      </c>
      <c r="BI112" s="1159"/>
      <c r="BJ112" s="1159"/>
      <c r="BK112" s="1159">
        <f>従業員情報!$P$22</f>
        <v>0</v>
      </c>
      <c r="BL112" s="1159"/>
      <c r="BM112" s="1159"/>
      <c r="BO112" s="1274" t="s">
        <v>325</v>
      </c>
      <c r="BP112" s="1167" t="str">
        <f>年末調整1!$C$10</f>
        <v>　</v>
      </c>
      <c r="BQ112" s="1167"/>
      <c r="BR112" s="1167"/>
      <c r="BS112" s="1167">
        <f>年末調整1!$E$10</f>
        <v>0</v>
      </c>
      <c r="BT112" s="1167"/>
      <c r="BU112" s="1167">
        <f>年末調整1!$G$10</f>
        <v>0</v>
      </c>
      <c r="BV112" s="1167"/>
      <c r="BW112" s="1167">
        <f>年末調整1!$I$10</f>
        <v>0</v>
      </c>
      <c r="BX112" s="1167"/>
      <c r="BY112" s="1167">
        <f>年末調整1!$K$10</f>
        <v>0</v>
      </c>
      <c r="BZ112" s="1167"/>
      <c r="CA112" s="1167"/>
      <c r="CB112" s="1167">
        <f>年末調整1!$M$10</f>
        <v>0</v>
      </c>
      <c r="CC112" s="1167"/>
      <c r="CD112" s="1167"/>
      <c r="CE112" s="1167">
        <f>年末調整1!$O$10</f>
        <v>0</v>
      </c>
      <c r="CF112" s="1167"/>
      <c r="CG112" s="1167"/>
      <c r="CH112" s="1167">
        <f>年末調整1!$Q$10</f>
        <v>0</v>
      </c>
      <c r="CI112" s="1167"/>
      <c r="CJ112" s="1167"/>
      <c r="CK112" s="1167">
        <f>年末調整1!$S$10</f>
        <v>0</v>
      </c>
      <c r="CL112" s="1167"/>
      <c r="CM112" s="1167"/>
      <c r="CN112" s="1167">
        <f>年末調整1!$U$10</f>
        <v>0</v>
      </c>
      <c r="CO112" s="1167"/>
      <c r="CP112" s="1167">
        <f>年末調整1!$W$10</f>
        <v>0</v>
      </c>
      <c r="CQ112" s="1337"/>
      <c r="CR112" s="1334" t="str">
        <f>従業員情報!$H$30</f>
        <v>　</v>
      </c>
      <c r="CS112" s="1335"/>
      <c r="CT112" s="1336"/>
      <c r="CU112" s="1334"/>
      <c r="CV112" s="1335"/>
      <c r="CW112" s="1336"/>
      <c r="CX112" s="1105">
        <f>従業員情報!$K$30</f>
        <v>0</v>
      </c>
      <c r="CY112" s="1106"/>
      <c r="CZ112" s="1107"/>
      <c r="DA112" s="1105">
        <f>従業員情報!$N$30</f>
        <v>0</v>
      </c>
      <c r="DB112" s="1106"/>
      <c r="DC112" s="1107"/>
      <c r="DD112" s="1105">
        <f>従業員情報!$Q$30</f>
        <v>0</v>
      </c>
      <c r="DE112" s="1106"/>
      <c r="DF112" s="1107"/>
      <c r="DG112" s="1190">
        <f>従業員情報!$H$22</f>
        <v>0</v>
      </c>
      <c r="DH112" s="1191"/>
      <c r="DI112" s="1191"/>
      <c r="DJ112" s="1190">
        <f>従業員情報!$I$22</f>
        <v>0</v>
      </c>
      <c r="DK112" s="1191"/>
      <c r="DL112" s="1339"/>
      <c r="DM112" s="1190">
        <f>従業員情報!$J$22</f>
        <v>0</v>
      </c>
      <c r="DN112" s="1191"/>
      <c r="DO112" s="1339"/>
      <c r="DP112" s="1190">
        <f>従業員情報!$K$22</f>
        <v>0</v>
      </c>
      <c r="DQ112" s="1191"/>
      <c r="DR112" s="1339"/>
      <c r="DS112" s="1341">
        <f>従業員情報!$L$22</f>
        <v>0</v>
      </c>
      <c r="DT112" s="1342"/>
      <c r="DU112" s="1343"/>
      <c r="DV112" s="1341">
        <f>従業員情報!$N$22</f>
        <v>0</v>
      </c>
      <c r="DW112" s="1342"/>
      <c r="DX112" s="1343"/>
      <c r="DY112" s="1341">
        <f>従業員情報!$P$22</f>
        <v>0</v>
      </c>
      <c r="DZ112" s="1342"/>
      <c r="EA112" s="1343"/>
    </row>
    <row r="113" spans="1:131" ht="18.75" customHeight="1" x14ac:dyDescent="0.15">
      <c r="A113" s="1354"/>
      <c r="B113" s="1139"/>
      <c r="C113" s="1139"/>
      <c r="D113" s="1139"/>
      <c r="E113" s="1139"/>
      <c r="F113" s="1139"/>
      <c r="G113" s="1139"/>
      <c r="H113" s="1139"/>
      <c r="I113" s="1139"/>
      <c r="J113" s="1139"/>
      <c r="K113" s="1139"/>
      <c r="L113" s="1139"/>
      <c r="M113" s="1139"/>
      <c r="N113" s="1139"/>
      <c r="O113" s="1139"/>
      <c r="P113" s="1139"/>
      <c r="Q113" s="1139"/>
      <c r="R113" s="1139"/>
      <c r="S113" s="1139"/>
      <c r="T113" s="1139"/>
      <c r="U113" s="1139"/>
      <c r="V113" s="1139"/>
      <c r="W113" s="1139"/>
      <c r="X113" s="1139"/>
      <c r="Y113" s="1139"/>
      <c r="Z113" s="1139"/>
      <c r="AA113" s="1139"/>
      <c r="AB113" s="1139"/>
      <c r="AC113" s="1139"/>
      <c r="AD113" s="1161"/>
      <c r="AE113" s="1161"/>
      <c r="AF113" s="1161"/>
      <c r="AG113" s="1161">
        <f>従業員情報!$H$33</f>
        <v>0</v>
      </c>
      <c r="AH113" s="1161"/>
      <c r="AI113" s="1161"/>
      <c r="AJ113" s="1172">
        <f>従業員情報!$K$33</f>
        <v>0</v>
      </c>
      <c r="AK113" s="1173"/>
      <c r="AL113" s="1173"/>
      <c r="AM113" s="1173">
        <f>従業員情報!$N$33</f>
        <v>0</v>
      </c>
      <c r="AN113" s="1173"/>
      <c r="AO113" s="1173"/>
      <c r="AP113" s="1173">
        <f>従業員情報!$Q$33</f>
        <v>0</v>
      </c>
      <c r="AQ113" s="1173"/>
      <c r="AR113" s="1173"/>
      <c r="AS113" s="1181"/>
      <c r="AT113" s="1181"/>
      <c r="AU113" s="1181"/>
      <c r="AV113" s="1181"/>
      <c r="AW113" s="1181"/>
      <c r="AX113" s="1181"/>
      <c r="AY113" s="1181"/>
      <c r="AZ113" s="1181"/>
      <c r="BA113" s="1181"/>
      <c r="BB113" s="1181"/>
      <c r="BC113" s="1181"/>
      <c r="BD113" s="1181"/>
      <c r="BE113" s="1160"/>
      <c r="BF113" s="1160"/>
      <c r="BG113" s="1160"/>
      <c r="BH113" s="1160"/>
      <c r="BI113" s="1160"/>
      <c r="BJ113" s="1160"/>
      <c r="BK113" s="1160"/>
      <c r="BL113" s="1160"/>
      <c r="BM113" s="1160"/>
      <c r="BO113" s="1274"/>
      <c r="BP113" s="1168"/>
      <c r="BQ113" s="1168"/>
      <c r="BR113" s="1168"/>
      <c r="BS113" s="1168"/>
      <c r="BT113" s="1168"/>
      <c r="BU113" s="1168"/>
      <c r="BV113" s="1168"/>
      <c r="BW113" s="1168"/>
      <c r="BX113" s="1168"/>
      <c r="BY113" s="1168"/>
      <c r="BZ113" s="1168"/>
      <c r="CA113" s="1168"/>
      <c r="CB113" s="1168"/>
      <c r="CC113" s="1168"/>
      <c r="CD113" s="1168"/>
      <c r="CE113" s="1168"/>
      <c r="CF113" s="1168"/>
      <c r="CG113" s="1168"/>
      <c r="CH113" s="1168"/>
      <c r="CI113" s="1168"/>
      <c r="CJ113" s="1168"/>
      <c r="CK113" s="1168"/>
      <c r="CL113" s="1168"/>
      <c r="CM113" s="1168"/>
      <c r="CN113" s="1168"/>
      <c r="CO113" s="1168"/>
      <c r="CP113" s="1168"/>
      <c r="CQ113" s="1338"/>
      <c r="CR113" s="1347"/>
      <c r="CS113" s="1348"/>
      <c r="CT113" s="1349"/>
      <c r="CU113" s="1347">
        <f>従業員情報!$H$33</f>
        <v>0</v>
      </c>
      <c r="CV113" s="1348"/>
      <c r="CW113" s="1349"/>
      <c r="CX113" s="1350">
        <f>従業員情報!$K$33</f>
        <v>0</v>
      </c>
      <c r="CY113" s="1351"/>
      <c r="CZ113" s="1352"/>
      <c r="DA113" s="1353">
        <f>従業員情報!$N$33</f>
        <v>0</v>
      </c>
      <c r="DB113" s="1351"/>
      <c r="DC113" s="1352"/>
      <c r="DD113" s="1353">
        <f>従業員情報!$Q$33</f>
        <v>0</v>
      </c>
      <c r="DE113" s="1351"/>
      <c r="DF113" s="1352"/>
      <c r="DG113" s="1192"/>
      <c r="DH113" s="1193"/>
      <c r="DI113" s="1193"/>
      <c r="DJ113" s="1192"/>
      <c r="DK113" s="1193"/>
      <c r="DL113" s="1340"/>
      <c r="DM113" s="1192"/>
      <c r="DN113" s="1193"/>
      <c r="DO113" s="1340"/>
      <c r="DP113" s="1192"/>
      <c r="DQ113" s="1193"/>
      <c r="DR113" s="1340"/>
      <c r="DS113" s="1344"/>
      <c r="DT113" s="1345"/>
      <c r="DU113" s="1346"/>
      <c r="DV113" s="1344"/>
      <c r="DW113" s="1345"/>
      <c r="DX113" s="1346"/>
      <c r="DY113" s="1344"/>
      <c r="DZ113" s="1345"/>
      <c r="EA113" s="1346"/>
    </row>
    <row r="114" spans="1:131" ht="34.5" customHeight="1" x14ac:dyDescent="0.15">
      <c r="A114" s="1354"/>
      <c r="B114" s="1355" t="s">
        <v>341</v>
      </c>
      <c r="C114" s="1355"/>
      <c r="D114" s="1356" t="s">
        <v>273</v>
      </c>
      <c r="E114" s="1356"/>
      <c r="F114" s="1356"/>
      <c r="G114" s="1356"/>
      <c r="H114" s="1356"/>
      <c r="I114" s="1356"/>
      <c r="J114" s="1356"/>
      <c r="K114" s="1357" t="str">
        <f>DBCS(事業者情報!$I$12)</f>
        <v/>
      </c>
      <c r="L114" s="1358"/>
      <c r="M114" s="1359" t="str">
        <f>DBCS(事業者情報!$J$12)</f>
        <v/>
      </c>
      <c r="N114" s="1298"/>
      <c r="O114" s="1298"/>
      <c r="P114" s="1298"/>
      <c r="Q114" s="1298"/>
      <c r="R114" s="1298"/>
      <c r="S114" s="1298"/>
      <c r="T114" s="1298"/>
      <c r="U114" s="1298" t="str">
        <f>DBCS(事業者情報!$M$12)</f>
        <v/>
      </c>
      <c r="V114" s="1298"/>
      <c r="W114" s="1298"/>
      <c r="X114" s="1298"/>
      <c r="Y114" s="1298"/>
      <c r="Z114" s="1298"/>
      <c r="AA114" s="1298"/>
      <c r="AB114" s="1298"/>
      <c r="AC114" s="1298" t="str">
        <f>DBCS(事業者情報!$P$12)</f>
        <v/>
      </c>
      <c r="AD114" s="1298"/>
      <c r="AE114" s="1298"/>
      <c r="AF114" s="1298"/>
      <c r="AG114" s="1298"/>
      <c r="AH114" s="1298"/>
      <c r="AI114" s="1298"/>
      <c r="AJ114" s="1360"/>
      <c r="AK114" s="304" t="s">
        <v>276</v>
      </c>
      <c r="AL114" s="305"/>
      <c r="AM114" s="305"/>
      <c r="AN114" s="305"/>
      <c r="AO114" s="305"/>
      <c r="AP114" s="305"/>
      <c r="AQ114" s="305"/>
      <c r="AR114" s="305"/>
      <c r="AS114" s="306"/>
      <c r="AT114" s="306"/>
      <c r="AU114" s="306"/>
      <c r="AV114" s="306"/>
      <c r="AW114" s="306"/>
      <c r="AX114" s="306"/>
      <c r="AY114" s="306"/>
      <c r="AZ114" s="306"/>
      <c r="BA114" s="306"/>
      <c r="BB114" s="306"/>
      <c r="BC114" s="306"/>
      <c r="BD114" s="306"/>
      <c r="BE114" s="305"/>
      <c r="BF114" s="305"/>
      <c r="BG114" s="305"/>
      <c r="BH114" s="305"/>
      <c r="BI114" s="305"/>
      <c r="BJ114" s="305"/>
      <c r="BK114" s="305"/>
      <c r="BL114" s="305"/>
      <c r="BM114" s="307"/>
      <c r="BO114" s="1274"/>
      <c r="BP114" s="1323" t="s">
        <v>357</v>
      </c>
      <c r="BQ114" s="1323"/>
      <c r="BR114" s="1324" t="s">
        <v>273</v>
      </c>
      <c r="BS114" s="1324"/>
      <c r="BT114" s="1324"/>
      <c r="BU114" s="1324"/>
      <c r="BV114" s="1324"/>
      <c r="BW114" s="1324"/>
      <c r="BX114" s="1324"/>
      <c r="BY114" s="1105" t="str">
        <f>DBCS(事業者情報!$I$12)</f>
        <v/>
      </c>
      <c r="BZ114" s="1107"/>
      <c r="CA114" s="1325" t="str">
        <f>DBCS(事業者情報!$J$12)</f>
        <v/>
      </c>
      <c r="CB114" s="1326"/>
      <c r="CC114" s="1326"/>
      <c r="CD114" s="1326"/>
      <c r="CE114" s="1326"/>
      <c r="CF114" s="1326"/>
      <c r="CG114" s="1326"/>
      <c r="CH114" s="1326"/>
      <c r="CI114" s="1326" t="str">
        <f>DBCS(事業者情報!$M$12)</f>
        <v/>
      </c>
      <c r="CJ114" s="1326"/>
      <c r="CK114" s="1326"/>
      <c r="CL114" s="1326"/>
      <c r="CM114" s="1326"/>
      <c r="CN114" s="1326"/>
      <c r="CO114" s="1326"/>
      <c r="CP114" s="1326"/>
      <c r="CQ114" s="1326" t="str">
        <f>DBCS(事業者情報!$P$12)</f>
        <v/>
      </c>
      <c r="CR114" s="1326"/>
      <c r="CS114" s="1326"/>
      <c r="CT114" s="1326"/>
      <c r="CU114" s="1326"/>
      <c r="CV114" s="1326"/>
      <c r="CW114" s="1326"/>
      <c r="CX114" s="1327"/>
      <c r="CY114" s="308" t="s">
        <v>276</v>
      </c>
      <c r="CZ114" s="309"/>
      <c r="DA114" s="309"/>
      <c r="DB114" s="309"/>
      <c r="DC114" s="309"/>
      <c r="DD114" s="309"/>
      <c r="DE114" s="309"/>
      <c r="DF114" s="309"/>
      <c r="DG114" s="310"/>
      <c r="DH114" s="310"/>
      <c r="DI114" s="310"/>
      <c r="DJ114" s="310"/>
      <c r="DK114" s="310"/>
      <c r="DL114" s="310"/>
      <c r="DM114" s="310"/>
      <c r="DN114" s="310"/>
      <c r="DO114" s="310"/>
      <c r="DP114" s="310"/>
      <c r="DQ114" s="310"/>
      <c r="DR114" s="310"/>
      <c r="DS114" s="309"/>
      <c r="DT114" s="309"/>
      <c r="DU114" s="309"/>
      <c r="DV114" s="309"/>
      <c r="DW114" s="309"/>
      <c r="DX114" s="309"/>
      <c r="DY114" s="309"/>
      <c r="DZ114" s="309"/>
      <c r="EA114" s="311"/>
    </row>
    <row r="115" spans="1:131" ht="47.25" customHeight="1" x14ac:dyDescent="0.15">
      <c r="A115" s="1354"/>
      <c r="B115" s="1355"/>
      <c r="C115" s="1355"/>
      <c r="D115" s="1356" t="s">
        <v>342</v>
      </c>
      <c r="E115" s="1356"/>
      <c r="F115" s="1356"/>
      <c r="G115" s="1356"/>
      <c r="H115" s="1356"/>
      <c r="I115" s="1356"/>
      <c r="J115" s="1356"/>
      <c r="K115" s="1328">
        <f>事業者情報!$I$9</f>
        <v>0</v>
      </c>
      <c r="L115" s="1329"/>
      <c r="M115" s="1329"/>
      <c r="N115" s="1329"/>
      <c r="O115" s="1329"/>
      <c r="P115" s="1329"/>
      <c r="Q115" s="1329"/>
      <c r="R115" s="1329"/>
      <c r="S115" s="1329"/>
      <c r="T115" s="1329"/>
      <c r="U115" s="1329"/>
      <c r="V115" s="1329"/>
      <c r="W115" s="1329"/>
      <c r="X115" s="1329"/>
      <c r="Y115" s="1329"/>
      <c r="Z115" s="1329"/>
      <c r="AA115" s="1329"/>
      <c r="AB115" s="1329"/>
      <c r="AC115" s="1329"/>
      <c r="AD115" s="1329"/>
      <c r="AE115" s="1329"/>
      <c r="AF115" s="1329"/>
      <c r="AG115" s="1329"/>
      <c r="AH115" s="1329"/>
      <c r="AI115" s="1329"/>
      <c r="AJ115" s="1329"/>
      <c r="AK115" s="1329"/>
      <c r="AL115" s="1329"/>
      <c r="AM115" s="1329"/>
      <c r="AN115" s="1329"/>
      <c r="AO115" s="1329"/>
      <c r="AP115" s="1329"/>
      <c r="AQ115" s="1329"/>
      <c r="AR115" s="1329"/>
      <c r="AS115" s="1329"/>
      <c r="AT115" s="1329"/>
      <c r="AU115" s="1329"/>
      <c r="AV115" s="1329"/>
      <c r="AW115" s="1329"/>
      <c r="AX115" s="1329"/>
      <c r="AY115" s="1329"/>
      <c r="AZ115" s="1329"/>
      <c r="BA115" s="1329"/>
      <c r="BB115" s="1329"/>
      <c r="BC115" s="1329"/>
      <c r="BD115" s="1329"/>
      <c r="BE115" s="1329"/>
      <c r="BF115" s="1329"/>
      <c r="BG115" s="1329"/>
      <c r="BH115" s="1329"/>
      <c r="BI115" s="1329"/>
      <c r="BJ115" s="1329"/>
      <c r="BK115" s="1329"/>
      <c r="BL115" s="1329"/>
      <c r="BM115" s="1330"/>
      <c r="BN115" s="189"/>
      <c r="BO115" s="1274"/>
      <c r="BP115" s="1323"/>
      <c r="BQ115" s="1323"/>
      <c r="BR115" s="1324" t="s">
        <v>358</v>
      </c>
      <c r="BS115" s="1324"/>
      <c r="BT115" s="1324"/>
      <c r="BU115" s="1324"/>
      <c r="BV115" s="1324"/>
      <c r="BW115" s="1324"/>
      <c r="BX115" s="1324"/>
      <c r="BY115" s="1331">
        <f>事業者情報!$I$9</f>
        <v>0</v>
      </c>
      <c r="BZ115" s="1332"/>
      <c r="CA115" s="1332"/>
      <c r="CB115" s="1332"/>
      <c r="CC115" s="1332"/>
      <c r="CD115" s="1332"/>
      <c r="CE115" s="1332"/>
      <c r="CF115" s="1332"/>
      <c r="CG115" s="1332"/>
      <c r="CH115" s="1332"/>
      <c r="CI115" s="1332"/>
      <c r="CJ115" s="1332"/>
      <c r="CK115" s="1332"/>
      <c r="CL115" s="1332"/>
      <c r="CM115" s="1332"/>
      <c r="CN115" s="1332"/>
      <c r="CO115" s="1332"/>
      <c r="CP115" s="1332"/>
      <c r="CQ115" s="1332"/>
      <c r="CR115" s="1332"/>
      <c r="CS115" s="1332"/>
      <c r="CT115" s="1332"/>
      <c r="CU115" s="1332"/>
      <c r="CV115" s="1332"/>
      <c r="CW115" s="1332"/>
      <c r="CX115" s="1332"/>
      <c r="CY115" s="1332"/>
      <c r="CZ115" s="1332"/>
      <c r="DA115" s="1332"/>
      <c r="DB115" s="1332"/>
      <c r="DC115" s="1332"/>
      <c r="DD115" s="1332"/>
      <c r="DE115" s="1332"/>
      <c r="DF115" s="1332"/>
      <c r="DG115" s="1332"/>
      <c r="DH115" s="1332"/>
      <c r="DI115" s="1332"/>
      <c r="DJ115" s="1332"/>
      <c r="DK115" s="1332"/>
      <c r="DL115" s="1332"/>
      <c r="DM115" s="1332"/>
      <c r="DN115" s="1332"/>
      <c r="DO115" s="1332"/>
      <c r="DP115" s="1332"/>
      <c r="DQ115" s="1332"/>
      <c r="DR115" s="1332"/>
      <c r="DS115" s="1332"/>
      <c r="DT115" s="1332"/>
      <c r="DU115" s="1332"/>
      <c r="DV115" s="1332"/>
      <c r="DW115" s="1332"/>
      <c r="DX115" s="1332"/>
      <c r="DY115" s="1332"/>
      <c r="DZ115" s="1332"/>
      <c r="EA115" s="1333"/>
    </row>
    <row r="116" spans="1:131" ht="33.75" customHeight="1" x14ac:dyDescent="0.2">
      <c r="A116" s="1354"/>
      <c r="B116" s="1355"/>
      <c r="C116" s="1355"/>
      <c r="D116" s="1356" t="s">
        <v>343</v>
      </c>
      <c r="E116" s="1356"/>
      <c r="F116" s="1356"/>
      <c r="G116" s="1356"/>
      <c r="H116" s="1356"/>
      <c r="I116" s="1356"/>
      <c r="J116" s="1356"/>
      <c r="K116" s="1284">
        <f>事業者情報!$I$10</f>
        <v>0</v>
      </c>
      <c r="L116" s="1285"/>
      <c r="M116" s="1285"/>
      <c r="N116" s="1285"/>
      <c r="O116" s="1285"/>
      <c r="P116" s="1285"/>
      <c r="Q116" s="1285"/>
      <c r="R116" s="1285"/>
      <c r="S116" s="1285"/>
      <c r="T116" s="1285"/>
      <c r="U116" s="1285"/>
      <c r="V116" s="1285"/>
      <c r="W116" s="1285"/>
      <c r="X116" s="1285"/>
      <c r="Y116" s="1285"/>
      <c r="Z116" s="1285"/>
      <c r="AA116" s="1285"/>
      <c r="AB116" s="1285"/>
      <c r="AC116" s="1285"/>
      <c r="AD116" s="1285"/>
      <c r="AE116" s="1285"/>
      <c r="AF116" s="1285"/>
      <c r="AG116" s="1285"/>
      <c r="AH116" s="1285"/>
      <c r="AI116" s="1285"/>
      <c r="AJ116" s="1285"/>
      <c r="AK116" s="1285"/>
      <c r="AL116" s="1285"/>
      <c r="AM116" s="1285"/>
      <c r="AN116" s="1285"/>
      <c r="AO116" s="1285"/>
      <c r="AP116" s="1285"/>
      <c r="AQ116" s="1285"/>
      <c r="AR116" s="1285"/>
      <c r="AS116" s="1285"/>
      <c r="AT116" s="1285"/>
      <c r="AU116" s="1285"/>
      <c r="AV116" s="1286" t="s">
        <v>129</v>
      </c>
      <c r="AW116" s="1286"/>
      <c r="AX116" s="1286"/>
      <c r="AY116" s="312"/>
      <c r="AZ116" s="313">
        <f>事業者情報!$I$11</f>
        <v>0</v>
      </c>
      <c r="BA116" s="312"/>
      <c r="BB116" s="312"/>
      <c r="BC116" s="312"/>
      <c r="BD116" s="312"/>
      <c r="BE116" s="312"/>
      <c r="BF116" s="312"/>
      <c r="BG116" s="312"/>
      <c r="BH116" s="312"/>
      <c r="BI116" s="312"/>
      <c r="BJ116" s="312"/>
      <c r="BK116" s="312"/>
      <c r="BL116" s="312"/>
      <c r="BM116" s="314"/>
      <c r="BN116" s="189"/>
      <c r="BO116" s="1274"/>
      <c r="BP116" s="1323"/>
      <c r="BQ116" s="1323"/>
      <c r="BR116" s="1324" t="s">
        <v>359</v>
      </c>
      <c r="BS116" s="1324"/>
      <c r="BT116" s="1324"/>
      <c r="BU116" s="1324"/>
      <c r="BV116" s="1324"/>
      <c r="BW116" s="1324"/>
      <c r="BX116" s="1324"/>
      <c r="BY116" s="1287">
        <f>事業者情報!$I$10</f>
        <v>0</v>
      </c>
      <c r="BZ116" s="1288"/>
      <c r="CA116" s="1288"/>
      <c r="CB116" s="1288"/>
      <c r="CC116" s="1288"/>
      <c r="CD116" s="1288"/>
      <c r="CE116" s="1288"/>
      <c r="CF116" s="1288"/>
      <c r="CG116" s="1288"/>
      <c r="CH116" s="1288"/>
      <c r="CI116" s="1288"/>
      <c r="CJ116" s="1288"/>
      <c r="CK116" s="1288"/>
      <c r="CL116" s="1288"/>
      <c r="CM116" s="1288"/>
      <c r="CN116" s="1288"/>
      <c r="CO116" s="1288"/>
      <c r="CP116" s="1288"/>
      <c r="CQ116" s="1288"/>
      <c r="CR116" s="1288"/>
      <c r="CS116" s="1288"/>
      <c r="CT116" s="1288"/>
      <c r="CU116" s="1288"/>
      <c r="CV116" s="1288"/>
      <c r="CW116" s="1288"/>
      <c r="CX116" s="1288"/>
      <c r="CY116" s="1288"/>
      <c r="CZ116" s="1288"/>
      <c r="DA116" s="1288"/>
      <c r="DB116" s="1288"/>
      <c r="DC116" s="1288"/>
      <c r="DD116" s="1288"/>
      <c r="DE116" s="1288"/>
      <c r="DF116" s="1288"/>
      <c r="DG116" s="1288"/>
      <c r="DH116" s="1288"/>
      <c r="DI116" s="1288"/>
      <c r="DJ116" s="1322" t="s">
        <v>129</v>
      </c>
      <c r="DK116" s="1322"/>
      <c r="DL116" s="1322"/>
      <c r="DM116" s="315"/>
      <c r="DN116" s="316">
        <f>事業者情報!$I$11</f>
        <v>0</v>
      </c>
      <c r="DO116" s="315"/>
      <c r="DP116" s="315"/>
      <c r="DQ116" s="315"/>
      <c r="DR116" s="315"/>
      <c r="DS116" s="315"/>
      <c r="DT116" s="315"/>
      <c r="DU116" s="315"/>
      <c r="DV116" s="315"/>
      <c r="DW116" s="315"/>
      <c r="DX116" s="315"/>
      <c r="DY116" s="315"/>
      <c r="DZ116" s="315"/>
      <c r="EA116" s="317"/>
    </row>
  </sheetData>
  <sheetProtection algorithmName="SHA-512" hashValue="dOjgJOOeNTq3ZOD688l+YW2pH8i6eSjTmYEDVk74scY8aKTjsQTzmrfAfZy9VpoQJzmgYlgO0pDPtXvYaimUDA==" saltValue="NsPrtJBdaTNneftWLw5bVQ==" spinCount="100000" sheet="1" formatCells="0" formatColumns="0" formatRows="0" insertColumns="0" insertRows="0" deleteColumns="0" deleteRows="0"/>
  <mergeCells count="1275">
    <mergeCell ref="R80:AG81"/>
    <mergeCell ref="AN73:AS73"/>
    <mergeCell ref="B69:M70"/>
    <mergeCell ref="DH71:DK73"/>
    <mergeCell ref="DL71:DW72"/>
    <mergeCell ref="BK101:BL101"/>
    <mergeCell ref="AF41:AF43"/>
    <mergeCell ref="DX71:EA73"/>
    <mergeCell ref="DT75:DW77"/>
    <mergeCell ref="DH74:DK74"/>
    <mergeCell ref="DL74:DO74"/>
    <mergeCell ref="DP74:DS74"/>
    <mergeCell ref="DT96:EA97"/>
    <mergeCell ref="E93:I93"/>
    <mergeCell ref="J93:X93"/>
    <mergeCell ref="Y93:Z94"/>
    <mergeCell ref="AD93:AI95"/>
    <mergeCell ref="B93:D95"/>
    <mergeCell ref="R82:S82"/>
    <mergeCell ref="T82:AA82"/>
    <mergeCell ref="AB82:AC82"/>
    <mergeCell ref="AD82:AK82"/>
    <mergeCell ref="CR47:DF48"/>
    <mergeCell ref="DG47:EA48"/>
    <mergeCell ref="H62:I62"/>
    <mergeCell ref="J62:K62"/>
    <mergeCell ref="DV49:DX50"/>
    <mergeCell ref="DA51:DC51"/>
    <mergeCell ref="BR53:EA53"/>
    <mergeCell ref="DJ55:DL55"/>
    <mergeCell ref="BP53:BQ55"/>
    <mergeCell ref="DP49:DR50"/>
    <mergeCell ref="DS49:DU50"/>
    <mergeCell ref="D62:E62"/>
    <mergeCell ref="DF13:DG13"/>
    <mergeCell ref="BP14:BS16"/>
    <mergeCell ref="BT14:BW16"/>
    <mergeCell ref="BX14:CA16"/>
    <mergeCell ref="CB14:CK16"/>
    <mergeCell ref="CL14:CO16"/>
    <mergeCell ref="CP14:CQ16"/>
    <mergeCell ref="CR14:CU16"/>
    <mergeCell ref="CV14:CY16"/>
    <mergeCell ref="DB14:DE16"/>
    <mergeCell ref="DP21:DT21"/>
    <mergeCell ref="DL14:DO16"/>
    <mergeCell ref="DP14:DS16"/>
    <mergeCell ref="DT14:DW16"/>
    <mergeCell ref="J13:M13"/>
    <mergeCell ref="AS21:BA21"/>
    <mergeCell ref="BB21:BF21"/>
    <mergeCell ref="AB47:AC50"/>
    <mergeCell ref="B51:D52"/>
    <mergeCell ref="E51:F52"/>
    <mergeCell ref="G51:H52"/>
    <mergeCell ref="I51:J52"/>
    <mergeCell ref="W51:Y52"/>
    <mergeCell ref="I47:J50"/>
    <mergeCell ref="Z57:AA57"/>
    <mergeCell ref="Q43:V43"/>
    <mergeCell ref="AG39:AK39"/>
    <mergeCell ref="AL39:AZ39"/>
    <mergeCell ref="K47:M50"/>
    <mergeCell ref="N47:S47"/>
    <mergeCell ref="DT73:DW73"/>
    <mergeCell ref="BP83:BS86"/>
    <mergeCell ref="CP91:CS91"/>
    <mergeCell ref="CT91:CW91"/>
    <mergeCell ref="CX91:DC92"/>
    <mergeCell ref="CP92:CS92"/>
    <mergeCell ref="CT92:CW92"/>
    <mergeCell ref="F83:BM86"/>
    <mergeCell ref="BK57:BM57"/>
    <mergeCell ref="AN70:AZ70"/>
    <mergeCell ref="BA70:BM70"/>
    <mergeCell ref="CB70:CN70"/>
    <mergeCell ref="DP64:DU64"/>
    <mergeCell ref="DV64:EA64"/>
    <mergeCell ref="AV65:BM65"/>
    <mergeCell ref="AT71:AW73"/>
    <mergeCell ref="AX71:BI72"/>
    <mergeCell ref="CD62:CE62"/>
    <mergeCell ref="CF62:CG62"/>
    <mergeCell ref="CH62:CI62"/>
    <mergeCell ref="F62:G62"/>
    <mergeCell ref="BF73:BI73"/>
    <mergeCell ref="BP74:BS74"/>
    <mergeCell ref="BT74:BW74"/>
    <mergeCell ref="BF74:BI74"/>
    <mergeCell ref="BJ74:BM74"/>
    <mergeCell ref="BF75:BI77"/>
    <mergeCell ref="BJ75:BM77"/>
    <mergeCell ref="L62:M62"/>
    <mergeCell ref="B72:I73"/>
    <mergeCell ref="B74:E74"/>
    <mergeCell ref="DT74:DW74"/>
    <mergeCell ref="BJ71:BM73"/>
    <mergeCell ref="AS49:AU50"/>
    <mergeCell ref="AD73:AM73"/>
    <mergeCell ref="CO70:DA70"/>
    <mergeCell ref="BT62:BU62"/>
    <mergeCell ref="BV62:BW62"/>
    <mergeCell ref="AO65:AU65"/>
    <mergeCell ref="BT79:CC79"/>
    <mergeCell ref="AN68:AZ68"/>
    <mergeCell ref="BA68:BM68"/>
    <mergeCell ref="BP71:CA71"/>
    <mergeCell ref="CB71:CK73"/>
    <mergeCell ref="CL71:DG71"/>
    <mergeCell ref="BP72:BW73"/>
    <mergeCell ref="BY72:CA73"/>
    <mergeCell ref="CL72:DG72"/>
    <mergeCell ref="CL73:CQ73"/>
    <mergeCell ref="CR73:DA73"/>
    <mergeCell ref="DB73:DG73"/>
    <mergeCell ref="BT75:BW77"/>
    <mergeCell ref="BX75:CA77"/>
    <mergeCell ref="CB75:CK77"/>
    <mergeCell ref="CL75:CO77"/>
    <mergeCell ref="AO66:AP67"/>
    <mergeCell ref="CP75:CQ77"/>
    <mergeCell ref="CR75:CU77"/>
    <mergeCell ref="CV75:CY77"/>
    <mergeCell ref="DB75:DE77"/>
    <mergeCell ref="AX73:BE73"/>
    <mergeCell ref="BU47:BV50"/>
    <mergeCell ref="BW47:BX50"/>
    <mergeCell ref="CU49:CW50"/>
    <mergeCell ref="AX80:BM81"/>
    <mergeCell ref="K72:M73"/>
    <mergeCell ref="X72:AS72"/>
    <mergeCell ref="X73:AC73"/>
    <mergeCell ref="AS82:BA82"/>
    <mergeCell ref="B10:M10"/>
    <mergeCell ref="B11:I12"/>
    <mergeCell ref="N10:W12"/>
    <mergeCell ref="N14:W16"/>
    <mergeCell ref="F18:O18"/>
    <mergeCell ref="K28:Q29"/>
    <mergeCell ref="BF42:BM46"/>
    <mergeCell ref="E47:F50"/>
    <mergeCell ref="G47:H50"/>
    <mergeCell ref="AG46:AK46"/>
    <mergeCell ref="AL38:AZ38"/>
    <mergeCell ref="BA38:BB39"/>
    <mergeCell ref="AL37:BE37"/>
    <mergeCell ref="AL40:BE40"/>
    <mergeCell ref="AL43:BE43"/>
    <mergeCell ref="AL46:BE46"/>
    <mergeCell ref="AD13:AG13"/>
    <mergeCell ref="AH13:AK13"/>
    <mergeCell ref="B19:Q20"/>
    <mergeCell ref="B17:Q17"/>
    <mergeCell ref="BB28:BM28"/>
    <mergeCell ref="J33:X33"/>
    <mergeCell ref="J32:X32"/>
    <mergeCell ref="X12:AC12"/>
    <mergeCell ref="AD12:AM12"/>
    <mergeCell ref="AL13:AM13"/>
    <mergeCell ref="AR13:AS13"/>
    <mergeCell ref="N70:Z70"/>
    <mergeCell ref="AA70:AM70"/>
    <mergeCell ref="P62:Q62"/>
    <mergeCell ref="Z62:AA62"/>
    <mergeCell ref="BE61:BM61"/>
    <mergeCell ref="A64:A83"/>
    <mergeCell ref="BO64:BO83"/>
    <mergeCell ref="A61:A62"/>
    <mergeCell ref="BO61:BO62"/>
    <mergeCell ref="DS61:EA61"/>
    <mergeCell ref="AJ62:AK62"/>
    <mergeCell ref="B61:AK61"/>
    <mergeCell ref="AL61:AS61"/>
    <mergeCell ref="AL62:AS62"/>
    <mergeCell ref="BP61:CY61"/>
    <mergeCell ref="CZ61:DG61"/>
    <mergeCell ref="CX62:CY62"/>
    <mergeCell ref="CZ62:DG62"/>
    <mergeCell ref="AB62:AC62"/>
    <mergeCell ref="AD62:AE62"/>
    <mergeCell ref="AF62:AG62"/>
    <mergeCell ref="AH62:AI62"/>
    <mergeCell ref="T62:U62"/>
    <mergeCell ref="V62:W62"/>
    <mergeCell ref="X62:Y62"/>
    <mergeCell ref="DJ64:DO64"/>
    <mergeCell ref="CF78:CU78"/>
    <mergeCell ref="CV78:DK78"/>
    <mergeCell ref="DL78:EA78"/>
    <mergeCell ref="B71:M71"/>
    <mergeCell ref="N71:W73"/>
    <mergeCell ref="X71:AS71"/>
    <mergeCell ref="AF44:AF46"/>
    <mergeCell ref="AG44:AK44"/>
    <mergeCell ref="AL44:AZ44"/>
    <mergeCell ref="N48:P50"/>
    <mergeCell ref="Q40:V40"/>
    <mergeCell ref="W40:AC40"/>
    <mergeCell ref="AM52:AO52"/>
    <mergeCell ref="AP52:AR52"/>
    <mergeCell ref="AS47:BM48"/>
    <mergeCell ref="AO64:AU64"/>
    <mergeCell ref="AD49:AF50"/>
    <mergeCell ref="AG49:AI50"/>
    <mergeCell ref="AP49:AR50"/>
    <mergeCell ref="R62:S62"/>
    <mergeCell ref="AG43:AK43"/>
    <mergeCell ref="BA44:BB45"/>
    <mergeCell ref="BC44:BE45"/>
    <mergeCell ref="AF38:AF40"/>
    <mergeCell ref="T48:V50"/>
    <mergeCell ref="B14:E16"/>
    <mergeCell ref="B68:M68"/>
    <mergeCell ref="N68:Z68"/>
    <mergeCell ref="AA68:AM68"/>
    <mergeCell ref="D41:D43"/>
    <mergeCell ref="AD51:AF51"/>
    <mergeCell ref="AG51:AI51"/>
    <mergeCell ref="D44:D46"/>
    <mergeCell ref="J42:X42"/>
    <mergeCell ref="E43:I43"/>
    <mergeCell ref="AD52:AF52"/>
    <mergeCell ref="AG52:AI52"/>
    <mergeCell ref="AJ52:AL52"/>
    <mergeCell ref="B47:D50"/>
    <mergeCell ref="W48:Y50"/>
    <mergeCell ref="AD47:AR48"/>
    <mergeCell ref="T51:V52"/>
    <mergeCell ref="K51:M52"/>
    <mergeCell ref="N51:P52"/>
    <mergeCell ref="Q51:S52"/>
    <mergeCell ref="E44:I44"/>
    <mergeCell ref="J44:X44"/>
    <mergeCell ref="Y44:Z45"/>
    <mergeCell ref="E45:I45"/>
    <mergeCell ref="J45:X45"/>
    <mergeCell ref="E46:I46"/>
    <mergeCell ref="J46:P46"/>
    <mergeCell ref="N62:O62"/>
    <mergeCell ref="J38:X38"/>
    <mergeCell ref="B57:I57"/>
    <mergeCell ref="J57:K57"/>
    <mergeCell ref="T47:Y47"/>
    <mergeCell ref="AP26:AT27"/>
    <mergeCell ref="B2:E6"/>
    <mergeCell ref="F2:G6"/>
    <mergeCell ref="H2:AL6"/>
    <mergeCell ref="AM2:AN6"/>
    <mergeCell ref="AO2:AU2"/>
    <mergeCell ref="AV2:BM2"/>
    <mergeCell ref="AV3:BA3"/>
    <mergeCell ref="BB3:BG3"/>
    <mergeCell ref="BH3:BM3"/>
    <mergeCell ref="BF35:BM35"/>
    <mergeCell ref="E41:I41"/>
    <mergeCell ref="J41:X41"/>
    <mergeCell ref="AX14:BA16"/>
    <mergeCell ref="BB13:BE13"/>
    <mergeCell ref="BF13:BI13"/>
    <mergeCell ref="BB14:BE16"/>
    <mergeCell ref="AA41:AC42"/>
    <mergeCell ref="E39:I39"/>
    <mergeCell ref="J39:X39"/>
    <mergeCell ref="E40:I40"/>
    <mergeCell ref="J40:P40"/>
    <mergeCell ref="B13:E13"/>
    <mergeCell ref="B35:C46"/>
    <mergeCell ref="D35:D37"/>
    <mergeCell ref="D38:D40"/>
    <mergeCell ref="AL41:AZ41"/>
    <mergeCell ref="AL42:AZ42"/>
    <mergeCell ref="W43:AC43"/>
    <mergeCell ref="F28:J29"/>
    <mergeCell ref="F30:J31"/>
    <mergeCell ref="AG38:AK38"/>
    <mergeCell ref="BX33:CL33"/>
    <mergeCell ref="CH21:CO21"/>
    <mergeCell ref="CP21:CQ21"/>
    <mergeCell ref="Y35:Z36"/>
    <mergeCell ref="AA35:AC36"/>
    <mergeCell ref="K31:Q31"/>
    <mergeCell ref="BC35:BE36"/>
    <mergeCell ref="B8:M9"/>
    <mergeCell ref="BC38:BE39"/>
    <mergeCell ref="J37:P37"/>
    <mergeCell ref="AG40:AK40"/>
    <mergeCell ref="N7:Z7"/>
    <mergeCell ref="N9:Z9"/>
    <mergeCell ref="AX19:BM20"/>
    <mergeCell ref="BB26:BF27"/>
    <mergeCell ref="W27:AC27"/>
    <mergeCell ref="AI27:AO27"/>
    <mergeCell ref="AU27:BA27"/>
    <mergeCell ref="BG27:BM27"/>
    <mergeCell ref="BB31:BM31"/>
    <mergeCell ref="AJ28:AO29"/>
    <mergeCell ref="AP28:AU29"/>
    <mergeCell ref="W30:AA30"/>
    <mergeCell ref="AD35:AE46"/>
    <mergeCell ref="AF35:AF37"/>
    <mergeCell ref="AG35:AK35"/>
    <mergeCell ref="AL35:AZ35"/>
    <mergeCell ref="BA35:BB36"/>
    <mergeCell ref="BB30:BM30"/>
    <mergeCell ref="R19:AG20"/>
    <mergeCell ref="AH19:AW20"/>
    <mergeCell ref="BS33:BW33"/>
    <mergeCell ref="AD21:AK21"/>
    <mergeCell ref="F22:BM25"/>
    <mergeCell ref="E37:I37"/>
    <mergeCell ref="BR41:BR43"/>
    <mergeCell ref="BS41:BW41"/>
    <mergeCell ref="BX41:CL41"/>
    <mergeCell ref="CM41:CN42"/>
    <mergeCell ref="BS40:CQ40"/>
    <mergeCell ref="W31:AA31"/>
    <mergeCell ref="W29:AA29"/>
    <mergeCell ref="W28:AA28"/>
    <mergeCell ref="AV30:BA31"/>
    <mergeCell ref="BB32:BG34"/>
    <mergeCell ref="BH32:BM32"/>
    <mergeCell ref="AB30:AE30"/>
    <mergeCell ref="AF30:AI30"/>
    <mergeCell ref="AJ30:AO31"/>
    <mergeCell ref="J36:X36"/>
    <mergeCell ref="AP30:AU31"/>
    <mergeCell ref="AB31:AE31"/>
    <mergeCell ref="AF31:AI31"/>
    <mergeCell ref="AB29:AE29"/>
    <mergeCell ref="AF29:AI29"/>
    <mergeCell ref="AB28:AE28"/>
    <mergeCell ref="AF28:AI28"/>
    <mergeCell ref="AV28:BA29"/>
    <mergeCell ref="BC41:BE42"/>
    <mergeCell ref="AG42:AK42"/>
    <mergeCell ref="E42:I42"/>
    <mergeCell ref="E35:I35"/>
    <mergeCell ref="E36:I36"/>
    <mergeCell ref="AG36:AK36"/>
    <mergeCell ref="BP13:BS13"/>
    <mergeCell ref="BT13:BW13"/>
    <mergeCell ref="BX13:CA13"/>
    <mergeCell ref="CL13:CO13"/>
    <mergeCell ref="CP13:CQ13"/>
    <mergeCell ref="CR13:CU13"/>
    <mergeCell ref="CV13:CY13"/>
    <mergeCell ref="T21:AA21"/>
    <mergeCell ref="BK37:BL37"/>
    <mergeCell ref="R28:V29"/>
    <mergeCell ref="DG21:DO21"/>
    <mergeCell ref="DP32:DU34"/>
    <mergeCell ref="DV32:EA32"/>
    <mergeCell ref="DH13:DK13"/>
    <mergeCell ref="BF12:BI12"/>
    <mergeCell ref="AX13:BA13"/>
    <mergeCell ref="AB13:AC13"/>
    <mergeCell ref="AB14:AC16"/>
    <mergeCell ref="AT14:AW16"/>
    <mergeCell ref="AH14:AK16"/>
    <mergeCell ref="CV17:DK17"/>
    <mergeCell ref="DL17:EA17"/>
    <mergeCell ref="BT18:CC18"/>
    <mergeCell ref="BP19:CE20"/>
    <mergeCell ref="CF19:CU20"/>
    <mergeCell ref="BI37:BJ37"/>
    <mergeCell ref="BX35:CL35"/>
    <mergeCell ref="DO35:DP36"/>
    <mergeCell ref="DP30:EA30"/>
    <mergeCell ref="CK31:CO31"/>
    <mergeCell ref="DJ30:DO31"/>
    <mergeCell ref="BB29:BM29"/>
    <mergeCell ref="BP7:CA7"/>
    <mergeCell ref="CB7:CN7"/>
    <mergeCell ref="CO7:DA7"/>
    <mergeCell ref="DB7:DN7"/>
    <mergeCell ref="DO7:EA7"/>
    <mergeCell ref="BP8:CA9"/>
    <mergeCell ref="CB9:CN9"/>
    <mergeCell ref="CO9:DA9"/>
    <mergeCell ref="DB9:DN9"/>
    <mergeCell ref="DO9:EA9"/>
    <mergeCell ref="BD6:BM6"/>
    <mergeCell ref="DR6:EA6"/>
    <mergeCell ref="BA7:BM7"/>
    <mergeCell ref="BA9:BM9"/>
    <mergeCell ref="AN9:AZ9"/>
    <mergeCell ref="AX10:BI11"/>
    <mergeCell ref="AX12:BE12"/>
    <mergeCell ref="DL12:DS12"/>
    <mergeCell ref="CR12:DA12"/>
    <mergeCell ref="DB12:DG12"/>
    <mergeCell ref="CL12:CQ12"/>
    <mergeCell ref="DD51:DF51"/>
    <mergeCell ref="CU51:CW51"/>
    <mergeCell ref="AO4:AU4"/>
    <mergeCell ref="DC4:DI4"/>
    <mergeCell ref="BP2:BS6"/>
    <mergeCell ref="BT2:BU6"/>
    <mergeCell ref="BV2:CZ6"/>
    <mergeCell ref="DA2:DB6"/>
    <mergeCell ref="DC2:DI2"/>
    <mergeCell ref="DJ2:EA2"/>
    <mergeCell ref="DX14:EA16"/>
    <mergeCell ref="DX13:EA13"/>
    <mergeCell ref="BJ13:BM13"/>
    <mergeCell ref="BJ14:BM16"/>
    <mergeCell ref="BJ10:BM12"/>
    <mergeCell ref="DH10:DK12"/>
    <mergeCell ref="DL10:DW11"/>
    <mergeCell ref="AT10:AW12"/>
    <mergeCell ref="DC3:EA3"/>
    <mergeCell ref="AV4:BM4"/>
    <mergeCell ref="AO5:AP6"/>
    <mergeCell ref="DJ4:EA4"/>
    <mergeCell ref="DC5:DD6"/>
    <mergeCell ref="BP10:CA10"/>
    <mergeCell ref="CB10:CK12"/>
    <mergeCell ref="CL10:DG10"/>
    <mergeCell ref="BP11:BW12"/>
    <mergeCell ref="BY11:CA12"/>
    <mergeCell ref="CL11:DG11"/>
    <mergeCell ref="DX10:EA12"/>
    <mergeCell ref="AO3:AU3"/>
    <mergeCell ref="DT12:DW12"/>
    <mergeCell ref="E38:I38"/>
    <mergeCell ref="W46:AC46"/>
    <mergeCell ref="AA44:AC45"/>
    <mergeCell ref="BA41:BB42"/>
    <mergeCell ref="J43:P43"/>
    <mergeCell ref="DG49:DI50"/>
    <mergeCell ref="CU46:DS46"/>
    <mergeCell ref="CU42:CY42"/>
    <mergeCell ref="CU43:DS43"/>
    <mergeCell ref="CZ35:DN35"/>
    <mergeCell ref="Z47:AA50"/>
    <mergeCell ref="AV49:AX50"/>
    <mergeCell ref="AY49:BA50"/>
    <mergeCell ref="BB49:BD50"/>
    <mergeCell ref="BE49:BG50"/>
    <mergeCell ref="J35:X35"/>
    <mergeCell ref="DA49:DC50"/>
    <mergeCell ref="DD49:DF50"/>
    <mergeCell ref="BH49:BJ50"/>
    <mergeCell ref="BK49:BM50"/>
    <mergeCell ref="BS47:BT50"/>
    <mergeCell ref="AJ49:AL50"/>
    <mergeCell ref="DJ49:DL50"/>
    <mergeCell ref="Q37:V37"/>
    <mergeCell ref="Y38:Z39"/>
    <mergeCell ref="AG41:AK41"/>
    <mergeCell ref="CB48:CD50"/>
    <mergeCell ref="BR38:BR40"/>
    <mergeCell ref="CP47:CQ50"/>
    <mergeCell ref="DM49:DO50"/>
    <mergeCell ref="W37:AC37"/>
    <mergeCell ref="AG45:AK45"/>
    <mergeCell ref="CH48:CJ50"/>
    <mergeCell ref="CZ45:DN45"/>
    <mergeCell ref="AM49:AO50"/>
    <mergeCell ref="BF38:BH38"/>
    <mergeCell ref="BG39:BH39"/>
    <mergeCell ref="BI39:BJ39"/>
    <mergeCell ref="BK39:BL39"/>
    <mergeCell ref="BP35:BQ46"/>
    <mergeCell ref="BR35:BR37"/>
    <mergeCell ref="BS35:BW35"/>
    <mergeCell ref="BG37:BH37"/>
    <mergeCell ref="CX49:CZ50"/>
    <mergeCell ref="AL36:AZ36"/>
    <mergeCell ref="CZ42:DN42"/>
    <mergeCell ref="CB47:CG47"/>
    <mergeCell ref="CZ44:DN44"/>
    <mergeCell ref="BR44:BR46"/>
    <mergeCell ref="AL45:AZ45"/>
    <mergeCell ref="AG37:AK37"/>
    <mergeCell ref="AA38:AC39"/>
    <mergeCell ref="Q46:V46"/>
    <mergeCell ref="BF36:BH36"/>
    <mergeCell ref="CR49:CT50"/>
    <mergeCell ref="BX36:CL36"/>
    <mergeCell ref="BS44:BW44"/>
    <mergeCell ref="BX44:CL44"/>
    <mergeCell ref="CM44:CN45"/>
    <mergeCell ref="BS42:BW42"/>
    <mergeCell ref="BX42:CL42"/>
    <mergeCell ref="D55:J55"/>
    <mergeCell ref="CR51:CT51"/>
    <mergeCell ref="BY51:CA52"/>
    <mergeCell ref="CH51:CJ52"/>
    <mergeCell ref="CK51:CM52"/>
    <mergeCell ref="CN51:CO52"/>
    <mergeCell ref="BR54:BX54"/>
    <mergeCell ref="CR52:CT52"/>
    <mergeCell ref="CP51:CQ52"/>
    <mergeCell ref="BO51:BO55"/>
    <mergeCell ref="BY54:EA54"/>
    <mergeCell ref="BS46:CQ46"/>
    <mergeCell ref="BS39:BW39"/>
    <mergeCell ref="BX39:CL39"/>
    <mergeCell ref="BS37:CQ37"/>
    <mergeCell ref="AY51:BA52"/>
    <mergeCell ref="BB51:BD52"/>
    <mergeCell ref="BE51:BG52"/>
    <mergeCell ref="BH51:BJ52"/>
    <mergeCell ref="BK51:BM52"/>
    <mergeCell ref="Q48:S50"/>
    <mergeCell ref="A51:A55"/>
    <mergeCell ref="AV55:AX55"/>
    <mergeCell ref="BR55:BX55"/>
    <mergeCell ref="B53:C55"/>
    <mergeCell ref="D53:J53"/>
    <mergeCell ref="K53:L53"/>
    <mergeCell ref="M53:T53"/>
    <mergeCell ref="U53:AB53"/>
    <mergeCell ref="AC53:AJ53"/>
    <mergeCell ref="D54:J54"/>
    <mergeCell ref="K54:BM54"/>
    <mergeCell ref="AJ51:AL51"/>
    <mergeCell ref="AM51:AO51"/>
    <mergeCell ref="AP51:AR51"/>
    <mergeCell ref="K55:AU55"/>
    <mergeCell ref="BY55:DI55"/>
    <mergeCell ref="DQ41:DS42"/>
    <mergeCell ref="CN47:CO50"/>
    <mergeCell ref="CR35:CS46"/>
    <mergeCell ref="CT38:CT40"/>
    <mergeCell ref="BS38:BW38"/>
    <mergeCell ref="CU37:DS37"/>
    <mergeCell ref="BP47:BR50"/>
    <mergeCell ref="CH47:CM47"/>
    <mergeCell ref="DO41:DP42"/>
    <mergeCell ref="CU36:CY36"/>
    <mergeCell ref="CZ36:DN36"/>
    <mergeCell ref="DG51:DI52"/>
    <mergeCell ref="DJ51:DL52"/>
    <mergeCell ref="DM51:DO52"/>
    <mergeCell ref="BW51:BX52"/>
    <mergeCell ref="CU52:CW52"/>
    <mergeCell ref="B7:M7"/>
    <mergeCell ref="BH33:BM34"/>
    <mergeCell ref="AD32:AI34"/>
    <mergeCell ref="AP32:AU34"/>
    <mergeCell ref="AV32:BA32"/>
    <mergeCell ref="AJ32:AO32"/>
    <mergeCell ref="AJ33:AO34"/>
    <mergeCell ref="AV33:BA34"/>
    <mergeCell ref="Y32:Z33"/>
    <mergeCell ref="AA32:AC33"/>
    <mergeCell ref="B21:E21"/>
    <mergeCell ref="B26:E27"/>
    <mergeCell ref="B22:E25"/>
    <mergeCell ref="F26:J27"/>
    <mergeCell ref="K27:Q27"/>
    <mergeCell ref="R26:V27"/>
    <mergeCell ref="AD26:AH27"/>
    <mergeCell ref="B32:D34"/>
    <mergeCell ref="E34:I34"/>
    <mergeCell ref="AA7:AM7"/>
    <mergeCell ref="AN7:AZ7"/>
    <mergeCell ref="AA9:AM9"/>
    <mergeCell ref="AN12:AS12"/>
    <mergeCell ref="X11:AS11"/>
    <mergeCell ref="X10:AS10"/>
    <mergeCell ref="F13:I13"/>
    <mergeCell ref="F14:I16"/>
    <mergeCell ref="R21:S21"/>
    <mergeCell ref="R30:V31"/>
    <mergeCell ref="J34:P34"/>
    <mergeCell ref="Q34:V34"/>
    <mergeCell ref="W34:AC34"/>
    <mergeCell ref="E33:I33"/>
    <mergeCell ref="E32:I32"/>
    <mergeCell ref="B28:E31"/>
    <mergeCell ref="AD14:AG16"/>
    <mergeCell ref="G21:Q21"/>
    <mergeCell ref="AB21:AC21"/>
    <mergeCell ref="AT13:AW13"/>
    <mergeCell ref="AN13:AQ13"/>
    <mergeCell ref="J14:M16"/>
    <mergeCell ref="DL13:DO13"/>
    <mergeCell ref="DP13:DS13"/>
    <mergeCell ref="DT13:DW13"/>
    <mergeCell ref="BP28:BS31"/>
    <mergeCell ref="BT28:BX29"/>
    <mergeCell ref="BY28:CE29"/>
    <mergeCell ref="CF28:CJ29"/>
    <mergeCell ref="CK28:CO28"/>
    <mergeCell ref="CP28:CS28"/>
    <mergeCell ref="CT28:CW28"/>
    <mergeCell ref="CX28:DC29"/>
    <mergeCell ref="DD28:DI29"/>
    <mergeCell ref="BP21:BS21"/>
    <mergeCell ref="BP22:BS25"/>
    <mergeCell ref="BP26:BS27"/>
    <mergeCell ref="BT26:BX27"/>
    <mergeCell ref="CF26:CJ27"/>
    <mergeCell ref="CR26:CV27"/>
    <mergeCell ref="CT29:CW29"/>
    <mergeCell ref="DP31:EA31"/>
    <mergeCell ref="DP29:EA29"/>
    <mergeCell ref="BT30:BX31"/>
    <mergeCell ref="CF30:CJ31"/>
    <mergeCell ref="DH14:DK16"/>
    <mergeCell ref="CK30:CO30"/>
    <mergeCell ref="CP30:CS30"/>
    <mergeCell ref="CT30:CW30"/>
    <mergeCell ref="CZ13:DA13"/>
    <mergeCell ref="DB13:DE13"/>
    <mergeCell ref="BP17:CE17"/>
    <mergeCell ref="BY31:CE31"/>
    <mergeCell ref="CF21:CG21"/>
    <mergeCell ref="CX33:DC34"/>
    <mergeCell ref="DJ33:DO34"/>
    <mergeCell ref="DV33:EA34"/>
    <mergeCell ref="BS34:CQ34"/>
    <mergeCell ref="BP32:BR34"/>
    <mergeCell ref="BS32:BW32"/>
    <mergeCell ref="BX32:CL32"/>
    <mergeCell ref="CM32:CN33"/>
    <mergeCell ref="CO32:CQ33"/>
    <mergeCell ref="CR32:CW34"/>
    <mergeCell ref="CX32:DC32"/>
    <mergeCell ref="DD32:DI34"/>
    <mergeCell ref="DJ32:DO32"/>
    <mergeCell ref="CV19:DK20"/>
    <mergeCell ref="DL19:EA20"/>
    <mergeCell ref="DD26:DH27"/>
    <mergeCell ref="DP26:DT27"/>
    <mergeCell ref="BY27:CE27"/>
    <mergeCell ref="CK27:CQ27"/>
    <mergeCell ref="CW27:DC27"/>
    <mergeCell ref="DI27:DO27"/>
    <mergeCell ref="DU27:EA27"/>
    <mergeCell ref="DJ28:DO29"/>
    <mergeCell ref="DB70:DN70"/>
    <mergeCell ref="CV62:CW62"/>
    <mergeCell ref="DO44:DP45"/>
    <mergeCell ref="CT44:CT46"/>
    <mergeCell ref="CU44:CY44"/>
    <mergeCell ref="DC65:DI65"/>
    <mergeCell ref="BP57:BW57"/>
    <mergeCell ref="BX57:BY57"/>
    <mergeCell ref="CB51:CD52"/>
    <mergeCell ref="DC64:DI64"/>
    <mergeCell ref="DC63:DI63"/>
    <mergeCell ref="CN57:CO57"/>
    <mergeCell ref="CZ38:DN38"/>
    <mergeCell ref="DO38:DP39"/>
    <mergeCell ref="DQ38:DS39"/>
    <mergeCell ref="CU39:CY39"/>
    <mergeCell ref="CZ39:DN39"/>
    <mergeCell ref="CX52:CZ52"/>
    <mergeCell ref="DA52:DC52"/>
    <mergeCell ref="DD52:DF52"/>
    <mergeCell ref="CK48:CM50"/>
    <mergeCell ref="CU38:CY38"/>
    <mergeCell ref="CU40:DS40"/>
    <mergeCell ref="BP69:CA70"/>
    <mergeCell ref="CB62:CC62"/>
    <mergeCell ref="BP68:CA68"/>
    <mergeCell ref="CB68:CN68"/>
    <mergeCell ref="CO68:DA68"/>
    <mergeCell ref="DB68:DN68"/>
    <mergeCell ref="DO68:EA68"/>
    <mergeCell ref="DT35:EA46"/>
    <mergeCell ref="BX38:CL38"/>
    <mergeCell ref="CL62:CM62"/>
    <mergeCell ref="CN62:CO62"/>
    <mergeCell ref="CP62:CQ62"/>
    <mergeCell ref="CR62:CS62"/>
    <mergeCell ref="CT62:CU62"/>
    <mergeCell ref="DP28:EA28"/>
    <mergeCell ref="CR21:CY21"/>
    <mergeCell ref="BT22:EA25"/>
    <mergeCell ref="BU21:CE21"/>
    <mergeCell ref="CX30:DC31"/>
    <mergeCell ref="DD30:DI31"/>
    <mergeCell ref="CK29:CO29"/>
    <mergeCell ref="CP29:CS29"/>
    <mergeCell ref="DQ35:DS36"/>
    <mergeCell ref="CT41:CT43"/>
    <mergeCell ref="CU41:CY41"/>
    <mergeCell ref="CZ41:DN41"/>
    <mergeCell ref="CT35:CT37"/>
    <mergeCell ref="CU35:CY35"/>
    <mergeCell ref="BS36:BW36"/>
    <mergeCell ref="CM38:CN39"/>
    <mergeCell ref="CO38:CQ39"/>
    <mergeCell ref="CM35:CN36"/>
    <mergeCell ref="CO35:CQ36"/>
    <mergeCell ref="DY49:EA50"/>
    <mergeCell ref="BY47:CA50"/>
    <mergeCell ref="CO41:CQ42"/>
    <mergeCell ref="BS43:CQ43"/>
    <mergeCell ref="BS45:BW45"/>
    <mergeCell ref="BX45:CL45"/>
    <mergeCell ref="CO44:CQ45"/>
    <mergeCell ref="CE48:CG50"/>
    <mergeCell ref="AX74:BA74"/>
    <mergeCell ref="BB74:BE74"/>
    <mergeCell ref="AX75:BA77"/>
    <mergeCell ref="BB75:BE77"/>
    <mergeCell ref="B80:Q81"/>
    <mergeCell ref="DQ44:DS45"/>
    <mergeCell ref="CU45:CY45"/>
    <mergeCell ref="BX62:BY62"/>
    <mergeCell ref="BZ62:CA62"/>
    <mergeCell ref="BP62:BQ62"/>
    <mergeCell ref="BR62:BS62"/>
    <mergeCell ref="DO70:EA70"/>
    <mergeCell ref="DY57:EA57"/>
    <mergeCell ref="B63:E67"/>
    <mergeCell ref="F63:G67"/>
    <mergeCell ref="H63:AL67"/>
    <mergeCell ref="AM63:AN67"/>
    <mergeCell ref="BP63:BS67"/>
    <mergeCell ref="BT63:BU67"/>
    <mergeCell ref="BV63:CZ67"/>
    <mergeCell ref="DA63:DB67"/>
    <mergeCell ref="AV64:BA64"/>
    <mergeCell ref="BB64:BG64"/>
    <mergeCell ref="BH64:BM64"/>
    <mergeCell ref="DJ63:EA63"/>
    <mergeCell ref="DP51:DR52"/>
    <mergeCell ref="DS51:DU52"/>
    <mergeCell ref="DV51:DX52"/>
    <mergeCell ref="DY51:EA52"/>
    <mergeCell ref="AO63:AU63"/>
    <mergeCell ref="AV63:BM63"/>
    <mergeCell ref="CJ62:CK62"/>
    <mergeCell ref="X75:AA77"/>
    <mergeCell ref="AB75:AC77"/>
    <mergeCell ref="B78:Q78"/>
    <mergeCell ref="B87:E88"/>
    <mergeCell ref="F87:J88"/>
    <mergeCell ref="DJ65:EA65"/>
    <mergeCell ref="DC66:DD67"/>
    <mergeCell ref="CX51:CZ51"/>
    <mergeCell ref="CE51:CG52"/>
    <mergeCell ref="Z51:AA52"/>
    <mergeCell ref="AB51:AC52"/>
    <mergeCell ref="B62:C62"/>
    <mergeCell ref="F75:I77"/>
    <mergeCell ref="J75:M77"/>
    <mergeCell ref="BB82:BF82"/>
    <mergeCell ref="DG82:DO82"/>
    <mergeCell ref="DP82:DT82"/>
    <mergeCell ref="BP75:BS77"/>
    <mergeCell ref="DX74:EA74"/>
    <mergeCell ref="DX75:EA77"/>
    <mergeCell ref="BX74:CA74"/>
    <mergeCell ref="CL74:CO74"/>
    <mergeCell ref="CP74:CQ74"/>
    <mergeCell ref="CR74:CU74"/>
    <mergeCell ref="CV74:CY74"/>
    <mergeCell ref="CZ74:DA74"/>
    <mergeCell ref="DB74:DE74"/>
    <mergeCell ref="DF74:DG74"/>
    <mergeCell ref="BP80:CE81"/>
    <mergeCell ref="CF82:CG82"/>
    <mergeCell ref="CH82:CO82"/>
    <mergeCell ref="AT75:AW77"/>
    <mergeCell ref="F74:I74"/>
    <mergeCell ref="J74:M74"/>
    <mergeCell ref="X74:AA74"/>
    <mergeCell ref="AB74:AC74"/>
    <mergeCell ref="AD74:AG74"/>
    <mergeCell ref="AH74:AK74"/>
    <mergeCell ref="BT83:EA86"/>
    <mergeCell ref="AL74:AM74"/>
    <mergeCell ref="AN74:AQ74"/>
    <mergeCell ref="AR74:AS74"/>
    <mergeCell ref="B75:E77"/>
    <mergeCell ref="CV80:DK81"/>
    <mergeCell ref="DL75:DO77"/>
    <mergeCell ref="DP75:DS77"/>
    <mergeCell ref="BP78:CE78"/>
    <mergeCell ref="DL80:EA81"/>
    <mergeCell ref="AT74:AW74"/>
    <mergeCell ref="CF80:CU81"/>
    <mergeCell ref="CR82:CY82"/>
    <mergeCell ref="DH75:DK77"/>
    <mergeCell ref="B82:E82"/>
    <mergeCell ref="BP82:BS82"/>
    <mergeCell ref="F79:O79"/>
    <mergeCell ref="AH80:AW81"/>
    <mergeCell ref="B83:E86"/>
    <mergeCell ref="CP82:CQ82"/>
    <mergeCell ref="G82:Q82"/>
    <mergeCell ref="BU82:CE82"/>
    <mergeCell ref="AD75:AG77"/>
    <mergeCell ref="AH75:AK77"/>
    <mergeCell ref="AN75:AQ77"/>
    <mergeCell ref="N75:W77"/>
    <mergeCell ref="R87:V88"/>
    <mergeCell ref="AD87:AH88"/>
    <mergeCell ref="AP87:AT88"/>
    <mergeCell ref="BB87:BF88"/>
    <mergeCell ref="BP87:BS88"/>
    <mergeCell ref="BT87:BX88"/>
    <mergeCell ref="CF87:CJ88"/>
    <mergeCell ref="CR87:CV88"/>
    <mergeCell ref="DD87:DH88"/>
    <mergeCell ref="DP87:DT88"/>
    <mergeCell ref="K88:Q88"/>
    <mergeCell ref="W88:AC88"/>
    <mergeCell ref="AI88:AO88"/>
    <mergeCell ref="AU88:BA88"/>
    <mergeCell ref="CP89:CS89"/>
    <mergeCell ref="CT89:CW89"/>
    <mergeCell ref="DD89:DI90"/>
    <mergeCell ref="DJ89:DO90"/>
    <mergeCell ref="BG88:BM88"/>
    <mergeCell ref="BY88:CE88"/>
    <mergeCell ref="CK88:CQ88"/>
    <mergeCell ref="DP89:EA89"/>
    <mergeCell ref="CP90:CS90"/>
    <mergeCell ref="CT90:CW90"/>
    <mergeCell ref="DP90:EA90"/>
    <mergeCell ref="CK89:CO89"/>
    <mergeCell ref="CW88:DC88"/>
    <mergeCell ref="DI88:DO88"/>
    <mergeCell ref="AF90:AI90"/>
    <mergeCell ref="BB90:BM90"/>
    <mergeCell ref="CK90:CO90"/>
    <mergeCell ref="W90:AA90"/>
    <mergeCell ref="AB90:AE90"/>
    <mergeCell ref="AV89:BA90"/>
    <mergeCell ref="BB89:BM89"/>
    <mergeCell ref="BP89:BS92"/>
    <mergeCell ref="BT89:BX90"/>
    <mergeCell ref="BY89:CE90"/>
    <mergeCell ref="CF89:CJ90"/>
    <mergeCell ref="CK92:CO92"/>
    <mergeCell ref="BT91:BX92"/>
    <mergeCell ref="W89:AA89"/>
    <mergeCell ref="AB89:AE89"/>
    <mergeCell ref="AF89:AI89"/>
    <mergeCell ref="AJ89:AO90"/>
    <mergeCell ref="CF91:CJ92"/>
    <mergeCell ref="CX93:DC93"/>
    <mergeCell ref="DT103:EA103"/>
    <mergeCell ref="DW101:DX101"/>
    <mergeCell ref="DQ96:DS97"/>
    <mergeCell ref="CX89:DC90"/>
    <mergeCell ref="DY101:DZ101"/>
    <mergeCell ref="DV94:EA95"/>
    <mergeCell ref="DV93:EA93"/>
    <mergeCell ref="DT98:DV98"/>
    <mergeCell ref="DU99:DV99"/>
    <mergeCell ref="DW99:DX99"/>
    <mergeCell ref="DY99:DZ99"/>
    <mergeCell ref="DT100:DV100"/>
    <mergeCell ref="DU101:DV101"/>
    <mergeCell ref="DO96:DP97"/>
    <mergeCell ref="DJ94:DO95"/>
    <mergeCell ref="DD93:DI95"/>
    <mergeCell ref="CM96:CN97"/>
    <mergeCell ref="F91:J92"/>
    <mergeCell ref="R91:V92"/>
    <mergeCell ref="W91:AA91"/>
    <mergeCell ref="AB91:AE91"/>
    <mergeCell ref="AF91:AI91"/>
    <mergeCell ref="AJ91:AO92"/>
    <mergeCell ref="AP91:AU92"/>
    <mergeCell ref="AV91:BA92"/>
    <mergeCell ref="BB91:BM91"/>
    <mergeCell ref="K92:Q92"/>
    <mergeCell ref="W92:AA92"/>
    <mergeCell ref="AB92:AE92"/>
    <mergeCell ref="AF92:AI92"/>
    <mergeCell ref="BB92:BM92"/>
    <mergeCell ref="DP91:EA91"/>
    <mergeCell ref="DP92:EA92"/>
    <mergeCell ref="DD91:DI92"/>
    <mergeCell ref="DJ91:DO92"/>
    <mergeCell ref="CK91:CO91"/>
    <mergeCell ref="E94:I94"/>
    <mergeCell ref="J94:X94"/>
    <mergeCell ref="AJ94:AO95"/>
    <mergeCell ref="AV94:BA95"/>
    <mergeCell ref="BH94:BM95"/>
    <mergeCell ref="BS94:BW94"/>
    <mergeCell ref="BX94:CL94"/>
    <mergeCell ref="CX94:DC95"/>
    <mergeCell ref="CU96:CY96"/>
    <mergeCell ref="CZ96:DN96"/>
    <mergeCell ref="CU101:CY101"/>
    <mergeCell ref="CU97:CY97"/>
    <mergeCell ref="CZ97:DN97"/>
    <mergeCell ref="BX96:CL96"/>
    <mergeCell ref="CO96:CQ97"/>
    <mergeCell ref="CU98:CY98"/>
    <mergeCell ref="CZ98:DF98"/>
    <mergeCell ref="DG98:DL98"/>
    <mergeCell ref="DM98:DS98"/>
    <mergeCell ref="J101:P101"/>
    <mergeCell ref="E95:I95"/>
    <mergeCell ref="J95:P95"/>
    <mergeCell ref="Q95:V95"/>
    <mergeCell ref="W95:AC95"/>
    <mergeCell ref="BS95:BW95"/>
    <mergeCell ref="BX95:CD95"/>
    <mergeCell ref="CE95:CJ95"/>
    <mergeCell ref="CK95:CQ95"/>
    <mergeCell ref="BB93:BG95"/>
    <mergeCell ref="BH93:BM93"/>
    <mergeCell ref="BP93:BR95"/>
    <mergeCell ref="BS93:BW93"/>
    <mergeCell ref="AJ93:AO93"/>
    <mergeCell ref="AA93:AC94"/>
    <mergeCell ref="AP93:AU95"/>
    <mergeCell ref="AV93:BA93"/>
    <mergeCell ref="BX93:CL93"/>
    <mergeCell ref="CM93:CN94"/>
    <mergeCell ref="CO93:CQ94"/>
    <mergeCell ref="CR93:CW95"/>
    <mergeCell ref="DM101:DS101"/>
    <mergeCell ref="W101:AC101"/>
    <mergeCell ref="AG101:AK101"/>
    <mergeCell ref="BC99:BE100"/>
    <mergeCell ref="BF96:BM97"/>
    <mergeCell ref="AL96:AZ96"/>
    <mergeCell ref="BA96:BB97"/>
    <mergeCell ref="BC96:BE97"/>
    <mergeCell ref="AS101:AX101"/>
    <mergeCell ref="AY101:BE101"/>
    <mergeCell ref="BS101:BW101"/>
    <mergeCell ref="BX101:CD101"/>
    <mergeCell ref="CE101:CJ101"/>
    <mergeCell ref="CK101:CQ101"/>
    <mergeCell ref="CO99:CQ100"/>
    <mergeCell ref="BS100:BW100"/>
    <mergeCell ref="BF100:BH100"/>
    <mergeCell ref="BG101:BH101"/>
    <mergeCell ref="BI101:BJ101"/>
    <mergeCell ref="CZ103:DN103"/>
    <mergeCell ref="BS99:BW99"/>
    <mergeCell ref="BX99:CL99"/>
    <mergeCell ref="CM99:CN100"/>
    <mergeCell ref="DO102:DP103"/>
    <mergeCell ref="CZ101:DF101"/>
    <mergeCell ref="DG101:DL101"/>
    <mergeCell ref="DM107:DS107"/>
    <mergeCell ref="CU107:CY107"/>
    <mergeCell ref="CU105:CY105"/>
    <mergeCell ref="BX106:CL106"/>
    <mergeCell ref="CU106:CY106"/>
    <mergeCell ref="BX104:CD104"/>
    <mergeCell ref="BX103:CL103"/>
    <mergeCell ref="CZ102:DN102"/>
    <mergeCell ref="BX100:CL100"/>
    <mergeCell ref="CM102:CN103"/>
    <mergeCell ref="BS106:BW106"/>
    <mergeCell ref="DG107:DL107"/>
    <mergeCell ref="DO105:DP106"/>
    <mergeCell ref="DQ105:DS106"/>
    <mergeCell ref="DQ102:DS103"/>
    <mergeCell ref="CM105:CN106"/>
    <mergeCell ref="CO105:CQ106"/>
    <mergeCell ref="CT105:CT107"/>
    <mergeCell ref="CK107:CQ107"/>
    <mergeCell ref="CE104:CJ104"/>
    <mergeCell ref="E102:I102"/>
    <mergeCell ref="J102:X102"/>
    <mergeCell ref="Y102:Z103"/>
    <mergeCell ref="AY107:BE107"/>
    <mergeCell ref="AL103:AZ103"/>
    <mergeCell ref="J97:X97"/>
    <mergeCell ref="J98:P98"/>
    <mergeCell ref="Q98:V98"/>
    <mergeCell ref="J107:P107"/>
    <mergeCell ref="Q107:V107"/>
    <mergeCell ref="D99:D101"/>
    <mergeCell ref="E99:I99"/>
    <mergeCell ref="E103:I103"/>
    <mergeCell ref="J103:X103"/>
    <mergeCell ref="E104:I104"/>
    <mergeCell ref="J104:P104"/>
    <mergeCell ref="Q104:V104"/>
    <mergeCell ref="E105:I105"/>
    <mergeCell ref="AL101:AR101"/>
    <mergeCell ref="J105:X105"/>
    <mergeCell ref="Y105:Z106"/>
    <mergeCell ref="AA105:AC106"/>
    <mergeCell ref="AF105:AF107"/>
    <mergeCell ref="Q101:V101"/>
    <mergeCell ref="E97:I97"/>
    <mergeCell ref="E98:I98"/>
    <mergeCell ref="AG107:AK107"/>
    <mergeCell ref="W104:AC104"/>
    <mergeCell ref="AG103:AK103"/>
    <mergeCell ref="AG105:AK105"/>
    <mergeCell ref="AL105:AZ105"/>
    <mergeCell ref="BA99:BB100"/>
    <mergeCell ref="AG102:AK102"/>
    <mergeCell ref="BA102:BB103"/>
    <mergeCell ref="BX98:CD98"/>
    <mergeCell ref="CE98:CJ98"/>
    <mergeCell ref="CK98:CQ98"/>
    <mergeCell ref="BS104:BW104"/>
    <mergeCell ref="AA102:AC103"/>
    <mergeCell ref="AF102:AF104"/>
    <mergeCell ref="W107:AC107"/>
    <mergeCell ref="Y99:Z100"/>
    <mergeCell ref="AA99:AC100"/>
    <mergeCell ref="AF99:AF101"/>
    <mergeCell ref="AG99:AK99"/>
    <mergeCell ref="AL100:AZ100"/>
    <mergeCell ref="BP96:BQ107"/>
    <mergeCell ref="BR96:BR98"/>
    <mergeCell ref="BS96:BW96"/>
    <mergeCell ref="AS98:AX98"/>
    <mergeCell ref="AY98:BE98"/>
    <mergeCell ref="BS98:BW98"/>
    <mergeCell ref="BF98:BH98"/>
    <mergeCell ref="BG99:BH99"/>
    <mergeCell ref="BI99:BJ99"/>
    <mergeCell ref="BK99:BL99"/>
    <mergeCell ref="CK104:CQ104"/>
    <mergeCell ref="CE107:CJ107"/>
    <mergeCell ref="A112:A116"/>
    <mergeCell ref="B114:C116"/>
    <mergeCell ref="D114:J114"/>
    <mergeCell ref="K114:L114"/>
    <mergeCell ref="M114:T114"/>
    <mergeCell ref="U114:AB114"/>
    <mergeCell ref="AC114:AJ114"/>
    <mergeCell ref="D115:J115"/>
    <mergeCell ref="D116:J116"/>
    <mergeCell ref="N109:P111"/>
    <mergeCell ref="Q109:S111"/>
    <mergeCell ref="T109:V111"/>
    <mergeCell ref="W109:Y111"/>
    <mergeCell ref="AM112:AO112"/>
    <mergeCell ref="AP112:AR112"/>
    <mergeCell ref="B108:D111"/>
    <mergeCell ref="E108:F111"/>
    <mergeCell ref="G108:H111"/>
    <mergeCell ref="I108:J111"/>
    <mergeCell ref="K108:M111"/>
    <mergeCell ref="N108:S108"/>
    <mergeCell ref="T108:Y108"/>
    <mergeCell ref="Z108:AA111"/>
    <mergeCell ref="B112:D113"/>
    <mergeCell ref="E112:F113"/>
    <mergeCell ref="G112:H113"/>
    <mergeCell ref="I112:J113"/>
    <mergeCell ref="AB108:AC111"/>
    <mergeCell ref="AD108:AR109"/>
    <mergeCell ref="AD110:AF111"/>
    <mergeCell ref="AG110:AI111"/>
    <mergeCell ref="AJ110:AL111"/>
    <mergeCell ref="DJ116:DL116"/>
    <mergeCell ref="BP114:BQ116"/>
    <mergeCell ref="BR114:BX114"/>
    <mergeCell ref="BY114:BZ114"/>
    <mergeCell ref="CA114:CH114"/>
    <mergeCell ref="CI114:CP114"/>
    <mergeCell ref="CQ114:CX114"/>
    <mergeCell ref="K115:BM115"/>
    <mergeCell ref="BR115:BX115"/>
    <mergeCell ref="BY115:EA115"/>
    <mergeCell ref="BR116:BX116"/>
    <mergeCell ref="CR112:CT112"/>
    <mergeCell ref="CU112:CW112"/>
    <mergeCell ref="CX112:CZ112"/>
    <mergeCell ref="DA112:DC112"/>
    <mergeCell ref="CB112:CD113"/>
    <mergeCell ref="CK112:CM113"/>
    <mergeCell ref="CN112:CO113"/>
    <mergeCell ref="CP112:CQ113"/>
    <mergeCell ref="DP112:DR113"/>
    <mergeCell ref="DJ112:DL113"/>
    <mergeCell ref="DM112:DO113"/>
    <mergeCell ref="DS112:DU113"/>
    <mergeCell ref="DV112:DX113"/>
    <mergeCell ref="DY112:EA113"/>
    <mergeCell ref="CR113:CT113"/>
    <mergeCell ref="CU113:CW113"/>
    <mergeCell ref="CX113:CZ113"/>
    <mergeCell ref="DA113:DC113"/>
    <mergeCell ref="DD113:DF113"/>
    <mergeCell ref="BD5:BM5"/>
    <mergeCell ref="DR5:EA5"/>
    <mergeCell ref="BD66:BM66"/>
    <mergeCell ref="DR66:EA66"/>
    <mergeCell ref="CX110:CZ111"/>
    <mergeCell ref="DV110:DX111"/>
    <mergeCell ref="DY110:EA111"/>
    <mergeCell ref="AM110:AO111"/>
    <mergeCell ref="AP110:AR111"/>
    <mergeCell ref="AS110:AU111"/>
    <mergeCell ref="AV110:AX111"/>
    <mergeCell ref="AY110:BA111"/>
    <mergeCell ref="BB110:BD111"/>
    <mergeCell ref="BE110:BG111"/>
    <mergeCell ref="BH110:BJ111"/>
    <mergeCell ref="BK110:BM111"/>
    <mergeCell ref="CR110:CT111"/>
    <mergeCell ref="DJ110:DL111"/>
    <mergeCell ref="BY108:CA111"/>
    <mergeCell ref="BU108:BV111"/>
    <mergeCell ref="CR108:DF109"/>
    <mergeCell ref="DA110:DC111"/>
    <mergeCell ref="DD110:DF111"/>
    <mergeCell ref="BP108:BR111"/>
    <mergeCell ref="CE109:CG111"/>
    <mergeCell ref="DM110:DO111"/>
    <mergeCell ref="DP110:DR111"/>
    <mergeCell ref="CH109:CJ111"/>
    <mergeCell ref="CK109:CM111"/>
    <mergeCell ref="DG108:EA109"/>
    <mergeCell ref="BS103:BW103"/>
    <mergeCell ref="AL104:AR104"/>
    <mergeCell ref="AS108:BM109"/>
    <mergeCell ref="BS107:BW107"/>
    <mergeCell ref="BX107:CD107"/>
    <mergeCell ref="AL107:AR107"/>
    <mergeCell ref="AS107:AX107"/>
    <mergeCell ref="BA105:BB106"/>
    <mergeCell ref="BC102:BE103"/>
    <mergeCell ref="CB109:CD111"/>
    <mergeCell ref="BC105:BE106"/>
    <mergeCell ref="CZ106:DN106"/>
    <mergeCell ref="CU104:CY104"/>
    <mergeCell ref="BS108:BT111"/>
    <mergeCell ref="DG110:DI111"/>
    <mergeCell ref="BR102:BR104"/>
    <mergeCell ref="BS102:BW102"/>
    <mergeCell ref="BX102:CL102"/>
    <mergeCell ref="CR96:CS107"/>
    <mergeCell ref="CT96:CT98"/>
    <mergeCell ref="AL102:AZ102"/>
    <mergeCell ref="AL97:AZ97"/>
    <mergeCell ref="BS97:BW97"/>
    <mergeCell ref="BX97:CL97"/>
    <mergeCell ref="BW108:BX111"/>
    <mergeCell ref="AL99:AZ99"/>
    <mergeCell ref="CT99:CT101"/>
    <mergeCell ref="CB108:CG108"/>
    <mergeCell ref="BF103:BM103"/>
    <mergeCell ref="BR99:BR101"/>
    <mergeCell ref="CZ104:DF104"/>
    <mergeCell ref="DG104:DL104"/>
    <mergeCell ref="DM104:DS104"/>
    <mergeCell ref="CZ107:DF107"/>
    <mergeCell ref="CF17:CU17"/>
    <mergeCell ref="CP31:CS31"/>
    <mergeCell ref="CT31:CW31"/>
    <mergeCell ref="BF14:BI16"/>
    <mergeCell ref="AN14:AQ16"/>
    <mergeCell ref="Y41:Z42"/>
    <mergeCell ref="BP51:BR52"/>
    <mergeCell ref="BS51:BT52"/>
    <mergeCell ref="BU51:BV52"/>
    <mergeCell ref="CO102:CQ103"/>
    <mergeCell ref="BO112:BO116"/>
    <mergeCell ref="BP112:BR113"/>
    <mergeCell ref="BS112:BT113"/>
    <mergeCell ref="BU112:BV113"/>
    <mergeCell ref="BW112:BX113"/>
    <mergeCell ref="BR105:BR107"/>
    <mergeCell ref="BS105:BW105"/>
    <mergeCell ref="BX105:CL105"/>
    <mergeCell ref="BY92:CE92"/>
    <mergeCell ref="BY112:CA113"/>
    <mergeCell ref="CU103:CY103"/>
    <mergeCell ref="CT102:CT104"/>
    <mergeCell ref="CU102:CY102"/>
    <mergeCell ref="K116:AU116"/>
    <mergeCell ref="AV116:AX116"/>
    <mergeCell ref="BY116:DI116"/>
    <mergeCell ref="CU110:CW111"/>
    <mergeCell ref="CH108:CM108"/>
    <mergeCell ref="CN108:CO111"/>
    <mergeCell ref="CP108:CQ111"/>
    <mergeCell ref="AX78:BM78"/>
    <mergeCell ref="AG104:AK104"/>
    <mergeCell ref="B89:E92"/>
    <mergeCell ref="F89:J90"/>
    <mergeCell ref="K89:Q90"/>
    <mergeCell ref="R89:V90"/>
    <mergeCell ref="E101:I101"/>
    <mergeCell ref="AP89:AU90"/>
    <mergeCell ref="J99:X99"/>
    <mergeCell ref="D105:D107"/>
    <mergeCell ref="E107:I107"/>
    <mergeCell ref="E106:I106"/>
    <mergeCell ref="AG106:AK106"/>
    <mergeCell ref="AL106:AZ106"/>
    <mergeCell ref="J106:X106"/>
    <mergeCell ref="AS104:AX104"/>
    <mergeCell ref="AY104:BE104"/>
    <mergeCell ref="AG97:AK97"/>
    <mergeCell ref="W98:AC98"/>
    <mergeCell ref="AG98:AK98"/>
    <mergeCell ref="AL98:AR98"/>
    <mergeCell ref="B96:C107"/>
    <mergeCell ref="D96:D98"/>
    <mergeCell ref="E96:I96"/>
    <mergeCell ref="J96:X96"/>
    <mergeCell ref="Y96:Z97"/>
    <mergeCell ref="AA96:AC97"/>
    <mergeCell ref="AD96:AE107"/>
    <mergeCell ref="AF96:AF98"/>
    <mergeCell ref="AG96:AK96"/>
    <mergeCell ref="E100:I100"/>
    <mergeCell ref="J100:X100"/>
    <mergeCell ref="AG100:AK100"/>
    <mergeCell ref="D102:D104"/>
    <mergeCell ref="DU88:EA88"/>
    <mergeCell ref="DL73:DS73"/>
    <mergeCell ref="AD112:AF112"/>
    <mergeCell ref="AG112:AI112"/>
    <mergeCell ref="AJ112:AL112"/>
    <mergeCell ref="CE112:CG113"/>
    <mergeCell ref="CH112:CJ113"/>
    <mergeCell ref="BG82:BK82"/>
    <mergeCell ref="DU82:DY82"/>
    <mergeCell ref="BG21:BK21"/>
    <mergeCell ref="DU21:DY21"/>
    <mergeCell ref="AG113:AI113"/>
    <mergeCell ref="AJ113:AL113"/>
    <mergeCell ref="AM113:AO113"/>
    <mergeCell ref="AP113:AR113"/>
    <mergeCell ref="AS51:AU52"/>
    <mergeCell ref="AV51:AX52"/>
    <mergeCell ref="AS112:AU113"/>
    <mergeCell ref="AV112:AX113"/>
    <mergeCell ref="AY112:BA113"/>
    <mergeCell ref="BB112:BD113"/>
    <mergeCell ref="BE112:BG113"/>
    <mergeCell ref="BH112:BJ113"/>
    <mergeCell ref="DR67:EA67"/>
    <mergeCell ref="BD67:BM67"/>
    <mergeCell ref="DI66:DQ66"/>
    <mergeCell ref="DH67:DQ67"/>
    <mergeCell ref="AU66:BC66"/>
    <mergeCell ref="AT67:BC67"/>
    <mergeCell ref="DG112:DI113"/>
    <mergeCell ref="R78:AG78"/>
    <mergeCell ref="AH78:AW78"/>
    <mergeCell ref="P1:AC1"/>
    <mergeCell ref="CD1:CQ1"/>
    <mergeCell ref="DD112:DF112"/>
    <mergeCell ref="DS110:DU111"/>
    <mergeCell ref="CZ105:DN105"/>
    <mergeCell ref="CZ99:DN99"/>
    <mergeCell ref="DO99:DP100"/>
    <mergeCell ref="DQ99:DS100"/>
    <mergeCell ref="CU100:CY100"/>
    <mergeCell ref="CZ100:DN100"/>
    <mergeCell ref="CU99:CY99"/>
    <mergeCell ref="DJ93:DO93"/>
    <mergeCell ref="DP93:DU95"/>
    <mergeCell ref="K112:M113"/>
    <mergeCell ref="N112:P113"/>
    <mergeCell ref="Q112:S113"/>
    <mergeCell ref="T112:V113"/>
    <mergeCell ref="W112:Y113"/>
    <mergeCell ref="Z112:AA113"/>
    <mergeCell ref="AB112:AC113"/>
    <mergeCell ref="AU5:BC5"/>
    <mergeCell ref="AT6:BC6"/>
    <mergeCell ref="DI5:DQ5"/>
    <mergeCell ref="DH6:DQ6"/>
    <mergeCell ref="K11:M12"/>
    <mergeCell ref="R17:AG17"/>
    <mergeCell ref="AH17:AW17"/>
    <mergeCell ref="AX17:BM17"/>
    <mergeCell ref="X14:AA16"/>
    <mergeCell ref="X13:AA13"/>
    <mergeCell ref="BK112:BM113"/>
    <mergeCell ref="AD113:AF113"/>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5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vt:i4>
      </vt:variant>
    </vt:vector>
  </HeadingPairs>
  <TitlesOfParts>
    <vt:vector size="18" baseType="lpstr">
      <vt:lpstr>事業者情報</vt:lpstr>
      <vt:lpstr>従業員情報</vt:lpstr>
      <vt:lpstr>給与金額</vt:lpstr>
      <vt:lpstr>年末調整1</vt:lpstr>
      <vt:lpstr>年末調整2</vt:lpstr>
      <vt:lpstr>印刷について</vt:lpstr>
      <vt:lpstr>Sheet1</vt:lpstr>
      <vt:lpstr>源泉徴収簿</vt:lpstr>
      <vt:lpstr>徴収票印刷（カラー）</vt:lpstr>
      <vt:lpstr>徴収票印刷（白黒）</vt:lpstr>
      <vt:lpstr>給与所得</vt:lpstr>
      <vt:lpstr>給与所得 (配偶者)</vt:lpstr>
      <vt:lpstr>税額</vt:lpstr>
      <vt:lpstr>保険料控除</vt:lpstr>
      <vt:lpstr>給与金額!Print_Area</vt:lpstr>
      <vt:lpstr>源泉徴収簿!Print_Area</vt:lpstr>
      <vt:lpstr>事業者情報!Print_Area</vt:lpstr>
      <vt:lpstr>年末調整1!Print_Area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kazuhiro</dc:creator>
  <cp:lastModifiedBy>suzukikazuhiro</cp:lastModifiedBy>
  <cp:lastPrinted>2020-01-29T15:15:18Z</cp:lastPrinted>
  <dcterms:created xsi:type="dcterms:W3CDTF">2006-09-13T11:12:02Z</dcterms:created>
  <dcterms:modified xsi:type="dcterms:W3CDTF">2020-01-29T15:15:53Z</dcterms:modified>
</cp:coreProperties>
</file>