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C:\Users\User\Documents\"/>
    </mc:Choice>
  </mc:AlternateContent>
  <xr:revisionPtr revIDLastSave="0" documentId="13_ncr:1_{09B228C8-CB70-457B-AA58-54F66674C850}" xr6:coauthVersionLast="47" xr6:coauthVersionMax="47" xr10:uidLastSave="{00000000-0000-0000-0000-000000000000}"/>
  <workbookProtection workbookAlgorithmName="SHA-512" workbookHashValue="Cn14QZ/tHCB+yL8oa8U0xx6BCagccFdLt2mIZnt/q7rlNrdY2UihVWa/FR3woPz+KT/Q0zHJLsocGAkeqCbg8g==" workbookSaltValue="cciFuDBCBW8NeZnjnTcWkQ==" workbookSpinCount="100000" lockStructure="1"/>
  <bookViews>
    <workbookView xWindow="-120" yWindow="-120" windowWidth="29040" windowHeight="15720" tabRatio="628" xr2:uid="{00000000-000D-0000-FFFF-FFFF00000000}"/>
  </bookViews>
  <sheets>
    <sheet name="事業者情報" sheetId="48" r:id="rId1"/>
    <sheet name="従業員情報" sheetId="42" r:id="rId2"/>
    <sheet name="給与金額" sheetId="43" r:id="rId3"/>
    <sheet name="年末調整1" sheetId="44" r:id="rId4"/>
    <sheet name="保険料控除" sheetId="45" state="hidden" r:id="rId5"/>
    <sheet name="年末調整2" sheetId="2" r:id="rId6"/>
    <sheet name="源泉徴収簿" sheetId="54" r:id="rId7"/>
    <sheet name="源泉徴収票" sheetId="53" r:id="rId8"/>
    <sheet name="ライセンス" sheetId="50" r:id="rId9"/>
    <sheet name="Sheet1" sheetId="51" state="hidden" r:id="rId10"/>
    <sheet name="源泉徴収簿（旧" sheetId="36" state="hidden" r:id="rId11"/>
    <sheet name="徴収票印刷" sheetId="49" state="hidden" r:id="rId12"/>
    <sheet name="給与所得" sheetId="22" state="hidden" r:id="rId13"/>
    <sheet name="給与所得 (配偶者)" sheetId="52" state="hidden" r:id="rId14"/>
    <sheet name="税額" sheetId="32" state="hidden" r:id="rId15"/>
  </sheets>
  <definedNames>
    <definedName name="_xlnm.Print_Area" localSheetId="2">給与金額!$A$1:$Z$26</definedName>
    <definedName name="_xlnm.Print_Area" localSheetId="7">源泉徴収票!$A$1:$EA$60</definedName>
    <definedName name="_xlnm.Print_Area" localSheetId="6">源泉徴収簿!$A$1:$DQ$200</definedName>
    <definedName name="_xlnm.Print_Area" localSheetId="10">'源泉徴収簿（旧'!$A$1:$DA$178</definedName>
    <definedName name="_xlnm.Print_Area" localSheetId="0">事業者情報!$A$4:$AB$16</definedName>
    <definedName name="_xlnm.Print_Area" localSheetId="11">徴収票印刷!$A$1:$EA$118</definedName>
    <definedName name="_xlnm.Print_Area" localSheetId="3">年末調整1!$A$1:$BM$167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45" l="1"/>
  <c r="H12" i="45"/>
  <c r="H5" i="45"/>
  <c r="H3" i="45"/>
  <c r="H2" i="45"/>
  <c r="AK81" i="44"/>
  <c r="AK84" i="44"/>
  <c r="AK87" i="44"/>
  <c r="AK78" i="44"/>
  <c r="AK71" i="44"/>
  <c r="AK68" i="44"/>
  <c r="AK65" i="44"/>
  <c r="AK62" i="44"/>
  <c r="AK59" i="44"/>
  <c r="AK56" i="44"/>
  <c r="P40" i="44"/>
  <c r="CS49" i="54"/>
  <c r="CO49" i="54"/>
  <c r="AY150" i="54"/>
  <c r="C3" i="45"/>
  <c r="D3" i="45" s="1"/>
  <c r="J3" i="45" l="1"/>
  <c r="K3" i="45" s="1"/>
  <c r="F3" i="45"/>
  <c r="G3" i="45"/>
  <c r="E3" i="45"/>
  <c r="B42" i="45" l="1"/>
  <c r="B40" i="45"/>
  <c r="B39" i="45"/>
  <c r="B38" i="45"/>
  <c r="B37" i="45"/>
  <c r="B36" i="45"/>
  <c r="B35" i="45"/>
  <c r="B24" i="45"/>
  <c r="E46" i="45"/>
  <c r="V159" i="44" l="1"/>
  <c r="J159" i="44"/>
  <c r="DQ47" i="53"/>
  <c r="DQ44" i="53"/>
  <c r="DQ41" i="53"/>
  <c r="DQ38" i="53"/>
  <c r="DV35" i="53"/>
  <c r="DJ35" i="53"/>
  <c r="BH35" i="53"/>
  <c r="AV35" i="53"/>
  <c r="BG29" i="53"/>
  <c r="BY33" i="53"/>
  <c r="DP31" i="53"/>
  <c r="CT31" i="53"/>
  <c r="CP31" i="53"/>
  <c r="CK31" i="53"/>
  <c r="DD30" i="53"/>
  <c r="BY30" i="53"/>
  <c r="BB31" i="53"/>
  <c r="AP30" i="53"/>
  <c r="AF31" i="53"/>
  <c r="AB31" i="53"/>
  <c r="W31" i="53"/>
  <c r="K33" i="53"/>
  <c r="K30" i="53"/>
  <c r="K29" i="53"/>
  <c r="DU29" i="53"/>
  <c r="DI29" i="53"/>
  <c r="CW29" i="53"/>
  <c r="CK29" i="53"/>
  <c r="BY29" i="53"/>
  <c r="AU29" i="53"/>
  <c r="AI29" i="53"/>
  <c r="W29" i="53"/>
  <c r="CD20" i="53"/>
  <c r="P20" i="53"/>
  <c r="N13" i="2"/>
  <c r="N12" i="2"/>
  <c r="N17" i="2" l="1"/>
  <c r="U25" i="2"/>
  <c r="DG54" i="53"/>
  <c r="DD54" i="53"/>
  <c r="DA54" i="53"/>
  <c r="BP21" i="53" l="1"/>
  <c r="B21" i="53"/>
  <c r="B4" i="54"/>
  <c r="A3" i="36"/>
  <c r="B8" i="54"/>
  <c r="A8" i="36"/>
  <c r="DE132" i="54"/>
  <c r="CP114" i="36"/>
  <c r="DE119" i="54"/>
  <c r="CP103" i="36"/>
  <c r="DE106" i="54"/>
  <c r="CP92" i="36"/>
  <c r="DE96" i="54"/>
  <c r="CP83" i="36"/>
  <c r="BP45" i="54"/>
  <c r="BK43" i="36"/>
  <c r="BP37" i="54"/>
  <c r="BK37" i="36"/>
  <c r="CY49" i="54"/>
  <c r="DF194" i="54"/>
  <c r="CQ167" i="36"/>
  <c r="DF190" i="54"/>
  <c r="CQ163" i="36"/>
  <c r="DF185" i="54"/>
  <c r="CQ159" i="36"/>
  <c r="DF181" i="54"/>
  <c r="CQ155" i="36"/>
  <c r="DF172" i="54"/>
  <c r="CQ147" i="36"/>
  <c r="DF167" i="54"/>
  <c r="CQ143" i="36"/>
  <c r="DF146" i="54"/>
  <c r="CQ125" i="36"/>
  <c r="CP120" i="54"/>
  <c r="CR10" i="54"/>
  <c r="CO10" i="54"/>
  <c r="CK10" i="54"/>
  <c r="AS184" i="54"/>
  <c r="AS176" i="54"/>
  <c r="AS168" i="54"/>
  <c r="AY187" i="54"/>
  <c r="AY179" i="54"/>
  <c r="AY171" i="54"/>
  <c r="AP187" i="54"/>
  <c r="AP179" i="54"/>
  <c r="AP171" i="54"/>
  <c r="AK187" i="54"/>
  <c r="AK179" i="54"/>
  <c r="AK171" i="54"/>
  <c r="U187" i="54"/>
  <c r="U179" i="54"/>
  <c r="U171" i="54"/>
  <c r="M187" i="54"/>
  <c r="M179" i="54"/>
  <c r="M171" i="54"/>
  <c r="K187" i="54"/>
  <c r="K179" i="54"/>
  <c r="K171" i="54"/>
  <c r="J187" i="54"/>
  <c r="J179" i="54"/>
  <c r="J171" i="54"/>
  <c r="AS16" i="43"/>
  <c r="AS15" i="43"/>
  <c r="AS14" i="43"/>
  <c r="AS13" i="43"/>
  <c r="AS12" i="43"/>
  <c r="AS11" i="43"/>
  <c r="AS10" i="43"/>
  <c r="AS9" i="43"/>
  <c r="AS8" i="43"/>
  <c r="AS7" i="43"/>
  <c r="AS6" i="43"/>
  <c r="AS5" i="43"/>
  <c r="AQ16" i="43"/>
  <c r="AQ15" i="43"/>
  <c r="AQ14" i="43"/>
  <c r="AQ13" i="43"/>
  <c r="AQ12" i="43"/>
  <c r="AQ11" i="43"/>
  <c r="AQ10" i="43"/>
  <c r="AQ9" i="43"/>
  <c r="AQ8" i="43"/>
  <c r="AQ7" i="43"/>
  <c r="AQ6" i="43"/>
  <c r="AQ5" i="43"/>
  <c r="W9" i="43"/>
  <c r="AP194" i="54" s="1"/>
  <c r="R9" i="43"/>
  <c r="U194" i="54" s="1"/>
  <c r="R24" i="43"/>
  <c r="R23" i="43"/>
  <c r="Q9" i="43"/>
  <c r="M194" i="54" s="1"/>
  <c r="AM4" i="54"/>
  <c r="AK38" i="54"/>
  <c r="AK48" i="54"/>
  <c r="AK58" i="54"/>
  <c r="AK68" i="54"/>
  <c r="AK79" i="54"/>
  <c r="AK89" i="54"/>
  <c r="AK99" i="54"/>
  <c r="AK109" i="54"/>
  <c r="AK119" i="54"/>
  <c r="AK129" i="54"/>
  <c r="AK139" i="54"/>
  <c r="AK150" i="54"/>
  <c r="M38" i="54"/>
  <c r="M48" i="54"/>
  <c r="M58" i="54"/>
  <c r="M68" i="54"/>
  <c r="M79" i="54"/>
  <c r="M89" i="54"/>
  <c r="M99" i="54"/>
  <c r="M109" i="54"/>
  <c r="M119" i="54"/>
  <c r="M129" i="54"/>
  <c r="M139" i="54"/>
  <c r="M150" i="54"/>
  <c r="AY139" i="54"/>
  <c r="AY129" i="54"/>
  <c r="AY119" i="54"/>
  <c r="AY109" i="54"/>
  <c r="AY99" i="54"/>
  <c r="AY89" i="54"/>
  <c r="AY79" i="54"/>
  <c r="AY68" i="54"/>
  <c r="AY58" i="54"/>
  <c r="AY48" i="54"/>
  <c r="AY38" i="54"/>
  <c r="AP150" i="54"/>
  <c r="AP139" i="54"/>
  <c r="AP129" i="54"/>
  <c r="AP119" i="54"/>
  <c r="AP109" i="54"/>
  <c r="AP99" i="54"/>
  <c r="AP89" i="54"/>
  <c r="AP79" i="54"/>
  <c r="AP68" i="54"/>
  <c r="AP58" i="54"/>
  <c r="AP48" i="54"/>
  <c r="AP38" i="54"/>
  <c r="AN24" i="36"/>
  <c r="U38" i="54"/>
  <c r="U24" i="36"/>
  <c r="M24" i="36"/>
  <c r="U150" i="54"/>
  <c r="U139" i="54"/>
  <c r="U129" i="54"/>
  <c r="U119" i="54"/>
  <c r="U109" i="54"/>
  <c r="U99" i="54"/>
  <c r="U89" i="54"/>
  <c r="U79" i="54"/>
  <c r="U68" i="54"/>
  <c r="U58" i="54"/>
  <c r="U48" i="54"/>
  <c r="K150" i="54"/>
  <c r="K139" i="54"/>
  <c r="K129" i="54"/>
  <c r="K119" i="54"/>
  <c r="K109" i="54"/>
  <c r="K99" i="54"/>
  <c r="K89" i="54"/>
  <c r="K79" i="54"/>
  <c r="K68" i="54"/>
  <c r="K58" i="54"/>
  <c r="K48" i="54"/>
  <c r="K38" i="54"/>
  <c r="J150" i="54"/>
  <c r="J139" i="54"/>
  <c r="J129" i="54"/>
  <c r="J119" i="54"/>
  <c r="J109" i="54"/>
  <c r="J99" i="54"/>
  <c r="J89" i="54"/>
  <c r="J79" i="54"/>
  <c r="J68" i="54"/>
  <c r="J58" i="54"/>
  <c r="J48" i="54"/>
  <c r="J38" i="54"/>
  <c r="CB10" i="54"/>
  <c r="CC10" i="54"/>
  <c r="CE10" i="54"/>
  <c r="CD10" i="54"/>
  <c r="CF10" i="54"/>
  <c r="CH10" i="54"/>
  <c r="CG10" i="54"/>
  <c r="CL6" i="54"/>
  <c r="CA6" i="54"/>
  <c r="CL4" i="54"/>
  <c r="CA4" i="54"/>
  <c r="AJ7" i="54"/>
  <c r="AQ4" i="54"/>
  <c r="T4" i="54"/>
  <c r="N6" i="2" l="1"/>
  <c r="CP65" i="54" s="1"/>
  <c r="BD38" i="54"/>
  <c r="DT16" i="53"/>
  <c r="DP16" i="53"/>
  <c r="DM16" i="53"/>
  <c r="BF16" i="53"/>
  <c r="BB16" i="53"/>
  <c r="AY16" i="53"/>
  <c r="BP81" i="49"/>
  <c r="DT76" i="49"/>
  <c r="DP76" i="49"/>
  <c r="DM76" i="49"/>
  <c r="B81" i="49"/>
  <c r="BF76" i="49"/>
  <c r="BB76" i="49"/>
  <c r="AY76" i="49"/>
  <c r="BP19" i="49"/>
  <c r="DT14" i="49"/>
  <c r="DP14" i="49"/>
  <c r="DM14" i="49"/>
  <c r="B19" i="49"/>
  <c r="BF14" i="49"/>
  <c r="BB14" i="49"/>
  <c r="AY14" i="49"/>
  <c r="G21" i="49"/>
  <c r="F22" i="49"/>
  <c r="K27" i="49"/>
  <c r="W27" i="49"/>
  <c r="AI27" i="49"/>
  <c r="AU27" i="49"/>
  <c r="BG27" i="49"/>
  <c r="K28" i="49"/>
  <c r="AP28" i="49"/>
  <c r="W29" i="49"/>
  <c r="AB29" i="49"/>
  <c r="AF29" i="49"/>
  <c r="BB29" i="49"/>
  <c r="K31" i="49"/>
  <c r="AV33" i="49"/>
  <c r="BH33" i="49"/>
  <c r="J36" i="49"/>
  <c r="AA36" i="49"/>
  <c r="AL36" i="49"/>
  <c r="BC36" i="49"/>
  <c r="J37" i="49"/>
  <c r="AL37" i="49"/>
  <c r="BF37" i="49"/>
  <c r="J38" i="49"/>
  <c r="Q38" i="49"/>
  <c r="W38" i="49"/>
  <c r="BG38" i="49"/>
  <c r="BI38" i="49"/>
  <c r="BK38" i="49"/>
  <c r="J39" i="49"/>
  <c r="AA39" i="49"/>
  <c r="AL39" i="49"/>
  <c r="BC39" i="49"/>
  <c r="BF39" i="49"/>
  <c r="J40" i="49"/>
  <c r="AL40" i="49"/>
  <c r="BG40" i="49"/>
  <c r="BI40" i="49"/>
  <c r="BK40" i="49"/>
  <c r="J41" i="49"/>
  <c r="Q41" i="49"/>
  <c r="W41" i="49"/>
  <c r="J42" i="49"/>
  <c r="AA42" i="49"/>
  <c r="AL42" i="49"/>
  <c r="BC42" i="49"/>
  <c r="J43" i="49"/>
  <c r="AL43" i="49"/>
  <c r="J44" i="49"/>
  <c r="Q44" i="49"/>
  <c r="W44" i="49"/>
  <c r="J45" i="49"/>
  <c r="AA45" i="49"/>
  <c r="AL45" i="49"/>
  <c r="BC45" i="49"/>
  <c r="J46" i="49"/>
  <c r="AL46" i="49"/>
  <c r="J47" i="49"/>
  <c r="Q47" i="49"/>
  <c r="W47" i="49"/>
  <c r="B52" i="49"/>
  <c r="E52" i="49"/>
  <c r="H52" i="49"/>
  <c r="K52" i="49"/>
  <c r="N52" i="49"/>
  <c r="Q52" i="49"/>
  <c r="T52" i="49"/>
  <c r="W52" i="49"/>
  <c r="Z52" i="49"/>
  <c r="AC52" i="49"/>
  <c r="AG52" i="49"/>
  <c r="AM52" i="49"/>
  <c r="AP52" i="49"/>
  <c r="AS52" i="49"/>
  <c r="AV52" i="49"/>
  <c r="BE52" i="49"/>
  <c r="BH52" i="49"/>
  <c r="BK52" i="49"/>
  <c r="AJ53" i="49"/>
  <c r="AM53" i="49"/>
  <c r="AP53" i="49"/>
  <c r="AS53" i="49"/>
  <c r="L54" i="49"/>
  <c r="N54" i="49"/>
  <c r="V54" i="49"/>
  <c r="AD54" i="49"/>
  <c r="L55" i="49"/>
  <c r="L56" i="49"/>
  <c r="AZ56" i="49"/>
  <c r="H64" i="49"/>
  <c r="AV64" i="49"/>
  <c r="AV65" i="49"/>
  <c r="BB65" i="49"/>
  <c r="BH65" i="49"/>
  <c r="AV66" i="49"/>
  <c r="AU67" i="49"/>
  <c r="BD67" i="49"/>
  <c r="AT68" i="49"/>
  <c r="BD68" i="49"/>
  <c r="BK65" i="44" l="1"/>
  <c r="E56" i="45"/>
  <c r="AO14" i="49" l="1"/>
  <c r="DC16" i="53"/>
  <c r="DC14" i="49"/>
  <c r="AO76" i="49"/>
  <c r="DC76" i="49"/>
  <c r="AO16" i="53"/>
  <c r="AY58" i="53"/>
  <c r="L58" i="53"/>
  <c r="L57" i="53"/>
  <c r="AD56" i="53"/>
  <c r="V56" i="53"/>
  <c r="N56" i="53"/>
  <c r="L56" i="53"/>
  <c r="AJ54" i="53"/>
  <c r="BK54" i="53"/>
  <c r="BH54" i="53"/>
  <c r="BE54" i="53"/>
  <c r="AV54" i="53"/>
  <c r="AS54" i="53"/>
  <c r="AP54" i="53"/>
  <c r="AM54" i="53"/>
  <c r="AG54" i="53"/>
  <c r="AC54" i="53"/>
  <c r="Z54" i="53"/>
  <c r="W54" i="53"/>
  <c r="T54" i="53"/>
  <c r="Q54" i="53"/>
  <c r="N54" i="53"/>
  <c r="K54" i="53"/>
  <c r="H54" i="53"/>
  <c r="E54" i="53"/>
  <c r="B54" i="53"/>
  <c r="AY49" i="53"/>
  <c r="AS49" i="53"/>
  <c r="AL49" i="53"/>
  <c r="W49" i="53"/>
  <c r="Q49" i="53"/>
  <c r="J49" i="53"/>
  <c r="AL48" i="53"/>
  <c r="J48" i="53"/>
  <c r="BC47" i="53"/>
  <c r="AL47" i="53"/>
  <c r="AA47" i="53"/>
  <c r="J47" i="53"/>
  <c r="AY46" i="53"/>
  <c r="AS46" i="53"/>
  <c r="AL46" i="53"/>
  <c r="W46" i="53"/>
  <c r="Q46" i="53"/>
  <c r="J46" i="53"/>
  <c r="AL45" i="53"/>
  <c r="J45" i="53"/>
  <c r="BC44" i="53"/>
  <c r="AL44" i="53"/>
  <c r="AA44" i="53"/>
  <c r="J44" i="53"/>
  <c r="BK43" i="53"/>
  <c r="BI43" i="53"/>
  <c r="BG43" i="53"/>
  <c r="AY43" i="53"/>
  <c r="AS43" i="53"/>
  <c r="AL43" i="53"/>
  <c r="W43" i="53"/>
  <c r="Q43" i="53"/>
  <c r="J43" i="53"/>
  <c r="BF42" i="53"/>
  <c r="AL42" i="53"/>
  <c r="J42" i="53"/>
  <c r="BK41" i="53"/>
  <c r="BI41" i="53"/>
  <c r="BG41" i="53"/>
  <c r="BC41" i="53"/>
  <c r="AL41" i="53"/>
  <c r="AA41" i="53"/>
  <c r="J41" i="53"/>
  <c r="BF40" i="53"/>
  <c r="AY40" i="53"/>
  <c r="AS40" i="53"/>
  <c r="AL40" i="53"/>
  <c r="W40" i="53"/>
  <c r="Q40" i="53"/>
  <c r="J40" i="53"/>
  <c r="AL39" i="53"/>
  <c r="J39" i="53"/>
  <c r="BC38" i="53"/>
  <c r="AL38" i="53"/>
  <c r="AA38" i="53"/>
  <c r="J38" i="53"/>
  <c r="F24" i="53"/>
  <c r="G23" i="53"/>
  <c r="BD8" i="53"/>
  <c r="AT8" i="53"/>
  <c r="BD7" i="53"/>
  <c r="AU7" i="53"/>
  <c r="AV6" i="53"/>
  <c r="BH5" i="53"/>
  <c r="BB5" i="53"/>
  <c r="AV5" i="53"/>
  <c r="AV4" i="53"/>
  <c r="H4" i="53"/>
  <c r="DM58" i="53"/>
  <c r="BZ58" i="53"/>
  <c r="BZ57" i="53"/>
  <c r="CX54" i="53"/>
  <c r="DY54" i="53"/>
  <c r="DV54" i="53"/>
  <c r="DS54" i="53"/>
  <c r="DJ54" i="53"/>
  <c r="CU54" i="53"/>
  <c r="CQ54" i="53"/>
  <c r="CN54" i="53"/>
  <c r="CK54" i="53"/>
  <c r="CH54" i="53"/>
  <c r="CE54" i="53"/>
  <c r="CB54" i="53"/>
  <c r="BY54" i="53"/>
  <c r="BV54" i="53"/>
  <c r="BS54" i="53"/>
  <c r="BP54" i="53"/>
  <c r="CZ48" i="53"/>
  <c r="BX48" i="53"/>
  <c r="CZ47" i="53"/>
  <c r="CO47" i="53"/>
  <c r="BX47" i="53"/>
  <c r="CZ45" i="53"/>
  <c r="BX45" i="53"/>
  <c r="CZ44" i="53"/>
  <c r="CO44" i="53"/>
  <c r="BX44" i="53"/>
  <c r="CZ42" i="53"/>
  <c r="BX42" i="53"/>
  <c r="CZ41" i="53"/>
  <c r="CO41" i="53"/>
  <c r="BX41" i="53"/>
  <c r="CZ39" i="53"/>
  <c r="BX39" i="53"/>
  <c r="CZ38" i="53"/>
  <c r="CO38" i="53"/>
  <c r="BX38" i="53"/>
  <c r="BT24" i="53"/>
  <c r="BU23" i="53"/>
  <c r="DR8" i="53"/>
  <c r="DH8" i="53"/>
  <c r="DR7" i="53"/>
  <c r="DI7" i="53"/>
  <c r="DJ6" i="53"/>
  <c r="DJ4" i="53"/>
  <c r="BV4" i="53"/>
  <c r="A1" i="51"/>
  <c r="B1" i="51" s="1"/>
  <c r="DJ23" i="53"/>
  <c r="BY28" i="54" l="1"/>
  <c r="EA3" i="53"/>
  <c r="BM3" i="53"/>
  <c r="DJ83" i="49"/>
  <c r="AV21" i="49"/>
  <c r="CP83" i="49"/>
  <c r="AB21" i="49"/>
  <c r="CP23" i="53"/>
  <c r="AV23" i="53"/>
  <c r="AB23" i="53"/>
  <c r="AB83" i="49"/>
  <c r="AV83" i="49"/>
  <c r="CP21" i="49"/>
  <c r="DJ21" i="49"/>
  <c r="BN28" i="36" l="1"/>
  <c r="B70" i="49"/>
  <c r="BM61" i="49"/>
  <c r="B10" i="53"/>
  <c r="BP10" i="53"/>
  <c r="DN56" i="49"/>
  <c r="BZ56" i="49"/>
  <c r="BZ55" i="49"/>
  <c r="DN118" i="49"/>
  <c r="BZ118" i="49"/>
  <c r="BZ117" i="49"/>
  <c r="CR116" i="49"/>
  <c r="CJ116" i="49"/>
  <c r="CB116" i="49"/>
  <c r="BZ116" i="49"/>
  <c r="DG115" i="49"/>
  <c r="DD115" i="49"/>
  <c r="DA115" i="49"/>
  <c r="CX115" i="49"/>
  <c r="DY114" i="49"/>
  <c r="DV114" i="49"/>
  <c r="DS114" i="49"/>
  <c r="DJ114" i="49"/>
  <c r="DG114" i="49"/>
  <c r="DD114" i="49"/>
  <c r="DA114" i="49"/>
  <c r="CU114" i="49"/>
  <c r="CQ114" i="49"/>
  <c r="CN114" i="49"/>
  <c r="CK114" i="49"/>
  <c r="CH114" i="49"/>
  <c r="CE114" i="49"/>
  <c r="CB114" i="49"/>
  <c r="BY114" i="49"/>
  <c r="BV114" i="49"/>
  <c r="BS114" i="49"/>
  <c r="BP114" i="49"/>
  <c r="AS115" i="49"/>
  <c r="AP115" i="49"/>
  <c r="AM115" i="49"/>
  <c r="AJ115" i="49"/>
  <c r="BK114" i="49"/>
  <c r="BH114" i="49"/>
  <c r="BE114" i="49"/>
  <c r="AV114" i="49"/>
  <c r="AS114" i="49"/>
  <c r="AP114" i="49"/>
  <c r="AM114" i="49"/>
  <c r="AG114" i="49"/>
  <c r="AC114" i="49"/>
  <c r="Z114" i="49"/>
  <c r="W114" i="49"/>
  <c r="T114" i="49"/>
  <c r="Q114" i="49"/>
  <c r="N114" i="49"/>
  <c r="K114" i="49"/>
  <c r="H114" i="49"/>
  <c r="E114" i="49"/>
  <c r="B114" i="49"/>
  <c r="DJ52" i="49"/>
  <c r="DG53" i="49"/>
  <c r="DD53" i="49"/>
  <c r="DA53" i="49"/>
  <c r="CX53" i="49"/>
  <c r="DY52" i="49"/>
  <c r="DV52" i="49"/>
  <c r="DS52" i="49"/>
  <c r="DG52" i="49"/>
  <c r="DD52" i="49"/>
  <c r="DA52" i="49"/>
  <c r="CU52" i="49"/>
  <c r="CQ52" i="49"/>
  <c r="CN52" i="49"/>
  <c r="CK52" i="49"/>
  <c r="CH52" i="49"/>
  <c r="CE52" i="49"/>
  <c r="CB52" i="49"/>
  <c r="BY52" i="49"/>
  <c r="BV52" i="49"/>
  <c r="BS52" i="49"/>
  <c r="BP52" i="49"/>
  <c r="DV95" i="49"/>
  <c r="DJ95" i="49"/>
  <c r="BH95" i="49"/>
  <c r="AV95" i="49"/>
  <c r="J98" i="49"/>
  <c r="AL98" i="49"/>
  <c r="CZ98" i="49"/>
  <c r="AA98" i="49"/>
  <c r="BC98" i="49"/>
  <c r="BX98" i="49"/>
  <c r="CO98" i="49"/>
  <c r="DQ98" i="49"/>
  <c r="DV33" i="49"/>
  <c r="DJ33" i="49"/>
  <c r="BX9" i="36" l="1"/>
  <c r="BW9" i="36"/>
  <c r="BV9" i="36"/>
  <c r="BU9" i="36"/>
  <c r="BT9" i="36"/>
  <c r="CD9" i="36" l="1"/>
  <c r="BU83" i="49" l="1"/>
  <c r="G83" i="49"/>
  <c r="BU21" i="49"/>
  <c r="F3" i="52" l="1"/>
  <c r="F6" i="52" s="1"/>
  <c r="F25" i="52" l="1"/>
  <c r="H10" i="52"/>
  <c r="F23" i="52"/>
  <c r="H11" i="52"/>
  <c r="F21" i="52"/>
  <c r="I21" i="52" s="1"/>
  <c r="F19" i="52"/>
  <c r="I19" i="52" s="1"/>
  <c r="H14" i="52"/>
  <c r="H12" i="52"/>
  <c r="H13" i="52"/>
  <c r="E42" i="45"/>
  <c r="C40" i="45"/>
  <c r="C39" i="45"/>
  <c r="E38" i="45"/>
  <c r="G37" i="45"/>
  <c r="C36" i="45"/>
  <c r="H27" i="52" l="1"/>
  <c r="AT27" i="44" s="1"/>
  <c r="C42" i="45"/>
  <c r="G40" i="45"/>
  <c r="E40" i="45"/>
  <c r="C38" i="45"/>
  <c r="E37" i="45"/>
  <c r="C37" i="45"/>
  <c r="E36" i="45"/>
  <c r="G36" i="45"/>
  <c r="G42" i="45"/>
  <c r="E39" i="45"/>
  <c r="G38" i="45"/>
  <c r="G39" i="45"/>
  <c r="I37" i="45" l="1"/>
  <c r="I38" i="45"/>
  <c r="I36" i="45"/>
  <c r="I42" i="45"/>
  <c r="I40" i="45"/>
  <c r="I39" i="45"/>
  <c r="EA61" i="49" l="1"/>
  <c r="G24" i="43"/>
  <c r="G23" i="43"/>
  <c r="EA1" i="49" l="1"/>
  <c r="B8" i="49"/>
  <c r="BP70" i="49"/>
  <c r="BM1" i="49"/>
  <c r="BP8" i="49"/>
  <c r="J18" i="43"/>
  <c r="AP162" i="54" s="1"/>
  <c r="G18" i="43"/>
  <c r="U162" i="54" s="1"/>
  <c r="F18" i="43"/>
  <c r="M162" i="54" l="1"/>
  <c r="N5" i="2"/>
  <c r="CP60" i="54" s="1"/>
  <c r="AF7" i="36" l="1"/>
  <c r="H23" i="43"/>
  <c r="H24" i="43"/>
  <c r="S23" i="43" l="1"/>
  <c r="S24" i="43"/>
  <c r="U23" i="43"/>
  <c r="U24" i="43"/>
  <c r="H6" i="43" l="1"/>
  <c r="L6" i="43"/>
  <c r="S6" i="43"/>
  <c r="AB171" i="54" s="1"/>
  <c r="Y6" i="43"/>
  <c r="BD171" i="54" s="1"/>
  <c r="BT84" i="49"/>
  <c r="DM109" i="49"/>
  <c r="DG109" i="49"/>
  <c r="CZ109" i="49"/>
  <c r="CK109" i="49"/>
  <c r="CE109" i="49"/>
  <c r="BX109" i="49"/>
  <c r="CZ108" i="49"/>
  <c r="BX108" i="49"/>
  <c r="DQ107" i="49"/>
  <c r="CZ107" i="49"/>
  <c r="CO107" i="49"/>
  <c r="BX107" i="49"/>
  <c r="DM106" i="49"/>
  <c r="DG106" i="49"/>
  <c r="CZ106" i="49"/>
  <c r="CK106" i="49"/>
  <c r="CE106" i="49"/>
  <c r="BX106" i="49"/>
  <c r="CZ105" i="49"/>
  <c r="BX105" i="49"/>
  <c r="DQ104" i="49"/>
  <c r="CZ104" i="49"/>
  <c r="CO104" i="49"/>
  <c r="BX104" i="49"/>
  <c r="DY103" i="49"/>
  <c r="DW103" i="49"/>
  <c r="DU103" i="49"/>
  <c r="DM103" i="49"/>
  <c r="DG103" i="49"/>
  <c r="CZ103" i="49"/>
  <c r="CK103" i="49"/>
  <c r="CE103" i="49"/>
  <c r="BX103" i="49"/>
  <c r="DT102" i="49"/>
  <c r="CZ102" i="49"/>
  <c r="BX102" i="49"/>
  <c r="DY101" i="49"/>
  <c r="DW101" i="49"/>
  <c r="DU101" i="49"/>
  <c r="DQ101" i="49"/>
  <c r="CZ101" i="49"/>
  <c r="CO101" i="49"/>
  <c r="BX101" i="49"/>
  <c r="DT100" i="49"/>
  <c r="DM100" i="49"/>
  <c r="DG100" i="49"/>
  <c r="CZ100" i="49"/>
  <c r="CK100" i="49"/>
  <c r="CE100" i="49"/>
  <c r="BX100" i="49"/>
  <c r="CZ99" i="49"/>
  <c r="BX99" i="49"/>
  <c r="BY93" i="49"/>
  <c r="DP91" i="49"/>
  <c r="CT91" i="49"/>
  <c r="CP91" i="49"/>
  <c r="CK91" i="49"/>
  <c r="DD90" i="49"/>
  <c r="BY90" i="49"/>
  <c r="DU89" i="49"/>
  <c r="DI89" i="49"/>
  <c r="CW89" i="49"/>
  <c r="CK89" i="49"/>
  <c r="BY89" i="49"/>
  <c r="DR68" i="49"/>
  <c r="DH68" i="49"/>
  <c r="DR67" i="49"/>
  <c r="DI67" i="49"/>
  <c r="DJ66" i="49"/>
  <c r="DV65" i="49"/>
  <c r="DP65" i="49"/>
  <c r="DJ65" i="49"/>
  <c r="DJ64" i="49"/>
  <c r="BV64" i="49"/>
  <c r="AZ118" i="49"/>
  <c r="L118" i="49"/>
  <c r="L117" i="49"/>
  <c r="AD116" i="49"/>
  <c r="V116" i="49"/>
  <c r="N116" i="49"/>
  <c r="L116" i="49"/>
  <c r="AY109" i="49"/>
  <c r="AS109" i="49"/>
  <c r="AL109" i="49"/>
  <c r="W109" i="49"/>
  <c r="Q109" i="49"/>
  <c r="J109" i="49"/>
  <c r="AL108" i="49"/>
  <c r="J108" i="49"/>
  <c r="BC107" i="49"/>
  <c r="AL107" i="49"/>
  <c r="AA107" i="49"/>
  <c r="J107" i="49"/>
  <c r="AY106" i="49"/>
  <c r="AS106" i="49"/>
  <c r="AL106" i="49"/>
  <c r="W106" i="49"/>
  <c r="Q106" i="49"/>
  <c r="J106" i="49"/>
  <c r="AL105" i="49"/>
  <c r="J105" i="49"/>
  <c r="BC104" i="49"/>
  <c r="AL104" i="49"/>
  <c r="AA104" i="49"/>
  <c r="J104" i="49"/>
  <c r="BK103" i="49"/>
  <c r="BI103" i="49"/>
  <c r="BG103" i="49"/>
  <c r="AY103" i="49"/>
  <c r="AS103" i="49"/>
  <c r="AL103" i="49"/>
  <c r="W103" i="49"/>
  <c r="Q103" i="49"/>
  <c r="J103" i="49"/>
  <c r="BF102" i="49"/>
  <c r="AL102" i="49"/>
  <c r="J102" i="49"/>
  <c r="BK101" i="49"/>
  <c r="BI101" i="49"/>
  <c r="BG101" i="49"/>
  <c r="BC101" i="49"/>
  <c r="AL101" i="49"/>
  <c r="AA101" i="49"/>
  <c r="J101" i="49"/>
  <c r="BF100" i="49"/>
  <c r="AY100" i="49"/>
  <c r="AS100" i="49"/>
  <c r="AL100" i="49"/>
  <c r="W100" i="49"/>
  <c r="Q100" i="49"/>
  <c r="J100" i="49"/>
  <c r="AL99" i="49"/>
  <c r="J99" i="49"/>
  <c r="K93" i="49"/>
  <c r="BB91" i="49"/>
  <c r="AF91" i="49"/>
  <c r="AB91" i="49"/>
  <c r="W91" i="49"/>
  <c r="AP90" i="49"/>
  <c r="K90" i="49"/>
  <c r="BG89" i="49"/>
  <c r="AU89" i="49"/>
  <c r="AI89" i="49"/>
  <c r="W89" i="49"/>
  <c r="K89" i="49"/>
  <c r="F84" i="49"/>
  <c r="CZ46" i="49"/>
  <c r="BX46" i="49"/>
  <c r="DQ45" i="49"/>
  <c r="CZ45" i="49"/>
  <c r="CO45" i="49"/>
  <c r="BX45" i="49"/>
  <c r="CZ43" i="49"/>
  <c r="BX43" i="49"/>
  <c r="DQ42" i="49"/>
  <c r="CZ42" i="49"/>
  <c r="CO42" i="49"/>
  <c r="BX42" i="49"/>
  <c r="CZ40" i="49"/>
  <c r="BX40" i="49"/>
  <c r="DQ39" i="49"/>
  <c r="CZ39" i="49"/>
  <c r="CO39" i="49"/>
  <c r="BX39" i="49"/>
  <c r="CZ37" i="49"/>
  <c r="BX37" i="49"/>
  <c r="DQ36" i="49"/>
  <c r="CZ36" i="49"/>
  <c r="CO36" i="49"/>
  <c r="BX36" i="49"/>
  <c r="BY31" i="49"/>
  <c r="DP29" i="49"/>
  <c r="CT29" i="49"/>
  <c r="CP29" i="49"/>
  <c r="CK29" i="49"/>
  <c r="DD28" i="49"/>
  <c r="BY28" i="49"/>
  <c r="DU27" i="49"/>
  <c r="DI27" i="49"/>
  <c r="CW27" i="49"/>
  <c r="CK27" i="49"/>
  <c r="BY27" i="49"/>
  <c r="BT22" i="49"/>
  <c r="DR6" i="49"/>
  <c r="DH6" i="49"/>
  <c r="BD6" i="49"/>
  <c r="AT6" i="49"/>
  <c r="DR5" i="49"/>
  <c r="DI5" i="49"/>
  <c r="BD5" i="49"/>
  <c r="AU5" i="49"/>
  <c r="DJ4" i="49"/>
  <c r="AV4" i="49"/>
  <c r="BH3" i="49"/>
  <c r="BB3" i="49"/>
  <c r="AV3" i="49"/>
  <c r="DJ2" i="49"/>
  <c r="BV2" i="49"/>
  <c r="AV2" i="49"/>
  <c r="H2" i="49"/>
  <c r="C20" i="45"/>
  <c r="E20" i="45" s="1"/>
  <c r="D20" i="45" s="1"/>
  <c r="H20" i="45" s="1"/>
  <c r="C18" i="45"/>
  <c r="H18" i="45" s="1"/>
  <c r="C13" i="45"/>
  <c r="E13" i="45" s="1"/>
  <c r="AB38" i="54" l="1"/>
  <c r="AB24" i="36"/>
  <c r="F13" i="45"/>
  <c r="D13" i="45"/>
  <c r="C12" i="45"/>
  <c r="G12" i="45" s="1"/>
  <c r="F12" i="45" s="1"/>
  <c r="C7" i="45"/>
  <c r="G7" i="45" s="1"/>
  <c r="F7" i="45" s="1"/>
  <c r="C5" i="45"/>
  <c r="D5" i="45" s="1"/>
  <c r="C2" i="45"/>
  <c r="F2" i="45" l="1"/>
  <c r="G5" i="45"/>
  <c r="F5" i="45" s="1"/>
  <c r="E2" i="45"/>
  <c r="D2" i="45" s="1"/>
  <c r="G2" i="45"/>
  <c r="E7" i="45"/>
  <c r="E12" i="45"/>
  <c r="E5" i="45"/>
  <c r="D7" i="45"/>
  <c r="D12" i="45"/>
  <c r="H7" i="45" l="1"/>
  <c r="K7" i="45" s="1"/>
  <c r="J2" i="45" l="1"/>
  <c r="K2" i="45" s="1"/>
  <c r="L3" i="45" l="1"/>
  <c r="BD125" i="44" s="1"/>
  <c r="AN161" i="36"/>
  <c r="AW159" i="36"/>
  <c r="AK160" i="36"/>
  <c r="U160" i="36"/>
  <c r="M160" i="36"/>
  <c r="K160" i="36"/>
  <c r="J160" i="36"/>
  <c r="AP158" i="36"/>
  <c r="AN154" i="36"/>
  <c r="AW153" i="36"/>
  <c r="AK154" i="36"/>
  <c r="U154" i="36"/>
  <c r="M154" i="36"/>
  <c r="K154" i="36"/>
  <c r="J154" i="36"/>
  <c r="AP151" i="36"/>
  <c r="AN147" i="36"/>
  <c r="AW146" i="36"/>
  <c r="AK147" i="36"/>
  <c r="U147" i="36"/>
  <c r="M147" i="36"/>
  <c r="K147" i="36"/>
  <c r="J147" i="36"/>
  <c r="AP144" i="36"/>
  <c r="AN141" i="36"/>
  <c r="AW139" i="36"/>
  <c r="AK140" i="36"/>
  <c r="U140" i="36"/>
  <c r="M140" i="36"/>
  <c r="K140" i="36"/>
  <c r="J140" i="36"/>
  <c r="AP138" i="36"/>
  <c r="AW123" i="36" l="1"/>
  <c r="AN123" i="36"/>
  <c r="AK123" i="36"/>
  <c r="V123" i="36"/>
  <c r="U123" i="36"/>
  <c r="M123" i="36"/>
  <c r="K123" i="36"/>
  <c r="J123" i="36"/>
  <c r="AW114" i="36" l="1"/>
  <c r="AN114" i="36"/>
  <c r="AK114" i="36"/>
  <c r="V114" i="36"/>
  <c r="U114" i="36"/>
  <c r="M114" i="36"/>
  <c r="K114" i="36"/>
  <c r="J114" i="36"/>
  <c r="AW105" i="36"/>
  <c r="AN105" i="36"/>
  <c r="AK105" i="36"/>
  <c r="V105" i="36"/>
  <c r="U105" i="36"/>
  <c r="M105" i="36"/>
  <c r="K105" i="36"/>
  <c r="J105" i="36"/>
  <c r="AW96" i="36"/>
  <c r="AN96" i="36"/>
  <c r="AK96" i="36"/>
  <c r="V96" i="36"/>
  <c r="U96" i="36"/>
  <c r="K96" i="36"/>
  <c r="J96" i="36"/>
  <c r="M95" i="36"/>
  <c r="AW87" i="36"/>
  <c r="AN87" i="36"/>
  <c r="AK87" i="36"/>
  <c r="V87" i="36"/>
  <c r="U87" i="36"/>
  <c r="M87" i="36"/>
  <c r="K87" i="36"/>
  <c r="J87" i="36"/>
  <c r="AW78" i="36"/>
  <c r="AN78" i="36"/>
  <c r="AK78" i="36"/>
  <c r="V78" i="36"/>
  <c r="U78" i="36"/>
  <c r="M78" i="36"/>
  <c r="K78" i="36"/>
  <c r="J78" i="36"/>
  <c r="AW69" i="36"/>
  <c r="AN69" i="36"/>
  <c r="AK69" i="36"/>
  <c r="V69" i="36"/>
  <c r="U69" i="36"/>
  <c r="M69" i="36"/>
  <c r="K69" i="36"/>
  <c r="J69" i="36"/>
  <c r="AW60" i="36"/>
  <c r="AN60" i="36"/>
  <c r="AK60" i="36"/>
  <c r="V60" i="36"/>
  <c r="U60" i="36"/>
  <c r="M60" i="36"/>
  <c r="K60" i="36"/>
  <c r="J60" i="36"/>
  <c r="AW51" i="36"/>
  <c r="AN51" i="36"/>
  <c r="AK51" i="36"/>
  <c r="V51" i="36"/>
  <c r="U51" i="36"/>
  <c r="M51" i="36"/>
  <c r="K51" i="36"/>
  <c r="J51" i="36"/>
  <c r="CW44" i="36"/>
  <c r="CW40" i="36"/>
  <c r="AW42" i="36"/>
  <c r="AN42" i="36"/>
  <c r="AK42" i="36"/>
  <c r="V42" i="36"/>
  <c r="U42" i="36"/>
  <c r="M42" i="36"/>
  <c r="K42" i="36"/>
  <c r="J42" i="36"/>
  <c r="AW33" i="36"/>
  <c r="AN33" i="36"/>
  <c r="AK33" i="36"/>
  <c r="V33" i="36"/>
  <c r="U33" i="36"/>
  <c r="M33" i="36"/>
  <c r="K33" i="36"/>
  <c r="J33" i="36"/>
  <c r="AW24" i="36"/>
  <c r="AK24" i="36"/>
  <c r="K24" i="36"/>
  <c r="J24" i="36"/>
  <c r="CT22" i="36"/>
  <c r="CL22" i="36"/>
  <c r="CG22" i="36"/>
  <c r="CB22" i="36"/>
  <c r="BU22" i="36"/>
  <c r="BR22" i="36"/>
  <c r="CN14" i="36"/>
  <c r="CG9" i="36"/>
  <c r="CA9" i="36"/>
  <c r="BZ6" i="36"/>
  <c r="BS6" i="36"/>
  <c r="BZ3" i="36"/>
  <c r="BS3" i="36"/>
  <c r="T4" i="36"/>
  <c r="AN3" i="36"/>
  <c r="AJ3" i="36"/>
  <c r="CP95" i="54"/>
  <c r="Q159" i="44"/>
  <c r="AN21" i="49" s="1"/>
  <c r="P159" i="44"/>
  <c r="AL21" i="49" s="1"/>
  <c r="E159" i="44"/>
  <c r="T21" i="49" s="1"/>
  <c r="D159" i="44"/>
  <c r="R21" i="49" s="1"/>
  <c r="K106" i="44"/>
  <c r="G106" i="44"/>
  <c r="C106" i="44"/>
  <c r="BC80" i="44"/>
  <c r="BI65" i="44"/>
  <c r="BY49" i="54" s="1"/>
  <c r="BG65" i="44"/>
  <c r="CK49" i="54" s="1"/>
  <c r="BE65" i="44"/>
  <c r="CG49" i="54" s="1"/>
  <c r="BC65" i="44"/>
  <c r="CA49" i="54" s="1"/>
  <c r="O12" i="44"/>
  <c r="M12" i="44"/>
  <c r="AN134" i="36"/>
  <c r="T134" i="36"/>
  <c r="M134" i="36"/>
  <c r="L17" i="43"/>
  <c r="H17" i="43"/>
  <c r="L16" i="43"/>
  <c r="H16" i="43"/>
  <c r="AB139" i="54" s="1"/>
  <c r="L15" i="43"/>
  <c r="H15" i="43"/>
  <c r="AB129" i="54" s="1"/>
  <c r="J24" i="43"/>
  <c r="L14" i="43"/>
  <c r="H14" i="43"/>
  <c r="AB119" i="54" s="1"/>
  <c r="L13" i="43"/>
  <c r="H13" i="43"/>
  <c r="AB109" i="54" s="1"/>
  <c r="J23" i="43"/>
  <c r="L12" i="43"/>
  <c r="H12" i="43"/>
  <c r="AB99" i="54" s="1"/>
  <c r="L11" i="43"/>
  <c r="H11" i="43"/>
  <c r="AB89" i="54" s="1"/>
  <c r="AN167" i="36"/>
  <c r="L10" i="43"/>
  <c r="H10" i="43"/>
  <c r="BC159" i="36"/>
  <c r="AB160" i="36"/>
  <c r="L9" i="43"/>
  <c r="H9" i="43"/>
  <c r="AB68" i="54" s="1"/>
  <c r="Y8" i="43"/>
  <c r="S8" i="43"/>
  <c r="L8" i="43"/>
  <c r="H8" i="43"/>
  <c r="AB58" i="54" s="1"/>
  <c r="Y7" i="43"/>
  <c r="S7" i="43"/>
  <c r="AB179" i="54" s="1"/>
  <c r="L7" i="43"/>
  <c r="H7" i="43"/>
  <c r="AB48" i="54" s="1"/>
  <c r="BC139" i="36"/>
  <c r="AB140" i="36"/>
  <c r="BC24" i="36"/>
  <c r="BC153" i="36" l="1"/>
  <c r="BD187" i="54"/>
  <c r="BC146" i="36"/>
  <c r="BD179" i="54"/>
  <c r="AB154" i="36"/>
  <c r="AB187" i="54"/>
  <c r="CD88" i="36"/>
  <c r="CP100" i="54"/>
  <c r="AB147" i="36"/>
  <c r="S9" i="43"/>
  <c r="AB194" i="54" s="1"/>
  <c r="BC69" i="36"/>
  <c r="BD89" i="54"/>
  <c r="BC105" i="36"/>
  <c r="BD129" i="54"/>
  <c r="BC114" i="36"/>
  <c r="BD139" i="54"/>
  <c r="BC87" i="36"/>
  <c r="BD109" i="54"/>
  <c r="BC78" i="36"/>
  <c r="BD99" i="54"/>
  <c r="BC42" i="36"/>
  <c r="BD58" i="54"/>
  <c r="BC123" i="36"/>
  <c r="BD150" i="54"/>
  <c r="BC60" i="36"/>
  <c r="BD79" i="54"/>
  <c r="BC33" i="36"/>
  <c r="BD48" i="54"/>
  <c r="BC51" i="36"/>
  <c r="BD68" i="54"/>
  <c r="BC96" i="36"/>
  <c r="BD119" i="54"/>
  <c r="AB123" i="36"/>
  <c r="AB150" i="54"/>
  <c r="AB60" i="36"/>
  <c r="AB79" i="54"/>
  <c r="DI16" i="53"/>
  <c r="AU16" i="53"/>
  <c r="DI76" i="49"/>
  <c r="AU76" i="49"/>
  <c r="DI14" i="49"/>
  <c r="CH14" i="49"/>
  <c r="CH76" i="49"/>
  <c r="CH16" i="53"/>
  <c r="T16" i="53"/>
  <c r="T76" i="49"/>
  <c r="CN76" i="49"/>
  <c r="Z16" i="53"/>
  <c r="Z76" i="49"/>
  <c r="CN16" i="53"/>
  <c r="CN14" i="49"/>
  <c r="AC16" i="53"/>
  <c r="CQ16" i="53"/>
  <c r="CQ14" i="49"/>
  <c r="AC76" i="49"/>
  <c r="CQ76" i="49"/>
  <c r="AI16" i="53"/>
  <c r="CW16" i="53"/>
  <c r="CW14" i="49"/>
  <c r="AI76" i="49"/>
  <c r="CW76" i="49"/>
  <c r="CD83" i="36"/>
  <c r="AU14" i="49"/>
  <c r="T14" i="49"/>
  <c r="Z14" i="49"/>
  <c r="AC14" i="49"/>
  <c r="AI14" i="49"/>
  <c r="R23" i="53"/>
  <c r="CF23" i="53"/>
  <c r="T23" i="53"/>
  <c r="CH23" i="53"/>
  <c r="CZ23" i="53"/>
  <c r="AL23" i="53"/>
  <c r="DB23" i="53"/>
  <c r="AN23" i="53"/>
  <c r="AL83" i="49"/>
  <c r="CZ21" i="49"/>
  <c r="CZ83" i="49"/>
  <c r="CF83" i="49"/>
  <c r="CF21" i="49"/>
  <c r="R83" i="49"/>
  <c r="DB21" i="49"/>
  <c r="DB83" i="49"/>
  <c r="AN83" i="49"/>
  <c r="CH83" i="49"/>
  <c r="CH21" i="49"/>
  <c r="T83" i="49"/>
  <c r="BI67" i="44"/>
  <c r="H18" i="43"/>
  <c r="BG67" i="44"/>
  <c r="BC67" i="44"/>
  <c r="BE67" i="44"/>
  <c r="AB69" i="36"/>
  <c r="AB87" i="36"/>
  <c r="AB96" i="36"/>
  <c r="AB105" i="36"/>
  <c r="U5" i="2"/>
  <c r="U6" i="2"/>
  <c r="DF65" i="54" s="1"/>
  <c r="AB33" i="36"/>
  <c r="AB51" i="36"/>
  <c r="AB78" i="36"/>
  <c r="AB114" i="36"/>
  <c r="AB42" i="36"/>
  <c r="CD53" i="36"/>
  <c r="CP53" i="36" l="1"/>
  <c r="DF60" i="54"/>
  <c r="AB134" i="36"/>
  <c r="AB162" i="54"/>
  <c r="U7" i="2"/>
  <c r="DF69" i="54" s="1"/>
  <c r="CP61" i="36" l="1"/>
  <c r="BD129" i="44"/>
  <c r="G13" i="45"/>
  <c r="J12" i="45" s="1"/>
  <c r="K12" i="45" s="1"/>
  <c r="BD131" i="44" s="1"/>
  <c r="BJ125" i="44"/>
  <c r="BJ127" i="44"/>
  <c r="BJ129" i="44" l="1"/>
  <c r="N15" i="2" s="1"/>
  <c r="BD135" i="44"/>
  <c r="N14" i="2" s="1"/>
  <c r="CP110" i="54" l="1"/>
  <c r="CD97" i="36"/>
  <c r="CD92" i="36"/>
  <c r="CP105" i="54"/>
  <c r="DB21" i="53"/>
  <c r="DB19" i="49"/>
  <c r="AN81" i="49"/>
  <c r="DB81" i="49"/>
  <c r="AN21" i="53"/>
  <c r="AA21" i="53"/>
  <c r="CO21" i="53"/>
  <c r="CO19" i="49"/>
  <c r="AA81" i="49"/>
  <c r="CO81" i="49"/>
  <c r="AN19" i="49"/>
  <c r="AA19" i="49"/>
  <c r="G35" i="45" l="1"/>
  <c r="E35" i="45" l="1"/>
  <c r="C35" i="45"/>
  <c r="I35" i="45" l="1"/>
  <c r="CP57" i="36" l="1"/>
  <c r="M167" i="36"/>
  <c r="CD57" i="36"/>
  <c r="N7" i="2" l="1"/>
  <c r="N9" i="2" s="1"/>
  <c r="BH37" i="53" l="1"/>
  <c r="DV37" i="53"/>
  <c r="CB11" i="53"/>
  <c r="CP69" i="54"/>
  <c r="CB71" i="49"/>
  <c r="N11" i="53"/>
  <c r="N9" i="49"/>
  <c r="CD61" i="36"/>
  <c r="F3" i="22"/>
  <c r="F6" i="22" s="1"/>
  <c r="CB9" i="49"/>
  <c r="N71" i="49"/>
  <c r="F21" i="22" l="1"/>
  <c r="I21" i="22" s="1"/>
  <c r="H13" i="22"/>
  <c r="F23" i="22"/>
  <c r="F19" i="22"/>
  <c r="I19" i="22" s="1"/>
  <c r="H14" i="22"/>
  <c r="H10" i="22"/>
  <c r="H12" i="22"/>
  <c r="H11" i="22"/>
  <c r="F25" i="22"/>
  <c r="DK81" i="54"/>
  <c r="CS69" i="36"/>
  <c r="DH81" i="54"/>
  <c r="CP69" i="36"/>
  <c r="CP80" i="54"/>
  <c r="CD71" i="36"/>
  <c r="BH97" i="49"/>
  <c r="DV97" i="49"/>
  <c r="BH35" i="49"/>
  <c r="DV35" i="49"/>
  <c r="H27" i="22" l="1"/>
  <c r="N8" i="2" l="1"/>
  <c r="N10" i="2" s="1"/>
  <c r="U12" i="44" l="1"/>
  <c r="DJ49" i="54" s="1"/>
  <c r="Q12" i="44"/>
  <c r="S12" i="44"/>
  <c r="C43" i="44"/>
  <c r="B23" i="45"/>
  <c r="B25" i="45" s="1"/>
  <c r="B34" i="45" s="1"/>
  <c r="AA9" i="49"/>
  <c r="E45" i="45"/>
  <c r="E47" i="45" s="1"/>
  <c r="E51" i="45" s="1"/>
  <c r="CO11" i="53"/>
  <c r="CO71" i="49"/>
  <c r="CP74" i="54"/>
  <c r="CO9" i="49"/>
  <c r="AA11" i="53"/>
  <c r="CP85" i="54"/>
  <c r="AA71" i="49"/>
  <c r="CD65" i="36"/>
  <c r="CD75" i="36"/>
  <c r="BX35" i="53" l="1"/>
  <c r="J34" i="53"/>
  <c r="CO34" i="53"/>
  <c r="BX34" i="53"/>
  <c r="J37" i="53"/>
  <c r="W37" i="53"/>
  <c r="J35" i="53"/>
  <c r="Q37" i="53"/>
  <c r="AA34" i="53"/>
  <c r="DX16" i="53"/>
  <c r="BJ16" i="53"/>
  <c r="E34" i="45"/>
  <c r="G34" i="45"/>
  <c r="C34" i="45"/>
  <c r="B41" i="45"/>
  <c r="E41" i="45" s="1"/>
  <c r="B30" i="45"/>
  <c r="E30" i="45" s="1"/>
  <c r="B29" i="45"/>
  <c r="G29" i="45" s="1"/>
  <c r="DE49" i="54"/>
  <c r="E52" i="45"/>
  <c r="E48" i="45"/>
  <c r="E55" i="45"/>
  <c r="E50" i="45"/>
  <c r="E54" i="45"/>
  <c r="N18" i="2"/>
  <c r="CP125" i="54" s="1"/>
  <c r="J33" i="49"/>
  <c r="Q35" i="49"/>
  <c r="BP76" i="49"/>
  <c r="E49" i="45"/>
  <c r="BX33" i="49"/>
  <c r="B14" i="49"/>
  <c r="B16" i="53"/>
  <c r="B76" i="49"/>
  <c r="Q97" i="49"/>
  <c r="CE97" i="49"/>
  <c r="AJ95" i="49"/>
  <c r="DX76" i="49"/>
  <c r="J97" i="49"/>
  <c r="H14" i="49"/>
  <c r="AJ33" i="49"/>
  <c r="BV16" i="53"/>
  <c r="CO94" i="49"/>
  <c r="DX14" i="49"/>
  <c r="BJ14" i="49"/>
  <c r="BP16" i="53"/>
  <c r="J35" i="49"/>
  <c r="BX97" i="49"/>
  <c r="AA94" i="49"/>
  <c r="AA32" i="49"/>
  <c r="J94" i="49"/>
  <c r="W97" i="49"/>
  <c r="CK97" i="49"/>
  <c r="AJ35" i="53"/>
  <c r="CO32" i="49"/>
  <c r="BJ76" i="49"/>
  <c r="J95" i="49"/>
  <c r="H76" i="49"/>
  <c r="H16" i="53"/>
  <c r="BV76" i="49"/>
  <c r="BX95" i="49"/>
  <c r="W35" i="49"/>
  <c r="BX94" i="49"/>
  <c r="BV14" i="49"/>
  <c r="BX32" i="49"/>
  <c r="J32" i="49"/>
  <c r="E53" i="45"/>
  <c r="CX95" i="49"/>
  <c r="BP14" i="49"/>
  <c r="CX35" i="53"/>
  <c r="CX33" i="49"/>
  <c r="U167" i="36"/>
  <c r="N11" i="2"/>
  <c r="I34" i="45" l="1"/>
  <c r="C29" i="45"/>
  <c r="E29" i="45"/>
  <c r="G41" i="45"/>
  <c r="C41" i="45"/>
  <c r="C30" i="45"/>
  <c r="G30" i="45"/>
  <c r="CD106" i="36"/>
  <c r="CB21" i="53"/>
  <c r="N21" i="53"/>
  <c r="E58" i="45"/>
  <c r="CB81" i="49"/>
  <c r="CP90" i="54"/>
  <c r="N81" i="49"/>
  <c r="N19" i="49"/>
  <c r="CB19" i="49"/>
  <c r="CD79" i="36"/>
  <c r="I29" i="45" l="1"/>
  <c r="E46" i="44" s="1"/>
  <c r="I41" i="45"/>
  <c r="I44" i="45" s="1"/>
  <c r="V44" i="44" s="1"/>
  <c r="I30" i="45"/>
  <c r="G46" i="44" s="1"/>
  <c r="N20" i="2"/>
  <c r="L44" i="44" l="1"/>
  <c r="K76" i="49" s="1"/>
  <c r="CP130" i="54"/>
  <c r="DJ37" i="53"/>
  <c r="AV37" i="53"/>
  <c r="K14" i="49"/>
  <c r="BY16" i="53"/>
  <c r="N16" i="2"/>
  <c r="CD101" i="36" s="1"/>
  <c r="CD110" i="36"/>
  <c r="DJ97" i="49"/>
  <c r="AV97" i="49"/>
  <c r="AV35" i="49"/>
  <c r="DJ35" i="49"/>
  <c r="K16" i="53" l="1"/>
  <c r="BY14" i="49"/>
  <c r="BY76" i="49"/>
  <c r="N21" i="2"/>
  <c r="AN9" i="49" s="1"/>
  <c r="CP115" i="54"/>
  <c r="DB11" i="53" l="1"/>
  <c r="DB9" i="49"/>
  <c r="CD115" i="36"/>
  <c r="N24" i="2"/>
  <c r="CP142" i="54" s="1"/>
  <c r="AN71" i="49"/>
  <c r="DB71" i="49"/>
  <c r="CP135" i="54"/>
  <c r="AN11" i="53"/>
  <c r="G4" i="32" l="1"/>
  <c r="G21" i="32" s="1"/>
  <c r="CD121" i="36"/>
  <c r="G19" i="32" l="1"/>
  <c r="G15" i="32"/>
  <c r="G13" i="32"/>
  <c r="G11" i="32"/>
  <c r="G9" i="32"/>
  <c r="G17" i="32"/>
  <c r="G23" i="32" l="1"/>
  <c r="U23" i="2" s="1"/>
  <c r="U26" i="2" s="1"/>
  <c r="CQ121" i="36" l="1"/>
  <c r="BA81" i="49"/>
  <c r="DO21" i="53"/>
  <c r="DO81" i="49"/>
  <c r="BA21" i="53"/>
  <c r="BA19" i="49"/>
  <c r="DO19" i="49"/>
  <c r="DF142" i="54"/>
  <c r="U28" i="2"/>
  <c r="CQ129" i="36"/>
  <c r="DF151" i="54"/>
  <c r="AB167" i="36"/>
  <c r="U29" i="2" l="1"/>
  <c r="U32" i="2" s="1"/>
  <c r="BA11" i="53"/>
  <c r="DO11" i="53"/>
  <c r="BA9" i="49"/>
  <c r="DO71" i="49"/>
  <c r="CQ135" i="36"/>
  <c r="DO9" i="49"/>
  <c r="N29" i="2"/>
  <c r="BA71" i="49"/>
  <c r="DF157" i="54"/>
  <c r="DF176" i="54" l="1"/>
  <c r="CQ151" i="36"/>
  <c r="BV163" i="54"/>
  <c r="BN139" i="36"/>
  <c r="BY139" i="36"/>
  <c r="CI163" i="54"/>
  <c r="DF163" i="54"/>
  <c r="CQ139" i="36"/>
</calcChain>
</file>

<file path=xl/sharedStrings.xml><?xml version="1.0" encoding="utf-8"?>
<sst xmlns="http://schemas.openxmlformats.org/spreadsheetml/2006/main" count="1555" uniqueCount="509">
  <si>
    <t>総支給金額</t>
  </si>
  <si>
    <t>円</t>
  </si>
  <si>
    <t>月</t>
  </si>
  <si>
    <t>乙欄</t>
  </si>
  <si>
    <t>月区分</t>
  </si>
  <si>
    <t>支給
月日</t>
  </si>
  <si>
    <t>社会保険料等の
控除額</t>
  </si>
  <si>
    <t>社会保険料等控除後の給与等の金額</t>
  </si>
  <si>
    <t>扶養親族等の数</t>
  </si>
  <si>
    <t>算出税額</t>
  </si>
  <si>
    <t>差引
徴収税額</t>
  </si>
  <si>
    <t>前年の年末調整に基づき繰り越した過不足金額</t>
  </si>
  <si>
    <t>同上の税額につき還付又は徴収した月区分</t>
  </si>
  <si>
    <t>月別</t>
  </si>
  <si>
    <t>還付又は徴収した税額</t>
  </si>
  <si>
    <t>差引残高</t>
  </si>
  <si>
    <t>老人</t>
  </si>
  <si>
    <t>人</t>
  </si>
  <si>
    <t>区　　分</t>
  </si>
  <si>
    <t>金　　額</t>
  </si>
  <si>
    <t>税　　額</t>
  </si>
  <si>
    <t>給　　料　　･　　手　　当　　等</t>
  </si>
  <si>
    <t>賞　　　　　　与　　　　　　等</t>
  </si>
  <si>
    <t>計</t>
  </si>
  <si>
    <t>給与所得控除後の給与等の金額</t>
  </si>
  <si>
    <t>社会保険料控除額</t>
  </si>
  <si>
    <t>申告による社会保険料の控除分</t>
  </si>
  <si>
    <t>申告による小規模企業共済等掛金の控除分</t>
  </si>
  <si>
    <t>生命保険料の控除額</t>
  </si>
  <si>
    <t>地震保険料の控除額</t>
  </si>
  <si>
    <t>所得控除額の合計額</t>
  </si>
  <si>
    <t>（1,000円未満切捨て)</t>
  </si>
  <si>
    <t>％</t>
  </si>
  <si>
    <t>（特定増改築等）住宅借入金等特別控除額</t>
  </si>
  <si>
    <t>（100円未満切捨て）</t>
  </si>
  <si>
    <t>超過額の精算</t>
  </si>
  <si>
    <t>本年最後の給与から徴収する税額に充当する金額</t>
  </si>
  <si>
    <t>未払給与に係る未徴収の税額に充当する金額</t>
  </si>
  <si>
    <t>差引還付する金額</t>
  </si>
  <si>
    <t>同上のうち</t>
  </si>
  <si>
    <t>本年中に還付する金額</t>
  </si>
  <si>
    <t>翌年において還付する金額</t>
  </si>
  <si>
    <t>不足額の精算</t>
  </si>
  <si>
    <t>本年最後の給与から徴収する金額</t>
  </si>
  <si>
    <t>翌年に繰り越して徴収する金額</t>
  </si>
  <si>
    <t>支払者の氏名・名称</t>
    <rPh sb="0" eb="2">
      <t>シハライ</t>
    </rPh>
    <rPh sb="2" eb="3">
      <t>シャ</t>
    </rPh>
    <rPh sb="4" eb="6">
      <t>シメイ</t>
    </rPh>
    <rPh sb="7" eb="9">
      <t>メイショウ</t>
    </rPh>
    <phoneticPr fontId="12"/>
  </si>
  <si>
    <t>収入金額（税込）</t>
    <rPh sb="0" eb="2">
      <t>シュウニュウ</t>
    </rPh>
    <rPh sb="2" eb="4">
      <t>キンガク</t>
    </rPh>
    <rPh sb="5" eb="7">
      <t>ゼイコミ</t>
    </rPh>
    <phoneticPr fontId="12"/>
  </si>
  <si>
    <t>合計</t>
    <rPh sb="0" eb="2">
      <t>ゴウケイ</t>
    </rPh>
    <phoneticPr fontId="12"/>
  </si>
  <si>
    <t>[A]</t>
    <phoneticPr fontId="12"/>
  </si>
  <si>
    <t>[A]の金額</t>
    <rPh sb="4" eb="6">
      <t>キンガク</t>
    </rPh>
    <phoneticPr fontId="12"/>
  </si>
  <si>
    <t>給与所得の金額</t>
    <rPh sb="0" eb="2">
      <t>キュウヨ</t>
    </rPh>
    <rPh sb="2" eb="4">
      <t>ショトク</t>
    </rPh>
    <rPh sb="5" eb="7">
      <t>キンガク</t>
    </rPh>
    <phoneticPr fontId="12"/>
  </si>
  <si>
    <t>円</t>
    <rPh sb="0" eb="1">
      <t>エン</t>
    </rPh>
    <phoneticPr fontId="12"/>
  </si>
  <si>
    <t>[A]÷4（千円未満切捨）</t>
    <rPh sb="6" eb="8">
      <t>センエン</t>
    </rPh>
    <rPh sb="8" eb="10">
      <t>ミマン</t>
    </rPh>
    <rPh sb="10" eb="11">
      <t>キ</t>
    </rPh>
    <rPh sb="11" eb="12">
      <t>ス</t>
    </rPh>
    <phoneticPr fontId="12"/>
  </si>
  <si>
    <t>[B]</t>
    <phoneticPr fontId="12"/>
  </si>
  <si>
    <t>3,600,000～6,599,999円</t>
    <rPh sb="19" eb="20">
      <t>エン</t>
    </rPh>
    <phoneticPr fontId="12"/>
  </si>
  <si>
    <t>給与所得金額</t>
    <rPh sb="0" eb="2">
      <t>キュウヨ</t>
    </rPh>
    <rPh sb="2" eb="4">
      <t>ショトク</t>
    </rPh>
    <rPh sb="4" eb="6">
      <t>キンガク</t>
    </rPh>
    <phoneticPr fontId="12"/>
  </si>
  <si>
    <t>[C]</t>
    <phoneticPr fontId="12"/>
  </si>
  <si>
    <t>[D]</t>
    <phoneticPr fontId="12"/>
  </si>
  <si>
    <t>税額の計算</t>
    <rPh sb="0" eb="2">
      <t>ゼイガク</t>
    </rPh>
    <rPh sb="3" eb="5">
      <t>ケイサン</t>
    </rPh>
    <phoneticPr fontId="12"/>
  </si>
  <si>
    <t>課税される所得金額</t>
    <rPh sb="0" eb="2">
      <t>カゼイ</t>
    </rPh>
    <rPh sb="5" eb="7">
      <t>ショトク</t>
    </rPh>
    <rPh sb="7" eb="9">
      <t>キンガク</t>
    </rPh>
    <phoneticPr fontId="12"/>
  </si>
  <si>
    <t>[C]の金額</t>
    <rPh sb="4" eb="6">
      <t>キンガク</t>
    </rPh>
    <phoneticPr fontId="12"/>
  </si>
  <si>
    <t>課税される所得金額に対する税額</t>
    <rPh sb="0" eb="2">
      <t>カゼイ</t>
    </rPh>
    <rPh sb="5" eb="7">
      <t>ショトク</t>
    </rPh>
    <rPh sb="7" eb="9">
      <t>キンガク</t>
    </rPh>
    <rPh sb="10" eb="11">
      <t>タイ</t>
    </rPh>
    <rPh sb="13" eb="15">
      <t>ゼイガク</t>
    </rPh>
    <phoneticPr fontId="12"/>
  </si>
  <si>
    <t>0円</t>
    <rPh sb="1" eb="2">
      <t>エン</t>
    </rPh>
    <phoneticPr fontId="12"/>
  </si>
  <si>
    <t>1,000円～1,949,000円</t>
    <rPh sb="5" eb="6">
      <t>エン</t>
    </rPh>
    <rPh sb="16" eb="17">
      <t>エン</t>
    </rPh>
    <phoneticPr fontId="12"/>
  </si>
  <si>
    <t>[C]×0.05</t>
    <phoneticPr fontId="12"/>
  </si>
  <si>
    <t>1,950,000円～3,299,000円</t>
    <rPh sb="9" eb="10">
      <t>エン</t>
    </rPh>
    <rPh sb="20" eb="21">
      <t>エン</t>
    </rPh>
    <phoneticPr fontId="12"/>
  </si>
  <si>
    <t>[C]×0.1-97,500円</t>
    <rPh sb="14" eb="15">
      <t>エン</t>
    </rPh>
    <phoneticPr fontId="12"/>
  </si>
  <si>
    <t>3,300,000円～6,949,000円</t>
    <rPh sb="9" eb="10">
      <t>エン</t>
    </rPh>
    <rPh sb="20" eb="21">
      <t>エン</t>
    </rPh>
    <phoneticPr fontId="12"/>
  </si>
  <si>
    <t>[C]×0.2-427,500円</t>
    <rPh sb="15" eb="16">
      <t>エン</t>
    </rPh>
    <phoneticPr fontId="12"/>
  </si>
  <si>
    <t>6,950,000円～8,999,000円</t>
    <rPh sb="9" eb="10">
      <t>エン</t>
    </rPh>
    <rPh sb="20" eb="21">
      <t>エン</t>
    </rPh>
    <phoneticPr fontId="12"/>
  </si>
  <si>
    <t>[C]×0.23-636,000円</t>
    <rPh sb="16" eb="17">
      <t>エン</t>
    </rPh>
    <phoneticPr fontId="12"/>
  </si>
  <si>
    <t>9,000,000円～17,999,000円</t>
    <rPh sb="9" eb="10">
      <t>エン</t>
    </rPh>
    <rPh sb="21" eb="22">
      <t>エン</t>
    </rPh>
    <phoneticPr fontId="12"/>
  </si>
  <si>
    <t>[C]×0.33-1,536,000円</t>
    <rPh sb="18" eb="19">
      <t>エン</t>
    </rPh>
    <phoneticPr fontId="12"/>
  </si>
  <si>
    <t>[C]×0.4-2,796,000円</t>
    <rPh sb="17" eb="18">
      <t>エン</t>
    </rPh>
    <phoneticPr fontId="12"/>
  </si>
  <si>
    <t>課税される所得金額に対する税額</t>
    <rPh sb="0" eb="2">
      <t>カゼイ</t>
    </rPh>
    <rPh sb="5" eb="7">
      <t>ショトク</t>
    </rPh>
    <rPh sb="7" eb="8">
      <t>キン</t>
    </rPh>
    <rPh sb="8" eb="9">
      <t>ガク</t>
    </rPh>
    <rPh sb="10" eb="11">
      <t>タイ</t>
    </rPh>
    <rPh sb="13" eb="15">
      <t>ゼイガク</t>
    </rPh>
    <phoneticPr fontId="12"/>
  </si>
  <si>
    <t>住所又は居所</t>
  </si>
  <si>
    <t>氏　名</t>
  </si>
  <si>
    <t>所得控除の額の合計額</t>
  </si>
  <si>
    <t>内</t>
  </si>
  <si>
    <t>（配偶者を除く）</t>
  </si>
  <si>
    <t>有</t>
  </si>
  <si>
    <t>従有</t>
  </si>
  <si>
    <t>従人</t>
  </si>
  <si>
    <t>中途・就退職</t>
  </si>
  <si>
    <t>就職</t>
  </si>
  <si>
    <t>退職</t>
  </si>
  <si>
    <t>年</t>
  </si>
  <si>
    <t>日</t>
  </si>
  <si>
    <t>年末調整による
過不足税額</t>
    <phoneticPr fontId="1"/>
  </si>
  <si>
    <t>給料</t>
    <rPh sb="0" eb="2">
      <t>キュウリョウ</t>
    </rPh>
    <phoneticPr fontId="1"/>
  </si>
  <si>
    <t>郵便番号</t>
    <rPh sb="0" eb="4">
      <t>ユウビンバンゴウ</t>
    </rPh>
    <phoneticPr fontId="1"/>
  </si>
  <si>
    <t>-</t>
    <phoneticPr fontId="1"/>
  </si>
  <si>
    <t>フリガナ</t>
    <phoneticPr fontId="1"/>
  </si>
  <si>
    <t>賞与</t>
    <rPh sb="0" eb="2">
      <t>ショウヨ</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</si>
  <si>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</si>
  <si>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</si>
  <si>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</si>
  <si>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</si>
  <si>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（受給者番号）</t>
    <rPh sb="1" eb="4">
      <t>ジュキュウシャ</t>
    </rPh>
    <rPh sb="4" eb="6">
      <t>バンゴウ</t>
    </rPh>
    <phoneticPr fontId="1"/>
  </si>
  <si>
    <t>円</t>
    <rPh sb="0" eb="1">
      <t>エン</t>
    </rPh>
    <phoneticPr fontId="1"/>
  </si>
  <si>
    <t>内</t>
    <rPh sb="0" eb="1">
      <t>ウチ</t>
    </rPh>
    <phoneticPr fontId="1"/>
  </si>
  <si>
    <t>人</t>
    <rPh sb="0" eb="1">
      <t>ヒト</t>
    </rPh>
    <phoneticPr fontId="1"/>
  </si>
  <si>
    <t>（電話）</t>
    <rPh sb="1" eb="3">
      <t>デンワ</t>
    </rPh>
    <phoneticPr fontId="1"/>
  </si>
  <si>
    <t>控除対象扶養親族の数</t>
    <rPh sb="0" eb="2">
      <t>コウジョ</t>
    </rPh>
    <rPh sb="2" eb="4">
      <t>タイショウ</t>
    </rPh>
    <phoneticPr fontId="1"/>
  </si>
  <si>
    <t>特　定</t>
    <phoneticPr fontId="1"/>
  </si>
  <si>
    <t>その他</t>
    <phoneticPr fontId="1"/>
  </si>
  <si>
    <t>老　　人</t>
    <phoneticPr fontId="1"/>
  </si>
  <si>
    <t>新生命保険料の金額</t>
    <rPh sb="0" eb="1">
      <t>シン</t>
    </rPh>
    <rPh sb="1" eb="3">
      <t>セイメイ</t>
    </rPh>
    <rPh sb="3" eb="5">
      <t>ホケン</t>
    </rPh>
    <rPh sb="5" eb="6">
      <t>リョウ</t>
    </rPh>
    <rPh sb="7" eb="9">
      <t>キンガク</t>
    </rPh>
    <phoneticPr fontId="1"/>
  </si>
  <si>
    <t>旧生命保険料の金額</t>
    <rPh sb="0" eb="1">
      <t>キュウ</t>
    </rPh>
    <rPh sb="1" eb="3">
      <t>セイメイ</t>
    </rPh>
    <rPh sb="3" eb="5">
      <t>ホケン</t>
    </rPh>
    <rPh sb="5" eb="6">
      <t>リョウ</t>
    </rPh>
    <rPh sb="7" eb="9">
      <t>キンガク</t>
    </rPh>
    <phoneticPr fontId="1"/>
  </si>
  <si>
    <t>介護医療保険料の金額</t>
    <rPh sb="0" eb="2">
      <t>カイゴ</t>
    </rPh>
    <rPh sb="2" eb="4">
      <t>イリョウ</t>
    </rPh>
    <rPh sb="4" eb="7">
      <t>ホケンリョウ</t>
    </rPh>
    <rPh sb="8" eb="10">
      <t>キンガク</t>
    </rPh>
    <phoneticPr fontId="1"/>
  </si>
  <si>
    <t>（税務署提出用）</t>
    <rPh sb="1" eb="4">
      <t>ゼイムショ</t>
    </rPh>
    <rPh sb="4" eb="7">
      <t>テイシュツヨウ</t>
    </rPh>
    <phoneticPr fontId="1"/>
  </si>
  <si>
    <t>未成年者</t>
    <rPh sb="0" eb="4">
      <t>ミセイネンシャ</t>
    </rPh>
    <phoneticPr fontId="1"/>
  </si>
  <si>
    <t>外国人</t>
    <rPh sb="0" eb="2">
      <t>ガイコク</t>
    </rPh>
    <rPh sb="2" eb="3">
      <t>ジン</t>
    </rPh>
    <phoneticPr fontId="1"/>
  </si>
  <si>
    <t>死亡退職</t>
    <rPh sb="0" eb="2">
      <t>シボウ</t>
    </rPh>
    <rPh sb="2" eb="4">
      <t>タイショク</t>
    </rPh>
    <phoneticPr fontId="1"/>
  </si>
  <si>
    <t>災害者</t>
    <rPh sb="0" eb="2">
      <t>サイガイ</t>
    </rPh>
    <rPh sb="2" eb="3">
      <t>シャ</t>
    </rPh>
    <phoneticPr fontId="1"/>
  </si>
  <si>
    <t>本人が障害者</t>
    <rPh sb="0" eb="2">
      <t>ホンニン</t>
    </rPh>
    <rPh sb="3" eb="6">
      <t>ショウガイシャ</t>
    </rPh>
    <phoneticPr fontId="1"/>
  </si>
  <si>
    <t>特別</t>
    <rPh sb="0" eb="2">
      <t>トクベツ</t>
    </rPh>
    <phoneticPr fontId="1"/>
  </si>
  <si>
    <t>その他</t>
    <rPh sb="2" eb="3">
      <t>タ</t>
    </rPh>
    <phoneticPr fontId="1"/>
  </si>
  <si>
    <t>一般</t>
    <rPh sb="0" eb="2">
      <t>イッパン</t>
    </rPh>
    <phoneticPr fontId="1"/>
  </si>
  <si>
    <t>勤労学生</t>
    <rPh sb="0" eb="2">
      <t>キンロウ</t>
    </rPh>
    <rPh sb="2" eb="4">
      <t>ガクセイ</t>
    </rPh>
    <phoneticPr fontId="1"/>
  </si>
  <si>
    <t>人</t>
    <rPh sb="0" eb="1">
      <t>ニン</t>
    </rPh>
    <phoneticPr fontId="1"/>
  </si>
  <si>
    <t>整 　理　 欄</t>
    <rPh sb="0" eb="1">
      <t>ヒトシ</t>
    </rPh>
    <rPh sb="3" eb="4">
      <t>リ</t>
    </rPh>
    <rPh sb="6" eb="7">
      <t>ラン</t>
    </rPh>
    <phoneticPr fontId="1"/>
  </si>
  <si>
    <t>電話番号</t>
    <rPh sb="0" eb="2">
      <t>デンワ</t>
    </rPh>
    <rPh sb="2" eb="4">
      <t>バンゴウ</t>
    </rPh>
    <phoneticPr fontId="1"/>
  </si>
  <si>
    <t>住　　所</t>
    <rPh sb="0" eb="1">
      <t>ジュウ</t>
    </rPh>
    <rPh sb="3" eb="4">
      <t>ショ</t>
    </rPh>
    <phoneticPr fontId="1"/>
  </si>
  <si>
    <t>氏　　名</t>
    <rPh sb="0" eb="1">
      <t>シ</t>
    </rPh>
    <rPh sb="3" eb="4">
      <t>メイ</t>
    </rPh>
    <phoneticPr fontId="1"/>
  </si>
  <si>
    <t>氏　名</t>
    <rPh sb="0" eb="1">
      <t>シ</t>
    </rPh>
    <rPh sb="2" eb="3">
      <t>メイ</t>
    </rPh>
    <phoneticPr fontId="1"/>
  </si>
  <si>
    <t>住　所</t>
    <rPh sb="0" eb="1">
      <t>ジュウ</t>
    </rPh>
    <rPh sb="2" eb="3">
      <t>ショ</t>
    </rPh>
    <phoneticPr fontId="1"/>
  </si>
  <si>
    <t>種　別</t>
    <rPh sb="0" eb="1">
      <t>タネ</t>
    </rPh>
    <rPh sb="2" eb="3">
      <t>ベツ</t>
    </rPh>
    <phoneticPr fontId="1"/>
  </si>
  <si>
    <t>⑩</t>
    <phoneticPr fontId="1"/>
  </si>
  <si>
    <t>⑪</t>
    <phoneticPr fontId="1"/>
  </si>
  <si>
    <t>⑫</t>
    <phoneticPr fontId="1"/>
  </si>
  <si>
    <t>⑬</t>
    <phoneticPr fontId="1"/>
  </si>
  <si>
    <t>⑮</t>
    <phoneticPr fontId="1"/>
  </si>
  <si>
    <t>⑯</t>
    <phoneticPr fontId="1"/>
  </si>
  <si>
    <t>⑰</t>
    <phoneticPr fontId="1"/>
  </si>
  <si>
    <t>⑨</t>
    <phoneticPr fontId="1"/>
  </si>
  <si>
    <t>③</t>
    <phoneticPr fontId="1"/>
  </si>
  <si>
    <t>㉒</t>
    <phoneticPr fontId="1"/>
  </si>
  <si>
    <t>㉔</t>
    <phoneticPr fontId="1"/>
  </si>
  <si>
    <t>㉖</t>
    <phoneticPr fontId="1"/>
  </si>
  <si>
    <t>㉗</t>
    <phoneticPr fontId="1"/>
  </si>
  <si>
    <t>㉘</t>
    <phoneticPr fontId="1"/>
  </si>
  <si>
    <t>㉚</t>
    <phoneticPr fontId="1"/>
  </si>
  <si>
    <t>給与等からの控除分（②+⑤）</t>
    <phoneticPr fontId="1"/>
  </si>
  <si>
    <t>16歳未満扶養親族</t>
    <rPh sb="2" eb="5">
      <t>サイミマン</t>
    </rPh>
    <rPh sb="5" eb="7">
      <t>フヨウ</t>
    </rPh>
    <rPh sb="7" eb="9">
      <t>シンゾク</t>
    </rPh>
    <phoneticPr fontId="1"/>
  </si>
  <si>
    <t>配偶者の合計所得金額</t>
    <rPh sb="0" eb="3">
      <t>ハイグウシャ</t>
    </rPh>
    <rPh sb="4" eb="6">
      <t>ゴウケイ</t>
    </rPh>
    <rPh sb="6" eb="8">
      <t>ショトク</t>
    </rPh>
    <rPh sb="8" eb="10">
      <t>キンガク</t>
    </rPh>
    <phoneticPr fontId="1"/>
  </si>
  <si>
    <t>新個人年金保険料の金額</t>
    <rPh sb="0" eb="1">
      <t>シン</t>
    </rPh>
    <rPh sb="1" eb="3">
      <t>コジン</t>
    </rPh>
    <rPh sb="3" eb="5">
      <t>ネンキン</t>
    </rPh>
    <rPh sb="5" eb="8">
      <t>ホケンリョウ</t>
    </rPh>
    <rPh sb="9" eb="11">
      <t>キンガク</t>
    </rPh>
    <phoneticPr fontId="1"/>
  </si>
  <si>
    <t>旧個人年金保険料の金額</t>
    <rPh sb="0" eb="1">
      <t>キュウ</t>
    </rPh>
    <rPh sb="1" eb="3">
      <t>コジン</t>
    </rPh>
    <rPh sb="3" eb="5">
      <t>ネンキン</t>
    </rPh>
    <rPh sb="5" eb="8">
      <t>ホケンリョウ</t>
    </rPh>
    <rPh sb="9" eb="11">
      <t>キンガク</t>
    </rPh>
    <phoneticPr fontId="1"/>
  </si>
  <si>
    <t>旧長期損害保険料の金額</t>
    <rPh sb="0" eb="1">
      <t>キュウ</t>
    </rPh>
    <rPh sb="1" eb="3">
      <t>チョウキ</t>
    </rPh>
    <rPh sb="3" eb="5">
      <t>ソンガイ</t>
    </rPh>
    <rPh sb="5" eb="8">
      <t>ホケンリョウ</t>
    </rPh>
    <rPh sb="9" eb="11">
      <t>キンガク</t>
    </rPh>
    <phoneticPr fontId="1"/>
  </si>
  <si>
    <t>住宅借入金等特別控除可能額</t>
    <rPh sb="0" eb="2">
      <t>ジュウタク</t>
    </rPh>
    <rPh sb="2" eb="4">
      <t>カリイレ</t>
    </rPh>
    <rPh sb="4" eb="5">
      <t>キン</t>
    </rPh>
    <rPh sb="5" eb="6">
      <t>トウ</t>
    </rPh>
    <rPh sb="6" eb="8">
      <t>トクベツ</t>
    </rPh>
    <rPh sb="8" eb="10">
      <t>コウジョ</t>
    </rPh>
    <rPh sb="10" eb="13">
      <t>カノウガク</t>
    </rPh>
    <phoneticPr fontId="1"/>
  </si>
  <si>
    <t>居住開始年月日</t>
    <rPh sb="0" eb="2">
      <t>キョジュウ</t>
    </rPh>
    <rPh sb="2" eb="4">
      <t>カイシ</t>
    </rPh>
    <rPh sb="4" eb="7">
      <t>ネンガッピ</t>
    </rPh>
    <phoneticPr fontId="1"/>
  </si>
  <si>
    <t>（受給者交付用）</t>
    <rPh sb="1" eb="4">
      <t>ジュキュウシャ</t>
    </rPh>
    <rPh sb="4" eb="6">
      <t>コウフ</t>
    </rPh>
    <rPh sb="6" eb="7">
      <t>ヨウ</t>
    </rPh>
    <phoneticPr fontId="1"/>
  </si>
  <si>
    <t>種　　　別</t>
    <phoneticPr fontId="1"/>
  </si>
  <si>
    <t>支　払　金　額</t>
    <phoneticPr fontId="1"/>
  </si>
  <si>
    <t>源  泉  徴  収  税  額</t>
    <phoneticPr fontId="1"/>
  </si>
  <si>
    <t>※種別</t>
    <rPh sb="1" eb="3">
      <t>シュベツ</t>
    </rPh>
    <phoneticPr fontId="1"/>
  </si>
  <si>
    <t>※整理番号</t>
    <rPh sb="1" eb="3">
      <t>セイリ</t>
    </rPh>
    <rPh sb="3" eb="5">
      <t>バンゴウ</t>
    </rPh>
    <phoneticPr fontId="1"/>
  </si>
  <si>
    <t>税額計算</t>
    <rPh sb="0" eb="2">
      <t>ゼイガク</t>
    </rPh>
    <rPh sb="2" eb="4">
      <t>ケイサン</t>
    </rPh>
    <phoneticPr fontId="1"/>
  </si>
  <si>
    <t>給　与　金　額</t>
    <rPh sb="0" eb="1">
      <t>キュウ</t>
    </rPh>
    <rPh sb="2" eb="3">
      <t>クミ</t>
    </rPh>
    <rPh sb="4" eb="5">
      <t>キン</t>
    </rPh>
    <rPh sb="6" eb="7">
      <t>ガク</t>
    </rPh>
    <phoneticPr fontId="1"/>
  </si>
  <si>
    <t>摘　　要</t>
    <rPh sb="0" eb="1">
      <t>ツム</t>
    </rPh>
    <rPh sb="3" eb="4">
      <t>ヨウ</t>
    </rPh>
    <phoneticPr fontId="1"/>
  </si>
  <si>
    <t>人</t>
    <rPh sb="0" eb="1">
      <t>ジン</t>
    </rPh>
    <phoneticPr fontId="1"/>
  </si>
  <si>
    <t>従人</t>
    <rPh sb="0" eb="1">
      <t>ジュウ</t>
    </rPh>
    <phoneticPr fontId="1"/>
  </si>
  <si>
    <t>特定扶養親族</t>
    <rPh sb="0" eb="2">
      <t>トクテイ</t>
    </rPh>
    <rPh sb="2" eb="4">
      <t>フヨウ</t>
    </rPh>
    <rPh sb="4" eb="6">
      <t>シンゾク</t>
    </rPh>
    <phoneticPr fontId="1"/>
  </si>
  <si>
    <t>同居老親以外</t>
    <rPh sb="0" eb="2">
      <t>ドウキョ</t>
    </rPh>
    <rPh sb="2" eb="4">
      <t>ロウシン</t>
    </rPh>
    <rPh sb="4" eb="6">
      <t>イガイ</t>
    </rPh>
    <phoneticPr fontId="1"/>
  </si>
  <si>
    <t>その他の扶養親族</t>
    <rPh sb="2" eb="3">
      <t>タ</t>
    </rPh>
    <rPh sb="4" eb="6">
      <t>フヨウ</t>
    </rPh>
    <rPh sb="6" eb="8">
      <t>シンゾク</t>
    </rPh>
    <phoneticPr fontId="1"/>
  </si>
  <si>
    <t>40,000,000円～</t>
    <rPh sb="10" eb="11">
      <t>エン</t>
    </rPh>
    <phoneticPr fontId="12"/>
  </si>
  <si>
    <t>[C]×0.45-4,796,000円</t>
    <rPh sb="18" eb="19">
      <t>エン</t>
    </rPh>
    <phoneticPr fontId="12"/>
  </si>
  <si>
    <t>18,000,000円～39,999,000円</t>
    <rPh sb="10" eb="11">
      <t>エン</t>
    </rPh>
    <rPh sb="22" eb="23">
      <t>エン</t>
    </rPh>
    <phoneticPr fontId="12"/>
  </si>
  <si>
    <t>平成27年度から用</t>
    <rPh sb="0" eb="2">
      <t>ヘイセイ</t>
    </rPh>
    <rPh sb="4" eb="6">
      <t>ネンド</t>
    </rPh>
    <rPh sb="8" eb="9">
      <t>ヨウ</t>
    </rPh>
    <phoneticPr fontId="1"/>
  </si>
  <si>
    <t>申告による社会保険料の控除分</t>
    <rPh sb="0" eb="2">
      <t>シンコク</t>
    </rPh>
    <rPh sb="5" eb="7">
      <t>シャカイ</t>
    </rPh>
    <rPh sb="7" eb="10">
      <t>ホケンリョウ</t>
    </rPh>
    <rPh sb="11" eb="13">
      <t>コウジョ</t>
    </rPh>
    <rPh sb="13" eb="14">
      <t>ブン</t>
    </rPh>
    <phoneticPr fontId="1"/>
  </si>
  <si>
    <t>申告による小規模企業共済等掛金の控除分</t>
    <rPh sb="0" eb="2">
      <t>シンコク</t>
    </rPh>
    <rPh sb="5" eb="8">
      <t>ショウキボ</t>
    </rPh>
    <rPh sb="8" eb="10">
      <t>キギョウ</t>
    </rPh>
    <rPh sb="10" eb="12">
      <t>キョウサイ</t>
    </rPh>
    <rPh sb="12" eb="13">
      <t>トウ</t>
    </rPh>
    <rPh sb="13" eb="15">
      <t>カケキン</t>
    </rPh>
    <rPh sb="16" eb="18">
      <t>コウジョ</t>
    </rPh>
    <rPh sb="18" eb="19">
      <t>ブン</t>
    </rPh>
    <phoneticPr fontId="1"/>
  </si>
  <si>
    <t>上記のうち国民年金保険料等の金額</t>
    <rPh sb="0" eb="2">
      <t>ジョウキ</t>
    </rPh>
    <rPh sb="5" eb="7">
      <t>コクミン</t>
    </rPh>
    <rPh sb="7" eb="9">
      <t>ネンキン</t>
    </rPh>
    <rPh sb="9" eb="12">
      <t>ホケンリョウ</t>
    </rPh>
    <rPh sb="12" eb="13">
      <t>トウ</t>
    </rPh>
    <rPh sb="14" eb="16">
      <t>キンガク</t>
    </rPh>
    <phoneticPr fontId="1"/>
  </si>
  <si>
    <t>給料から天引きした小規模企業共済等掛金の金額</t>
    <rPh sb="0" eb="2">
      <t>キュウリョウ</t>
    </rPh>
    <rPh sb="4" eb="6">
      <t>テンビ</t>
    </rPh>
    <rPh sb="9" eb="12">
      <t>ショウキボ</t>
    </rPh>
    <rPh sb="12" eb="14">
      <t>キギョウ</t>
    </rPh>
    <rPh sb="14" eb="16">
      <t>キョウサイ</t>
    </rPh>
    <rPh sb="16" eb="17">
      <t>トウ</t>
    </rPh>
    <rPh sb="17" eb="18">
      <t>カ</t>
    </rPh>
    <rPh sb="18" eb="19">
      <t>キン</t>
    </rPh>
    <rPh sb="20" eb="22">
      <t>キンガク</t>
    </rPh>
    <phoneticPr fontId="1"/>
  </si>
  <si>
    <t>年　末　調　整　1</t>
    <rPh sb="0" eb="1">
      <t>ネン</t>
    </rPh>
    <rPh sb="2" eb="3">
      <t>スエ</t>
    </rPh>
    <rPh sb="4" eb="5">
      <t>チョウ</t>
    </rPh>
    <rPh sb="6" eb="7">
      <t>ヒトシ</t>
    </rPh>
    <phoneticPr fontId="1"/>
  </si>
  <si>
    <t>年　末　調　整　2</t>
    <rPh sb="0" eb="1">
      <t>ネン</t>
    </rPh>
    <rPh sb="2" eb="3">
      <t>スエ</t>
    </rPh>
    <rPh sb="4" eb="5">
      <t>チョウ</t>
    </rPh>
    <rPh sb="6" eb="7">
      <t>ヒトシ</t>
    </rPh>
    <phoneticPr fontId="1"/>
  </si>
  <si>
    <t>介護</t>
    <rPh sb="0" eb="2">
      <t>カイゴ</t>
    </rPh>
    <phoneticPr fontId="1"/>
  </si>
  <si>
    <t>個人年金</t>
    <rPh sb="0" eb="2">
      <t>コジン</t>
    </rPh>
    <rPh sb="2" eb="4">
      <t>ネンキン</t>
    </rPh>
    <phoneticPr fontId="1"/>
  </si>
  <si>
    <t>新一般生命保険料の金額</t>
    <rPh sb="0" eb="1">
      <t>シン</t>
    </rPh>
    <rPh sb="1" eb="3">
      <t>イッパン</t>
    </rPh>
    <rPh sb="3" eb="5">
      <t>セイメイ</t>
    </rPh>
    <rPh sb="5" eb="7">
      <t>ホケン</t>
    </rPh>
    <rPh sb="7" eb="8">
      <t>リョウ</t>
    </rPh>
    <rPh sb="9" eb="11">
      <t>キンガク</t>
    </rPh>
    <phoneticPr fontId="1"/>
  </si>
  <si>
    <t>旧一般生命保険料の金額</t>
    <rPh sb="0" eb="1">
      <t>キュウ</t>
    </rPh>
    <rPh sb="1" eb="3">
      <t>イッパン</t>
    </rPh>
    <rPh sb="3" eb="5">
      <t>セイメイ</t>
    </rPh>
    <rPh sb="5" eb="7">
      <t>ホケン</t>
    </rPh>
    <rPh sb="7" eb="8">
      <t>リョウ</t>
    </rPh>
    <rPh sb="9" eb="11">
      <t>キンガク</t>
    </rPh>
    <phoneticPr fontId="1"/>
  </si>
  <si>
    <t>新</t>
    <rPh sb="0" eb="1">
      <t>シン</t>
    </rPh>
    <phoneticPr fontId="1"/>
  </si>
  <si>
    <t>旧</t>
    <rPh sb="0" eb="1">
      <t>キュウ</t>
    </rPh>
    <phoneticPr fontId="1"/>
  </si>
  <si>
    <t>地震保険料の金額</t>
    <rPh sb="0" eb="2">
      <t>ジシン</t>
    </rPh>
    <rPh sb="2" eb="5">
      <t>ホケンリョウ</t>
    </rPh>
    <rPh sb="6" eb="8">
      <t>キンガク</t>
    </rPh>
    <phoneticPr fontId="1"/>
  </si>
  <si>
    <t>扶養控除等（異動）申告書の提出</t>
    <rPh sb="0" eb="2">
      <t>フヨウ</t>
    </rPh>
    <rPh sb="2" eb="4">
      <t>コウジョ</t>
    </rPh>
    <rPh sb="4" eb="5">
      <t>トウ</t>
    </rPh>
    <rPh sb="6" eb="8">
      <t>イドウ</t>
    </rPh>
    <rPh sb="9" eb="12">
      <t>シンコクショ</t>
    </rPh>
    <rPh sb="13" eb="15">
      <t>テイシュツ</t>
    </rPh>
    <phoneticPr fontId="1"/>
  </si>
  <si>
    <t>地震</t>
    <rPh sb="0" eb="2">
      <t>ジシン</t>
    </rPh>
    <phoneticPr fontId="1"/>
  </si>
  <si>
    <t>旧長期</t>
    <rPh sb="0" eb="1">
      <t>キュウ</t>
    </rPh>
    <rPh sb="1" eb="3">
      <t>チョウキ</t>
    </rPh>
    <phoneticPr fontId="1"/>
  </si>
  <si>
    <t>支給金額</t>
    <rPh sb="0" eb="2">
      <t>シキュウ</t>
    </rPh>
    <rPh sb="2" eb="4">
      <t>キンガク</t>
    </rPh>
    <phoneticPr fontId="1"/>
  </si>
  <si>
    <t>算出税額</t>
    <rPh sb="0" eb="2">
      <t>サンシュツ</t>
    </rPh>
    <rPh sb="2" eb="4">
      <t>ゼイガク</t>
    </rPh>
    <phoneticPr fontId="1"/>
  </si>
  <si>
    <t>役職</t>
    <rPh sb="0" eb="2">
      <t>ヤクショク</t>
    </rPh>
    <phoneticPr fontId="1"/>
  </si>
  <si>
    <t>控除額</t>
    <rPh sb="0" eb="2">
      <t>コウジョ</t>
    </rPh>
    <rPh sb="2" eb="3">
      <t>ガク</t>
    </rPh>
    <phoneticPr fontId="1"/>
  </si>
  <si>
    <t>支払金額</t>
    <rPh sb="0" eb="2">
      <t>シハライ</t>
    </rPh>
    <rPh sb="2" eb="3">
      <t>キン</t>
    </rPh>
    <rPh sb="3" eb="4">
      <t>ガク</t>
    </rPh>
    <phoneticPr fontId="1"/>
  </si>
  <si>
    <t>※一の契約に基づく地震保険と旧長期損害保険を同時には使えません。</t>
    <rPh sb="1" eb="2">
      <t>イチ</t>
    </rPh>
    <rPh sb="3" eb="5">
      <t>ケイヤク</t>
    </rPh>
    <rPh sb="6" eb="7">
      <t>モト</t>
    </rPh>
    <rPh sb="9" eb="11">
      <t>ジシン</t>
    </rPh>
    <rPh sb="11" eb="13">
      <t>ホケン</t>
    </rPh>
    <rPh sb="14" eb="15">
      <t>キュウ</t>
    </rPh>
    <rPh sb="15" eb="17">
      <t>チョウキ</t>
    </rPh>
    <rPh sb="17" eb="19">
      <t>ソンガイ</t>
    </rPh>
    <rPh sb="19" eb="21">
      <t>ホケン</t>
    </rPh>
    <rPh sb="22" eb="24">
      <t>ドウジ</t>
    </rPh>
    <rPh sb="26" eb="27">
      <t>ツカ</t>
    </rPh>
    <phoneticPr fontId="1"/>
  </si>
  <si>
    <t>（個人番号）</t>
    <rPh sb="1" eb="3">
      <t>コジン</t>
    </rPh>
    <rPh sb="3" eb="5">
      <t>バンゴウ</t>
    </rPh>
    <phoneticPr fontId="1"/>
  </si>
  <si>
    <t>個人番号</t>
    <rPh sb="0" eb="2">
      <t>コジン</t>
    </rPh>
    <rPh sb="2" eb="4">
      <t>バンゴウ</t>
    </rPh>
    <phoneticPr fontId="1"/>
  </si>
  <si>
    <t>社会保険料等の金額</t>
    <rPh sb="0" eb="2">
      <t>シャカイ</t>
    </rPh>
    <rPh sb="2" eb="5">
      <t>ホケンリョウ</t>
    </rPh>
    <rPh sb="5" eb="6">
      <t>トウ</t>
    </rPh>
    <rPh sb="7" eb="9">
      <t>キンガク</t>
    </rPh>
    <phoneticPr fontId="1"/>
  </si>
  <si>
    <t>生命保険料の控除額</t>
    <rPh sb="0" eb="2">
      <t>セイメイ</t>
    </rPh>
    <rPh sb="2" eb="5">
      <t>ホケンリョウ</t>
    </rPh>
    <rPh sb="6" eb="8">
      <t>コウジョ</t>
    </rPh>
    <rPh sb="8" eb="9">
      <t>ガク</t>
    </rPh>
    <phoneticPr fontId="1"/>
  </si>
  <si>
    <t>地震保険料の控除額</t>
    <rPh sb="0" eb="2">
      <t>ジシン</t>
    </rPh>
    <rPh sb="2" eb="5">
      <t>ホケンリョウ</t>
    </rPh>
    <rPh sb="6" eb="8">
      <t>コウジョ</t>
    </rPh>
    <rPh sb="8" eb="9">
      <t>ガク</t>
    </rPh>
    <phoneticPr fontId="1"/>
  </si>
  <si>
    <t>住宅借入金等特別控除の額</t>
    <rPh sb="0" eb="2">
      <t>ジュウタク</t>
    </rPh>
    <rPh sb="2" eb="4">
      <t>カリイレ</t>
    </rPh>
    <rPh sb="4" eb="5">
      <t>キン</t>
    </rPh>
    <rPh sb="5" eb="6">
      <t>トウ</t>
    </rPh>
    <rPh sb="6" eb="8">
      <t>トクベツ</t>
    </rPh>
    <rPh sb="8" eb="10">
      <t>コウジョ</t>
    </rPh>
    <rPh sb="11" eb="12">
      <t>ガク</t>
    </rPh>
    <phoneticPr fontId="1"/>
  </si>
  <si>
    <t>非居住者である　親族の数</t>
    <rPh sb="0" eb="4">
      <t>ヒキョジュウシャ</t>
    </rPh>
    <rPh sb="8" eb="10">
      <t>シンゾク</t>
    </rPh>
    <rPh sb="11" eb="12">
      <t>カズ</t>
    </rPh>
    <phoneticPr fontId="1"/>
  </si>
  <si>
    <t>16歳未満扶養親族の数</t>
    <rPh sb="2" eb="5">
      <t>サイミマン</t>
    </rPh>
    <rPh sb="5" eb="7">
      <t>フヨウ</t>
    </rPh>
    <rPh sb="7" eb="9">
      <t>シンゾク</t>
    </rPh>
    <rPh sb="10" eb="11">
      <t>カズ</t>
    </rPh>
    <phoneticPr fontId="1"/>
  </si>
  <si>
    <t>特　別</t>
    <rPh sb="0" eb="1">
      <t>トク</t>
    </rPh>
    <rPh sb="2" eb="3">
      <t>ベツ</t>
    </rPh>
    <phoneticPr fontId="1"/>
  </si>
  <si>
    <t>(摘要）</t>
    <rPh sb="1" eb="3">
      <t>テキヨウ</t>
    </rPh>
    <phoneticPr fontId="1"/>
  </si>
  <si>
    <t>介護医療保　険料の金額</t>
    <rPh sb="0" eb="2">
      <t>カイゴ</t>
    </rPh>
    <rPh sb="2" eb="4">
      <t>イリョウ</t>
    </rPh>
    <rPh sb="4" eb="5">
      <t>タモツ</t>
    </rPh>
    <rPh sb="6" eb="7">
      <t>ケン</t>
    </rPh>
    <rPh sb="7" eb="8">
      <t>リョウ</t>
    </rPh>
    <rPh sb="9" eb="11">
      <t>キンガク</t>
    </rPh>
    <phoneticPr fontId="1"/>
  </si>
  <si>
    <t>住宅借入金等特別控除の額の内訳</t>
    <rPh sb="0" eb="2">
      <t>ジュウタク</t>
    </rPh>
    <rPh sb="2" eb="4">
      <t>カリイレ</t>
    </rPh>
    <rPh sb="4" eb="5">
      <t>キン</t>
    </rPh>
    <rPh sb="5" eb="6">
      <t>トウ</t>
    </rPh>
    <rPh sb="6" eb="8">
      <t>トクベツ</t>
    </rPh>
    <rPh sb="8" eb="10">
      <t>コウジョ</t>
    </rPh>
    <rPh sb="11" eb="12">
      <t>ガク</t>
    </rPh>
    <rPh sb="13" eb="15">
      <t>ウチワケ</t>
    </rPh>
    <phoneticPr fontId="1"/>
  </si>
  <si>
    <t>住宅借入金等　　特別控除可能額</t>
    <rPh sb="0" eb="2">
      <t>ジュウタク</t>
    </rPh>
    <rPh sb="2" eb="4">
      <t>カリイレ</t>
    </rPh>
    <rPh sb="4" eb="5">
      <t>キン</t>
    </rPh>
    <rPh sb="5" eb="6">
      <t>トウ</t>
    </rPh>
    <rPh sb="8" eb="10">
      <t>トクベツ</t>
    </rPh>
    <rPh sb="10" eb="12">
      <t>コウジョ</t>
    </rPh>
    <rPh sb="12" eb="15">
      <t>カノウガク</t>
    </rPh>
    <phoneticPr fontId="1"/>
  </si>
  <si>
    <t>住宅借入金等　　　　　　特別控除適用数</t>
    <rPh sb="0" eb="2">
      <t>ジュウタク</t>
    </rPh>
    <rPh sb="2" eb="4">
      <t>カリイレ</t>
    </rPh>
    <rPh sb="4" eb="5">
      <t>キン</t>
    </rPh>
    <rPh sb="5" eb="6">
      <t>トウ</t>
    </rPh>
    <rPh sb="12" eb="14">
      <t>トクベツ</t>
    </rPh>
    <rPh sb="14" eb="16">
      <t>コウジョ</t>
    </rPh>
    <rPh sb="16" eb="18">
      <t>テキヨウ</t>
    </rPh>
    <rPh sb="18" eb="19">
      <t>スウ</t>
    </rPh>
    <phoneticPr fontId="1"/>
  </si>
  <si>
    <t>居住開始年月日（１回目）</t>
    <rPh sb="0" eb="2">
      <t>キョジュウ</t>
    </rPh>
    <rPh sb="2" eb="4">
      <t>カイシ</t>
    </rPh>
    <rPh sb="4" eb="7">
      <t>ネンガッピ</t>
    </rPh>
    <rPh sb="9" eb="11">
      <t>カイメ</t>
    </rPh>
    <phoneticPr fontId="1"/>
  </si>
  <si>
    <t>居住開始年月日（２回目）</t>
    <rPh sb="0" eb="2">
      <t>キョジュウ</t>
    </rPh>
    <rPh sb="2" eb="4">
      <t>カイシ</t>
    </rPh>
    <rPh sb="4" eb="7">
      <t>ネンガッピ</t>
    </rPh>
    <rPh sb="9" eb="11">
      <t>カイメ</t>
    </rPh>
    <phoneticPr fontId="1"/>
  </si>
  <si>
    <t>月</t>
    <rPh sb="0" eb="1">
      <t>ツキ</t>
    </rPh>
    <phoneticPr fontId="1"/>
  </si>
  <si>
    <t>住宅借入金等特別　　　控除区分（１回目）</t>
    <rPh sb="0" eb="2">
      <t>ジュウタク</t>
    </rPh>
    <rPh sb="2" eb="4">
      <t>カリイレ</t>
    </rPh>
    <rPh sb="4" eb="5">
      <t>キン</t>
    </rPh>
    <rPh sb="5" eb="6">
      <t>トウ</t>
    </rPh>
    <rPh sb="6" eb="8">
      <t>トクベツ</t>
    </rPh>
    <rPh sb="11" eb="13">
      <t>コウジョ</t>
    </rPh>
    <rPh sb="13" eb="15">
      <t>クブン</t>
    </rPh>
    <rPh sb="17" eb="19">
      <t>カイメ</t>
    </rPh>
    <phoneticPr fontId="1"/>
  </si>
  <si>
    <t>住宅借入金等特別　　　控除区分（２回目）</t>
    <rPh sb="0" eb="2">
      <t>ジュウタク</t>
    </rPh>
    <rPh sb="2" eb="4">
      <t>カリイレ</t>
    </rPh>
    <rPh sb="4" eb="5">
      <t>キン</t>
    </rPh>
    <rPh sb="5" eb="6">
      <t>トウ</t>
    </rPh>
    <rPh sb="6" eb="8">
      <t>トクベツ</t>
    </rPh>
    <rPh sb="11" eb="13">
      <t>コウジョ</t>
    </rPh>
    <rPh sb="13" eb="15">
      <t>クブン</t>
    </rPh>
    <rPh sb="17" eb="19">
      <t>カイメ</t>
    </rPh>
    <phoneticPr fontId="1"/>
  </si>
  <si>
    <t>住宅借入金等　　　　年末残高（１回目）</t>
    <rPh sb="0" eb="2">
      <t>ジュウタク</t>
    </rPh>
    <rPh sb="2" eb="4">
      <t>カリイレ</t>
    </rPh>
    <rPh sb="4" eb="5">
      <t>キン</t>
    </rPh>
    <rPh sb="5" eb="6">
      <t>トウ</t>
    </rPh>
    <rPh sb="10" eb="12">
      <t>ネンマツ</t>
    </rPh>
    <rPh sb="12" eb="14">
      <t>ザンダカ</t>
    </rPh>
    <rPh sb="16" eb="18">
      <t>カイメ</t>
    </rPh>
    <phoneticPr fontId="1"/>
  </si>
  <si>
    <t>住宅借入金等　　　　年末残高（２回目）</t>
    <rPh sb="0" eb="2">
      <t>ジュウタク</t>
    </rPh>
    <rPh sb="2" eb="4">
      <t>カリイレ</t>
    </rPh>
    <rPh sb="4" eb="5">
      <t>キン</t>
    </rPh>
    <rPh sb="5" eb="6">
      <t>トウ</t>
    </rPh>
    <rPh sb="10" eb="12">
      <t>ネンマツ</t>
    </rPh>
    <rPh sb="12" eb="14">
      <t>ザンダカ</t>
    </rPh>
    <rPh sb="16" eb="18">
      <t>カイメ</t>
    </rPh>
    <phoneticPr fontId="1"/>
  </si>
  <si>
    <t>氏名</t>
    <rPh sb="0" eb="2">
      <t>シメイ</t>
    </rPh>
    <phoneticPr fontId="1"/>
  </si>
  <si>
    <t>（フリガナ）</t>
    <phoneticPr fontId="1"/>
  </si>
  <si>
    <t>区分</t>
    <rPh sb="0" eb="2">
      <t>クブン</t>
    </rPh>
    <phoneticPr fontId="1"/>
  </si>
  <si>
    <t>配偶者の　　　　　合計所得</t>
    <rPh sb="0" eb="3">
      <t>ハイグウシャ</t>
    </rPh>
    <rPh sb="9" eb="11">
      <t>ゴウケイ</t>
    </rPh>
    <rPh sb="11" eb="13">
      <t>ショトク</t>
    </rPh>
    <phoneticPr fontId="1"/>
  </si>
  <si>
    <t>国民年金保険　　　　　　料等の金額</t>
    <rPh sb="0" eb="2">
      <t>コクミン</t>
    </rPh>
    <rPh sb="2" eb="4">
      <t>ネンキン</t>
    </rPh>
    <rPh sb="4" eb="6">
      <t>ホケン</t>
    </rPh>
    <rPh sb="12" eb="13">
      <t>リョウ</t>
    </rPh>
    <rPh sb="13" eb="14">
      <t>トウ</t>
    </rPh>
    <rPh sb="15" eb="17">
      <t>キンガク</t>
    </rPh>
    <phoneticPr fontId="1"/>
  </si>
  <si>
    <t>旧長期損害　　　　保険料の金額</t>
    <rPh sb="0" eb="1">
      <t>キュウ</t>
    </rPh>
    <rPh sb="1" eb="3">
      <t>チョウキ</t>
    </rPh>
    <rPh sb="3" eb="5">
      <t>ソンガイ</t>
    </rPh>
    <rPh sb="9" eb="11">
      <t>ホケン</t>
    </rPh>
    <rPh sb="11" eb="12">
      <t>リョウ</t>
    </rPh>
    <rPh sb="13" eb="15">
      <t>キンガク</t>
    </rPh>
    <phoneticPr fontId="1"/>
  </si>
  <si>
    <t>控除対象扶養親族</t>
    <rPh sb="0" eb="2">
      <t>コウジョ</t>
    </rPh>
    <rPh sb="2" eb="4">
      <t>タイショウ</t>
    </rPh>
    <rPh sb="4" eb="6">
      <t>フヨウ</t>
    </rPh>
    <rPh sb="6" eb="8">
      <t>シンゾク</t>
    </rPh>
    <phoneticPr fontId="1"/>
  </si>
  <si>
    <t>16歳未満の扶養親族</t>
    <rPh sb="2" eb="3">
      <t>サイ</t>
    </rPh>
    <rPh sb="3" eb="5">
      <t>ミマン</t>
    </rPh>
    <rPh sb="6" eb="8">
      <t>フヨウ</t>
    </rPh>
    <rPh sb="8" eb="10">
      <t>シンゾク</t>
    </rPh>
    <phoneticPr fontId="1"/>
  </si>
  <si>
    <t>（備考）</t>
    <rPh sb="1" eb="3">
      <t>ビコウ</t>
    </rPh>
    <phoneticPr fontId="1"/>
  </si>
  <si>
    <t>支 払 者</t>
    <phoneticPr fontId="1"/>
  </si>
  <si>
    <t>個人番号又は　　法人番号</t>
    <rPh sb="0" eb="2">
      <t>コジン</t>
    </rPh>
    <rPh sb="2" eb="4">
      <t>バンゴウ</t>
    </rPh>
    <rPh sb="4" eb="5">
      <t>マタ</t>
    </rPh>
    <rPh sb="8" eb="10">
      <t>ホウジン</t>
    </rPh>
    <rPh sb="10" eb="12">
      <t>バンゴウ</t>
    </rPh>
    <phoneticPr fontId="1"/>
  </si>
  <si>
    <t>住所（居所）　　又は所在地</t>
    <phoneticPr fontId="1"/>
  </si>
  <si>
    <t>氏名又は名称</t>
    <phoneticPr fontId="1"/>
  </si>
  <si>
    <t>（右詰で記載してください。）</t>
    <rPh sb="1" eb="2">
      <t>ミギ</t>
    </rPh>
    <rPh sb="2" eb="3">
      <t>ツメ</t>
    </rPh>
    <rPh sb="4" eb="6">
      <t>キサイ</t>
    </rPh>
    <phoneticPr fontId="1"/>
  </si>
  <si>
    <t>区分</t>
    <rPh sb="0" eb="2">
      <t>クブン</t>
    </rPh>
    <phoneticPr fontId="1"/>
  </si>
  <si>
    <t>個 人 番 号</t>
    <rPh sb="0" eb="1">
      <t>コ</t>
    </rPh>
    <rPh sb="2" eb="3">
      <t>ヒト</t>
    </rPh>
    <rPh sb="4" eb="5">
      <t>バン</t>
    </rPh>
    <rPh sb="6" eb="7">
      <t>ゴウ</t>
    </rPh>
    <phoneticPr fontId="1"/>
  </si>
  <si>
    <t>配偶者控除の種類</t>
    <rPh sb="0" eb="3">
      <t>ハイグウシャ</t>
    </rPh>
    <rPh sb="3" eb="5">
      <t>コウジョ</t>
    </rPh>
    <rPh sb="6" eb="8">
      <t>シュルイ</t>
    </rPh>
    <phoneticPr fontId="1"/>
  </si>
  <si>
    <t>控除対象扶養親族</t>
    <rPh sb="0" eb="2">
      <t>コウジョ</t>
    </rPh>
    <rPh sb="2" eb="4">
      <t>タイショウ</t>
    </rPh>
    <rPh sb="4" eb="6">
      <t>フヨウ</t>
    </rPh>
    <rPh sb="6" eb="8">
      <t>シンゾク</t>
    </rPh>
    <phoneticPr fontId="1"/>
  </si>
  <si>
    <t>個人・法人番号</t>
    <rPh sb="0" eb="2">
      <t>コジン</t>
    </rPh>
    <rPh sb="3" eb="5">
      <t>ホウジン</t>
    </rPh>
    <rPh sb="5" eb="7">
      <t>バンゴウ</t>
    </rPh>
    <phoneticPr fontId="1"/>
  </si>
  <si>
    <t>扶養控除の種類</t>
    <rPh sb="0" eb="2">
      <t>フヨウ</t>
    </rPh>
    <rPh sb="2" eb="4">
      <t>コウジョ</t>
    </rPh>
    <rPh sb="5" eb="7">
      <t>シュルイ</t>
    </rPh>
    <phoneticPr fontId="1"/>
  </si>
  <si>
    <t>１６歳未満の扶養親族</t>
    <rPh sb="2" eb="3">
      <t>サイ</t>
    </rPh>
    <rPh sb="3" eb="5">
      <t>ミマン</t>
    </rPh>
    <rPh sb="6" eb="8">
      <t>フヨウ</t>
    </rPh>
    <rPh sb="8" eb="10">
      <t>シンゾク</t>
    </rPh>
    <phoneticPr fontId="1"/>
  </si>
  <si>
    <t>年</t>
    <rPh sb="0" eb="1">
      <t>ネン</t>
    </rPh>
    <phoneticPr fontId="1"/>
  </si>
  <si>
    <t>月</t>
    <rPh sb="0" eb="1">
      <t>ガツ</t>
    </rPh>
    <phoneticPr fontId="1"/>
  </si>
  <si>
    <t>日</t>
    <rPh sb="0" eb="1">
      <t>ニチ</t>
    </rPh>
    <phoneticPr fontId="1"/>
  </si>
  <si>
    <t>住宅借入金等特別控除適用数</t>
    <rPh sb="0" eb="2">
      <t>ジュウタク</t>
    </rPh>
    <rPh sb="2" eb="4">
      <t>カリイレ</t>
    </rPh>
    <rPh sb="4" eb="5">
      <t>キン</t>
    </rPh>
    <rPh sb="5" eb="6">
      <t>トウ</t>
    </rPh>
    <rPh sb="6" eb="8">
      <t>トクベツ</t>
    </rPh>
    <rPh sb="8" eb="10">
      <t>コウジョ</t>
    </rPh>
    <rPh sb="10" eb="12">
      <t>テキヨウ</t>
    </rPh>
    <rPh sb="12" eb="13">
      <t>スウ</t>
    </rPh>
    <phoneticPr fontId="1"/>
  </si>
  <si>
    <t>住宅借入金等特別控除区分</t>
    <rPh sb="0" eb="2">
      <t>ジュウタク</t>
    </rPh>
    <rPh sb="2" eb="4">
      <t>カリイレ</t>
    </rPh>
    <rPh sb="4" eb="5">
      <t>キン</t>
    </rPh>
    <rPh sb="5" eb="6">
      <t>トウ</t>
    </rPh>
    <rPh sb="6" eb="8">
      <t>トクベツ</t>
    </rPh>
    <rPh sb="8" eb="10">
      <t>コウジョ</t>
    </rPh>
    <rPh sb="10" eb="12">
      <t>クブン</t>
    </rPh>
    <phoneticPr fontId="1"/>
  </si>
  <si>
    <t>　本　人　関　係</t>
    <rPh sb="1" eb="2">
      <t>ホン</t>
    </rPh>
    <rPh sb="3" eb="4">
      <t>ヒト</t>
    </rPh>
    <rPh sb="5" eb="6">
      <t>カン</t>
    </rPh>
    <rPh sb="7" eb="8">
      <t>カカリ</t>
    </rPh>
    <phoneticPr fontId="1"/>
  </si>
  <si>
    <t>　扶　養　関　係</t>
    <rPh sb="1" eb="2">
      <t>フ</t>
    </rPh>
    <rPh sb="3" eb="4">
      <t>ヨウ</t>
    </rPh>
    <rPh sb="5" eb="6">
      <t>カン</t>
    </rPh>
    <rPh sb="7" eb="8">
      <t>カカリ</t>
    </rPh>
    <phoneticPr fontId="1"/>
  </si>
  <si>
    <t>住宅借入金等年末残高</t>
    <rPh sb="0" eb="2">
      <t>ジュウタク</t>
    </rPh>
    <rPh sb="2" eb="4">
      <t>カリイレ</t>
    </rPh>
    <rPh sb="4" eb="5">
      <t>キン</t>
    </rPh>
    <rPh sb="5" eb="6">
      <t>トウ</t>
    </rPh>
    <rPh sb="6" eb="8">
      <t>ネンマツ</t>
    </rPh>
    <rPh sb="8" eb="10">
      <t>ザンダカ</t>
    </rPh>
    <phoneticPr fontId="1"/>
  </si>
  <si>
    <t>　社会保険料関係</t>
    <rPh sb="1" eb="3">
      <t>シャカイ</t>
    </rPh>
    <rPh sb="3" eb="6">
      <t>ホケンリョウ</t>
    </rPh>
    <rPh sb="6" eb="8">
      <t>カンケイ</t>
    </rPh>
    <phoneticPr fontId="1"/>
  </si>
  <si>
    <t>　住宅ローン関係</t>
    <rPh sb="1" eb="3">
      <t>ジュウタク</t>
    </rPh>
    <rPh sb="6" eb="8">
      <t>カンケイ</t>
    </rPh>
    <phoneticPr fontId="1"/>
  </si>
  <si>
    <t>支   払　を受け　　る者</t>
    <phoneticPr fontId="1"/>
  </si>
  <si>
    <t>５人目以降の控除対象扶養親族の個人番号</t>
    <rPh sb="1" eb="2">
      <t>ニン</t>
    </rPh>
    <rPh sb="2" eb="3">
      <t>メ</t>
    </rPh>
    <rPh sb="3" eb="5">
      <t>イコウ</t>
    </rPh>
    <rPh sb="6" eb="8">
      <t>コウジョ</t>
    </rPh>
    <rPh sb="8" eb="10">
      <t>タイショウ</t>
    </rPh>
    <rPh sb="10" eb="12">
      <t>フヨウ</t>
    </rPh>
    <rPh sb="12" eb="14">
      <t>シンゾク</t>
    </rPh>
    <rPh sb="15" eb="17">
      <t>コジン</t>
    </rPh>
    <rPh sb="17" eb="19">
      <t>バンゴウ</t>
    </rPh>
    <phoneticPr fontId="1"/>
  </si>
  <si>
    <t>５人目以降の１６歳未満の扶養親族等の個人番号</t>
    <rPh sb="1" eb="2">
      <t>ニン</t>
    </rPh>
    <rPh sb="2" eb="3">
      <t>メ</t>
    </rPh>
    <rPh sb="3" eb="5">
      <t>イコウ</t>
    </rPh>
    <rPh sb="8" eb="9">
      <t>サイ</t>
    </rPh>
    <rPh sb="9" eb="11">
      <t>ミマン</t>
    </rPh>
    <rPh sb="12" eb="14">
      <t>フヨウ</t>
    </rPh>
    <rPh sb="14" eb="16">
      <t>シンゾク</t>
    </rPh>
    <rPh sb="16" eb="17">
      <t>トウ</t>
    </rPh>
    <rPh sb="18" eb="20">
      <t>コジン</t>
    </rPh>
    <rPh sb="20" eb="22">
      <t>バンゴウ</t>
    </rPh>
    <phoneticPr fontId="1"/>
  </si>
  <si>
    <t>老　　人</t>
    <phoneticPr fontId="1"/>
  </si>
  <si>
    <t>（役職名）</t>
    <rPh sb="1" eb="4">
      <t>ヤクショクメイ</t>
    </rPh>
    <phoneticPr fontId="1"/>
  </si>
  <si>
    <t>障 害 者 の 数　　　　　　　　（本人を除く）</t>
    <rPh sb="0" eb="1">
      <t>ショウ</t>
    </rPh>
    <rPh sb="2" eb="3">
      <t>ガイ</t>
    </rPh>
    <rPh sb="4" eb="5">
      <t>モノ</t>
    </rPh>
    <rPh sb="8" eb="9">
      <t>カズ</t>
    </rPh>
    <rPh sb="18" eb="20">
      <t>ホンニン</t>
    </rPh>
    <rPh sb="21" eb="22">
      <t>ノゾ</t>
    </rPh>
    <phoneticPr fontId="1"/>
  </si>
  <si>
    <t>新個人年金         保険料の金額</t>
    <rPh sb="0" eb="1">
      <t>シン</t>
    </rPh>
    <rPh sb="1" eb="3">
      <t>コジン</t>
    </rPh>
    <rPh sb="3" eb="5">
      <t>ネンキン</t>
    </rPh>
    <rPh sb="14" eb="16">
      <t>ホケン</t>
    </rPh>
    <rPh sb="16" eb="17">
      <t>リョウ</t>
    </rPh>
    <rPh sb="18" eb="20">
      <t>キンガク</t>
    </rPh>
    <phoneticPr fontId="1"/>
  </si>
  <si>
    <t>旧個人年金      保険料の金額</t>
    <rPh sb="0" eb="1">
      <t>キュウ</t>
    </rPh>
    <rPh sb="1" eb="3">
      <t>コジン</t>
    </rPh>
    <rPh sb="3" eb="5">
      <t>ネンキン</t>
    </rPh>
    <rPh sb="11" eb="13">
      <t>ホケン</t>
    </rPh>
    <rPh sb="13" eb="14">
      <t>リョウ</t>
    </rPh>
    <rPh sb="15" eb="17">
      <t>キンガク</t>
    </rPh>
    <phoneticPr fontId="1"/>
  </si>
  <si>
    <t>同居　　　　老親等</t>
    <rPh sb="0" eb="2">
      <t>ドウキョ</t>
    </rPh>
    <rPh sb="6" eb="8">
      <t>ロウシン</t>
    </rPh>
    <rPh sb="8" eb="9">
      <t>トウ</t>
    </rPh>
    <phoneticPr fontId="1"/>
  </si>
  <si>
    <t>一般</t>
    <rPh sb="0" eb="2">
      <t>イッパン</t>
    </rPh>
    <phoneticPr fontId="1"/>
  </si>
  <si>
    <t>介護</t>
    <rPh sb="0" eb="2">
      <t>カイゴ</t>
    </rPh>
    <phoneticPr fontId="1"/>
  </si>
  <si>
    <t>年金</t>
    <rPh sb="0" eb="2">
      <t>ネンキン</t>
    </rPh>
    <phoneticPr fontId="1"/>
  </si>
  <si>
    <t>合計</t>
    <rPh sb="0" eb="2">
      <t>ゴウケイ</t>
    </rPh>
    <phoneticPr fontId="1"/>
  </si>
  <si>
    <t>地震</t>
    <rPh sb="0" eb="2">
      <t>ジシン</t>
    </rPh>
    <phoneticPr fontId="1"/>
  </si>
  <si>
    <t>旧長期</t>
    <rPh sb="0" eb="1">
      <t>キュウ</t>
    </rPh>
    <rPh sb="1" eb="3">
      <t>チョウキ</t>
    </rPh>
    <phoneticPr fontId="1"/>
  </si>
  <si>
    <t>同居特別</t>
    <rPh sb="0" eb="2">
      <t>ドウキョ</t>
    </rPh>
    <rPh sb="2" eb="4">
      <t>トクベツ</t>
    </rPh>
    <phoneticPr fontId="1"/>
  </si>
  <si>
    <t>その他の　　　　　　障害者</t>
    <rPh sb="10" eb="13">
      <t>ショウガイシャ</t>
    </rPh>
    <phoneticPr fontId="1"/>
  </si>
  <si>
    <t>特別障害者</t>
    <rPh sb="2" eb="4">
      <t>ショウガイ</t>
    </rPh>
    <rPh sb="4" eb="5">
      <t>シャ</t>
    </rPh>
    <phoneticPr fontId="1"/>
  </si>
  <si>
    <t>控除対象配偶者・扶養親族のうちの障害者の人数</t>
    <rPh sb="0" eb="2">
      <t>コウジョ</t>
    </rPh>
    <rPh sb="2" eb="4">
      <t>タイショウ</t>
    </rPh>
    <rPh sb="4" eb="7">
      <t>ハイグウシャ</t>
    </rPh>
    <rPh sb="8" eb="10">
      <t>フヨウ</t>
    </rPh>
    <rPh sb="10" eb="12">
      <t>シンゾク</t>
    </rPh>
    <rPh sb="20" eb="21">
      <t>ニン</t>
    </rPh>
    <phoneticPr fontId="1"/>
  </si>
  <si>
    <t>※　本人を含みません。</t>
    <rPh sb="2" eb="4">
      <t>ホンニン</t>
    </rPh>
    <rPh sb="5" eb="6">
      <t>フク</t>
    </rPh>
    <phoneticPr fontId="1"/>
  </si>
  <si>
    <t>※　１６歳未満扶養親族を含みます。</t>
    <rPh sb="4" eb="5">
      <t>サイ</t>
    </rPh>
    <rPh sb="5" eb="7">
      <t>ミマン</t>
    </rPh>
    <rPh sb="7" eb="9">
      <t>フヨウ</t>
    </rPh>
    <rPh sb="9" eb="11">
      <t>シンゾク</t>
    </rPh>
    <rPh sb="12" eb="13">
      <t>フク</t>
    </rPh>
    <phoneticPr fontId="1"/>
  </si>
  <si>
    <t>※　控除対象配偶者・扶養親族のうち、障害者に該当する人数を入力してください。</t>
    <rPh sb="2" eb="4">
      <t>コウジョ</t>
    </rPh>
    <rPh sb="4" eb="6">
      <t>タイショウ</t>
    </rPh>
    <rPh sb="6" eb="9">
      <t>ハイグウシャ</t>
    </rPh>
    <rPh sb="10" eb="12">
      <t>フヨウ</t>
    </rPh>
    <rPh sb="12" eb="14">
      <t>シンゾク</t>
    </rPh>
    <rPh sb="18" eb="21">
      <t>ショウガイシャ</t>
    </rPh>
    <rPh sb="22" eb="24">
      <t>ガイトウ</t>
    </rPh>
    <rPh sb="26" eb="28">
      <t>ニンズウ</t>
    </rPh>
    <rPh sb="29" eb="31">
      <t>ニュウリョク</t>
    </rPh>
    <phoneticPr fontId="1"/>
  </si>
  <si>
    <t>※１６歳未満扶養親族が５人以上いる場合には対応していません。</t>
    <rPh sb="3" eb="6">
      <t>サイミマン</t>
    </rPh>
    <rPh sb="6" eb="8">
      <t>フヨウ</t>
    </rPh>
    <rPh sb="8" eb="10">
      <t>シンゾク</t>
    </rPh>
    <rPh sb="12" eb="15">
      <t>ニンイジョウ</t>
    </rPh>
    <rPh sb="17" eb="19">
      <t>バアイ</t>
    </rPh>
    <rPh sb="21" eb="23">
      <t>タイオウ</t>
    </rPh>
    <phoneticPr fontId="1"/>
  </si>
  <si>
    <t>　生命保険料・地震保険料関係</t>
    <rPh sb="1" eb="3">
      <t>セイメイ</t>
    </rPh>
    <rPh sb="3" eb="5">
      <t>ホケン</t>
    </rPh>
    <rPh sb="5" eb="6">
      <t>リョウ</t>
    </rPh>
    <rPh sb="7" eb="9">
      <t>ジシン</t>
    </rPh>
    <rPh sb="9" eb="12">
      <t>ホケンリョウ</t>
    </rPh>
    <rPh sb="12" eb="14">
      <t>カンケイ</t>
    </rPh>
    <phoneticPr fontId="1"/>
  </si>
  <si>
    <t>　</t>
  </si>
  <si>
    <t>受給者番号</t>
    <rPh sb="0" eb="3">
      <t>ジュキュウシャ</t>
    </rPh>
    <rPh sb="3" eb="5">
      <t>バンゴウ</t>
    </rPh>
    <phoneticPr fontId="1"/>
  </si>
  <si>
    <t>（市区町村提出用）</t>
    <rPh sb="1" eb="3">
      <t>シク</t>
    </rPh>
    <rPh sb="3" eb="5">
      <t>チョウソン</t>
    </rPh>
    <rPh sb="5" eb="8">
      <t>テイシュツヨウ</t>
    </rPh>
    <phoneticPr fontId="1"/>
  </si>
  <si>
    <t>※控除額ではなく、支払い金額を入力</t>
    <rPh sb="1" eb="3">
      <t>コウジョ</t>
    </rPh>
    <rPh sb="3" eb="4">
      <t>ガク</t>
    </rPh>
    <rPh sb="9" eb="11">
      <t>シハラ</t>
    </rPh>
    <rPh sb="12" eb="14">
      <t>キンガク</t>
    </rPh>
    <rPh sb="15" eb="17">
      <t>ニュウリョク</t>
    </rPh>
    <phoneticPr fontId="1"/>
  </si>
  <si>
    <t>※</t>
    <phoneticPr fontId="1"/>
  </si>
  <si>
    <t>※</t>
    <phoneticPr fontId="1"/>
  </si>
  <si>
    <t>事　業　者　情　報</t>
    <rPh sb="0" eb="1">
      <t>コト</t>
    </rPh>
    <rPh sb="2" eb="3">
      <t>ギョウ</t>
    </rPh>
    <rPh sb="4" eb="5">
      <t>シャ</t>
    </rPh>
    <rPh sb="6" eb="7">
      <t>ジョウ</t>
    </rPh>
    <rPh sb="8" eb="9">
      <t>ホウ</t>
    </rPh>
    <phoneticPr fontId="1"/>
  </si>
  <si>
    <t>事業者情報</t>
    <rPh sb="0" eb="3">
      <t>ジギョウシャ</t>
    </rPh>
    <rPh sb="3" eb="5">
      <t>ジョウホウ</t>
    </rPh>
    <phoneticPr fontId="1"/>
  </si>
  <si>
    <t>従　業　員　情　報</t>
    <rPh sb="0" eb="1">
      <t>ジュウ</t>
    </rPh>
    <rPh sb="2" eb="3">
      <t>ギョウ</t>
    </rPh>
    <rPh sb="4" eb="5">
      <t>イン</t>
    </rPh>
    <rPh sb="6" eb="7">
      <t>ジョウ</t>
    </rPh>
    <rPh sb="8" eb="9">
      <t>ホウ</t>
    </rPh>
    <phoneticPr fontId="1"/>
  </si>
  <si>
    <t>　年末調整の要否</t>
    <rPh sb="1" eb="3">
      <t>ネンマツ</t>
    </rPh>
    <rPh sb="3" eb="5">
      <t>チョウセイ</t>
    </rPh>
    <rPh sb="6" eb="8">
      <t>ヨウヒ</t>
    </rPh>
    <phoneticPr fontId="1"/>
  </si>
  <si>
    <t>　従業員情報</t>
    <rPh sb="1" eb="4">
      <t>ジュウギョウイン</t>
    </rPh>
    <rPh sb="4" eb="6">
      <t>ジョウホウ</t>
    </rPh>
    <phoneticPr fontId="1"/>
  </si>
  <si>
    <t>中途　　　就退職</t>
    <rPh sb="0" eb="2">
      <t>チュウト</t>
    </rPh>
    <rPh sb="5" eb="6">
      <t>シュウ</t>
    </rPh>
    <rPh sb="6" eb="8">
      <t>タイショク</t>
    </rPh>
    <phoneticPr fontId="1"/>
  </si>
  <si>
    <t>種　　　別</t>
    <phoneticPr fontId="1"/>
  </si>
  <si>
    <t>支　払　金　額</t>
    <phoneticPr fontId="1"/>
  </si>
  <si>
    <t>源  泉  徴  収  税  額</t>
    <phoneticPr fontId="1"/>
  </si>
  <si>
    <t>（フリガナ）</t>
    <phoneticPr fontId="1"/>
  </si>
  <si>
    <t>支 払 者</t>
    <phoneticPr fontId="1"/>
  </si>
  <si>
    <t>住所（居所）　　又は所在地</t>
    <phoneticPr fontId="1"/>
  </si>
  <si>
    <t>氏名又は名称</t>
    <phoneticPr fontId="1"/>
  </si>
  <si>
    <t>税額</t>
    <rPh sb="0" eb="2">
      <t>ゼイガク</t>
    </rPh>
    <phoneticPr fontId="1"/>
  </si>
  <si>
    <t>％</t>
    <phoneticPr fontId="1"/>
  </si>
  <si>
    <t>年末調整による過不足税額</t>
    <phoneticPr fontId="1"/>
  </si>
  <si>
    <t>給料</t>
    <rPh sb="0" eb="2">
      <t>キュウリョウ</t>
    </rPh>
    <phoneticPr fontId="1"/>
  </si>
  <si>
    <t>賞与</t>
    <rPh sb="0" eb="2">
      <t>ショウヨ</t>
    </rPh>
    <phoneticPr fontId="1"/>
  </si>
  <si>
    <t>納期特例用集計</t>
    <rPh sb="0" eb="2">
      <t>ノウキ</t>
    </rPh>
    <rPh sb="2" eb="4">
      <t>トクレイ</t>
    </rPh>
    <rPh sb="4" eb="5">
      <t>ヨウ</t>
    </rPh>
    <rPh sb="5" eb="7">
      <t>シュウケイ</t>
    </rPh>
    <phoneticPr fontId="1"/>
  </si>
  <si>
    <t>7月～12月計</t>
    <rPh sb="1" eb="2">
      <t>ガツ</t>
    </rPh>
    <rPh sb="5" eb="6">
      <t>ガツ</t>
    </rPh>
    <rPh sb="6" eb="7">
      <t>ケイ</t>
    </rPh>
    <phoneticPr fontId="1"/>
  </si>
  <si>
    <t>1月～6月計</t>
    <rPh sb="1" eb="2">
      <t>ガツ</t>
    </rPh>
    <rPh sb="4" eb="5">
      <t>ガツ</t>
    </rPh>
    <rPh sb="5" eb="6">
      <t>ケイ</t>
    </rPh>
    <phoneticPr fontId="1"/>
  </si>
  <si>
    <t>①</t>
    <phoneticPr fontId="1"/>
  </si>
  <si>
    <t>④</t>
    <phoneticPr fontId="1"/>
  </si>
  <si>
    <t>⑥</t>
    <phoneticPr fontId="1"/>
  </si>
  <si>
    <t>⑦</t>
    <phoneticPr fontId="1"/>
  </si>
  <si>
    <t>⑧</t>
    <phoneticPr fontId="1"/>
  </si>
  <si>
    <t>⑭</t>
    <phoneticPr fontId="1"/>
  </si>
  <si>
    <t>⑱</t>
    <phoneticPr fontId="1"/>
  </si>
  <si>
    <t>年調年税額(㉑×102.1）</t>
    <phoneticPr fontId="1"/>
  </si>
  <si>
    <t>㉓</t>
    <phoneticPr fontId="1"/>
  </si>
  <si>
    <t>㉕</t>
    <phoneticPr fontId="1"/>
  </si>
  <si>
    <t>㉙</t>
    <phoneticPr fontId="1"/>
  </si>
  <si>
    <t>※　この画面で所得控除額を直接入力することはできません。</t>
    <rPh sb="4" eb="6">
      <t>ガメン</t>
    </rPh>
    <rPh sb="7" eb="9">
      <t>ショトク</t>
    </rPh>
    <rPh sb="9" eb="11">
      <t>コウジョ</t>
    </rPh>
    <rPh sb="11" eb="12">
      <t>ガク</t>
    </rPh>
    <rPh sb="13" eb="15">
      <t>チョクセツ</t>
    </rPh>
    <rPh sb="15" eb="17">
      <t>ニュウリョク</t>
    </rPh>
    <phoneticPr fontId="1"/>
  </si>
  <si>
    <t>　　生命保険料控除等は「年末調整1」シートから入力してください。</t>
    <rPh sb="2" eb="4">
      <t>セイメイ</t>
    </rPh>
    <rPh sb="4" eb="6">
      <t>ホケン</t>
    </rPh>
    <rPh sb="6" eb="7">
      <t>リョウ</t>
    </rPh>
    <rPh sb="7" eb="9">
      <t>コウジョ</t>
    </rPh>
    <rPh sb="9" eb="10">
      <t>トウ</t>
    </rPh>
    <rPh sb="12" eb="14">
      <t>ネンマツ</t>
    </rPh>
    <rPh sb="14" eb="16">
      <t>チョウセイ</t>
    </rPh>
    <rPh sb="23" eb="25">
      <t>ニュウリョク</t>
    </rPh>
    <phoneticPr fontId="1"/>
  </si>
  <si>
    <t>印刷について</t>
    <rPh sb="0" eb="2">
      <t>インサツ</t>
    </rPh>
    <phoneticPr fontId="1"/>
  </si>
  <si>
    <t>（フリガナ）</t>
    <phoneticPr fontId="1"/>
  </si>
  <si>
    <t>（フリガナ）</t>
    <phoneticPr fontId="1"/>
  </si>
  <si>
    <t>（フリガナ）</t>
    <phoneticPr fontId="1"/>
  </si>
  <si>
    <t>給与所得の源泉徴収票</t>
    <phoneticPr fontId="1"/>
  </si>
  <si>
    <t>給与支払報告書（個人別明細書)</t>
    <phoneticPr fontId="1"/>
  </si>
  <si>
    <t>・カード決済とコンビニ決済が使えます。</t>
    <rPh sb="4" eb="6">
      <t>ケッサイ</t>
    </rPh>
    <rPh sb="11" eb="13">
      <t>ケッサイ</t>
    </rPh>
    <rPh sb="14" eb="15">
      <t>ツカ</t>
    </rPh>
    <phoneticPr fontId="1"/>
  </si>
  <si>
    <t>・購入前に、ご使用のパソコンでこのファイルが正しく動作し、印刷できることを確認してください。</t>
    <rPh sb="1" eb="3">
      <t>コウニュウ</t>
    </rPh>
    <rPh sb="3" eb="4">
      <t>マエ</t>
    </rPh>
    <rPh sb="7" eb="9">
      <t>シヨウ</t>
    </rPh>
    <rPh sb="22" eb="23">
      <t>タダ</t>
    </rPh>
    <rPh sb="25" eb="27">
      <t>ドウサ</t>
    </rPh>
    <rPh sb="29" eb="31">
      <t>インサツ</t>
    </rPh>
    <rPh sb="37" eb="39">
      <t>カクニン</t>
    </rPh>
    <phoneticPr fontId="1"/>
  </si>
  <si>
    <t>・いかなる理由があろうと購入代金の返金はしません。</t>
    <rPh sb="5" eb="7">
      <t>リユウ</t>
    </rPh>
    <rPh sb="12" eb="14">
      <t>コウニュウ</t>
    </rPh>
    <rPh sb="14" eb="16">
      <t>ダイキン</t>
    </rPh>
    <rPh sb="17" eb="19">
      <t>ヘンキン</t>
    </rPh>
    <phoneticPr fontId="1"/>
  </si>
  <si>
    <t>※このファイルの使用により生じたいかなる損失に対しても、当事務所は責任を負いません。</t>
    <rPh sb="8" eb="10">
      <t>シヨウ</t>
    </rPh>
    <rPh sb="13" eb="14">
      <t>ショウ</t>
    </rPh>
    <rPh sb="20" eb="22">
      <t>ソンシツ</t>
    </rPh>
    <rPh sb="23" eb="24">
      <t>タイ</t>
    </rPh>
    <rPh sb="28" eb="29">
      <t>トウ</t>
    </rPh>
    <rPh sb="29" eb="31">
      <t>ジム</t>
    </rPh>
    <rPh sb="31" eb="32">
      <t>ショ</t>
    </rPh>
    <rPh sb="33" eb="35">
      <t>セキニン</t>
    </rPh>
    <rPh sb="36" eb="37">
      <t>オ</t>
    </rPh>
    <phoneticPr fontId="1"/>
  </si>
  <si>
    <t>前職分</t>
    <rPh sb="0" eb="2">
      <t>ゼンショク</t>
    </rPh>
    <rPh sb="2" eb="3">
      <t>ブン</t>
    </rPh>
    <phoneticPr fontId="1"/>
  </si>
  <si>
    <t>支払金額</t>
    <rPh sb="0" eb="2">
      <t>シハライ</t>
    </rPh>
    <rPh sb="2" eb="4">
      <t>キンガク</t>
    </rPh>
    <phoneticPr fontId="1"/>
  </si>
  <si>
    <t>社会保険料等の金額</t>
    <rPh sb="0" eb="2">
      <t>シャカイ</t>
    </rPh>
    <rPh sb="2" eb="5">
      <t>ホケンリョウ</t>
    </rPh>
    <rPh sb="5" eb="6">
      <t>トウ</t>
    </rPh>
    <rPh sb="7" eb="9">
      <t>キンガク</t>
    </rPh>
    <phoneticPr fontId="1"/>
  </si>
  <si>
    <t>源泉徴収税額</t>
    <rPh sb="0" eb="2">
      <t>ゲンセン</t>
    </rPh>
    <rPh sb="2" eb="4">
      <t>チョウシュウ</t>
    </rPh>
    <rPh sb="4" eb="6">
      <t>ゼイガク</t>
    </rPh>
    <phoneticPr fontId="1"/>
  </si>
  <si>
    <t>してください。また、年末調整1シートの摘要欄に前職情報を記載してください。</t>
    <rPh sb="10" eb="12">
      <t>ネンマツ</t>
    </rPh>
    <rPh sb="12" eb="14">
      <t>チョウセイ</t>
    </rPh>
    <rPh sb="19" eb="21">
      <t>テキヨウ</t>
    </rPh>
    <rPh sb="21" eb="22">
      <t>ラン</t>
    </rPh>
    <rPh sb="23" eb="25">
      <t>ゼンショク</t>
    </rPh>
    <rPh sb="25" eb="27">
      <t>ジョウホウ</t>
    </rPh>
    <rPh sb="28" eb="30">
      <t>キサイ</t>
    </rPh>
    <phoneticPr fontId="1"/>
  </si>
  <si>
    <t>前職分の給料がある場合には、必ず従業員情報シートの中途就職欄に〇と就職日を記載</t>
    <rPh sb="0" eb="2">
      <t>ゼンショク</t>
    </rPh>
    <rPh sb="2" eb="3">
      <t>ブン</t>
    </rPh>
    <rPh sb="4" eb="6">
      <t>キュウリョウ</t>
    </rPh>
    <rPh sb="9" eb="11">
      <t>バアイ</t>
    </rPh>
    <rPh sb="14" eb="15">
      <t>カナラ</t>
    </rPh>
    <rPh sb="16" eb="19">
      <t>ジュウギョウイン</t>
    </rPh>
    <rPh sb="19" eb="21">
      <t>ジョウホウ</t>
    </rPh>
    <rPh sb="25" eb="27">
      <t>チュウト</t>
    </rPh>
    <rPh sb="27" eb="29">
      <t>シュウショク</t>
    </rPh>
    <rPh sb="29" eb="30">
      <t>ラン</t>
    </rPh>
    <rPh sb="33" eb="35">
      <t>シュウショク</t>
    </rPh>
    <rPh sb="35" eb="36">
      <t>ビ</t>
    </rPh>
    <rPh sb="37" eb="39">
      <t>キサイ</t>
    </rPh>
    <phoneticPr fontId="1"/>
  </si>
  <si>
    <t>この前職分の支払金額等は源泉徴収簿の１月の欄に表示されます。</t>
    <rPh sb="2" eb="4">
      <t>ゼンショク</t>
    </rPh>
    <rPh sb="4" eb="5">
      <t>ブン</t>
    </rPh>
    <rPh sb="6" eb="8">
      <t>シハラ</t>
    </rPh>
    <rPh sb="8" eb="10">
      <t>キンガク</t>
    </rPh>
    <rPh sb="10" eb="11">
      <t>トウ</t>
    </rPh>
    <rPh sb="12" eb="14">
      <t>ゲンセン</t>
    </rPh>
    <rPh sb="14" eb="16">
      <t>チョウシュウ</t>
    </rPh>
    <rPh sb="16" eb="17">
      <t>ボ</t>
    </rPh>
    <rPh sb="19" eb="20">
      <t>ガツ</t>
    </rPh>
    <rPh sb="21" eb="22">
      <t>ラン</t>
    </rPh>
    <rPh sb="23" eb="25">
      <t>ヒョウジ</t>
    </rPh>
    <phoneticPr fontId="1"/>
  </si>
  <si>
    <t>※再配布禁止</t>
    <rPh sb="1" eb="4">
      <t>サイハイフ</t>
    </rPh>
    <rPh sb="4" eb="6">
      <t>キンシ</t>
    </rPh>
    <phoneticPr fontId="1"/>
  </si>
  <si>
    <t>これを消すためには下の黄色いセルにライセンスキーを入力してください。</t>
    <rPh sb="3" eb="4">
      <t>ケ</t>
    </rPh>
    <rPh sb="9" eb="10">
      <t>シタ</t>
    </rPh>
    <rPh sb="11" eb="13">
      <t>キイロ</t>
    </rPh>
    <rPh sb="25" eb="27">
      <t>ニュウリョク</t>
    </rPh>
    <phoneticPr fontId="1"/>
  </si>
  <si>
    <t>ライセンスキー入力欄</t>
    <rPh sb="7" eb="9">
      <t>ニュウリョク</t>
    </rPh>
    <rPh sb="9" eb="10">
      <t>ラン</t>
    </rPh>
    <phoneticPr fontId="1"/>
  </si>
  <si>
    <t>・ライセンスキーは「SAMPLE」が消えるだけです。保護解除パスワードではありません。</t>
    <rPh sb="18" eb="19">
      <t>キ</t>
    </rPh>
    <rPh sb="26" eb="28">
      <t>ホゴ</t>
    </rPh>
    <rPh sb="28" eb="30">
      <t>カイジョ</t>
    </rPh>
    <phoneticPr fontId="1"/>
  </si>
  <si>
    <t>・STORES.jpからのダウンロード販売となります。</t>
    <rPh sb="19" eb="21">
      <t>ハンバイ</t>
    </rPh>
    <phoneticPr fontId="1"/>
  </si>
  <si>
    <t>・ライセンスキーの譲渡、再配布、公開は禁止です。</t>
    <rPh sb="9" eb="11">
      <t>ジョウト</t>
    </rPh>
    <rPh sb="12" eb="15">
      <t>サイハイフ</t>
    </rPh>
    <rPh sb="16" eb="18">
      <t>コウカイ</t>
    </rPh>
    <rPh sb="19" eb="21">
      <t>キンシ</t>
    </rPh>
    <phoneticPr fontId="1"/>
  </si>
  <si>
    <t>・著作権は鈴木一弘税理士事務所に帰属します。</t>
    <rPh sb="1" eb="4">
      <t>チョサクケン</t>
    </rPh>
    <rPh sb="5" eb="7">
      <t>スズキ</t>
    </rPh>
    <rPh sb="7" eb="9">
      <t>カズヒロ</t>
    </rPh>
    <rPh sb="9" eb="12">
      <t>ゼイリシ</t>
    </rPh>
    <rPh sb="12" eb="14">
      <t>ジム</t>
    </rPh>
    <rPh sb="14" eb="15">
      <t>ショ</t>
    </rPh>
    <rPh sb="16" eb="18">
      <t>キゾク</t>
    </rPh>
    <phoneticPr fontId="1"/>
  </si>
  <si>
    <t>公式サイト</t>
    <rPh sb="0" eb="2">
      <t>コウシキ</t>
    </rPh>
    <phoneticPr fontId="1"/>
  </si>
  <si>
    <t>人員</t>
    <rPh sb="0" eb="2">
      <t>ジンイン</t>
    </rPh>
    <phoneticPr fontId="1"/>
  </si>
  <si>
    <t>ライセンスキー購入ページ</t>
    <rPh sb="7" eb="9">
      <t>コウニュウ</t>
    </rPh>
    <phoneticPr fontId="1"/>
  </si>
  <si>
    <t>・１事業所につき１ライセンスです。従業員の人数分購入する必要はありません。</t>
    <rPh sb="2" eb="5">
      <t>ジギョウショ</t>
    </rPh>
    <rPh sb="17" eb="20">
      <t>ジュウギョウイン</t>
    </rPh>
    <rPh sb="21" eb="23">
      <t>ニンズウ</t>
    </rPh>
    <rPh sb="23" eb="24">
      <t>ブン</t>
    </rPh>
    <rPh sb="24" eb="26">
      <t>コウニュウ</t>
    </rPh>
    <rPh sb="28" eb="30">
      <t>ヒツヨウ</t>
    </rPh>
    <phoneticPr fontId="1"/>
  </si>
  <si>
    <t>配偶者控除</t>
    <phoneticPr fontId="1"/>
  </si>
  <si>
    <t>900万円以下</t>
    <phoneticPr fontId="1"/>
  </si>
  <si>
    <t>900万円超</t>
    <phoneticPr fontId="1"/>
  </si>
  <si>
    <t>950万円超</t>
    <phoneticPr fontId="1"/>
  </si>
  <si>
    <t>控除額</t>
    <phoneticPr fontId="1"/>
  </si>
  <si>
    <t>950万円以下</t>
    <phoneticPr fontId="1"/>
  </si>
  <si>
    <t>1,000万円以下</t>
    <phoneticPr fontId="1"/>
  </si>
  <si>
    <t>一般</t>
    <phoneticPr fontId="1"/>
  </si>
  <si>
    <t>老人控除対象配偶者</t>
    <phoneticPr fontId="1"/>
  </si>
  <si>
    <t>配偶者特別控除</t>
    <phoneticPr fontId="1"/>
  </si>
  <si>
    <t>12月31日現在の　　　　　　　　　　　　　　　　　　配偶者の年齢</t>
    <rPh sb="2" eb="3">
      <t>ガツ</t>
    </rPh>
    <rPh sb="5" eb="6">
      <t>ニチ</t>
    </rPh>
    <rPh sb="6" eb="8">
      <t>ゲンザイ</t>
    </rPh>
    <rPh sb="27" eb="30">
      <t>ハイグウシャ</t>
    </rPh>
    <rPh sb="31" eb="33">
      <t>ネンレイ</t>
    </rPh>
    <phoneticPr fontId="1"/>
  </si>
  <si>
    <t>歳</t>
    <rPh sb="0" eb="1">
      <t>サイ</t>
    </rPh>
    <phoneticPr fontId="1"/>
  </si>
  <si>
    <t>配偶者氏名</t>
    <rPh sb="0" eb="3">
      <t>ハイグウシャ</t>
    </rPh>
    <rPh sb="3" eb="5">
      <t>シメイ</t>
    </rPh>
    <phoneticPr fontId="1"/>
  </si>
  <si>
    <t>配偶者控除の額</t>
    <rPh sb="0" eb="3">
      <t>ハイグウシャ</t>
    </rPh>
    <rPh sb="3" eb="5">
      <t>コウジョ</t>
    </rPh>
    <rPh sb="6" eb="7">
      <t>ガク</t>
    </rPh>
    <phoneticPr fontId="1"/>
  </si>
  <si>
    <t>配偶者特別控除の額</t>
    <rPh sb="5" eb="7">
      <t>コウジョ</t>
    </rPh>
    <rPh sb="8" eb="9">
      <t>ガク</t>
    </rPh>
    <phoneticPr fontId="1"/>
  </si>
  <si>
    <t>区分</t>
  </si>
  <si>
    <t>・購入時にフォローされた方には、更新情報等をメールでお送りします。</t>
    <rPh sb="1" eb="4">
      <t>コウニュウジ</t>
    </rPh>
    <rPh sb="12" eb="13">
      <t>カタ</t>
    </rPh>
    <rPh sb="16" eb="18">
      <t>コウシン</t>
    </rPh>
    <rPh sb="18" eb="20">
      <t>ジョウホウ</t>
    </rPh>
    <rPh sb="20" eb="21">
      <t>トウ</t>
    </rPh>
    <rPh sb="27" eb="28">
      <t>オク</t>
    </rPh>
    <phoneticPr fontId="1"/>
  </si>
  <si>
    <t>配偶者控除又は配偶者特別控除の　　　　　　　　　　　　　　適用を受けるか</t>
    <rPh sb="0" eb="3">
      <t>ハイグウシャ</t>
    </rPh>
    <rPh sb="3" eb="5">
      <t>コウジョ</t>
    </rPh>
    <rPh sb="5" eb="6">
      <t>マタ</t>
    </rPh>
    <rPh sb="7" eb="10">
      <t>ハイグウシャ</t>
    </rPh>
    <rPh sb="10" eb="12">
      <t>トクベツ</t>
    </rPh>
    <rPh sb="12" eb="14">
      <t>コウジョ</t>
    </rPh>
    <rPh sb="29" eb="31">
      <t>テキヨウ</t>
    </rPh>
    <rPh sb="32" eb="33">
      <t>ウ</t>
    </rPh>
    <phoneticPr fontId="1"/>
  </si>
  <si>
    <t>上で「受ける」を選択した場合には、合計所得金額を記入してください。空欄の場合0円と判定されます。</t>
    <rPh sb="0" eb="1">
      <t>ウエ</t>
    </rPh>
    <rPh sb="3" eb="4">
      <t>ウ</t>
    </rPh>
    <rPh sb="8" eb="10">
      <t>センタク</t>
    </rPh>
    <rPh sb="12" eb="14">
      <t>バアイ</t>
    </rPh>
    <rPh sb="17" eb="19">
      <t>ゴウケイ</t>
    </rPh>
    <rPh sb="19" eb="21">
      <t>ショトク</t>
    </rPh>
    <rPh sb="21" eb="23">
      <t>キンガク</t>
    </rPh>
    <rPh sb="24" eb="26">
      <t>キニュウ</t>
    </rPh>
    <rPh sb="33" eb="35">
      <t>クウラン</t>
    </rPh>
    <rPh sb="36" eb="38">
      <t>バアイ</t>
    </rPh>
    <rPh sb="39" eb="40">
      <t>エン</t>
    </rPh>
    <rPh sb="41" eb="43">
      <t>ハンテイ</t>
    </rPh>
    <phoneticPr fontId="1"/>
  </si>
  <si>
    <t>配偶者の給与収入金額</t>
    <rPh sb="0" eb="3">
      <t>ハイグウシャ</t>
    </rPh>
    <rPh sb="4" eb="6">
      <t>キュウヨ</t>
    </rPh>
    <rPh sb="6" eb="8">
      <t>シュウニュウ</t>
    </rPh>
    <rPh sb="8" eb="10">
      <t>キンガク</t>
    </rPh>
    <phoneticPr fontId="1"/>
  </si>
  <si>
    <t>↓</t>
    <phoneticPr fontId="1"/>
  </si>
  <si>
    <t>配偶者の合計所得金額</t>
    <rPh sb="0" eb="3">
      <t>ハイグウシャ</t>
    </rPh>
    <rPh sb="4" eb="6">
      <t>ゴウケイ</t>
    </rPh>
    <rPh sb="6" eb="8">
      <t>ショトク</t>
    </rPh>
    <rPh sb="8" eb="10">
      <t>キンガク</t>
    </rPh>
    <phoneticPr fontId="1"/>
  </si>
  <si>
    <t>参考）配偶者の収入が給与収入のみの場合の、配偶者の合計所得金額</t>
    <rPh sb="3" eb="6">
      <t>ハイグウシャ</t>
    </rPh>
    <rPh sb="7" eb="9">
      <t>シュウニュウ</t>
    </rPh>
    <phoneticPr fontId="1"/>
  </si>
  <si>
    <t>（源泉）控除対象配偶者</t>
    <rPh sb="1" eb="3">
      <t>ゲンセン</t>
    </rPh>
    <rPh sb="4" eb="6">
      <t>コウジョ</t>
    </rPh>
    <rPh sb="6" eb="8">
      <t>タイショウ</t>
    </rPh>
    <rPh sb="8" eb="11">
      <t>ハイグウシャ</t>
    </rPh>
    <phoneticPr fontId="1"/>
  </si>
  <si>
    <t>（　配　偶　者　を　除　く。　）</t>
  </si>
  <si>
    <t>生命保険料の           金額の         　内訳</t>
    <rPh sb="0" eb="2">
      <t>セイメイ</t>
    </rPh>
    <rPh sb="2" eb="4">
      <t>ホケン</t>
    </rPh>
    <rPh sb="4" eb="5">
      <t>リョウ</t>
    </rPh>
    <rPh sb="17" eb="19">
      <t>キンガク</t>
    </rPh>
    <rPh sb="30" eb="32">
      <t>ウチワケ</t>
    </rPh>
    <phoneticPr fontId="1"/>
  </si>
  <si>
    <t>配偶者(特別)控除額</t>
    <phoneticPr fontId="1"/>
  </si>
  <si>
    <t>※白いセルには保護がかかっています。色のついたセルに入力してください。</t>
    <rPh sb="1" eb="2">
      <t>シロ</t>
    </rPh>
    <rPh sb="7" eb="9">
      <t>ホゴ</t>
    </rPh>
    <rPh sb="18" eb="19">
      <t>イロ</t>
    </rPh>
    <rPh sb="26" eb="28">
      <t>ニュウリョク</t>
    </rPh>
    <phoneticPr fontId="1"/>
  </si>
  <si>
    <t>[B]×2.8－80,000円</t>
    <rPh sb="14" eb="15">
      <t>エン</t>
    </rPh>
    <phoneticPr fontId="12"/>
  </si>
  <si>
    <t>[B]×3.2－440,000円</t>
    <rPh sb="15" eb="16">
      <t>エン</t>
    </rPh>
    <phoneticPr fontId="12"/>
  </si>
  <si>
    <t>6,600,000円～8,499,999円</t>
    <rPh sb="9" eb="10">
      <t>エン</t>
    </rPh>
    <rPh sb="20" eb="21">
      <t>エン</t>
    </rPh>
    <phoneticPr fontId="12"/>
  </si>
  <si>
    <t>[A]×0.9－1,100,000円</t>
    <rPh sb="17" eb="18">
      <t>エン</t>
    </rPh>
    <phoneticPr fontId="12"/>
  </si>
  <si>
    <t>8,500,000～</t>
    <phoneticPr fontId="12"/>
  </si>
  <si>
    <t>[A]－1,950,000円</t>
    <rPh sb="13" eb="14">
      <t>エン</t>
    </rPh>
    <phoneticPr fontId="12"/>
  </si>
  <si>
    <t>基礎控除</t>
    <rPh sb="0" eb="2">
      <t>キソ</t>
    </rPh>
    <rPh sb="2" eb="4">
      <t>コウジョ</t>
    </rPh>
    <phoneticPr fontId="1"/>
  </si>
  <si>
    <t>2400万円以下</t>
    <rPh sb="4" eb="6">
      <t>マンエン</t>
    </rPh>
    <rPh sb="6" eb="8">
      <t>イカ</t>
    </rPh>
    <phoneticPr fontId="1"/>
  </si>
  <si>
    <t>基礎控除額</t>
    <rPh sb="0" eb="2">
      <t>キソ</t>
    </rPh>
    <rPh sb="2" eb="4">
      <t>コウジョ</t>
    </rPh>
    <rPh sb="4" eb="5">
      <t>ガク</t>
    </rPh>
    <phoneticPr fontId="1"/>
  </si>
  <si>
    <t>所得金額調整控除額</t>
    <rPh sb="0" eb="2">
      <t>ショトク</t>
    </rPh>
    <rPh sb="2" eb="4">
      <t>キンガク</t>
    </rPh>
    <rPh sb="4" eb="6">
      <t>チョウセイ</t>
    </rPh>
    <rPh sb="6" eb="8">
      <t>コウジョ</t>
    </rPh>
    <rPh sb="8" eb="9">
      <t>ガク</t>
    </rPh>
    <phoneticPr fontId="1"/>
  </si>
  <si>
    <t>給与所得控除後の給与等の金額（調整控除後）</t>
    <rPh sb="0" eb="2">
      <t>キュウヨ</t>
    </rPh>
    <rPh sb="2" eb="4">
      <t>ショトク</t>
    </rPh>
    <rPh sb="4" eb="6">
      <t>コウジョ</t>
    </rPh>
    <rPh sb="6" eb="7">
      <t>ゴ</t>
    </rPh>
    <rPh sb="8" eb="10">
      <t>キュウヨ</t>
    </rPh>
    <rPh sb="10" eb="11">
      <t>トウ</t>
    </rPh>
    <rPh sb="15" eb="17">
      <t>チョウセイ</t>
    </rPh>
    <rPh sb="17" eb="19">
      <t>コウジョ</t>
    </rPh>
    <rPh sb="19" eb="20">
      <t>ゴ</t>
    </rPh>
    <phoneticPr fontId="1"/>
  </si>
  <si>
    <t>扶養控除額及び障害者等の控除額の合計額</t>
    <phoneticPr fontId="1"/>
  </si>
  <si>
    <t>ひとり親</t>
    <rPh sb="3" eb="4">
      <t>オヤ</t>
    </rPh>
    <phoneticPr fontId="1"/>
  </si>
  <si>
    <t>寡婦</t>
    <rPh sb="0" eb="2">
      <t>カフ</t>
    </rPh>
    <phoneticPr fontId="1"/>
  </si>
  <si>
    <t>所得金額調整控除</t>
    <rPh sb="0" eb="8">
      <t>ショトクキンガクチョウセイコウジョ</t>
    </rPh>
    <phoneticPr fontId="1"/>
  </si>
  <si>
    <t>配　偶　者　関　係</t>
    <rPh sb="0" eb="1">
      <t>ハイ</t>
    </rPh>
    <rPh sb="2" eb="3">
      <t>グウ</t>
    </rPh>
    <rPh sb="4" eb="5">
      <t>シャ</t>
    </rPh>
    <rPh sb="6" eb="7">
      <t>カン</t>
    </rPh>
    <rPh sb="8" eb="9">
      <t>カカリ</t>
    </rPh>
    <phoneticPr fontId="1"/>
  </si>
  <si>
    <t>所得金額調整控除の要件に該当するか</t>
    <rPh sb="0" eb="2">
      <t>ショトク</t>
    </rPh>
    <rPh sb="2" eb="4">
      <t>キンガク</t>
    </rPh>
    <rPh sb="4" eb="6">
      <t>チョウセイ</t>
    </rPh>
    <rPh sb="6" eb="8">
      <t>コウジョ</t>
    </rPh>
    <rPh sb="9" eb="11">
      <t>ヨウケン</t>
    </rPh>
    <rPh sb="12" eb="14">
      <t>ガイトウ</t>
    </rPh>
    <phoneticPr fontId="1"/>
  </si>
  <si>
    <t>⑲</t>
    <phoneticPr fontId="1"/>
  </si>
  <si>
    <t>⑳</t>
    <phoneticPr fontId="1"/>
  </si>
  <si>
    <t>㉑</t>
    <phoneticPr fontId="1"/>
  </si>
  <si>
    <t>㉛</t>
    <phoneticPr fontId="1"/>
  </si>
  <si>
    <t>㉜</t>
    <phoneticPr fontId="1"/>
  </si>
  <si>
    <t>㉝</t>
    <phoneticPr fontId="1"/>
  </si>
  <si>
    <t>(⑫+⑬+⑭+⑮+⑯＋⑰＋⑱＋⑲)</t>
    <phoneticPr fontId="1"/>
  </si>
  <si>
    <t>元号</t>
    <rPh sb="0" eb="2">
      <t>ゲンゴウ</t>
    </rPh>
    <phoneticPr fontId="1"/>
  </si>
  <si>
    <t>給与所得控除後の金額　　　　　(調整控除後）</t>
    <rPh sb="16" eb="18">
      <t>チョウセイ</t>
    </rPh>
    <rPh sb="18" eb="20">
      <t>コウジョ</t>
    </rPh>
    <rPh sb="20" eb="21">
      <t>ゴ</t>
    </rPh>
    <phoneticPr fontId="1"/>
  </si>
  <si>
    <t>基礎控除の額</t>
    <rPh sb="0" eb="2">
      <t>キソ</t>
    </rPh>
    <rPh sb="2" eb="4">
      <t>コウジョ</t>
    </rPh>
    <rPh sb="5" eb="6">
      <t>ガク</t>
    </rPh>
    <phoneticPr fontId="1"/>
  </si>
  <si>
    <t>所得金額　　　　　　　　調整控除額</t>
    <rPh sb="0" eb="2">
      <t>ショトク</t>
    </rPh>
    <rPh sb="2" eb="4">
      <t>キンガク</t>
    </rPh>
    <rPh sb="12" eb="14">
      <t>チョウセイ</t>
    </rPh>
    <rPh sb="14" eb="16">
      <t>コウジョ</t>
    </rPh>
    <rPh sb="16" eb="17">
      <t>ガク</t>
    </rPh>
    <phoneticPr fontId="1"/>
  </si>
  <si>
    <t>受 給 者 生 年 月 日</t>
  </si>
  <si>
    <t>差引課税給与所得金額(⑪-⑳)及び算出年税額</t>
    <phoneticPr fontId="1"/>
  </si>
  <si>
    <t>年調所得税額（㉒-㉓）</t>
    <rPh sb="0" eb="1">
      <t>トシ</t>
    </rPh>
    <rPh sb="1" eb="2">
      <t>チョウ</t>
    </rPh>
    <rPh sb="2" eb="5">
      <t>ショトクゼイ</t>
    </rPh>
    <rPh sb="5" eb="6">
      <t>ガク</t>
    </rPh>
    <phoneticPr fontId="1"/>
  </si>
  <si>
    <t>差引超過額又は不足額(㉕-⑧)</t>
    <phoneticPr fontId="1"/>
  </si>
  <si>
    <t>（㉖-㉗-㉘）</t>
    <phoneticPr fontId="1"/>
  </si>
  <si>
    <t>　</t>
    <phoneticPr fontId="1"/>
  </si>
  <si>
    <t>ライセンスキーを未購入の場合、税額計算されません。また源泉徴収簿及び源泉徴収票に「ＳＡＭＰＬＥ」と表示されます。</t>
    <rPh sb="8" eb="11">
      <t>ミコウニュウ</t>
    </rPh>
    <rPh sb="12" eb="14">
      <t>バアイ</t>
    </rPh>
    <rPh sb="15" eb="19">
      <t>ゼイガクケイサン</t>
    </rPh>
    <rPh sb="27" eb="29">
      <t>ゲンセン</t>
    </rPh>
    <rPh sb="29" eb="31">
      <t>チョウシュウ</t>
    </rPh>
    <rPh sb="31" eb="32">
      <t>ボ</t>
    </rPh>
    <rPh sb="32" eb="33">
      <t>オヨ</t>
    </rPh>
    <rPh sb="34" eb="36">
      <t>ゲンセン</t>
    </rPh>
    <rPh sb="36" eb="39">
      <t>チョウシュウヒョウ</t>
    </rPh>
    <rPh sb="49" eb="51">
      <t>ヒョウジ</t>
    </rPh>
    <phoneticPr fontId="1"/>
  </si>
  <si>
    <t>※　ライセンスキー未入力の場合、税額計算されません。</t>
    <rPh sb="9" eb="12">
      <t>ミニュウリョク</t>
    </rPh>
    <rPh sb="13" eb="15">
      <t>バアイ</t>
    </rPh>
    <rPh sb="16" eb="20">
      <t>ゼイガクケイサン</t>
    </rPh>
    <phoneticPr fontId="1"/>
  </si>
  <si>
    <t>・価格は800円です。</t>
    <rPh sb="1" eb="3">
      <t>カカク</t>
    </rPh>
    <rPh sb="7" eb="8">
      <t>エン</t>
    </rPh>
    <phoneticPr fontId="1"/>
  </si>
  <si>
    <t>※修正が加わることがあります。年末調整の時期に公式サイトの修正情報を確認してください。</t>
    <rPh sb="1" eb="3">
      <t>シュウセイ</t>
    </rPh>
    <rPh sb="4" eb="5">
      <t>クワ</t>
    </rPh>
    <rPh sb="15" eb="17">
      <t>ネンマツ</t>
    </rPh>
    <rPh sb="17" eb="19">
      <t>チョウセイ</t>
    </rPh>
    <rPh sb="20" eb="22">
      <t>ジキ</t>
    </rPh>
    <rPh sb="23" eb="25">
      <t>コウシキ</t>
    </rPh>
    <rPh sb="29" eb="31">
      <t>シュウセイ</t>
    </rPh>
    <rPh sb="31" eb="33">
      <t>ジョウホウ</t>
    </rPh>
    <rPh sb="34" eb="36">
      <t>カクニン</t>
    </rPh>
    <phoneticPr fontId="1"/>
  </si>
  <si>
    <t>合計所得金額</t>
    <rPh sb="0" eb="6">
      <t>ゴウケイショトクキンガク</t>
    </rPh>
    <phoneticPr fontId="1"/>
  </si>
  <si>
    <t>132万円以下</t>
    <rPh sb="3" eb="5">
      <t>マンエン</t>
    </rPh>
    <rPh sb="5" eb="7">
      <t>イカ</t>
    </rPh>
    <phoneticPr fontId="1"/>
  </si>
  <si>
    <t>132万円超</t>
    <rPh sb="3" eb="5">
      <t>マンエン</t>
    </rPh>
    <rPh sb="5" eb="6">
      <t>チョウ</t>
    </rPh>
    <phoneticPr fontId="1"/>
  </si>
  <si>
    <t>336万円以下</t>
    <rPh sb="3" eb="5">
      <t>マンエン</t>
    </rPh>
    <rPh sb="5" eb="7">
      <t>イカ</t>
    </rPh>
    <phoneticPr fontId="1"/>
  </si>
  <si>
    <t>336万円超</t>
    <rPh sb="3" eb="5">
      <t>マンエン</t>
    </rPh>
    <rPh sb="5" eb="6">
      <t>チョウ</t>
    </rPh>
    <phoneticPr fontId="1"/>
  </si>
  <si>
    <t>489万円以下</t>
    <rPh sb="3" eb="5">
      <t>マンエン</t>
    </rPh>
    <rPh sb="5" eb="7">
      <t>イカ</t>
    </rPh>
    <phoneticPr fontId="1"/>
  </si>
  <si>
    <t>489万円超</t>
    <rPh sb="3" eb="5">
      <t>マンエン</t>
    </rPh>
    <rPh sb="5" eb="6">
      <t>チョウ</t>
    </rPh>
    <phoneticPr fontId="1"/>
  </si>
  <si>
    <t>655万円以下</t>
    <rPh sb="3" eb="5">
      <t>マンエン</t>
    </rPh>
    <rPh sb="5" eb="7">
      <t>イカ</t>
    </rPh>
    <phoneticPr fontId="1"/>
  </si>
  <si>
    <t>655万円超</t>
    <rPh sb="3" eb="5">
      <t>マンエン</t>
    </rPh>
    <rPh sb="5" eb="6">
      <t>チョウ</t>
    </rPh>
    <phoneticPr fontId="1"/>
  </si>
  <si>
    <t>2350万円以下</t>
    <rPh sb="4" eb="6">
      <t>マンエン</t>
    </rPh>
    <rPh sb="6" eb="8">
      <t>イカ</t>
    </rPh>
    <phoneticPr fontId="1"/>
  </si>
  <si>
    <t>2350万円超</t>
    <rPh sb="4" eb="6">
      <t>マンエン</t>
    </rPh>
    <rPh sb="6" eb="7">
      <t>チョウ</t>
    </rPh>
    <phoneticPr fontId="1"/>
  </si>
  <si>
    <t>2400万円超</t>
    <rPh sb="4" eb="6">
      <t>マンエン</t>
    </rPh>
    <rPh sb="6" eb="7">
      <t>チョウ</t>
    </rPh>
    <phoneticPr fontId="1"/>
  </si>
  <si>
    <t>2450万円以下</t>
    <rPh sb="4" eb="6">
      <t>マンエン</t>
    </rPh>
    <rPh sb="6" eb="8">
      <t>イカ</t>
    </rPh>
    <phoneticPr fontId="1"/>
  </si>
  <si>
    <t>2450万円超</t>
    <rPh sb="4" eb="6">
      <t>マンエン</t>
    </rPh>
    <rPh sb="6" eb="7">
      <t>チョウ</t>
    </rPh>
    <phoneticPr fontId="1"/>
  </si>
  <si>
    <t>2500万円以下</t>
    <rPh sb="4" eb="6">
      <t>マンエン</t>
    </rPh>
    <rPh sb="6" eb="8">
      <t>イカ</t>
    </rPh>
    <phoneticPr fontId="1"/>
  </si>
  <si>
    <t>2500万円超</t>
    <rPh sb="4" eb="6">
      <t>マンエン</t>
    </rPh>
    <rPh sb="6" eb="7">
      <t>チョウ</t>
    </rPh>
    <phoneticPr fontId="1"/>
  </si>
  <si>
    <t>95~100</t>
    <phoneticPr fontId="1"/>
  </si>
  <si>
    <t>100~105</t>
    <phoneticPr fontId="1"/>
  </si>
  <si>
    <t>105~110</t>
    <phoneticPr fontId="1"/>
  </si>
  <si>
    <t>110~115</t>
    <phoneticPr fontId="1"/>
  </si>
  <si>
    <t>115~120</t>
    <phoneticPr fontId="1"/>
  </si>
  <si>
    <t>120~125</t>
    <phoneticPr fontId="1"/>
  </si>
  <si>
    <t>125~130</t>
    <phoneticPr fontId="1"/>
  </si>
  <si>
    <t>130~133</t>
    <phoneticPr fontId="1"/>
  </si>
  <si>
    <t>特定親族特別控除額</t>
    <rPh sb="0" eb="4">
      <t>トクテイシンゾク</t>
    </rPh>
    <rPh sb="4" eb="9">
      <t>トクベツコウジョガク</t>
    </rPh>
    <phoneticPr fontId="1"/>
  </si>
  <si>
    <t>特定親族特別控除</t>
    <rPh sb="0" eb="4">
      <t>トクテイシンゾク</t>
    </rPh>
    <rPh sb="4" eb="8">
      <t>トクベツコウジョ</t>
    </rPh>
    <phoneticPr fontId="1"/>
  </si>
  <si>
    <t>配偶者(特別) 　　　　控除の額</t>
    <phoneticPr fontId="1"/>
  </si>
  <si>
    <t>の有無等</t>
    <phoneticPr fontId="1"/>
  </si>
  <si>
    <t>特　親</t>
    <rPh sb="0" eb="1">
      <t>トク</t>
    </rPh>
    <rPh sb="2" eb="3">
      <t>オヤ</t>
    </rPh>
    <phoneticPr fontId="1"/>
  </si>
  <si>
    <t>特定親族特別控除の額</t>
    <rPh sb="0" eb="4">
      <t>トクテイシンゾク</t>
    </rPh>
    <rPh sb="4" eb="8">
      <t>トクベツコウジョ</t>
    </rPh>
    <rPh sb="9" eb="10">
      <t>ガク</t>
    </rPh>
    <phoneticPr fontId="1"/>
  </si>
  <si>
    <t>(源泉・特別)控除対象    配偶者</t>
    <rPh sb="1" eb="3">
      <t>ゲンセン</t>
    </rPh>
    <rPh sb="4" eb="6">
      <t>トクベツ</t>
    </rPh>
    <rPh sb="7" eb="9">
      <t>コウジョ</t>
    </rPh>
    <rPh sb="9" eb="11">
      <t>タイショウ</t>
    </rPh>
    <rPh sb="15" eb="18">
      <t>ハイグウシャ</t>
    </rPh>
    <phoneticPr fontId="1"/>
  </si>
  <si>
    <t>給　料</t>
  </si>
  <si>
    <t>特定親族特別控除額は自動計算されません。</t>
    <rPh sb="0" eb="4">
      <t>トクテイシンゾク</t>
    </rPh>
    <rPh sb="4" eb="9">
      <t>トクベツコウジョガク</t>
    </rPh>
    <rPh sb="10" eb="14">
      <t>ジドウケイサン</t>
    </rPh>
    <phoneticPr fontId="1"/>
  </si>
  <si>
    <t>↑の扶養控除等の種類欄で「特定親族特別控除」を選択した上で、左の特定親族特別控除額を</t>
    <rPh sb="2" eb="7">
      <t>フヨウコウジョトウ</t>
    </rPh>
    <rPh sb="8" eb="10">
      <t>シュルイ</t>
    </rPh>
    <rPh sb="10" eb="11">
      <t>ラン</t>
    </rPh>
    <rPh sb="13" eb="17">
      <t>トクテイシンゾク</t>
    </rPh>
    <rPh sb="17" eb="19">
      <t>トクベツ</t>
    </rPh>
    <rPh sb="19" eb="21">
      <t>コウジョ</t>
    </rPh>
    <rPh sb="23" eb="25">
      <t>センタク</t>
    </rPh>
    <rPh sb="27" eb="28">
      <t>ウエ</t>
    </rPh>
    <rPh sb="30" eb="31">
      <t>ヒダリ</t>
    </rPh>
    <rPh sb="32" eb="36">
      <t>トクテイシンゾク</t>
    </rPh>
    <rPh sb="36" eb="40">
      <t>トクベツコウジョ</t>
    </rPh>
    <rPh sb="40" eb="41">
      <t>ガク</t>
    </rPh>
    <phoneticPr fontId="1"/>
  </si>
  <si>
    <t>入力してください。</t>
    <phoneticPr fontId="1"/>
  </si>
  <si>
    <t>令和 8 年分</t>
    <rPh sb="0" eb="2">
      <t>レイワ</t>
    </rPh>
    <rPh sb="5" eb="6">
      <t>ネン</t>
    </rPh>
    <rPh sb="6" eb="7">
      <t>ブン</t>
    </rPh>
    <phoneticPr fontId="1"/>
  </si>
  <si>
    <t>要</t>
  </si>
  <si>
    <t>特定親族特別控除額</t>
    <rPh sb="0" eb="4">
      <t>トクテイシンゾク</t>
    </rPh>
    <rPh sb="4" eb="6">
      <t>トクベツ</t>
    </rPh>
    <rPh sb="6" eb="9">
      <t>コウジョガク</t>
    </rPh>
    <phoneticPr fontId="1"/>
  </si>
  <si>
    <t>住</t>
    <rPh sb="0" eb="1">
      <t>ジュウ</t>
    </rPh>
    <phoneticPr fontId="1"/>
  </si>
  <si>
    <t>住（特）</t>
    <rPh sb="0" eb="1">
      <t>ジュウ</t>
    </rPh>
    <rPh sb="2" eb="3">
      <t>トク</t>
    </rPh>
    <phoneticPr fontId="1"/>
  </si>
  <si>
    <t>住（特特）</t>
    <rPh sb="0" eb="1">
      <t>ジュウ</t>
    </rPh>
    <rPh sb="2" eb="3">
      <t>トク</t>
    </rPh>
    <rPh sb="3" eb="4">
      <t>トク</t>
    </rPh>
    <phoneticPr fontId="1"/>
  </si>
  <si>
    <t>住（特特特）</t>
    <rPh sb="0" eb="1">
      <t>ジュウ</t>
    </rPh>
    <rPh sb="2" eb="3">
      <t>トク</t>
    </rPh>
    <rPh sb="3" eb="4">
      <t>トク</t>
    </rPh>
    <rPh sb="4" eb="5">
      <t>トク</t>
    </rPh>
    <phoneticPr fontId="1"/>
  </si>
  <si>
    <t>認</t>
    <rPh sb="0" eb="1">
      <t>ニン</t>
    </rPh>
    <phoneticPr fontId="1"/>
  </si>
  <si>
    <t>認（特）</t>
    <rPh sb="0" eb="1">
      <t>ニン</t>
    </rPh>
    <rPh sb="2" eb="3">
      <t>トク</t>
    </rPh>
    <phoneticPr fontId="1"/>
  </si>
  <si>
    <t>認（特特特）</t>
    <rPh sb="0" eb="1">
      <t>ニン</t>
    </rPh>
    <rPh sb="2" eb="3">
      <t>トク</t>
    </rPh>
    <rPh sb="3" eb="4">
      <t>トク</t>
    </rPh>
    <rPh sb="4" eb="5">
      <t>トク</t>
    </rPh>
    <phoneticPr fontId="1"/>
  </si>
  <si>
    <t>認（特特）</t>
    <rPh sb="0" eb="1">
      <t>ニン</t>
    </rPh>
    <rPh sb="2" eb="3">
      <t>トク</t>
    </rPh>
    <rPh sb="3" eb="4">
      <t>トク</t>
    </rPh>
    <phoneticPr fontId="1"/>
  </si>
  <si>
    <t>震</t>
    <rPh sb="0" eb="1">
      <t>シン</t>
    </rPh>
    <phoneticPr fontId="1"/>
  </si>
  <si>
    <t>震（特特）</t>
    <rPh sb="0" eb="1">
      <t>シン</t>
    </rPh>
    <rPh sb="2" eb="3">
      <t>トク</t>
    </rPh>
    <rPh sb="3" eb="4">
      <t>トク</t>
    </rPh>
    <phoneticPr fontId="1"/>
  </si>
  <si>
    <t>震（特家）</t>
    <rPh sb="0" eb="1">
      <t>シン</t>
    </rPh>
    <rPh sb="2" eb="3">
      <t>トク</t>
    </rPh>
    <rPh sb="3" eb="4">
      <t>イエ</t>
    </rPh>
    <phoneticPr fontId="1"/>
  </si>
  <si>
    <t>震（特特特）</t>
    <rPh sb="0" eb="1">
      <t>シン</t>
    </rPh>
    <rPh sb="2" eb="3">
      <t>トク</t>
    </rPh>
    <rPh sb="3" eb="4">
      <t>トク</t>
    </rPh>
    <rPh sb="4" eb="5">
      <t>トク</t>
    </rPh>
    <phoneticPr fontId="1"/>
  </si>
  <si>
    <t>住（特家）</t>
    <rPh sb="0" eb="1">
      <t>ジュウ</t>
    </rPh>
    <rPh sb="2" eb="3">
      <t>トク</t>
    </rPh>
    <rPh sb="3" eb="4">
      <t>イエ</t>
    </rPh>
    <phoneticPr fontId="1"/>
  </si>
  <si>
    <t>認（特家）</t>
    <rPh sb="0" eb="1">
      <t>ニン</t>
    </rPh>
    <rPh sb="2" eb="3">
      <t>トク</t>
    </rPh>
    <rPh sb="3" eb="4">
      <t>イエ</t>
    </rPh>
    <phoneticPr fontId="1"/>
  </si>
  <si>
    <t>00</t>
    <phoneticPr fontId="1"/>
  </si>
  <si>
    <t>01</t>
    <phoneticPr fontId="1"/>
  </si>
  <si>
    <t>02</t>
    <phoneticPr fontId="1"/>
  </si>
  <si>
    <t>03</t>
    <phoneticPr fontId="1"/>
  </si>
  <si>
    <t>04</t>
    <phoneticPr fontId="1"/>
  </si>
  <si>
    <t>10</t>
    <phoneticPr fontId="1"/>
  </si>
  <si>
    <t>11</t>
    <phoneticPr fontId="1"/>
  </si>
  <si>
    <t>20</t>
    <phoneticPr fontId="1"/>
  </si>
  <si>
    <t>30</t>
    <phoneticPr fontId="1"/>
  </si>
  <si>
    <t>40</t>
    <phoneticPr fontId="1"/>
  </si>
  <si>
    <t>50</t>
    <phoneticPr fontId="1"/>
  </si>
  <si>
    <t>60</t>
    <phoneticPr fontId="1"/>
  </si>
  <si>
    <t>70</t>
    <phoneticPr fontId="1"/>
  </si>
  <si>
    <t>80</t>
    <phoneticPr fontId="1"/>
  </si>
  <si>
    <t>90</t>
    <phoneticPr fontId="1"/>
  </si>
  <si>
    <t>21</t>
    <phoneticPr fontId="1"/>
  </si>
  <si>
    <t>31</t>
    <phoneticPr fontId="1"/>
  </si>
  <si>
    <t>41</t>
    <phoneticPr fontId="1"/>
  </si>
  <si>
    <t>51</t>
    <phoneticPr fontId="1"/>
  </si>
  <si>
    <t>61</t>
    <phoneticPr fontId="1"/>
  </si>
  <si>
    <t>71</t>
    <phoneticPr fontId="1"/>
  </si>
  <si>
    <t>81</t>
    <phoneticPr fontId="1"/>
  </si>
  <si>
    <t>91</t>
    <phoneticPr fontId="1"/>
  </si>
  <si>
    <t>～740,999円</t>
    <rPh sb="8" eb="9">
      <t>エン</t>
    </rPh>
    <phoneticPr fontId="12"/>
  </si>
  <si>
    <t>741,000～2,190,999</t>
    <phoneticPr fontId="1"/>
  </si>
  <si>
    <t>[A]－740,000円</t>
    <rPh sb="11" eb="12">
      <t>エン</t>
    </rPh>
    <phoneticPr fontId="12"/>
  </si>
  <si>
    <t>2,191,000～2,192,999</t>
    <phoneticPr fontId="1"/>
  </si>
  <si>
    <t>2,193,000～2,195,999</t>
    <phoneticPr fontId="1"/>
  </si>
  <si>
    <t>2,196,000～2,199,999</t>
    <phoneticPr fontId="1"/>
  </si>
  <si>
    <t>2,200,000円～3,599,999円</t>
    <rPh sb="9" eb="10">
      <t>エン</t>
    </rPh>
    <rPh sb="20" eb="21">
      <t>エン</t>
    </rPh>
    <phoneticPr fontId="12"/>
  </si>
  <si>
    <t>給与所得以外の所得の合計額</t>
    <rPh sb="0" eb="4">
      <t>キュウヨショトク</t>
    </rPh>
    <rPh sb="4" eb="6">
      <t>イガイ</t>
    </rPh>
    <rPh sb="7" eb="9">
      <t>ショトク</t>
    </rPh>
    <rPh sb="10" eb="13">
      <t>ゴウケイガク</t>
    </rPh>
    <phoneticPr fontId="1"/>
  </si>
  <si>
    <t>その他の所得金額</t>
    <rPh sb="2" eb="3">
      <t>タ</t>
    </rPh>
    <rPh sb="4" eb="8">
      <t>ショトクキンガク</t>
    </rPh>
    <phoneticPr fontId="1"/>
  </si>
  <si>
    <t>給与所得金額</t>
    <rPh sb="0" eb="6">
      <t>キュウヨショトクキンガク</t>
    </rPh>
    <phoneticPr fontId="1"/>
  </si>
  <si>
    <t>給与所得</t>
    <rPh sb="0" eb="4">
      <t>キュウヨショトク</t>
    </rPh>
    <phoneticPr fontId="1"/>
  </si>
  <si>
    <t>その他所得</t>
    <rPh sb="2" eb="3">
      <t>タ</t>
    </rPh>
    <rPh sb="3" eb="5">
      <t>ショトク</t>
    </rPh>
    <phoneticPr fontId="1"/>
  </si>
  <si>
    <t>計</t>
    <rPh sb="0" eb="1">
      <t>ケイ</t>
    </rPh>
    <phoneticPr fontId="1"/>
  </si>
  <si>
    <t>62~95</t>
    <phoneticPr fontId="1"/>
  </si>
  <si>
    <t>新（２３歳未満扶養親族有）（６万）</t>
    <rPh sb="0" eb="1">
      <t>シン</t>
    </rPh>
    <rPh sb="4" eb="5">
      <t>サイ</t>
    </rPh>
    <rPh sb="5" eb="7">
      <t>ミマン</t>
    </rPh>
    <rPh sb="7" eb="9">
      <t>フヨウ</t>
    </rPh>
    <rPh sb="9" eb="11">
      <t>シンゾク</t>
    </rPh>
    <rPh sb="11" eb="12">
      <t>アリ</t>
    </rPh>
    <rPh sb="15" eb="16">
      <t>マン</t>
    </rPh>
    <phoneticPr fontId="1"/>
  </si>
  <si>
    <t>23歳未満の扶養親族の有無</t>
    <rPh sb="2" eb="3">
      <t>サイ</t>
    </rPh>
    <rPh sb="3" eb="5">
      <t>ミマン</t>
    </rPh>
    <rPh sb="6" eb="10">
      <t>フヨウシンゾク</t>
    </rPh>
    <rPh sb="11" eb="13">
      <t>ウム</t>
    </rPh>
    <phoneticPr fontId="1"/>
  </si>
  <si>
    <t>NEW</t>
    <phoneticPr fontId="1"/>
  </si>
  <si>
    <t>他に給与所得がある場合には含めることができません。確定申告で清算してください。</t>
    <rPh sb="0" eb="1">
      <t>ホカ</t>
    </rPh>
    <rPh sb="2" eb="6">
      <t>キュウヨショトク</t>
    </rPh>
    <rPh sb="9" eb="11">
      <t>バアイ</t>
    </rPh>
    <rPh sb="13" eb="14">
      <t>フク</t>
    </rPh>
    <rPh sb="25" eb="29">
      <t>カクテイシンコク</t>
    </rPh>
    <rPh sb="30" eb="32">
      <t>セイサン</t>
    </rPh>
    <phoneticPr fontId="1"/>
  </si>
  <si>
    <t>６２万円以下</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</si>
  <si>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</si>
  <si>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</si>
  <si>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</si>
  <si>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</si>
  <si>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</si>
  <si>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</si>
  <si>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</si>
  <si>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</si>
  <si>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</si>
  <si>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10</t>
    <phoneticPr fontId="1"/>
  </si>
  <si>
    <t>11</t>
    <phoneticPr fontId="1"/>
  </si>
  <si>
    <t>12</t>
    <phoneticPr fontId="1"/>
  </si>
  <si>
    <t>https://gensen-excel.stores.jp/items/6ac5ff120d88c72127d9fa3d</t>
    <phoneticPr fontId="1"/>
  </si>
  <si>
    <t>簡易　ver1.3</t>
    <rPh sb="0" eb="2">
      <t>カンイ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</si>
</sst>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Red]&quot;-&quot;#,##0"/>
    <numFmt numFmtId="177" formatCode="#,##0;&quot;△ &quot;#,##0"/>
    <numFmt numFmtId="178" formatCode="0;\-0;;@"/>
    <numFmt numFmtId="179" formatCode="#,##0.000;&quot;△ &quot;#,##0.000"/>
    <numFmt numFmtId="180" formatCode="#,###;\-#,###;;@"/>
    <numFmt numFmtId="181" formatCode="#,###.000;\-####;;@"/>
    <numFmt numFmtId="182" formatCode="#,###;&quot;△&quot;#,###;;@"/>
    <numFmt numFmtId="183" formatCode="#,###"/>
    <numFmt numFmtId="184" formatCode="0_);\(0\)"/>
    <numFmt numFmtId="185" formatCode="###;[Red]\-###"/>
    <numFmt numFmtId="186" formatCode="#,##0_ ;[Red]\-#,##0\ "/>
    <numFmt numFmtId="187" formatCode="#,##0_ "/>
    <numFmt numFmtId="188" formatCode="0.000;\-0.000;;@"/>
    <numFmt numFmtId="189" formatCode="#,##0.000;[Red]\-#,##0.000"/>
  </numFmts>
  <fonts count="13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color theme="1"/>
      <name val="ＭＳ Ｐゴシック"/>
      <family val="3"/>
      <charset val="128"/>
    </font>
    <font>
      <sz val="8"/>
      <color theme="1"/>
      <name val="ＭＳ Ｐ明朝"/>
      <family val="1"/>
      <charset val="128"/>
    </font>
    <font>
      <sz val="14"/>
      <color theme="1"/>
      <name val="ＭＳ Ｐ明朝"/>
      <family val="1"/>
      <charset val="128"/>
    </font>
    <font>
      <sz val="11"/>
      <color rgb="FF000000"/>
      <name val="ＭＳ Ｐゴシック"/>
      <family val="3"/>
      <charset val="128"/>
    </font>
    <font>
      <sz val="6"/>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6"/>
      <name val="ＭＳ Ｐゴシック"/>
      <family val="3"/>
      <charset val="128"/>
    </font>
    <font>
      <sz val="10"/>
      <color theme="1"/>
      <name val="ＭＳ 明朝"/>
      <family val="1"/>
      <charset val="128"/>
    </font>
    <font>
      <b/>
      <sz val="11"/>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b/>
      <sz val="1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charset val="128"/>
      <scheme val="minor"/>
    </font>
    <font>
      <sz val="7"/>
      <color theme="1"/>
      <name val="ＭＳ Ｐゴシック"/>
      <family val="2"/>
      <charset val="128"/>
      <scheme val="minor"/>
    </font>
    <font>
      <sz val="6"/>
      <color theme="1"/>
      <name val="ＭＳ Ｐゴシック"/>
      <family val="2"/>
      <charset val="128"/>
      <scheme val="minor"/>
    </font>
    <font>
      <sz val="11"/>
      <color theme="1"/>
      <name val="ＭＳ 明朝"/>
      <family val="1"/>
      <charset val="128"/>
    </font>
    <font>
      <sz val="7"/>
      <color indexed="8"/>
      <name val="ＭＳ 明朝"/>
      <family val="1"/>
      <charset val="128"/>
    </font>
    <font>
      <sz val="6"/>
      <color indexed="8"/>
      <name val="ＭＳ 明朝"/>
      <family val="1"/>
      <charset val="128"/>
    </font>
    <font>
      <sz val="9"/>
      <color indexed="8"/>
      <name val="ＭＳ 明朝"/>
      <family val="1"/>
      <charset val="128"/>
    </font>
    <font>
      <sz val="10"/>
      <color indexed="8"/>
      <name val="ＭＳ 明朝"/>
      <family val="1"/>
      <charset val="128"/>
    </font>
    <font>
      <sz val="8"/>
      <color indexed="8"/>
      <name val="ＭＳ 明朝"/>
      <family val="1"/>
      <charset val="128"/>
    </font>
    <font>
      <sz val="9"/>
      <color theme="1"/>
      <name val="ＭＳ 明朝"/>
      <family val="1"/>
      <charset val="128"/>
    </font>
    <font>
      <sz val="8"/>
      <color theme="1"/>
      <name val="ＭＳ Ｐゴシック"/>
      <family val="3"/>
      <charset val="128"/>
      <scheme val="minor"/>
    </font>
    <font>
      <sz val="8"/>
      <color theme="1"/>
      <name val="ＭＳ 明朝"/>
      <family val="1"/>
      <charset val="128"/>
    </font>
    <font>
      <sz val="14"/>
      <color indexed="8"/>
      <name val="ＭＳ 明朝"/>
      <family val="1"/>
      <charset val="128"/>
    </font>
    <font>
      <sz val="11"/>
      <color indexed="8"/>
      <name val="ＭＳ 明朝"/>
      <family val="1"/>
      <charset val="128"/>
    </font>
    <font>
      <sz val="12"/>
      <color indexed="8"/>
      <name val="ＭＳ 明朝"/>
      <family val="1"/>
      <charset val="128"/>
    </font>
    <font>
      <sz val="12"/>
      <color theme="1"/>
      <name val="ＭＳ 明朝"/>
      <family val="1"/>
      <charset val="128"/>
    </font>
    <font>
      <sz val="14"/>
      <color theme="1"/>
      <name val="ＭＳ 明朝"/>
      <family val="1"/>
      <charset val="128"/>
    </font>
    <font>
      <sz val="16"/>
      <color indexed="8"/>
      <name val="ＭＳ 明朝"/>
      <family val="1"/>
      <charset val="128"/>
    </font>
    <font>
      <sz val="16"/>
      <color theme="1"/>
      <name val="ＭＳ 明朝"/>
      <family val="1"/>
      <charset val="128"/>
    </font>
    <font>
      <sz val="18"/>
      <color theme="1"/>
      <name val="ＭＳ 明朝"/>
      <family val="1"/>
      <charset val="128"/>
    </font>
    <font>
      <sz val="20"/>
      <color theme="1"/>
      <name val="ＭＳ 明朝"/>
      <family val="1"/>
      <charset val="128"/>
    </font>
    <font>
      <sz val="18"/>
      <color indexed="8"/>
      <name val="ＭＳ 明朝"/>
      <family val="1"/>
      <charset val="128"/>
    </font>
    <font>
      <sz val="22"/>
      <color indexed="8"/>
      <name val="ＭＳ 明朝"/>
      <family val="1"/>
      <charset val="128"/>
    </font>
    <font>
      <sz val="22"/>
      <color theme="1"/>
      <name val="ＭＳ 明朝"/>
      <family val="1"/>
      <charset val="128"/>
    </font>
    <font>
      <sz val="10"/>
      <color theme="1"/>
      <name val="ＭＳ Ｐゴシック"/>
      <family val="2"/>
      <charset val="128"/>
      <scheme val="minor"/>
    </font>
    <font>
      <b/>
      <sz val="10"/>
      <color theme="1"/>
      <name val="ＭＳ Ｐゴシック"/>
      <family val="3"/>
      <charset val="128"/>
      <scheme val="minor"/>
    </font>
    <font>
      <sz val="14"/>
      <color theme="1"/>
      <name val="ＭＳ Ｐゴシック"/>
      <family val="2"/>
      <charset val="128"/>
      <scheme val="minor"/>
    </font>
    <font>
      <strike/>
      <sz val="8"/>
      <color theme="1"/>
      <name val="ＭＳ Ｐゴシック"/>
      <family val="2"/>
      <charset val="128"/>
      <scheme val="minor"/>
    </font>
    <font>
      <b/>
      <sz val="24"/>
      <color theme="1"/>
      <name val="ＭＳ Ｐゴシック"/>
      <family val="3"/>
      <charset val="128"/>
      <scheme val="minor"/>
    </font>
    <font>
      <u/>
      <sz val="11"/>
      <color theme="10"/>
      <name val="ＭＳ Ｐゴシック"/>
      <family val="3"/>
      <charset val="128"/>
    </font>
    <font>
      <sz val="12"/>
      <color theme="1"/>
      <name val="ＭＳ Ｐゴシック"/>
      <family val="2"/>
      <charset val="128"/>
      <scheme val="minor"/>
    </font>
    <font>
      <sz val="7"/>
      <color theme="1"/>
      <name val="ＭＳ 明朝"/>
      <family val="1"/>
      <charset val="128"/>
    </font>
    <font>
      <sz val="13"/>
      <color theme="1"/>
      <name val="ＭＳ 明朝"/>
      <family val="1"/>
      <charset val="128"/>
    </font>
    <font>
      <sz val="16"/>
      <color theme="1"/>
      <name val="ＭＳ Ｐゴシック"/>
      <family val="2"/>
      <charset val="128"/>
      <scheme val="minor"/>
    </font>
    <font>
      <sz val="24"/>
      <color theme="1"/>
      <name val="ＭＳ 明朝"/>
      <family val="1"/>
      <charset val="128"/>
    </font>
    <font>
      <sz val="26"/>
      <color theme="1"/>
      <name val="ＭＳ Ｐゴシック"/>
      <family val="3"/>
      <charset val="128"/>
    </font>
    <font>
      <sz val="10"/>
      <name val="ＭＳ Ｐゴシック"/>
      <family val="3"/>
      <charset val="128"/>
      <scheme val="minor"/>
    </font>
    <font>
      <sz val="9"/>
      <name val="ＭＳ Ｐゴシック"/>
      <family val="3"/>
      <charset val="128"/>
    </font>
    <font>
      <sz val="9"/>
      <name val="ＭＳ ゴシック"/>
      <family val="3"/>
      <charset val="128"/>
    </font>
    <font>
      <b/>
      <sz val="11"/>
      <color rgb="FFFF0000"/>
      <name val="ＭＳ Ｐゴシック"/>
      <family val="3"/>
      <charset val="128"/>
      <scheme val="minor"/>
    </font>
    <font>
      <sz val="5"/>
      <color theme="1"/>
      <name val="ＭＳ Ｐゴシック"/>
      <family val="2"/>
      <charset val="128"/>
      <scheme val="minor"/>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b/>
      <sz val="18"/>
      <color theme="1"/>
      <name val="ＭＳ ゴシック"/>
      <family val="3"/>
      <charset val="128"/>
    </font>
    <font>
      <b/>
      <sz val="10"/>
      <color theme="1"/>
      <name val="ＭＳ ゴシック"/>
      <family val="3"/>
      <charset val="128"/>
    </font>
    <font>
      <b/>
      <sz val="11"/>
      <color rgb="FFFF0000"/>
      <name val="ＭＳ ゴシック"/>
      <family val="3"/>
      <charset val="128"/>
    </font>
    <font>
      <b/>
      <sz val="12"/>
      <color theme="1"/>
      <name val="ＭＳ ゴシック"/>
      <family val="3"/>
      <charset val="128"/>
    </font>
    <font>
      <b/>
      <sz val="11"/>
      <color theme="1"/>
      <name val="ＭＳ ゴシック"/>
      <family val="3"/>
      <charset val="128"/>
    </font>
    <font>
      <u/>
      <sz val="11"/>
      <color theme="10"/>
      <name val="ＭＳ ゴシック"/>
      <family val="3"/>
      <charset val="128"/>
    </font>
    <font>
      <sz val="11"/>
      <color indexed="8"/>
      <name val="ＭＳ ゴシック"/>
      <family val="3"/>
      <charset val="128"/>
    </font>
    <font>
      <sz val="9"/>
      <color indexed="8"/>
      <name val="ＭＳ ゴシック"/>
      <family val="3"/>
      <charset val="128"/>
    </font>
    <font>
      <sz val="16"/>
      <color indexed="8"/>
      <name val="ＭＳ ゴシック"/>
      <family val="3"/>
      <charset val="128"/>
    </font>
    <font>
      <sz val="12"/>
      <color indexed="8"/>
      <name val="ＭＳ ゴシック"/>
      <family val="3"/>
      <charset val="128"/>
    </font>
    <font>
      <sz val="7"/>
      <color theme="1"/>
      <name val="ＭＳ ゴシック"/>
      <family val="3"/>
      <charset val="128"/>
    </font>
    <font>
      <sz val="11"/>
      <color theme="0" tint="-0.499984740745262"/>
      <name val="ＭＳ ゴシック"/>
      <family val="3"/>
      <charset val="128"/>
    </font>
    <font>
      <sz val="7"/>
      <color theme="1" tint="0.499984740745262"/>
      <name val="ＭＳ ゴシック"/>
      <family val="3"/>
      <charset val="128"/>
    </font>
    <font>
      <sz val="10"/>
      <color indexed="8"/>
      <name val="ＭＳ ゴシック"/>
      <family val="3"/>
      <charset val="128"/>
    </font>
    <font>
      <sz val="12"/>
      <color theme="1"/>
      <name val="ＭＳ ゴシック"/>
      <family val="3"/>
      <charset val="128"/>
    </font>
    <font>
      <sz val="16"/>
      <color theme="1"/>
      <name val="ＭＳ ゴシック"/>
      <family val="3"/>
      <charset val="128"/>
    </font>
    <font>
      <sz val="14"/>
      <color indexed="8"/>
      <name val="ＭＳ ゴシック"/>
      <family val="3"/>
      <charset val="128"/>
    </font>
    <font>
      <sz val="14"/>
      <color theme="1"/>
      <name val="ＭＳ ゴシック"/>
      <family val="3"/>
      <charset val="128"/>
    </font>
    <font>
      <sz val="10"/>
      <color theme="0" tint="-0.499984740745262"/>
      <name val="ＭＳ ゴシック"/>
      <family val="3"/>
      <charset val="128"/>
    </font>
    <font>
      <sz val="9"/>
      <color theme="0" tint="-0.499984740745262"/>
      <name val="ＭＳ ゴシック"/>
      <family val="3"/>
      <charset val="128"/>
    </font>
    <font>
      <sz val="8"/>
      <color theme="0" tint="-0.499984740745262"/>
      <name val="ＭＳ ゴシック"/>
      <family val="3"/>
      <charset val="128"/>
    </font>
    <font>
      <sz val="16"/>
      <color theme="0" tint="-0.499984740745262"/>
      <name val="ＭＳ ゴシック"/>
      <family val="3"/>
      <charset val="128"/>
    </font>
    <font>
      <sz val="7"/>
      <color theme="0" tint="-0.499984740745262"/>
      <name val="ＭＳ ゴシック"/>
      <family val="3"/>
      <charset val="128"/>
    </font>
    <font>
      <sz val="12"/>
      <name val="ＭＳ ゴシック"/>
      <family val="3"/>
      <charset val="128"/>
    </font>
    <font>
      <sz val="16"/>
      <name val="ＭＳ ゴシック"/>
      <family val="3"/>
      <charset val="128"/>
    </font>
    <font>
      <sz val="8"/>
      <color theme="1" tint="0.499984740745262"/>
      <name val="ＭＳ ゴシック"/>
      <family val="3"/>
      <charset val="128"/>
    </font>
    <font>
      <sz val="9"/>
      <color theme="1" tint="0.499984740745262"/>
      <name val="ＭＳ ゴシック"/>
      <family val="3"/>
      <charset val="128"/>
    </font>
    <font>
      <sz val="11"/>
      <color rgb="FF000000"/>
      <name val="ＭＳ ゴシック"/>
      <family val="3"/>
      <charset val="128"/>
    </font>
    <font>
      <b/>
      <sz val="16"/>
      <color theme="1"/>
      <name val="ＭＳ Ｐゴシック"/>
      <family val="3"/>
      <charset val="128"/>
      <scheme val="minor"/>
    </font>
    <font>
      <sz val="11"/>
      <name val="ＭＳ ゴシック"/>
      <family val="3"/>
      <charset val="128"/>
    </font>
    <font>
      <sz val="10"/>
      <name val="ＭＳ 明朝"/>
      <family val="1"/>
      <charset val="128"/>
    </font>
    <font>
      <sz val="12"/>
      <name val="ＭＳ 明朝"/>
      <family val="1"/>
      <charset val="128"/>
    </font>
    <font>
      <sz val="11"/>
      <name val="ＭＳ 明朝"/>
      <family val="1"/>
      <charset val="128"/>
    </font>
    <font>
      <sz val="9"/>
      <name val="ＭＳ 明朝"/>
      <family val="1"/>
      <charset val="128"/>
    </font>
    <font>
      <sz val="32"/>
      <name val="ＭＳ 明朝"/>
      <family val="1"/>
      <charset val="128"/>
    </font>
    <font>
      <sz val="14"/>
      <name val="ＭＳ 明朝"/>
      <family val="1"/>
      <charset val="128"/>
    </font>
    <font>
      <sz val="20"/>
      <name val="ＭＳ 明朝"/>
      <family val="1"/>
      <charset val="128"/>
    </font>
    <font>
      <sz val="16"/>
      <name val="ＭＳ 明朝"/>
      <family val="1"/>
      <charset val="128"/>
    </font>
    <font>
      <sz val="18"/>
      <name val="ＭＳ 明朝"/>
      <family val="1"/>
      <charset val="128"/>
    </font>
    <font>
      <sz val="7"/>
      <name val="ＭＳ 明朝"/>
      <family val="1"/>
      <charset val="128"/>
    </font>
    <font>
      <sz val="6"/>
      <name val="ＭＳ 明朝"/>
      <family val="1"/>
      <charset val="128"/>
    </font>
    <font>
      <sz val="22"/>
      <name val="ＭＳ 明朝"/>
      <family val="1"/>
      <charset val="128"/>
    </font>
    <font>
      <sz val="11"/>
      <name val="ＭＳ Ｐゴシック"/>
      <family val="2"/>
      <charset val="128"/>
      <scheme val="minor"/>
    </font>
    <font>
      <sz val="8"/>
      <name val="ＭＳ 明朝"/>
      <family val="1"/>
      <charset val="128"/>
    </font>
    <font>
      <sz val="13"/>
      <name val="ＭＳ 明朝"/>
      <family val="1"/>
      <charset val="128"/>
    </font>
    <font>
      <b/>
      <sz val="10"/>
      <color theme="1"/>
      <name val="ＭＳ Ｐ明朝"/>
      <family val="1"/>
      <charset val="128"/>
    </font>
    <font>
      <b/>
      <sz val="22"/>
      <color theme="1"/>
      <name val="ＭＳ Ｐゴシック"/>
      <family val="3"/>
      <charset val="128"/>
      <scheme val="minor"/>
    </font>
    <font>
      <sz val="55"/>
      <color theme="1"/>
      <name val="ＭＳ Ｐゴシック"/>
      <family val="3"/>
      <charset val="128"/>
      <scheme val="minor"/>
    </font>
    <font>
      <b/>
      <sz val="65"/>
      <color theme="1"/>
      <name val="ＭＳ Ｐゴシック"/>
      <family val="3"/>
      <charset val="128"/>
    </font>
    <font>
      <u/>
      <sz val="18"/>
      <color theme="10"/>
      <name val="ＭＳ Ｐゴシック"/>
      <family val="3"/>
      <charset val="128"/>
    </font>
    <font>
      <b/>
      <sz val="14"/>
      <color theme="1"/>
      <name val="ＭＳ Ｐゴシック"/>
      <family val="3"/>
      <charset val="128"/>
      <scheme val="minor"/>
    </font>
    <font>
      <sz val="11"/>
      <color rgb="FFFF0000"/>
      <name val="ＭＳ ゴシック"/>
      <family val="3"/>
      <charset val="128"/>
    </font>
    <font>
      <b/>
      <sz val="11"/>
      <name val="ＭＳ ゴシック"/>
      <family val="3"/>
      <charset val="128"/>
    </font>
    <font>
      <sz val="10"/>
      <name val="ＭＳ ゴシック"/>
      <family val="3"/>
      <charset val="128"/>
    </font>
    <font>
      <b/>
      <sz val="20"/>
      <color theme="1"/>
      <name val="ＭＳ Ｐゴシック"/>
      <family val="3"/>
      <charset val="128"/>
      <scheme val="minor"/>
    </font>
    <font>
      <sz val="20"/>
      <color rgb="FFFF0000"/>
      <name val="ＭＳ Ｐゴシック"/>
      <family val="2"/>
      <charset val="128"/>
      <scheme val="minor"/>
    </font>
    <font>
      <b/>
      <sz val="12"/>
      <color rgb="FFFF0000"/>
      <name val="ＭＳ Ｐゴシック"/>
      <family val="3"/>
      <charset val="128"/>
      <scheme val="minor"/>
    </font>
    <font>
      <sz val="18"/>
      <color theme="1"/>
      <name val="ＭＳ Ｐゴシック"/>
      <family val="2"/>
      <charset val="128"/>
      <scheme val="minor"/>
    </font>
    <font>
      <sz val="14"/>
      <color rgb="FFFF0000"/>
      <name val="ＭＳ Ｐゴシック"/>
      <family val="2"/>
      <charset val="128"/>
      <scheme val="minor"/>
    </font>
    <font>
      <sz val="28"/>
      <color theme="1"/>
      <name val="ＭＳ Ｐゴシック"/>
      <family val="3"/>
      <charset val="128"/>
      <scheme val="minor"/>
    </font>
    <font>
      <sz val="5"/>
      <color theme="1"/>
      <name val="ＭＳ 明朝"/>
      <family val="1"/>
      <charset val="128"/>
    </font>
    <font>
      <sz val="11"/>
      <color theme="0"/>
      <name val="ＭＳ Ｐゴシック"/>
      <family val="2"/>
      <charset val="128"/>
      <scheme val="minor"/>
    </font>
    <font>
      <sz val="9"/>
      <name val="ＭＳ Ｐゴシック"/>
      <family val="2"/>
      <charset val="128"/>
      <scheme val="minor"/>
    </font>
    <font>
      <strike/>
      <sz val="9"/>
      <color theme="1"/>
      <name val="ＭＳ Ｐゴシック"/>
      <family val="3"/>
      <charset val="128"/>
      <scheme val="minor"/>
    </font>
    <font>
      <b/>
      <strike/>
      <sz val="9"/>
      <color theme="1"/>
      <name val="ＭＳ Ｐゴシック"/>
      <family val="3"/>
      <charset val="128"/>
      <scheme val="minor"/>
    </font>
    <font>
      <b/>
      <strike/>
      <sz val="16"/>
      <color theme="1"/>
      <name val="ＭＳ Ｐゴシック"/>
      <family val="3"/>
      <charset val="128"/>
      <scheme val="minor"/>
    </font>
    <font>
      <sz val="13"/>
      <color theme="1"/>
      <name val="ＭＳ Ｐゴシック"/>
      <family val="2"/>
      <charset val="128"/>
      <scheme val="minor"/>
    </font>
    <font>
      <sz val="22"/>
      <color rgb="FFFF0000"/>
      <name val="ＭＳ Ｐゴシック"/>
      <family val="3"/>
      <charset val="128"/>
      <scheme val="minor"/>
    </font>
    <font>
      <sz val="9"/>
      <name val="ＭＳ Ｐゴシック"/>
      <family val="3"/>
      <charset val="128"/>
      <scheme val="minor"/>
    </font>
    <font>
      <sz val="12"/>
      <name val="ＭＳ Ｐゴシック"/>
      <family val="3"/>
      <charset val="128"/>
      <scheme val="minor"/>
    </font>
    <font>
      <b/>
      <sz val="65"/>
      <color rgb="FFFF0000"/>
      <name val="ＭＳ Ｐゴシック"/>
      <family val="3"/>
      <charset val="128"/>
    </font>
    <font>
      <sz val="28"/>
      <color rgb="FFFF0000"/>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indexed="64"/>
      </top>
      <bottom/>
      <diagonal/>
    </border>
    <border>
      <left style="thin">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thin">
        <color indexed="64"/>
      </right>
      <top style="thin">
        <color rgb="FF000000"/>
      </top>
      <bottom/>
      <diagonal/>
    </border>
    <border>
      <left style="thin">
        <color indexed="64"/>
      </left>
      <right/>
      <top style="thin">
        <color rgb="FF000000"/>
      </top>
      <bottom/>
      <diagonal/>
    </border>
    <border>
      <left/>
      <right/>
      <top style="thin">
        <color indexed="64"/>
      </top>
      <bottom style="thin">
        <color rgb="FF000000"/>
      </bottom>
      <diagonal/>
    </border>
    <border>
      <left/>
      <right/>
      <top style="thin">
        <color indexed="64"/>
      </top>
      <bottom style="dotted">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diagonal/>
    </border>
    <border>
      <left style="medium">
        <color auto="1"/>
      </left>
      <right/>
      <top style="medium">
        <color auto="1"/>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auto="1"/>
      </top>
      <bottom/>
      <diagonal/>
    </border>
    <border>
      <left/>
      <right style="medium">
        <color indexed="64"/>
      </right>
      <top style="medium">
        <color auto="1"/>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bottom/>
      <diagonal/>
    </border>
    <border>
      <left style="medium">
        <color auto="1"/>
      </left>
      <right/>
      <top style="thin">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medium">
        <color indexed="64"/>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style="thin">
        <color indexed="64"/>
      </bottom>
      <diagonal/>
    </border>
    <border>
      <left style="thin">
        <color theme="3" tint="0.39991454817346722"/>
      </left>
      <right style="thin">
        <color theme="3" tint="0.39991454817346722"/>
      </right>
      <top/>
      <bottom/>
      <diagonal/>
    </border>
    <border>
      <left style="thin">
        <color rgb="FF0070C0"/>
      </left>
      <right style="thin">
        <color indexed="64"/>
      </right>
      <top style="thin">
        <color rgb="FF0070C0"/>
      </top>
      <bottom style="thin">
        <color rgb="FF0070C0"/>
      </bottom>
      <diagonal/>
    </border>
    <border>
      <left style="thin">
        <color indexed="64"/>
      </left>
      <right style="thin">
        <color indexed="64"/>
      </right>
      <top style="thin">
        <color rgb="FF0070C0"/>
      </top>
      <bottom style="thin">
        <color rgb="FF0070C0"/>
      </bottom>
      <diagonal/>
    </border>
    <border>
      <left style="thin">
        <color indexed="64"/>
      </left>
      <right style="thin">
        <color indexed="64"/>
      </right>
      <top style="thin">
        <color rgb="FF0070C0"/>
      </top>
      <bottom style="thin">
        <color indexed="64"/>
      </bottom>
      <diagonal/>
    </border>
    <border>
      <left style="thin">
        <color rgb="FF0070C0"/>
      </left>
      <right style="thin">
        <color indexed="64"/>
      </right>
      <top style="thin">
        <color indexed="64"/>
      </top>
      <bottom style="thin">
        <color indexed="64"/>
      </bottom>
      <diagonal/>
    </border>
    <border>
      <left style="thin">
        <color rgb="FF0070C0"/>
      </left>
      <right style="thin">
        <color indexed="64"/>
      </right>
      <top style="thin">
        <color indexed="64"/>
      </top>
      <bottom style="thin">
        <color rgb="FF0070C0"/>
      </bottom>
      <diagonal/>
    </border>
    <border>
      <left style="thin">
        <color indexed="64"/>
      </left>
      <right style="thin">
        <color indexed="64"/>
      </right>
      <top style="thin">
        <color indexed="64"/>
      </top>
      <bottom style="thin">
        <color rgb="FF0070C0"/>
      </bottom>
      <diagonal/>
    </border>
    <border>
      <left style="thin">
        <color indexed="64"/>
      </left>
      <right style="thin">
        <color rgb="FF0070C0"/>
      </right>
      <top style="thin">
        <color indexed="64"/>
      </top>
      <bottom style="thin">
        <color indexed="64"/>
      </bottom>
      <diagonal/>
    </border>
    <border>
      <left style="thin">
        <color indexed="64"/>
      </left>
      <right style="thin">
        <color rgb="FF0070C0"/>
      </right>
      <top style="thin">
        <color rgb="FF0070C0"/>
      </top>
      <bottom style="thin">
        <color rgb="FF0070C0"/>
      </bottom>
      <diagonal/>
    </border>
    <border>
      <left style="dotted">
        <color rgb="FF0070C0"/>
      </left>
      <right style="dotted">
        <color rgb="FF0070C0"/>
      </right>
      <top/>
      <bottom/>
      <diagonal/>
    </border>
    <border>
      <left style="thin">
        <color rgb="FF0070C0"/>
      </left>
      <right style="thin">
        <color indexed="64"/>
      </right>
      <top style="thin">
        <color indexed="64"/>
      </top>
      <bottom/>
      <diagonal/>
    </border>
    <border>
      <left style="thin">
        <color indexed="64"/>
      </left>
      <right style="thin">
        <color rgb="FF0070C0"/>
      </right>
      <top style="thin">
        <color indexed="64"/>
      </top>
      <bottom/>
      <diagonal/>
    </border>
    <border>
      <left style="thin">
        <color rgb="FF0070C0"/>
      </left>
      <right style="thin">
        <color rgb="FF0070C0"/>
      </right>
      <top style="thin">
        <color indexed="64"/>
      </top>
      <bottom style="thin">
        <color indexed="64"/>
      </bottom>
      <diagonal/>
    </border>
    <border>
      <left style="thin">
        <color rgb="FF0070C0"/>
      </left>
      <right style="thin">
        <color rgb="FF0070C0"/>
      </right>
      <top style="thin">
        <color indexed="64"/>
      </top>
      <bottom/>
      <diagonal/>
    </border>
    <border>
      <left style="thin">
        <color auto="1"/>
      </left>
      <right style="thin">
        <color theme="3" tint="0.39991454817346722"/>
      </right>
      <top style="thin">
        <color auto="1"/>
      </top>
      <bottom/>
      <diagonal/>
    </border>
    <border>
      <left style="thin">
        <color theme="3" tint="0.39991454817346722"/>
      </left>
      <right style="thin">
        <color theme="3" tint="0.39991454817346722"/>
      </right>
      <top style="thin">
        <color auto="1"/>
      </top>
      <bottom/>
      <diagonal/>
    </border>
    <border>
      <left style="thin">
        <color theme="3" tint="0.39991454817346722"/>
      </left>
      <right style="thin">
        <color auto="1"/>
      </right>
      <top style="thin">
        <color auto="1"/>
      </top>
      <bottom/>
      <diagonal/>
    </border>
    <border>
      <left style="thin">
        <color auto="1"/>
      </left>
      <right style="thin">
        <color theme="3" tint="0.39991454817346722"/>
      </right>
      <top/>
      <bottom/>
      <diagonal/>
    </border>
    <border>
      <left style="thin">
        <color theme="3" tint="0.39991454817346722"/>
      </left>
      <right style="thin">
        <color auto="1"/>
      </right>
      <top/>
      <bottom/>
      <diagonal/>
    </border>
    <border>
      <left style="thin">
        <color auto="1"/>
      </left>
      <right style="thin">
        <color theme="3" tint="0.39991454817346722"/>
      </right>
      <top/>
      <bottom style="thin">
        <color auto="1"/>
      </bottom>
      <diagonal/>
    </border>
    <border>
      <left style="thin">
        <color theme="3" tint="0.39991454817346722"/>
      </left>
      <right style="thin">
        <color theme="3" tint="0.39991454817346722"/>
      </right>
      <top/>
      <bottom style="thin">
        <color auto="1"/>
      </bottom>
      <diagonal/>
    </border>
    <border>
      <left style="thin">
        <color theme="3" tint="0.39991454817346722"/>
      </left>
      <right style="thin">
        <color auto="1"/>
      </right>
      <top/>
      <bottom style="thin">
        <color auto="1"/>
      </bottom>
      <diagonal/>
    </border>
    <border>
      <left style="thin">
        <color rgb="FF0070C0"/>
      </left>
      <right style="thin">
        <color indexed="64"/>
      </right>
      <top style="thin">
        <color rgb="FF0070C0"/>
      </top>
      <bottom/>
      <diagonal/>
    </border>
    <border>
      <left style="thin">
        <color indexed="64"/>
      </left>
      <right style="thin">
        <color indexed="64"/>
      </right>
      <top style="thin">
        <color rgb="FF0070C0"/>
      </top>
      <bottom/>
      <diagonal/>
    </border>
    <border>
      <left style="thin">
        <color auto="1"/>
      </left>
      <right style="dotted">
        <color rgb="FF0070C0"/>
      </right>
      <top/>
      <bottom/>
      <diagonal/>
    </border>
    <border>
      <left style="dotted">
        <color rgb="FF0070C0"/>
      </left>
      <right style="thin">
        <color auto="1"/>
      </right>
      <top/>
      <bottom/>
      <diagonal/>
    </border>
    <border>
      <left style="thin">
        <color auto="1"/>
      </left>
      <right style="dotted">
        <color rgb="FF0070C0"/>
      </right>
      <top/>
      <bottom style="thin">
        <color auto="1"/>
      </bottom>
      <diagonal/>
    </border>
    <border>
      <left style="dotted">
        <color rgb="FF0070C0"/>
      </left>
      <right style="dotted">
        <color rgb="FF0070C0"/>
      </right>
      <top/>
      <bottom style="thin">
        <color auto="1"/>
      </bottom>
      <diagonal/>
    </border>
    <border>
      <left style="dotted">
        <color rgb="FF0070C0"/>
      </left>
      <right style="thin">
        <color auto="1"/>
      </right>
      <top/>
      <bottom style="thin">
        <color auto="1"/>
      </bottom>
      <diagonal/>
    </border>
    <border>
      <left style="thin">
        <color auto="1"/>
      </left>
      <right style="thin">
        <color rgb="FF0070C0"/>
      </right>
      <top style="thin">
        <color auto="1"/>
      </top>
      <bottom style="thin">
        <color rgb="FF0070C0"/>
      </bottom>
      <diagonal/>
    </border>
    <border>
      <left style="thin">
        <color indexed="64"/>
      </left>
      <right style="thin">
        <color rgb="FF0070C0"/>
      </right>
      <top style="thin">
        <color rgb="FF0070C0"/>
      </top>
      <bottom/>
      <diagonal/>
    </border>
    <border>
      <left style="thin">
        <color indexed="64"/>
      </left>
      <right style="thin">
        <color indexed="64"/>
      </right>
      <top style="thin">
        <color rgb="FF000000"/>
      </top>
      <bottom/>
      <diagonal/>
    </border>
    <border>
      <left style="thin">
        <color rgb="FF000000"/>
      </left>
      <right style="thin">
        <color rgb="FF000000"/>
      </right>
      <top style="thin">
        <color indexed="64"/>
      </top>
      <bottom/>
      <diagonal/>
    </border>
    <border>
      <left style="dotted">
        <color rgb="FF000000"/>
      </left>
      <right style="thin">
        <color rgb="FF000000"/>
      </right>
      <top style="thin">
        <color indexed="64"/>
      </top>
      <bottom/>
      <diagonal/>
    </border>
    <border>
      <left style="thin">
        <color rgb="FF000000"/>
      </left>
      <right style="dotted">
        <color rgb="FF000000"/>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rgb="FF000000"/>
      </left>
      <right style="thin">
        <color indexed="64"/>
      </right>
      <top/>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diagonal/>
    </border>
    <border>
      <left style="dotted">
        <color indexed="64"/>
      </left>
      <right/>
      <top style="dotted">
        <color rgb="FF000000"/>
      </top>
      <bottom style="thin">
        <color indexed="64"/>
      </bottom>
      <diagonal/>
    </border>
    <border>
      <left style="thin">
        <color rgb="FF000000"/>
      </left>
      <right style="thin">
        <color indexed="64"/>
      </right>
      <top/>
      <bottom style="thin">
        <color indexed="64"/>
      </bottom>
      <diagonal/>
    </border>
    <border>
      <left style="thin">
        <color indexed="64"/>
      </left>
      <right/>
      <top/>
      <bottom style="dotted">
        <color rgb="FF000000"/>
      </bottom>
      <diagonal/>
    </border>
    <border>
      <left/>
      <right/>
      <top/>
      <bottom style="dotted">
        <color rgb="FF000000"/>
      </bottom>
      <diagonal/>
    </border>
    <border>
      <left style="dotted">
        <color indexed="64"/>
      </left>
      <right style="thin">
        <color rgb="FF000000"/>
      </right>
      <top style="thin">
        <color indexed="64"/>
      </top>
      <bottom/>
      <diagonal/>
    </border>
    <border>
      <left style="dotted">
        <color rgb="FF000000"/>
      </left>
      <right/>
      <top style="thin">
        <color rgb="FF000000"/>
      </top>
      <bottom/>
      <diagonal/>
    </border>
    <border>
      <left style="medium">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dotted">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176" fontId="4" fillId="0" borderId="0">
      <alignment vertical="center"/>
    </xf>
    <xf numFmtId="0" fontId="49" fillId="0" borderId="0" applyNumberFormat="0" applyFill="0" applyBorder="0" applyAlignment="0" applyProtection="0">
      <alignment vertical="top"/>
      <protection locked="0"/>
    </xf>
  </cellStyleXfs>
  <cellXfs count="1949">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17" fillId="0" borderId="0" xfId="0" applyFont="1">
      <alignment vertical="center"/>
    </xf>
    <xf numFmtId="0" fontId="0" fillId="0" borderId="0" xfId="0" applyProtection="1">
      <alignment vertical="center"/>
      <protection locked="0"/>
    </xf>
    <xf numFmtId="0" fontId="3" fillId="2" borderId="38" xfId="0" applyFont="1" applyFill="1" applyBorder="1" applyProtection="1">
      <alignment vertical="center"/>
      <protection locked="0"/>
    </xf>
    <xf numFmtId="0" fontId="3" fillId="2" borderId="40" xfId="0" applyFont="1" applyFill="1" applyBorder="1" applyProtection="1">
      <alignment vertical="center"/>
      <protection locked="0"/>
    </xf>
    <xf numFmtId="0" fontId="0" fillId="0" borderId="0" xfId="0" applyAlignment="1">
      <alignment horizontal="left" vertical="center"/>
    </xf>
    <xf numFmtId="38" fontId="0" fillId="0" borderId="0" xfId="0" applyNumberFormat="1">
      <alignment vertical="center"/>
    </xf>
    <xf numFmtId="38" fontId="0" fillId="0" borderId="0" xfId="1" applyFont="1">
      <alignment vertical="center"/>
    </xf>
    <xf numFmtId="38" fontId="0" fillId="0" borderId="1" xfId="0" applyNumberFormat="1" applyBorder="1">
      <alignment vertical="center"/>
    </xf>
    <xf numFmtId="0" fontId="20" fillId="0" borderId="0" xfId="0" applyFont="1" applyProtection="1">
      <alignment vertical="center"/>
      <protection hidden="1"/>
    </xf>
    <xf numFmtId="178" fontId="21" fillId="0" borderId="0" xfId="0" applyNumberFormat="1" applyFont="1" applyProtection="1">
      <alignment vertical="center"/>
      <protection hidden="1"/>
    </xf>
    <xf numFmtId="178" fontId="20" fillId="0" borderId="0" xfId="0" applyNumberFormat="1" applyFont="1" applyProtection="1">
      <alignment vertical="center"/>
      <protection hidden="1"/>
    </xf>
    <xf numFmtId="180" fontId="20" fillId="0" borderId="0" xfId="0" applyNumberFormat="1" applyFont="1" applyProtection="1">
      <alignment vertical="center"/>
      <protection hidden="1"/>
    </xf>
    <xf numFmtId="180" fontId="20" fillId="0" borderId="0" xfId="1" applyNumberFormat="1" applyFont="1" applyProtection="1">
      <alignment vertical="center"/>
      <protection hidden="1"/>
    </xf>
    <xf numFmtId="38" fontId="20" fillId="0" borderId="0" xfId="1" applyFont="1" applyProtection="1">
      <alignment vertical="center"/>
      <protection hidden="1"/>
    </xf>
    <xf numFmtId="0" fontId="46" fillId="0" borderId="0" xfId="0" applyFont="1" applyProtection="1">
      <alignment vertical="center"/>
      <protection hidden="1"/>
    </xf>
    <xf numFmtId="180" fontId="21" fillId="0" borderId="0" xfId="1" applyNumberFormat="1" applyFont="1" applyProtection="1">
      <alignment vertical="center"/>
      <protection hidden="1"/>
    </xf>
    <xf numFmtId="0" fontId="0" fillId="0" borderId="0" xfId="0" applyProtection="1">
      <alignment vertical="center"/>
      <protection hidden="1"/>
    </xf>
    <xf numFmtId="0" fontId="17" fillId="0" borderId="69" xfId="0" applyFont="1" applyBorder="1" applyProtection="1">
      <alignment vertical="center"/>
      <protection hidden="1"/>
    </xf>
    <xf numFmtId="0" fontId="0" fillId="0" borderId="69" xfId="0" applyBorder="1" applyProtection="1">
      <alignment vertical="center"/>
      <protection hidden="1"/>
    </xf>
    <xf numFmtId="0" fontId="49" fillId="0" borderId="0" xfId="3" applyAlignment="1" applyProtection="1">
      <alignment horizontal="center" vertical="center"/>
      <protection hidden="1"/>
    </xf>
    <xf numFmtId="177" fontId="10" fillId="0" borderId="0" xfId="1" applyNumberFormat="1" applyFont="1" applyAlignment="1" applyProtection="1">
      <alignment horizontal="right"/>
      <protection hidden="1"/>
    </xf>
    <xf numFmtId="176" fontId="9" fillId="3" borderId="66" xfId="2" applyFont="1" applyFill="1" applyBorder="1" applyAlignment="1" applyProtection="1">
      <alignment horizontal="left" vertical="center" wrapText="1"/>
      <protection hidden="1"/>
    </xf>
    <xf numFmtId="177" fontId="10" fillId="3" borderId="66" xfId="1" applyNumberFormat="1" applyFont="1" applyFill="1" applyBorder="1" applyAlignment="1" applyProtection="1">
      <alignment horizontal="right"/>
      <protection hidden="1"/>
    </xf>
    <xf numFmtId="177" fontId="10" fillId="3" borderId="68" xfId="1" applyNumberFormat="1" applyFont="1" applyFill="1" applyBorder="1" applyAlignment="1" applyProtection="1">
      <alignment horizontal="right"/>
      <protection hidden="1"/>
    </xf>
    <xf numFmtId="0" fontId="7" fillId="0" borderId="0" xfId="0" applyFont="1" applyProtection="1">
      <alignment vertical="center"/>
      <protection hidden="1"/>
    </xf>
    <xf numFmtId="0" fontId="8" fillId="3" borderId="0" xfId="0" applyFont="1" applyFill="1" applyAlignment="1" applyProtection="1">
      <alignment horizontal="center"/>
      <protection hidden="1"/>
    </xf>
    <xf numFmtId="0" fontId="3" fillId="3" borderId="0" xfId="0" applyFont="1" applyFill="1" applyAlignment="1" applyProtection="1">
      <alignment horizontal="center" vertical="center" wrapText="1"/>
      <protection hidden="1"/>
    </xf>
    <xf numFmtId="0" fontId="6" fillId="3" borderId="0" xfId="0" applyFont="1" applyFill="1" applyAlignment="1" applyProtection="1">
      <alignment horizontal="center" vertical="center"/>
      <protection hidden="1"/>
    </xf>
    <xf numFmtId="0" fontId="3" fillId="0" borderId="12" xfId="0" applyFont="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9" fillId="0" borderId="54" xfId="0" applyFont="1" applyBorder="1" applyProtection="1">
      <alignment vertical="center"/>
      <protection hidden="1"/>
    </xf>
    <xf numFmtId="0" fontId="3" fillId="0" borderId="13" xfId="0" applyFont="1" applyBorder="1" applyAlignment="1" applyProtection="1">
      <alignment horizontal="center" vertical="center"/>
      <protection hidden="1"/>
    </xf>
    <xf numFmtId="0" fontId="3" fillId="0" borderId="39" xfId="0" applyFont="1" applyBorder="1" applyAlignment="1" applyProtection="1">
      <alignment horizontal="center" vertical="center"/>
      <protection hidden="1"/>
    </xf>
    <xf numFmtId="0" fontId="9" fillId="0" borderId="3" xfId="0" applyFont="1" applyBorder="1" applyProtection="1">
      <alignment vertical="center"/>
      <protection hidden="1"/>
    </xf>
    <xf numFmtId="0" fontId="3" fillId="0" borderId="14" xfId="0" applyFont="1" applyBorder="1" applyProtection="1">
      <alignment vertical="center"/>
      <protection hidden="1"/>
    </xf>
    <xf numFmtId="0" fontId="3" fillId="0" borderId="13" xfId="0" applyFont="1" applyBorder="1" applyProtection="1">
      <alignment vertical="center"/>
      <protection hidden="1"/>
    </xf>
    <xf numFmtId="0" fontId="3" fillId="0" borderId="14" xfId="0" applyFont="1" applyBorder="1" applyAlignment="1" applyProtection="1">
      <alignment horizontal="center"/>
      <protection hidden="1"/>
    </xf>
    <xf numFmtId="0" fontId="5" fillId="0" borderId="13" xfId="0" applyFont="1" applyBorder="1" applyAlignment="1" applyProtection="1">
      <alignment horizontal="center"/>
      <protection hidden="1"/>
    </xf>
    <xf numFmtId="0" fontId="5" fillId="0" borderId="39" xfId="0" applyFont="1" applyBorder="1" applyAlignment="1" applyProtection="1">
      <alignment horizontal="center"/>
      <protection hidden="1"/>
    </xf>
    <xf numFmtId="38" fontId="5" fillId="0" borderId="39" xfId="1" applyFont="1" applyBorder="1" applyAlignment="1" applyProtection="1">
      <alignment horizontal="center"/>
      <protection hidden="1"/>
    </xf>
    <xf numFmtId="0" fontId="49" fillId="0" borderId="0" xfId="3" applyAlignment="1" applyProtection="1">
      <alignment vertical="center" wrapText="1"/>
      <protection hidden="1"/>
    </xf>
    <xf numFmtId="0" fontId="58" fillId="0" borderId="0" xfId="0" applyFont="1" applyAlignment="1" applyProtection="1">
      <alignment vertical="center" wrapText="1"/>
      <protection hidden="1"/>
    </xf>
    <xf numFmtId="0" fontId="0" fillId="0" borderId="0" xfId="0" applyAlignment="1" applyProtection="1">
      <alignment vertical="top"/>
      <protection hidden="1"/>
    </xf>
    <xf numFmtId="0" fontId="0" fillId="0" borderId="67" xfId="0" applyBorder="1" applyProtection="1">
      <alignment vertical="center"/>
      <protection hidden="1"/>
    </xf>
    <xf numFmtId="0" fontId="59" fillId="0" borderId="0" xfId="0" applyFont="1" applyAlignment="1" applyProtection="1">
      <alignment vertical="center" wrapText="1"/>
      <protection hidden="1"/>
    </xf>
    <xf numFmtId="0" fontId="58" fillId="0" borderId="0" xfId="0" applyFont="1" applyAlignment="1" applyProtection="1">
      <alignment vertical="top" wrapText="1"/>
      <protection hidden="1"/>
    </xf>
    <xf numFmtId="0" fontId="62" fillId="0" borderId="0" xfId="0" applyFont="1" applyProtection="1">
      <alignment vertical="center"/>
      <protection hidden="1"/>
    </xf>
    <xf numFmtId="38" fontId="62" fillId="0" borderId="0" xfId="1" applyFont="1" applyProtection="1">
      <alignment vertical="center"/>
      <protection hidden="1"/>
    </xf>
    <xf numFmtId="0" fontId="62" fillId="0" borderId="0" xfId="0" applyFont="1" applyProtection="1">
      <alignment vertical="center"/>
      <protection locked="0"/>
    </xf>
    <xf numFmtId="0" fontId="62" fillId="3" borderId="66" xfId="0" applyFont="1" applyFill="1" applyBorder="1" applyProtection="1">
      <alignment vertical="center"/>
      <protection hidden="1"/>
    </xf>
    <xf numFmtId="0" fontId="62" fillId="3" borderId="0" xfId="0" applyFont="1" applyFill="1" applyProtection="1">
      <alignment vertical="center"/>
      <protection hidden="1"/>
    </xf>
    <xf numFmtId="0" fontId="62" fillId="3" borderId="67" xfId="0" applyFont="1" applyFill="1" applyBorder="1" applyProtection="1">
      <alignment vertical="center"/>
      <protection hidden="1"/>
    </xf>
    <xf numFmtId="177" fontId="62" fillId="0" borderId="0" xfId="0" applyNumberFormat="1" applyFont="1" applyProtection="1">
      <alignment vertical="center"/>
      <protection locked="0"/>
    </xf>
    <xf numFmtId="0" fontId="62" fillId="3" borderId="11" xfId="0" applyFont="1" applyFill="1" applyBorder="1" applyProtection="1">
      <alignment vertical="center"/>
      <protection hidden="1"/>
    </xf>
    <xf numFmtId="0" fontId="62" fillId="3" borderId="11" xfId="0" applyFont="1" applyFill="1" applyBorder="1" applyAlignment="1" applyProtection="1">
      <alignment horizontal="center" vertical="top"/>
      <protection hidden="1"/>
    </xf>
    <xf numFmtId="0" fontId="62" fillId="3" borderId="0" xfId="0" applyFont="1" applyFill="1" applyAlignment="1" applyProtection="1">
      <alignment horizontal="center" vertical="top"/>
      <protection hidden="1"/>
    </xf>
    <xf numFmtId="177" fontId="64" fillId="3" borderId="0" xfId="1" applyNumberFormat="1" applyFont="1" applyFill="1" applyAlignment="1" applyProtection="1">
      <alignment horizontal="right"/>
      <protection hidden="1"/>
    </xf>
    <xf numFmtId="177" fontId="64" fillId="3" borderId="0" xfId="1" applyNumberFormat="1" applyFont="1" applyFill="1" applyProtection="1">
      <alignment vertical="center"/>
      <protection hidden="1"/>
    </xf>
    <xf numFmtId="177" fontId="64" fillId="3" borderId="67" xfId="1" applyNumberFormat="1" applyFont="1" applyFill="1" applyBorder="1" applyAlignment="1" applyProtection="1">
      <alignment horizontal="right"/>
      <protection hidden="1"/>
    </xf>
    <xf numFmtId="0" fontId="67" fillId="0" borderId="0" xfId="0" applyFont="1" applyAlignment="1" applyProtection="1">
      <alignment vertical="center" wrapText="1"/>
      <protection hidden="1"/>
    </xf>
    <xf numFmtId="176" fontId="61" fillId="3" borderId="0" xfId="2" applyFont="1" applyFill="1" applyAlignment="1" applyProtection="1">
      <alignment horizontal="left" vertical="center" wrapText="1"/>
      <protection hidden="1"/>
    </xf>
    <xf numFmtId="176" fontId="64" fillId="3" borderId="67" xfId="2" applyFont="1" applyFill="1" applyBorder="1" applyAlignment="1" applyProtection="1">
      <alignment horizontal="left" vertical="center" wrapText="1"/>
      <protection hidden="1"/>
    </xf>
    <xf numFmtId="177" fontId="64" fillId="3" borderId="15" xfId="1" applyNumberFormat="1" applyFont="1" applyFill="1" applyBorder="1" applyAlignment="1" applyProtection="1">
      <alignment horizontal="right"/>
      <protection hidden="1"/>
    </xf>
    <xf numFmtId="0" fontId="70" fillId="0" borderId="0" xfId="3" applyFont="1" applyAlignment="1" applyProtection="1">
      <alignment vertical="center" wrapText="1"/>
      <protection hidden="1"/>
    </xf>
    <xf numFmtId="0" fontId="62" fillId="3" borderId="0" xfId="0" applyFont="1" applyFill="1" applyProtection="1">
      <alignment vertical="center"/>
      <protection locked="0"/>
    </xf>
    <xf numFmtId="0" fontId="62" fillId="3" borderId="68" xfId="0" applyFont="1" applyFill="1" applyBorder="1" applyProtection="1">
      <alignment vertical="center"/>
      <protection hidden="1"/>
    </xf>
    <xf numFmtId="0" fontId="62" fillId="3" borderId="69" xfId="0" applyFont="1" applyFill="1" applyBorder="1" applyProtection="1">
      <alignment vertical="center"/>
      <protection hidden="1"/>
    </xf>
    <xf numFmtId="177" fontId="64" fillId="3" borderId="69" xfId="1" applyNumberFormat="1" applyFont="1" applyFill="1" applyBorder="1" applyAlignment="1" applyProtection="1">
      <alignment horizontal="right"/>
      <protection hidden="1"/>
    </xf>
    <xf numFmtId="177" fontId="64" fillId="3" borderId="70" xfId="1" applyNumberFormat="1" applyFont="1" applyFill="1" applyBorder="1" applyAlignment="1" applyProtection="1">
      <alignment horizontal="right"/>
      <protection hidden="1"/>
    </xf>
    <xf numFmtId="177" fontId="64" fillId="0" borderId="0" xfId="1" applyNumberFormat="1" applyFont="1" applyAlignment="1" applyProtection="1">
      <alignment horizontal="right"/>
      <protection hidden="1"/>
    </xf>
    <xf numFmtId="38" fontId="62" fillId="0" borderId="0" xfId="1" applyFont="1" applyProtection="1">
      <alignment vertical="center"/>
      <protection locked="0"/>
    </xf>
    <xf numFmtId="0" fontId="68" fillId="3" borderId="80" xfId="0" applyFont="1" applyFill="1" applyBorder="1" applyProtection="1">
      <alignment vertical="center"/>
      <protection hidden="1"/>
    </xf>
    <xf numFmtId="0" fontId="68" fillId="3" borderId="81" xfId="0" applyFont="1" applyFill="1" applyBorder="1" applyProtection="1">
      <alignment vertical="center"/>
      <protection hidden="1"/>
    </xf>
    <xf numFmtId="0" fontId="68" fillId="3" borderId="0" xfId="0" applyFont="1" applyFill="1" applyProtection="1">
      <alignment vertical="center"/>
      <protection hidden="1"/>
    </xf>
    <xf numFmtId="0" fontId="68" fillId="3" borderId="67" xfId="0" applyFont="1" applyFill="1" applyBorder="1" applyProtection="1">
      <alignment vertical="center"/>
      <protection hidden="1"/>
    </xf>
    <xf numFmtId="176" fontId="61" fillId="3" borderId="66" xfId="2" applyFont="1" applyFill="1" applyBorder="1" applyAlignment="1" applyProtection="1">
      <alignment horizontal="left" vertical="center" wrapText="1"/>
      <protection hidden="1"/>
    </xf>
    <xf numFmtId="177" fontId="64" fillId="3" borderId="66" xfId="1" applyNumberFormat="1" applyFont="1" applyFill="1" applyBorder="1" applyAlignment="1" applyProtection="1">
      <alignment horizontal="right"/>
      <protection hidden="1"/>
    </xf>
    <xf numFmtId="0" fontId="76" fillId="0" borderId="0" xfId="0" applyFont="1" applyProtection="1">
      <alignment vertical="center"/>
      <protection hidden="1"/>
    </xf>
    <xf numFmtId="0" fontId="64" fillId="3" borderId="0" xfId="0" applyFont="1" applyFill="1" applyProtection="1">
      <alignment vertical="center"/>
      <protection hidden="1"/>
    </xf>
    <xf numFmtId="177" fontId="64" fillId="3" borderId="94" xfId="1" applyNumberFormat="1" applyFont="1" applyFill="1" applyBorder="1" applyAlignment="1" applyProtection="1">
      <alignment horizontal="right"/>
      <protection hidden="1"/>
    </xf>
    <xf numFmtId="0" fontId="62" fillId="3" borderId="25" xfId="0" applyFont="1" applyFill="1" applyBorder="1" applyProtection="1">
      <alignment vertical="center"/>
      <protection hidden="1"/>
    </xf>
    <xf numFmtId="0" fontId="64" fillId="3" borderId="25" xfId="0" applyFont="1" applyFill="1" applyBorder="1" applyProtection="1">
      <alignment vertical="center"/>
      <protection hidden="1"/>
    </xf>
    <xf numFmtId="0" fontId="62" fillId="3" borderId="95" xfId="0" applyFont="1" applyFill="1" applyBorder="1" applyProtection="1">
      <alignment vertical="center"/>
      <protection hidden="1"/>
    </xf>
    <xf numFmtId="0" fontId="68" fillId="3" borderId="28" xfId="0" applyFont="1" applyFill="1" applyBorder="1" applyProtection="1">
      <alignment vertical="center"/>
      <protection hidden="1"/>
    </xf>
    <xf numFmtId="0" fontId="68" fillId="3" borderId="113" xfId="0" applyFont="1" applyFill="1" applyBorder="1" applyProtection="1">
      <alignment vertical="center"/>
      <protection hidden="1"/>
    </xf>
    <xf numFmtId="0" fontId="62" fillId="0" borderId="17" xfId="0" applyFont="1" applyBorder="1" applyProtection="1">
      <alignment vertical="center"/>
      <protection hidden="1"/>
    </xf>
    <xf numFmtId="0" fontId="62" fillId="0" borderId="20" xfId="0" applyFont="1" applyBorder="1" applyProtection="1">
      <alignment vertical="center"/>
      <protection hidden="1"/>
    </xf>
    <xf numFmtId="38" fontId="81" fillId="3" borderId="0" xfId="1" applyFont="1" applyFill="1" applyProtection="1">
      <alignment vertical="center"/>
      <protection hidden="1"/>
    </xf>
    <xf numFmtId="38" fontId="80" fillId="3" borderId="0" xfId="1" applyFont="1" applyFill="1" applyAlignment="1" applyProtection="1">
      <alignment horizontal="center" vertical="center"/>
      <protection hidden="1"/>
    </xf>
    <xf numFmtId="38" fontId="62" fillId="3" borderId="0" xfId="1" applyFont="1" applyFill="1" applyProtection="1">
      <alignment vertical="center"/>
      <protection hidden="1"/>
    </xf>
    <xf numFmtId="38" fontId="75" fillId="3" borderId="0" xfId="1" applyFont="1" applyFill="1" applyAlignment="1" applyProtection="1">
      <alignment horizontal="center" vertical="center"/>
      <protection hidden="1"/>
    </xf>
    <xf numFmtId="38" fontId="64" fillId="3" borderId="25" xfId="1" applyFont="1" applyFill="1" applyBorder="1" applyAlignment="1" applyProtection="1">
      <alignment horizontal="left" vertical="center" wrapText="1"/>
      <protection hidden="1"/>
    </xf>
    <xf numFmtId="38" fontId="64" fillId="3" borderId="25" xfId="1" applyFont="1" applyFill="1" applyBorder="1" applyAlignment="1" applyProtection="1">
      <alignment vertical="center" textRotation="255"/>
      <protection hidden="1"/>
    </xf>
    <xf numFmtId="38" fontId="62" fillId="3" borderId="25" xfId="1" applyFont="1" applyFill="1" applyBorder="1" applyProtection="1">
      <alignment vertical="center"/>
      <protection hidden="1"/>
    </xf>
    <xf numFmtId="0" fontId="68" fillId="3" borderId="66" xfId="0" applyFont="1" applyFill="1" applyBorder="1" applyProtection="1">
      <alignment vertical="center"/>
      <protection hidden="1"/>
    </xf>
    <xf numFmtId="49" fontId="82" fillId="3" borderId="0" xfId="0" applyNumberFormat="1" applyFont="1" applyFill="1" applyAlignment="1" applyProtection="1">
      <alignment vertical="top" wrapText="1"/>
      <protection hidden="1"/>
    </xf>
    <xf numFmtId="0" fontId="61" fillId="0" borderId="0" xfId="0" applyFont="1" applyAlignment="1" applyProtection="1">
      <alignment vertical="center" wrapText="1"/>
      <protection hidden="1"/>
    </xf>
    <xf numFmtId="0" fontId="62" fillId="0" borderId="77" xfId="0" applyFont="1" applyBorder="1" applyProtection="1">
      <alignment vertical="center"/>
      <protection hidden="1"/>
    </xf>
    <xf numFmtId="0" fontId="62" fillId="3" borderId="0" xfId="0" applyFont="1" applyFill="1" applyAlignment="1" applyProtection="1">
      <alignment horizontal="center" vertical="center"/>
      <protection hidden="1"/>
    </xf>
    <xf numFmtId="38" fontId="61" fillId="3" borderId="0" xfId="1" applyFont="1" applyFill="1" applyAlignment="1" applyProtection="1">
      <alignment horizontal="center" vertical="center"/>
      <protection hidden="1"/>
    </xf>
    <xf numFmtId="38" fontId="82" fillId="3" borderId="0" xfId="1" applyFont="1" applyFill="1" applyAlignment="1" applyProtection="1">
      <alignment horizontal="center" vertical="center"/>
      <protection hidden="1"/>
    </xf>
    <xf numFmtId="49" fontId="80" fillId="3" borderId="0" xfId="1" applyNumberFormat="1" applyFont="1" applyFill="1" applyAlignment="1" applyProtection="1">
      <alignment horizontal="center" vertical="center"/>
      <protection hidden="1"/>
    </xf>
    <xf numFmtId="38" fontId="75" fillId="3" borderId="0" xfId="1" applyFont="1" applyFill="1" applyProtection="1">
      <alignment vertical="center"/>
      <protection hidden="1"/>
    </xf>
    <xf numFmtId="38" fontId="61" fillId="3" borderId="25" xfId="1" applyFont="1" applyFill="1" applyBorder="1" applyAlignment="1" applyProtection="1">
      <alignment horizontal="center" vertical="center"/>
      <protection hidden="1"/>
    </xf>
    <xf numFmtId="38" fontId="80" fillId="3" borderId="25" xfId="1" applyFont="1" applyFill="1" applyBorder="1" applyAlignment="1" applyProtection="1">
      <alignment horizontal="center" vertical="center"/>
      <protection hidden="1"/>
    </xf>
    <xf numFmtId="49" fontId="80" fillId="3" borderId="25" xfId="1" applyNumberFormat="1" applyFont="1" applyFill="1" applyBorder="1" applyAlignment="1" applyProtection="1">
      <alignment horizontal="center" vertical="center"/>
      <protection hidden="1"/>
    </xf>
    <xf numFmtId="49" fontId="82" fillId="3" borderId="25" xfId="0" applyNumberFormat="1" applyFont="1" applyFill="1" applyBorder="1" applyAlignment="1" applyProtection="1">
      <alignment horizontal="left" vertical="top" wrapText="1"/>
      <protection hidden="1"/>
    </xf>
    <xf numFmtId="38" fontId="75" fillId="3" borderId="25" xfId="1" applyFont="1" applyFill="1" applyBorder="1" applyProtection="1">
      <alignment vertical="center"/>
      <protection hidden="1"/>
    </xf>
    <xf numFmtId="49" fontId="82" fillId="3" borderId="0" xfId="0" applyNumberFormat="1" applyFont="1" applyFill="1" applyAlignment="1" applyProtection="1">
      <alignment horizontal="left" vertical="top" wrapText="1"/>
      <protection hidden="1"/>
    </xf>
    <xf numFmtId="38" fontId="62" fillId="3" borderId="0" xfId="1" applyFont="1" applyFill="1" applyAlignment="1" applyProtection="1">
      <alignment horizontal="left" vertical="center"/>
      <protection hidden="1"/>
    </xf>
    <xf numFmtId="38" fontId="82" fillId="3" borderId="0" xfId="1" applyFont="1" applyFill="1" applyAlignment="1" applyProtection="1">
      <alignment horizontal="left" vertical="center"/>
      <protection hidden="1"/>
    </xf>
    <xf numFmtId="0" fontId="62" fillId="3" borderId="94" xfId="0" applyFont="1" applyFill="1" applyBorder="1" applyProtection="1">
      <alignment vertical="center"/>
      <protection hidden="1"/>
    </xf>
    <xf numFmtId="0" fontId="62" fillId="3" borderId="25" xfId="0" applyFont="1" applyFill="1" applyBorder="1" applyAlignment="1" applyProtection="1">
      <alignment horizontal="center" vertical="center"/>
      <protection hidden="1"/>
    </xf>
    <xf numFmtId="38" fontId="82" fillId="3" borderId="25" xfId="1" applyFont="1" applyFill="1" applyBorder="1" applyAlignment="1" applyProtection="1">
      <alignment horizontal="center" vertical="center"/>
      <protection hidden="1"/>
    </xf>
    <xf numFmtId="0" fontId="64" fillId="3" borderId="0" xfId="0" applyFont="1" applyFill="1" applyAlignment="1" applyProtection="1">
      <alignment horizontal="center" vertical="center"/>
      <protection hidden="1"/>
    </xf>
    <xf numFmtId="0" fontId="85" fillId="0" borderId="0" xfId="0" applyFont="1" applyAlignment="1" applyProtection="1">
      <alignment horizontal="right" vertical="center"/>
      <protection hidden="1"/>
    </xf>
    <xf numFmtId="0" fontId="84" fillId="0" borderId="0" xfId="0" applyFont="1" applyProtection="1">
      <alignment vertical="center"/>
      <protection hidden="1"/>
    </xf>
    <xf numFmtId="0" fontId="68" fillId="3" borderId="0" xfId="0" applyFont="1" applyFill="1" applyAlignment="1" applyProtection="1">
      <alignment horizontal="center" vertical="center"/>
      <protection hidden="1"/>
    </xf>
    <xf numFmtId="38" fontId="64" fillId="3" borderId="0" xfId="0" applyNumberFormat="1" applyFont="1" applyFill="1" applyAlignment="1" applyProtection="1">
      <alignment horizontal="center" vertical="center"/>
      <protection hidden="1"/>
    </xf>
    <xf numFmtId="0" fontId="64" fillId="0" borderId="0" xfId="0" applyFont="1" applyProtection="1">
      <alignment vertical="center"/>
      <protection hidden="1"/>
    </xf>
    <xf numFmtId="38" fontId="62" fillId="3" borderId="0" xfId="1" applyFont="1" applyFill="1" applyAlignment="1" applyProtection="1">
      <alignment horizontal="right" vertical="center"/>
      <protection hidden="1"/>
    </xf>
    <xf numFmtId="0" fontId="64" fillId="3" borderId="25" xfId="0" applyFont="1" applyFill="1" applyBorder="1" applyAlignment="1" applyProtection="1">
      <alignment horizontal="center" vertical="center"/>
      <protection hidden="1"/>
    </xf>
    <xf numFmtId="0" fontId="79" fillId="0" borderId="77" xfId="0" applyFont="1" applyBorder="1" applyAlignment="1" applyProtection="1">
      <alignment horizontal="center" vertical="center"/>
      <protection hidden="1"/>
    </xf>
    <xf numFmtId="0" fontId="79" fillId="0" borderId="78" xfId="0" applyFont="1" applyBorder="1" applyAlignment="1" applyProtection="1">
      <alignment horizontal="center" vertical="center"/>
      <protection hidden="1"/>
    </xf>
    <xf numFmtId="0" fontId="62" fillId="0" borderId="78" xfId="0" applyFont="1" applyBorder="1" applyProtection="1">
      <alignment vertical="center"/>
      <protection hidden="1"/>
    </xf>
    <xf numFmtId="0" fontId="62" fillId="0" borderId="79" xfId="0" applyFont="1" applyBorder="1" applyProtection="1">
      <alignment vertical="center"/>
      <protection hidden="1"/>
    </xf>
    <xf numFmtId="0" fontId="64" fillId="3" borderId="0" xfId="0" applyFont="1" applyFill="1" applyAlignment="1" applyProtection="1">
      <alignment vertical="top" wrapText="1"/>
      <protection hidden="1"/>
    </xf>
    <xf numFmtId="177" fontId="64" fillId="3" borderId="68" xfId="1" applyNumberFormat="1" applyFont="1" applyFill="1" applyBorder="1" applyAlignment="1" applyProtection="1">
      <alignment horizontal="right"/>
      <protection hidden="1"/>
    </xf>
    <xf numFmtId="0" fontId="62" fillId="3" borderId="70" xfId="0" applyFont="1" applyFill="1" applyBorder="1" applyProtection="1">
      <alignment vertical="center"/>
      <protection hidden="1"/>
    </xf>
    <xf numFmtId="0" fontId="92" fillId="0" borderId="0" xfId="0" applyFont="1" applyProtection="1">
      <alignment vertical="center"/>
      <protection hidden="1"/>
    </xf>
    <xf numFmtId="0" fontId="0" fillId="0" borderId="0" xfId="0" applyAlignment="1" applyProtection="1">
      <alignment vertical="center" wrapText="1"/>
      <protection hidden="1"/>
    </xf>
    <xf numFmtId="0" fontId="59" fillId="0" borderId="0" xfId="0" applyFont="1" applyAlignment="1" applyProtection="1">
      <alignment vertical="top" wrapText="1"/>
      <protection hidden="1"/>
    </xf>
    <xf numFmtId="0" fontId="0" fillId="0" borderId="17" xfId="0" applyBorder="1" applyProtection="1">
      <alignment vertical="center"/>
      <protection locked="0"/>
    </xf>
    <xf numFmtId="0" fontId="0" fillId="0" borderId="23" xfId="0"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0" fillId="0" borderId="20" xfId="0" applyBorder="1" applyProtection="1">
      <alignment vertical="center"/>
      <protection locked="0"/>
    </xf>
    <xf numFmtId="183" fontId="23" fillId="0" borderId="0" xfId="0" applyNumberFormat="1" applyFont="1" applyProtection="1">
      <alignment vertical="center"/>
      <protection locked="0"/>
    </xf>
    <xf numFmtId="183" fontId="23" fillId="0" borderId="0" xfId="0" applyNumberFormat="1" applyFont="1" applyAlignment="1" applyProtection="1">
      <alignment horizontal="center" vertical="center"/>
      <protection locked="0"/>
    </xf>
    <xf numFmtId="183" fontId="40" fillId="0" borderId="25" xfId="0" applyNumberFormat="1" applyFont="1" applyBorder="1" applyProtection="1">
      <alignment vertical="center"/>
      <protection locked="0"/>
    </xf>
    <xf numFmtId="183" fontId="24" fillId="0" borderId="0" xfId="0" applyNumberFormat="1" applyFont="1" applyAlignment="1" applyProtection="1">
      <alignment horizontal="center" vertical="center"/>
      <protection locked="0"/>
    </xf>
    <xf numFmtId="183" fontId="25" fillId="0" borderId="0" xfId="0" applyNumberFormat="1" applyFont="1" applyProtection="1">
      <alignment vertical="center"/>
      <protection locked="0"/>
    </xf>
    <xf numFmtId="183" fontId="27" fillId="0" borderId="0" xfId="0" applyNumberFormat="1" applyFont="1" applyProtection="1">
      <alignment vertical="center"/>
      <protection locked="0"/>
    </xf>
    <xf numFmtId="183" fontId="23" fillId="0" borderId="28" xfId="0" applyNumberFormat="1" applyFont="1" applyBorder="1" applyProtection="1">
      <alignment vertical="center"/>
      <protection locked="0"/>
    </xf>
    <xf numFmtId="183" fontId="29" fillId="0" borderId="0" xfId="0" applyNumberFormat="1" applyFont="1" applyAlignment="1" applyProtection="1">
      <alignment vertical="top"/>
      <protection locked="0"/>
    </xf>
    <xf numFmtId="183" fontId="52" fillId="0" borderId="28" xfId="0" applyNumberFormat="1" applyFont="1" applyBorder="1" applyAlignment="1" applyProtection="1">
      <alignment vertical="top" wrapText="1"/>
      <protection locked="0"/>
    </xf>
    <xf numFmtId="183" fontId="52" fillId="0" borderId="26" xfId="0" applyNumberFormat="1" applyFont="1" applyBorder="1" applyAlignment="1" applyProtection="1">
      <alignment vertical="top" wrapText="1"/>
      <protection locked="0"/>
    </xf>
    <xf numFmtId="183" fontId="27" fillId="0" borderId="27" xfId="0" applyNumberFormat="1" applyFont="1" applyBorder="1" applyProtection="1">
      <alignment vertical="center"/>
      <protection locked="0"/>
    </xf>
    <xf numFmtId="183" fontId="27" fillId="0" borderId="28" xfId="0" applyNumberFormat="1" applyFont="1" applyBorder="1" applyProtection="1">
      <alignment vertical="center"/>
      <protection locked="0"/>
    </xf>
    <xf numFmtId="183" fontId="28" fillId="0" borderId="26" xfId="0" applyNumberFormat="1" applyFont="1" applyBorder="1" applyAlignment="1" applyProtection="1">
      <alignment horizontal="center" vertical="top"/>
      <protection locked="0"/>
    </xf>
    <xf numFmtId="183" fontId="23" fillId="0" borderId="0" xfId="0" applyNumberFormat="1" applyFont="1" applyAlignment="1" applyProtection="1">
      <alignment horizontal="left" vertical="center"/>
      <protection locked="0"/>
    </xf>
    <xf numFmtId="183" fontId="13" fillId="0" borderId="0" xfId="0" applyNumberFormat="1" applyFont="1" applyAlignment="1" applyProtection="1">
      <alignment horizontal="center" textRotation="255"/>
      <protection locked="0"/>
    </xf>
    <xf numFmtId="183" fontId="32" fillId="0" borderId="19" xfId="0" applyNumberFormat="1" applyFont="1" applyBorder="1" applyAlignment="1" applyProtection="1">
      <alignment horizontal="center" vertical="center" textRotation="255"/>
      <protection locked="0"/>
    </xf>
    <xf numFmtId="183" fontId="33" fillId="0" borderId="19" xfId="0" applyNumberFormat="1" applyFont="1" applyBorder="1" applyAlignment="1" applyProtection="1">
      <alignment horizontal="distributed" vertical="center" wrapText="1"/>
      <protection locked="0"/>
    </xf>
    <xf numFmtId="183" fontId="39" fillId="0" borderId="25" xfId="0" applyNumberFormat="1" applyFont="1" applyBorder="1" applyAlignment="1" applyProtection="1">
      <alignment horizontal="left" vertical="center" wrapText="1" indent="1"/>
      <protection locked="0"/>
    </xf>
    <xf numFmtId="183" fontId="23" fillId="0" borderId="25" xfId="0" applyNumberFormat="1" applyFont="1" applyBorder="1" applyAlignment="1" applyProtection="1">
      <alignment horizontal="center"/>
      <protection locked="0"/>
    </xf>
    <xf numFmtId="183" fontId="23" fillId="0" borderId="0" xfId="0" applyNumberFormat="1" applyFont="1" applyAlignment="1" applyProtection="1">
      <alignment horizontal="center"/>
      <protection locked="0"/>
    </xf>
    <xf numFmtId="183" fontId="39" fillId="0" borderId="0" xfId="0" applyNumberFormat="1" applyFont="1" applyAlignment="1" applyProtection="1">
      <alignment horizontal="left" indent="1"/>
      <protection locked="0"/>
    </xf>
    <xf numFmtId="183" fontId="32" fillId="0" borderId="28" xfId="0" applyNumberFormat="1" applyFont="1" applyBorder="1" applyAlignment="1" applyProtection="1">
      <alignment horizontal="center" vertical="center" textRotation="255"/>
      <protection locked="0"/>
    </xf>
    <xf numFmtId="183" fontId="33" fillId="0" borderId="28" xfId="0" applyNumberFormat="1" applyFont="1" applyBorder="1" applyAlignment="1" applyProtection="1">
      <alignment horizontal="distributed" vertical="center" wrapText="1"/>
      <protection locked="0"/>
    </xf>
    <xf numFmtId="183" fontId="39" fillId="0" borderId="28" xfId="0" applyNumberFormat="1" applyFont="1" applyBorder="1" applyAlignment="1" applyProtection="1">
      <alignment horizontal="left" vertical="center" wrapText="1" indent="1"/>
      <protection locked="0"/>
    </xf>
    <xf numFmtId="183" fontId="23" fillId="0" borderId="28" xfId="0" applyNumberFormat="1" applyFont="1" applyBorder="1" applyAlignment="1" applyProtection="1">
      <alignment horizontal="center"/>
      <protection locked="0"/>
    </xf>
    <xf numFmtId="183" fontId="39" fillId="0" borderId="28" xfId="0" applyNumberFormat="1" applyFont="1" applyBorder="1" applyAlignment="1" applyProtection="1">
      <alignment horizontal="left" indent="1"/>
      <protection locked="0"/>
    </xf>
    <xf numFmtId="183" fontId="13" fillId="0" borderId="0" xfId="0" applyNumberFormat="1" applyFont="1" applyProtection="1">
      <alignment vertical="center"/>
      <protection locked="0"/>
    </xf>
    <xf numFmtId="183" fontId="23" fillId="0" borderId="19" xfId="0" applyNumberFormat="1" applyFont="1" applyBorder="1" applyAlignment="1" applyProtection="1">
      <alignment horizontal="center" vertical="center"/>
      <protection locked="0"/>
    </xf>
    <xf numFmtId="183" fontId="23" fillId="0" borderId="29" xfId="0" applyNumberFormat="1" applyFont="1" applyBorder="1" applyAlignment="1" applyProtection="1">
      <alignment horizontal="center" vertical="center"/>
      <protection locked="0"/>
    </xf>
    <xf numFmtId="183" fontId="29" fillId="0" borderId="0" xfId="0" applyNumberFormat="1" applyFont="1" applyAlignment="1" applyProtection="1">
      <alignment horizontal="center" vertical="center"/>
      <protection locked="0"/>
    </xf>
    <xf numFmtId="183" fontId="35" fillId="0" borderId="0" xfId="0" applyNumberFormat="1" applyFont="1" applyProtection="1">
      <alignment vertical="center"/>
      <protection locked="0"/>
    </xf>
    <xf numFmtId="183" fontId="35" fillId="0" borderId="0" xfId="0" applyNumberFormat="1" applyFont="1" applyAlignment="1" applyProtection="1">
      <alignment horizontal="center" vertical="center"/>
      <protection locked="0"/>
    </xf>
    <xf numFmtId="183" fontId="34" fillId="0" borderId="0" xfId="0" applyNumberFormat="1" applyFont="1" applyAlignment="1" applyProtection="1">
      <alignment horizontal="center" vertical="center"/>
      <protection locked="0"/>
    </xf>
    <xf numFmtId="183" fontId="97" fillId="0" borderId="0" xfId="0" applyNumberFormat="1" applyFont="1" applyAlignment="1" applyProtection="1">
      <alignment horizontal="center" vertical="center"/>
      <protection locked="0"/>
    </xf>
    <xf numFmtId="183" fontId="97" fillId="0" borderId="0" xfId="0" applyNumberFormat="1" applyFont="1" applyProtection="1">
      <alignment vertical="center"/>
      <protection locked="0"/>
    </xf>
    <xf numFmtId="183" fontId="97" fillId="0" borderId="0" xfId="0" applyNumberFormat="1" applyFont="1">
      <alignment vertical="center"/>
    </xf>
    <xf numFmtId="183" fontId="104" fillId="0" borderId="0" xfId="0" applyNumberFormat="1" applyFont="1" applyAlignment="1" applyProtection="1">
      <alignment horizontal="center" vertical="center"/>
      <protection locked="0"/>
    </xf>
    <xf numFmtId="183" fontId="105" fillId="0" borderId="0" xfId="0" applyNumberFormat="1" applyFont="1" applyProtection="1">
      <alignment vertical="center"/>
      <protection locked="0"/>
    </xf>
    <xf numFmtId="183" fontId="95" fillId="0" borderId="0" xfId="0" applyNumberFormat="1" applyFont="1" applyProtection="1">
      <alignment vertical="center"/>
      <protection locked="0"/>
    </xf>
    <xf numFmtId="0" fontId="107" fillId="0" borderId="0" xfId="0" applyFont="1" applyProtection="1">
      <alignment vertical="center"/>
      <protection locked="0"/>
    </xf>
    <xf numFmtId="183" fontId="97" fillId="0" borderId="0" xfId="1" applyNumberFormat="1" applyFont="1" applyAlignment="1" applyProtection="1">
      <alignment vertical="top" wrapText="1"/>
      <protection locked="0"/>
    </xf>
    <xf numFmtId="183" fontId="97" fillId="0" borderId="18" xfId="0" applyNumberFormat="1" applyFont="1" applyBorder="1" applyProtection="1">
      <alignment vertical="center"/>
      <protection locked="0"/>
    </xf>
    <xf numFmtId="183" fontId="97" fillId="0" borderId="19" xfId="0" applyNumberFormat="1" applyFont="1" applyBorder="1" applyProtection="1">
      <alignment vertical="center"/>
      <protection locked="0"/>
    </xf>
    <xf numFmtId="183" fontId="97" fillId="0" borderId="29" xfId="0" applyNumberFormat="1" applyFont="1" applyBorder="1" applyProtection="1">
      <alignment vertical="center"/>
      <protection locked="0"/>
    </xf>
    <xf numFmtId="183" fontId="97" fillId="0" borderId="27" xfId="0" applyNumberFormat="1" applyFont="1" applyBorder="1" applyProtection="1">
      <alignment vertical="center"/>
      <protection locked="0"/>
    </xf>
    <xf numFmtId="183" fontId="97" fillId="0" borderId="28" xfId="0" applyNumberFormat="1" applyFont="1" applyBorder="1" applyProtection="1">
      <alignment vertical="center"/>
      <protection locked="0"/>
    </xf>
    <xf numFmtId="183" fontId="97" fillId="0" borderId="26" xfId="0" applyNumberFormat="1" applyFont="1" applyBorder="1" applyProtection="1">
      <alignment vertical="center"/>
      <protection locked="0"/>
    </xf>
    <xf numFmtId="183" fontId="101" fillId="0" borderId="18" xfId="0" applyNumberFormat="1" applyFont="1" applyBorder="1" applyProtection="1">
      <alignment vertical="center"/>
      <protection locked="0"/>
    </xf>
    <xf numFmtId="183" fontId="101" fillId="0" borderId="19" xfId="0" applyNumberFormat="1" applyFont="1" applyBorder="1" applyProtection="1">
      <alignment vertical="center"/>
      <protection locked="0"/>
    </xf>
    <xf numFmtId="177" fontId="64" fillId="2" borderId="4" xfId="1" applyNumberFormat="1" applyFont="1" applyFill="1" applyBorder="1" applyAlignment="1" applyProtection="1">
      <alignment horizontal="right" vertical="center"/>
      <protection locked="0"/>
    </xf>
    <xf numFmtId="177" fontId="64" fillId="2" borderId="6" xfId="1" applyNumberFormat="1" applyFont="1" applyFill="1" applyBorder="1" applyAlignment="1" applyProtection="1">
      <alignment horizontal="right" vertical="center"/>
      <protection locked="0"/>
    </xf>
    <xf numFmtId="176" fontId="64" fillId="0" borderId="0" xfId="2" applyFont="1" applyAlignment="1" applyProtection="1">
      <alignment horizontal="left" vertical="center" wrapText="1"/>
      <protection hidden="1"/>
    </xf>
    <xf numFmtId="0" fontId="64" fillId="0" borderId="12" xfId="0" applyFont="1" applyBorder="1" applyAlignment="1" applyProtection="1">
      <alignment horizontal="center" vertical="center"/>
      <protection hidden="1"/>
    </xf>
    <xf numFmtId="0" fontId="68" fillId="3" borderId="71" xfId="0" applyFont="1" applyFill="1" applyBorder="1" applyAlignment="1" applyProtection="1">
      <alignment horizontal="center" vertical="center" textRotation="255"/>
      <protection hidden="1"/>
    </xf>
    <xf numFmtId="49" fontId="64" fillId="2" borderId="42" xfId="0" applyNumberFormat="1" applyFont="1" applyFill="1" applyBorder="1" applyAlignment="1" applyProtection="1">
      <alignment horizontal="center" vertical="center"/>
      <protection locked="0"/>
    </xf>
    <xf numFmtId="49" fontId="64" fillId="2" borderId="43" xfId="0" applyNumberFormat="1" applyFont="1" applyFill="1" applyBorder="1" applyAlignment="1" applyProtection="1">
      <alignment horizontal="center" vertical="center"/>
      <protection locked="0"/>
    </xf>
    <xf numFmtId="177" fontId="64" fillId="0" borderId="4" xfId="1" applyNumberFormat="1" applyFont="1" applyBorder="1" applyAlignment="1" applyProtection="1">
      <alignment horizontal="right" vertical="center" shrinkToFit="1"/>
      <protection hidden="1"/>
    </xf>
    <xf numFmtId="0" fontId="64" fillId="2" borderId="42" xfId="0" applyFont="1" applyFill="1" applyBorder="1" applyAlignment="1" applyProtection="1">
      <alignment horizontal="center" vertical="center"/>
      <protection locked="0"/>
    </xf>
    <xf numFmtId="177" fontId="64" fillId="0" borderId="4" xfId="1" applyNumberFormat="1" applyFont="1" applyBorder="1" applyAlignment="1" applyProtection="1">
      <alignment horizontal="right" vertical="center"/>
      <protection hidden="1"/>
    </xf>
    <xf numFmtId="0" fontId="64" fillId="0" borderId="2" xfId="0" applyFont="1" applyBorder="1" applyAlignment="1" applyProtection="1">
      <alignment horizontal="center" vertical="center"/>
      <protection hidden="1"/>
    </xf>
    <xf numFmtId="183" fontId="97" fillId="0" borderId="23" xfId="0" applyNumberFormat="1" applyFont="1" applyBorder="1" applyProtection="1">
      <alignment vertical="center"/>
      <protection locked="0"/>
    </xf>
    <xf numFmtId="183" fontId="109" fillId="0" borderId="28" xfId="0" applyNumberFormat="1" applyFont="1" applyBorder="1" applyAlignment="1" applyProtection="1">
      <alignment vertical="top" wrapText="1"/>
      <protection locked="0"/>
    </xf>
    <xf numFmtId="183" fontId="109" fillId="0" borderId="26" xfId="0" applyNumberFormat="1" applyFont="1" applyBorder="1" applyAlignment="1" applyProtection="1">
      <alignment vertical="top" wrapText="1"/>
      <protection locked="0"/>
    </xf>
    <xf numFmtId="183" fontId="95" fillId="0" borderId="27" xfId="0" applyNumberFormat="1" applyFont="1" applyBorder="1" applyProtection="1">
      <alignment vertical="center"/>
      <protection locked="0"/>
    </xf>
    <xf numFmtId="183" fontId="95" fillId="0" borderId="28" xfId="0" applyNumberFormat="1" applyFont="1" applyBorder="1" applyProtection="1">
      <alignment vertical="center"/>
      <protection locked="0"/>
    </xf>
    <xf numFmtId="183" fontId="108" fillId="0" borderId="26" xfId="0" applyNumberFormat="1" applyFont="1" applyBorder="1" applyAlignment="1" applyProtection="1">
      <alignment horizontal="center" vertical="top"/>
      <protection locked="0"/>
    </xf>
    <xf numFmtId="0" fontId="107" fillId="0" borderId="28" xfId="0" applyFont="1" applyBorder="1" applyProtection="1">
      <alignment vertical="center"/>
      <protection locked="0"/>
    </xf>
    <xf numFmtId="0" fontId="107" fillId="0" borderId="26" xfId="0" applyFont="1" applyBorder="1" applyProtection="1">
      <alignment vertical="center"/>
      <protection locked="0"/>
    </xf>
    <xf numFmtId="0" fontId="107" fillId="0" borderId="23" xfId="0" applyFont="1" applyBorder="1" applyProtection="1">
      <alignment vertical="center"/>
      <protection locked="0"/>
    </xf>
    <xf numFmtId="0" fontId="107" fillId="0" borderId="17" xfId="0" applyFont="1" applyBorder="1" applyProtection="1">
      <alignment vertical="center"/>
      <protection locked="0"/>
    </xf>
    <xf numFmtId="0" fontId="107" fillId="0" borderId="24" xfId="0" applyFont="1" applyBorder="1" applyProtection="1">
      <alignment vertical="center"/>
      <protection locked="0"/>
    </xf>
    <xf numFmtId="183" fontId="97" fillId="0" borderId="25" xfId="0" applyNumberFormat="1" applyFont="1" applyBorder="1" applyProtection="1">
      <alignment vertical="center"/>
      <protection locked="0"/>
    </xf>
    <xf numFmtId="0" fontId="107" fillId="0" borderId="20" xfId="0" applyFont="1" applyBorder="1" applyProtection="1">
      <alignment vertical="center"/>
      <protection locked="0"/>
    </xf>
    <xf numFmtId="183" fontId="97" fillId="0" borderId="23" xfId="1" applyNumberFormat="1" applyFont="1" applyBorder="1" applyAlignment="1" applyProtection="1">
      <alignment vertical="top" wrapText="1"/>
      <protection locked="0"/>
    </xf>
    <xf numFmtId="183" fontId="97" fillId="0" borderId="17" xfId="1" applyNumberFormat="1" applyFont="1" applyBorder="1" applyAlignment="1" applyProtection="1">
      <alignment vertical="top" wrapText="1"/>
      <protection locked="0"/>
    </xf>
    <xf numFmtId="183" fontId="97" fillId="0" borderId="27" xfId="0" applyNumberFormat="1" applyFont="1" applyBorder="1" applyAlignment="1" applyProtection="1">
      <alignment horizontal="left" vertical="center"/>
      <protection locked="0"/>
    </xf>
    <xf numFmtId="183" fontId="103" fillId="0" borderId="28" xfId="0" applyNumberFormat="1" applyFont="1" applyBorder="1" applyAlignment="1" applyProtection="1">
      <alignment horizontal="center" vertical="center"/>
      <protection locked="0"/>
    </xf>
    <xf numFmtId="183" fontId="103" fillId="0" borderId="28" xfId="0" applyNumberFormat="1" applyFont="1" applyBorder="1" applyAlignment="1" applyProtection="1">
      <alignment horizontal="center" vertical="center" textRotation="255"/>
      <protection locked="0"/>
    </xf>
    <xf numFmtId="183" fontId="103" fillId="0" borderId="26" xfId="0" applyNumberFormat="1" applyFont="1" applyBorder="1" applyAlignment="1" applyProtection="1">
      <alignment horizontal="center" vertical="center"/>
      <protection locked="0"/>
    </xf>
    <xf numFmtId="183" fontId="103" fillId="0" borderId="19" xfId="0" applyNumberFormat="1" applyFont="1" applyBorder="1" applyAlignment="1" applyProtection="1">
      <protection locked="0"/>
    </xf>
    <xf numFmtId="183" fontId="100" fillId="0" borderId="19" xfId="0" applyNumberFormat="1" applyFont="1" applyBorder="1" applyAlignment="1" applyProtection="1">
      <protection locked="0"/>
    </xf>
    <xf numFmtId="183" fontId="103" fillId="0" borderId="29" xfId="0" applyNumberFormat="1" applyFont="1" applyBorder="1" applyAlignment="1" applyProtection="1">
      <protection locked="0"/>
    </xf>
    <xf numFmtId="0" fontId="9" fillId="0" borderId="14" xfId="0" applyFont="1" applyBorder="1" applyProtection="1">
      <alignment vertical="center"/>
      <protection hidden="1"/>
    </xf>
    <xf numFmtId="0" fontId="3" fillId="0" borderId="2"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64" fillId="0" borderId="149" xfId="0" applyFont="1" applyBorder="1" applyAlignment="1" applyProtection="1">
      <alignment horizontal="center" vertical="center"/>
      <protection hidden="1"/>
    </xf>
    <xf numFmtId="177" fontId="64" fillId="2" borderId="2" xfId="1" applyNumberFormat="1" applyFont="1" applyFill="1" applyBorder="1" applyAlignment="1" applyProtection="1">
      <alignment horizontal="right" vertical="center" shrinkToFit="1"/>
      <protection locked="0"/>
    </xf>
    <xf numFmtId="177" fontId="64" fillId="2" borderId="2" xfId="1" applyNumberFormat="1" applyFont="1" applyFill="1" applyBorder="1" applyAlignment="1" applyProtection="1">
      <alignment horizontal="right" vertical="center"/>
      <protection locked="0"/>
    </xf>
    <xf numFmtId="177" fontId="64" fillId="0" borderId="31" xfId="1" applyNumberFormat="1" applyFont="1" applyBorder="1" applyAlignment="1" applyProtection="1">
      <alignment horizontal="right" vertical="center" shrinkToFit="1"/>
      <protection hidden="1"/>
    </xf>
    <xf numFmtId="177" fontId="64" fillId="2" borderId="152" xfId="1" applyNumberFormat="1" applyFont="1" applyFill="1" applyBorder="1" applyAlignment="1" applyProtection="1">
      <alignment horizontal="center" vertical="center"/>
      <protection locked="0"/>
    </xf>
    <xf numFmtId="177" fontId="64" fillId="0" borderId="149" xfId="1" applyNumberFormat="1" applyFont="1" applyBorder="1" applyAlignment="1" applyProtection="1">
      <alignment horizontal="right" vertical="center"/>
      <protection hidden="1"/>
    </xf>
    <xf numFmtId="0" fontId="64" fillId="0" borderId="149" xfId="0" applyFont="1" applyBorder="1" applyProtection="1">
      <alignment vertical="center"/>
      <protection hidden="1"/>
    </xf>
    <xf numFmtId="0" fontId="64" fillId="2" borderId="151" xfId="0" applyFont="1" applyFill="1" applyBorder="1" applyAlignment="1" applyProtection="1">
      <alignment horizontal="center" vertical="center"/>
      <protection locked="0"/>
    </xf>
    <xf numFmtId="49" fontId="64" fillId="2" borderId="150" xfId="0" applyNumberFormat="1" applyFont="1" applyFill="1" applyBorder="1" applyAlignment="1" applyProtection="1">
      <alignment horizontal="center" vertical="center"/>
      <protection locked="0"/>
    </xf>
    <xf numFmtId="177" fontId="64" fillId="2" borderId="2" xfId="1" applyNumberFormat="1" applyFont="1" applyFill="1" applyBorder="1" applyProtection="1">
      <alignment vertical="center"/>
      <protection locked="0"/>
    </xf>
    <xf numFmtId="177" fontId="64" fillId="0" borderId="2" xfId="1" applyNumberFormat="1" applyFont="1" applyBorder="1" applyAlignment="1" applyProtection="1">
      <alignment horizontal="right" vertical="center"/>
      <protection hidden="1"/>
    </xf>
    <xf numFmtId="0" fontId="64" fillId="0" borderId="2" xfId="0" applyFont="1" applyBorder="1" applyProtection="1">
      <alignment vertical="center"/>
      <protection hidden="1"/>
    </xf>
    <xf numFmtId="177" fontId="64" fillId="0" borderId="154" xfId="1" applyNumberFormat="1" applyFont="1" applyBorder="1" applyAlignment="1" applyProtection="1">
      <alignment horizontal="right" vertical="center"/>
      <protection hidden="1"/>
    </xf>
    <xf numFmtId="177" fontId="64" fillId="2" borderId="22" xfId="1" applyNumberFormat="1" applyFont="1" applyFill="1" applyBorder="1" applyAlignment="1" applyProtection="1">
      <alignment horizontal="center" vertical="center"/>
      <protection locked="0"/>
    </xf>
    <xf numFmtId="177" fontId="64" fillId="0" borderId="31" xfId="1" applyNumberFormat="1" applyFont="1" applyBorder="1" applyAlignment="1" applyProtection="1">
      <alignment horizontal="right" vertical="center"/>
      <protection hidden="1"/>
    </xf>
    <xf numFmtId="177" fontId="64" fillId="2" borderId="148" xfId="1" applyNumberFormat="1" applyFont="1" applyFill="1" applyBorder="1" applyAlignment="1" applyProtection="1">
      <alignment horizontal="center" vertical="center"/>
      <protection locked="0"/>
    </xf>
    <xf numFmtId="177" fontId="64" fillId="2" borderId="1" xfId="1" applyNumberFormat="1" applyFont="1" applyFill="1" applyBorder="1" applyAlignment="1" applyProtection="1">
      <alignment horizontal="center" vertical="center"/>
      <protection locked="0"/>
    </xf>
    <xf numFmtId="177" fontId="64" fillId="0" borderId="1" xfId="1" applyNumberFormat="1" applyFont="1" applyBorder="1" applyAlignment="1" applyProtection="1">
      <alignment horizontal="right" vertical="center"/>
      <protection hidden="1"/>
    </xf>
    <xf numFmtId="176" fontId="61" fillId="0" borderId="164" xfId="2" applyFont="1" applyBorder="1" applyAlignment="1" applyProtection="1">
      <alignment horizontal="center" vertical="center" wrapText="1"/>
      <protection hidden="1"/>
    </xf>
    <xf numFmtId="49" fontId="64" fillId="2" borderId="165" xfId="0" applyNumberFormat="1" applyFont="1" applyFill="1" applyBorder="1" applyAlignment="1" applyProtection="1">
      <alignment horizontal="center" vertical="center"/>
      <protection locked="0"/>
    </xf>
    <xf numFmtId="177" fontId="64" fillId="0" borderId="48" xfId="1" applyNumberFormat="1" applyFont="1" applyBorder="1" applyAlignment="1" applyProtection="1">
      <alignment horizontal="right" vertical="center" shrinkToFit="1"/>
      <protection hidden="1"/>
    </xf>
    <xf numFmtId="177" fontId="64" fillId="0" borderId="0" xfId="1" applyNumberFormat="1" applyFont="1" applyAlignment="1" applyProtection="1">
      <protection hidden="1"/>
    </xf>
    <xf numFmtId="177" fontId="61" fillId="0" borderId="1" xfId="1" applyNumberFormat="1" applyFont="1" applyBorder="1" applyAlignment="1" applyProtection="1">
      <alignment horizontal="center" vertical="center"/>
      <protection hidden="1"/>
    </xf>
    <xf numFmtId="177" fontId="64" fillId="0" borderId="69" xfId="1" applyNumberFormat="1" applyFont="1" applyBorder="1" applyAlignment="1" applyProtection="1">
      <alignment horizontal="right"/>
      <protection hidden="1"/>
    </xf>
    <xf numFmtId="0" fontId="61" fillId="3" borderId="69" xfId="0" applyFont="1" applyFill="1" applyBorder="1" applyAlignment="1" applyProtection="1">
      <alignment horizontal="center" vertical="center"/>
      <protection hidden="1"/>
    </xf>
    <xf numFmtId="177" fontId="64" fillId="3" borderId="69" xfId="1" applyNumberFormat="1" applyFont="1" applyFill="1" applyBorder="1" applyAlignment="1" applyProtection="1">
      <alignment horizontal="right" shrinkToFit="1"/>
      <protection hidden="1"/>
    </xf>
    <xf numFmtId="177" fontId="64" fillId="3" borderId="69" xfId="1" applyNumberFormat="1" applyFont="1" applyFill="1" applyBorder="1" applyAlignment="1" applyProtection="1">
      <alignment shrinkToFit="1"/>
      <protection hidden="1"/>
    </xf>
    <xf numFmtId="177" fontId="64" fillId="3" borderId="69" xfId="1" applyNumberFormat="1" applyFont="1" applyFill="1" applyBorder="1" applyProtection="1">
      <alignment vertical="center"/>
      <protection hidden="1"/>
    </xf>
    <xf numFmtId="0" fontId="62" fillId="3" borderId="69" xfId="0" applyFont="1" applyFill="1" applyBorder="1" applyAlignment="1" applyProtection="1">
      <alignment horizontal="center" vertical="center"/>
      <protection locked="0"/>
    </xf>
    <xf numFmtId="177" fontId="64" fillId="3" borderId="69" xfId="1" applyNumberFormat="1" applyFont="1" applyFill="1" applyBorder="1" applyAlignment="1" applyProtection="1">
      <protection hidden="1"/>
    </xf>
    <xf numFmtId="0" fontId="62" fillId="3" borderId="69" xfId="0" applyFont="1" applyFill="1" applyBorder="1" applyProtection="1">
      <alignment vertical="center"/>
      <protection locked="0"/>
    </xf>
    <xf numFmtId="0" fontId="62" fillId="3" borderId="67" xfId="0" applyFont="1" applyFill="1" applyBorder="1" applyProtection="1">
      <alignment vertical="center"/>
      <protection locked="0"/>
    </xf>
    <xf numFmtId="0" fontId="62" fillId="3" borderId="72" xfId="0" applyFont="1" applyFill="1" applyBorder="1" applyProtection="1">
      <alignment vertical="center"/>
      <protection hidden="1"/>
    </xf>
    <xf numFmtId="0" fontId="62" fillId="3" borderId="80" xfId="0" applyFont="1" applyFill="1" applyBorder="1" applyProtection="1">
      <alignment vertical="center"/>
      <protection hidden="1"/>
    </xf>
    <xf numFmtId="0" fontId="62" fillId="3" borderId="81" xfId="0" applyFont="1" applyFill="1" applyBorder="1" applyProtection="1">
      <alignment vertical="center"/>
      <protection hidden="1"/>
    </xf>
    <xf numFmtId="0" fontId="65" fillId="0" borderId="0" xfId="0" applyFont="1" applyAlignment="1" applyProtection="1">
      <alignment horizontal="center" vertical="center"/>
      <protection hidden="1"/>
    </xf>
    <xf numFmtId="177" fontId="64" fillId="0" borderId="72" xfId="1" applyNumberFormat="1" applyFont="1" applyBorder="1" applyAlignment="1" applyProtection="1">
      <alignment horizontal="right"/>
      <protection hidden="1"/>
    </xf>
    <xf numFmtId="177" fontId="68" fillId="0" borderId="80" xfId="1" applyNumberFormat="1" applyFont="1" applyBorder="1" applyAlignment="1" applyProtection="1">
      <alignment horizontal="left"/>
      <protection hidden="1"/>
    </xf>
    <xf numFmtId="177" fontId="64" fillId="0" borderId="80" xfId="1" applyNumberFormat="1" applyFont="1" applyBorder="1" applyAlignment="1" applyProtection="1">
      <alignment horizontal="right"/>
      <protection hidden="1"/>
    </xf>
    <xf numFmtId="177" fontId="64" fillId="0" borderId="81" xfId="1" applyNumberFormat="1" applyFont="1" applyBorder="1" applyAlignment="1" applyProtection="1">
      <alignment horizontal="right"/>
      <protection hidden="1"/>
    </xf>
    <xf numFmtId="177" fontId="64" fillId="0" borderId="66" xfId="1" applyNumberFormat="1" applyFont="1" applyBorder="1" applyAlignment="1" applyProtection="1">
      <alignment horizontal="right"/>
      <protection hidden="1"/>
    </xf>
    <xf numFmtId="177" fontId="64" fillId="0" borderId="67" xfId="1" applyNumberFormat="1" applyFont="1" applyBorder="1" applyAlignment="1" applyProtection="1">
      <alignment horizontal="right"/>
      <protection hidden="1"/>
    </xf>
    <xf numFmtId="177" fontId="64" fillId="0" borderId="68" xfId="1" applyNumberFormat="1" applyFont="1" applyBorder="1" applyAlignment="1" applyProtection="1">
      <alignment horizontal="right"/>
      <protection hidden="1"/>
    </xf>
    <xf numFmtId="177" fontId="64" fillId="0" borderId="70" xfId="1" applyNumberFormat="1" applyFont="1" applyBorder="1" applyAlignment="1" applyProtection="1">
      <alignment horizontal="right"/>
      <protection hidden="1"/>
    </xf>
    <xf numFmtId="0" fontId="62" fillId="0" borderId="80" xfId="0" applyFont="1" applyBorder="1" applyProtection="1">
      <alignment vertical="center"/>
      <protection locked="0"/>
    </xf>
    <xf numFmtId="0" fontId="3" fillId="3" borderId="66" xfId="0" applyFont="1" applyFill="1" applyBorder="1" applyProtection="1">
      <alignment vertical="center"/>
      <protection hidden="1"/>
    </xf>
    <xf numFmtId="0" fontId="3" fillId="3" borderId="0" xfId="0" applyFont="1" applyFill="1" applyProtection="1">
      <alignment vertical="center"/>
      <protection hidden="1"/>
    </xf>
    <xf numFmtId="0" fontId="3" fillId="3" borderId="67" xfId="0" applyFont="1" applyFill="1" applyBorder="1" applyProtection="1">
      <alignment vertical="center"/>
      <protection hidden="1"/>
    </xf>
    <xf numFmtId="0" fontId="3" fillId="3" borderId="0" xfId="0" applyFont="1" applyFill="1" applyAlignment="1" applyProtection="1">
      <alignment horizontal="right" vertical="center"/>
      <protection hidden="1"/>
    </xf>
    <xf numFmtId="0" fontId="3" fillId="3" borderId="69" xfId="0" applyFont="1" applyFill="1" applyBorder="1" applyProtection="1">
      <alignment vertical="center"/>
      <protection hidden="1"/>
    </xf>
    <xf numFmtId="0" fontId="3" fillId="3" borderId="70" xfId="0" applyFont="1" applyFill="1" applyBorder="1" applyProtection="1">
      <alignment vertical="center"/>
      <protection hidden="1"/>
    </xf>
    <xf numFmtId="177" fontId="64" fillId="0" borderId="16" xfId="1" applyNumberFormat="1" applyFont="1" applyBorder="1" applyAlignment="1" applyProtection="1">
      <alignment horizontal="right" vertical="center"/>
      <protection hidden="1"/>
    </xf>
    <xf numFmtId="177" fontId="64" fillId="0" borderId="158" xfId="1" applyNumberFormat="1" applyFont="1" applyBorder="1" applyAlignment="1" applyProtection="1">
      <alignment horizontal="right" vertical="center"/>
      <protection hidden="1"/>
    </xf>
    <xf numFmtId="177" fontId="64" fillId="0" borderId="48" xfId="1" applyNumberFormat="1" applyFont="1" applyBorder="1" applyAlignment="1" applyProtection="1">
      <alignment horizontal="right" vertical="center"/>
      <protection hidden="1"/>
    </xf>
    <xf numFmtId="177" fontId="64" fillId="0" borderId="158" xfId="1" applyNumberFormat="1" applyFont="1" applyBorder="1" applyAlignment="1" applyProtection="1">
      <alignment vertical="center" shrinkToFit="1"/>
      <protection hidden="1"/>
    </xf>
    <xf numFmtId="177" fontId="64" fillId="0" borderId="1" xfId="1" applyNumberFormat="1" applyFont="1" applyBorder="1" applyProtection="1">
      <alignment vertical="center"/>
      <protection hidden="1"/>
    </xf>
    <xf numFmtId="177" fontId="64" fillId="0" borderId="18" xfId="1" applyNumberFormat="1" applyFont="1" applyBorder="1" applyProtection="1">
      <alignment vertical="center"/>
      <protection hidden="1"/>
    </xf>
    <xf numFmtId="177" fontId="64" fillId="0" borderId="48" xfId="1" applyNumberFormat="1" applyFont="1" applyBorder="1" applyProtection="1">
      <alignment vertical="center"/>
      <protection hidden="1"/>
    </xf>
    <xf numFmtId="177" fontId="64" fillId="2" borderId="159" xfId="1" applyNumberFormat="1" applyFont="1" applyFill="1" applyBorder="1" applyProtection="1">
      <alignment vertical="center"/>
      <protection locked="0"/>
    </xf>
    <xf numFmtId="179" fontId="63" fillId="2" borderId="162" xfId="1" applyNumberFormat="1" applyFont="1" applyFill="1" applyBorder="1" applyAlignment="1" applyProtection="1">
      <alignment horizontal="center" vertical="center"/>
      <protection locked="0"/>
    </xf>
    <xf numFmtId="177" fontId="63" fillId="0" borderId="163" xfId="1" applyNumberFormat="1" applyFont="1" applyBorder="1" applyAlignment="1" applyProtection="1">
      <alignment horizontal="center" vertical="center"/>
      <protection hidden="1"/>
    </xf>
    <xf numFmtId="177" fontId="64" fillId="2" borderId="76" xfId="1" applyNumberFormat="1" applyFont="1" applyFill="1" applyBorder="1" applyAlignment="1" applyProtection="1">
      <alignment horizontal="right" vertical="center"/>
      <protection locked="0"/>
    </xf>
    <xf numFmtId="179" fontId="63" fillId="2" borderId="47" xfId="1" applyNumberFormat="1" applyFont="1" applyFill="1" applyBorder="1" applyAlignment="1" applyProtection="1">
      <alignment horizontal="center" vertical="center"/>
      <protection locked="0"/>
    </xf>
    <xf numFmtId="177" fontId="63" fillId="0" borderId="47" xfId="1" applyNumberFormat="1" applyFont="1" applyBorder="1" applyAlignment="1" applyProtection="1">
      <alignment horizontal="center" vertical="center"/>
      <protection hidden="1"/>
    </xf>
    <xf numFmtId="177" fontId="64" fillId="2" borderId="160" xfId="1" applyNumberFormat="1" applyFont="1" applyFill="1" applyBorder="1" applyAlignment="1" applyProtection="1">
      <alignment horizontal="right" vertical="center"/>
      <protection locked="0"/>
    </xf>
    <xf numFmtId="0" fontId="111" fillId="0" borderId="0" xfId="0" applyFont="1">
      <alignment vertical="center"/>
    </xf>
    <xf numFmtId="0" fontId="107" fillId="0" borderId="0" xfId="0" applyFont="1">
      <alignment vertical="center"/>
    </xf>
    <xf numFmtId="183" fontId="28" fillId="0" borderId="18" xfId="0" applyNumberFormat="1" applyFont="1" applyBorder="1" applyAlignment="1" applyProtection="1">
      <alignment horizontal="left" vertical="center"/>
      <protection locked="0"/>
    </xf>
    <xf numFmtId="183" fontId="28" fillId="0" borderId="19" xfId="0" applyNumberFormat="1" applyFont="1" applyBorder="1" applyProtection="1">
      <alignment vertical="center"/>
      <protection locked="0"/>
    </xf>
    <xf numFmtId="183" fontId="108" fillId="0" borderId="18" xfId="0" applyNumberFormat="1" applyFont="1" applyBorder="1" applyAlignment="1" applyProtection="1">
      <alignment horizontal="left" vertical="center"/>
      <protection locked="0"/>
    </xf>
    <xf numFmtId="183" fontId="108" fillId="0" borderId="19" xfId="0" applyNumberFormat="1" applyFont="1" applyBorder="1" applyProtection="1">
      <alignment vertical="center"/>
      <protection locked="0"/>
    </xf>
    <xf numFmtId="0" fontId="17" fillId="4" borderId="166" xfId="0" applyFont="1" applyFill="1" applyBorder="1" applyAlignment="1" applyProtection="1">
      <alignment horizontal="center" vertical="center"/>
      <protection locked="0"/>
    </xf>
    <xf numFmtId="49" fontId="62" fillId="2" borderId="1" xfId="0" applyNumberFormat="1" applyFont="1" applyFill="1" applyBorder="1" applyAlignment="1" applyProtection="1">
      <alignment horizontal="center" vertical="center"/>
      <protection locked="0"/>
    </xf>
    <xf numFmtId="180" fontId="20" fillId="0" borderId="0" xfId="1" applyNumberFormat="1" applyFont="1" applyAlignment="1" applyProtection="1">
      <alignment horizontal="right" vertical="center"/>
      <protection hidden="1"/>
    </xf>
    <xf numFmtId="183" fontId="23" fillId="0" borderId="0" xfId="0" applyNumberFormat="1" applyFont="1" applyProtection="1">
      <alignment vertical="center"/>
      <protection hidden="1"/>
    </xf>
    <xf numFmtId="183" fontId="54" fillId="0" borderId="0" xfId="0" applyNumberFormat="1" applyFont="1" applyProtection="1">
      <alignment vertical="center"/>
      <protection hidden="1"/>
    </xf>
    <xf numFmtId="183" fontId="55" fillId="0" borderId="0" xfId="0" applyNumberFormat="1" applyFont="1" applyProtection="1">
      <alignment vertical="center"/>
      <protection hidden="1"/>
    </xf>
    <xf numFmtId="183" fontId="113" fillId="0" borderId="0" xfId="0" applyNumberFormat="1" applyFont="1" applyAlignment="1" applyProtection="1">
      <alignment horizontal="right" vertical="center"/>
      <protection hidden="1"/>
    </xf>
    <xf numFmtId="183" fontId="95" fillId="0" borderId="0" xfId="0" applyNumberFormat="1" applyFont="1" applyProtection="1">
      <alignment vertical="center"/>
      <protection hidden="1"/>
    </xf>
    <xf numFmtId="183" fontId="96" fillId="0" borderId="0" xfId="0" applyNumberFormat="1" applyFont="1" applyAlignment="1" applyProtection="1">
      <alignment horizontal="center" vertical="center"/>
      <protection hidden="1"/>
    </xf>
    <xf numFmtId="183" fontId="97" fillId="0" borderId="0" xfId="0" applyNumberFormat="1" applyFont="1" applyAlignment="1" applyProtection="1">
      <alignment horizontal="center" vertical="center"/>
      <protection hidden="1"/>
    </xf>
    <xf numFmtId="183" fontId="98" fillId="0" borderId="0" xfId="0" applyNumberFormat="1" applyFont="1" applyAlignment="1" applyProtection="1">
      <alignment horizontal="center" vertical="center"/>
      <protection hidden="1"/>
    </xf>
    <xf numFmtId="183" fontId="97" fillId="0" borderId="0" xfId="0" applyNumberFormat="1" applyFont="1" applyProtection="1">
      <alignment vertical="center"/>
      <protection hidden="1"/>
    </xf>
    <xf numFmtId="183" fontId="96" fillId="0" borderId="0" xfId="0" applyNumberFormat="1" applyFont="1" applyProtection="1">
      <alignment vertical="center"/>
      <protection hidden="1"/>
    </xf>
    <xf numFmtId="183" fontId="34" fillId="0" borderId="27" xfId="0" applyNumberFormat="1" applyFont="1" applyBorder="1" applyAlignment="1" applyProtection="1">
      <alignment horizontal="left" vertical="center"/>
      <protection hidden="1"/>
    </xf>
    <xf numFmtId="183" fontId="34" fillId="0" borderId="28" xfId="0" applyNumberFormat="1" applyFont="1" applyBorder="1" applyProtection="1">
      <alignment vertical="center"/>
      <protection hidden="1"/>
    </xf>
    <xf numFmtId="183" fontId="34" fillId="0" borderId="26" xfId="0" applyNumberFormat="1" applyFont="1" applyBorder="1" applyAlignment="1" applyProtection="1">
      <alignment horizontal="right" vertical="center"/>
      <protection hidden="1"/>
    </xf>
    <xf numFmtId="183" fontId="34" fillId="0" borderId="27" xfId="0" applyNumberFormat="1" applyFont="1" applyBorder="1" applyProtection="1">
      <alignment vertical="center"/>
      <protection hidden="1"/>
    </xf>
    <xf numFmtId="183" fontId="34" fillId="0" borderId="27" xfId="0" applyNumberFormat="1" applyFont="1" applyBorder="1" applyAlignment="1" applyProtection="1">
      <alignment horizontal="right" vertical="center"/>
      <protection hidden="1"/>
    </xf>
    <xf numFmtId="183" fontId="34" fillId="0" borderId="28" xfId="0" applyNumberFormat="1" applyFont="1" applyBorder="1" applyAlignment="1" applyProtection="1">
      <alignment horizontal="right" vertical="center"/>
      <protection hidden="1"/>
    </xf>
    <xf numFmtId="183" fontId="96" fillId="0" borderId="27" xfId="0" applyNumberFormat="1" applyFont="1" applyBorder="1" applyAlignment="1" applyProtection="1">
      <alignment horizontal="left" vertical="center"/>
      <protection hidden="1"/>
    </xf>
    <xf numFmtId="183" fontId="96" fillId="0" borderId="28" xfId="0" applyNumberFormat="1" applyFont="1" applyBorder="1" applyProtection="1">
      <alignment vertical="center"/>
      <protection hidden="1"/>
    </xf>
    <xf numFmtId="183" fontId="96" fillId="0" borderId="26" xfId="0" applyNumberFormat="1" applyFont="1" applyBorder="1" applyAlignment="1" applyProtection="1">
      <alignment horizontal="right" vertical="center"/>
      <protection hidden="1"/>
    </xf>
    <xf numFmtId="183" fontId="96" fillId="0" borderId="27" xfId="0" applyNumberFormat="1" applyFont="1" applyBorder="1" applyProtection="1">
      <alignment vertical="center"/>
      <protection hidden="1"/>
    </xf>
    <xf numFmtId="183" fontId="96" fillId="0" borderId="27" xfId="0" applyNumberFormat="1" applyFont="1" applyBorder="1" applyAlignment="1" applyProtection="1">
      <alignment horizontal="right" vertical="center"/>
      <protection hidden="1"/>
    </xf>
    <xf numFmtId="183" fontId="96" fillId="0" borderId="28" xfId="0" applyNumberFormat="1" applyFont="1" applyBorder="1" applyAlignment="1" applyProtection="1">
      <alignment horizontal="right" vertical="center"/>
      <protection hidden="1"/>
    </xf>
    <xf numFmtId="182" fontId="20" fillId="0" borderId="0" xfId="0" applyNumberFormat="1" applyFont="1" applyAlignment="1" applyProtection="1">
      <alignment vertical="center" shrinkToFit="1"/>
      <protection hidden="1"/>
    </xf>
    <xf numFmtId="0" fontId="0" fillId="3" borderId="66" xfId="0" applyFill="1" applyBorder="1" applyProtection="1">
      <alignment vertical="center"/>
      <protection hidden="1"/>
    </xf>
    <xf numFmtId="0" fontId="0" fillId="3" borderId="0" xfId="0" applyFill="1" applyProtection="1">
      <alignment vertical="center"/>
      <protection hidden="1"/>
    </xf>
    <xf numFmtId="0" fontId="0" fillId="3" borderId="67" xfId="0" applyFill="1" applyBorder="1" applyProtection="1">
      <alignment vertical="center"/>
      <protection hidden="1"/>
    </xf>
    <xf numFmtId="0" fontId="16" fillId="0" borderId="0" xfId="0" applyFont="1" applyAlignment="1" applyProtection="1">
      <alignment wrapText="1"/>
      <protection hidden="1"/>
    </xf>
    <xf numFmtId="0" fontId="0" fillId="3" borderId="68" xfId="0" applyFill="1" applyBorder="1" applyProtection="1">
      <alignment vertical="center"/>
      <protection hidden="1"/>
    </xf>
    <xf numFmtId="0" fontId="0" fillId="3" borderId="69" xfId="0" applyFill="1" applyBorder="1" applyProtection="1">
      <alignment vertical="center"/>
      <protection hidden="1"/>
    </xf>
    <xf numFmtId="0" fontId="0" fillId="3" borderId="70" xfId="0" applyFill="1" applyBorder="1" applyProtection="1">
      <alignment vertical="center"/>
      <protection hidden="1"/>
    </xf>
    <xf numFmtId="0" fontId="0" fillId="0" borderId="0" xfId="0" applyAlignment="1" applyProtection="1">
      <alignment horizontal="left" vertical="center"/>
      <protection hidden="1"/>
    </xf>
    <xf numFmtId="38" fontId="64" fillId="2" borderId="1" xfId="1" applyFont="1" applyFill="1" applyBorder="1" applyProtection="1">
      <alignment vertical="center"/>
      <protection locked="0"/>
    </xf>
    <xf numFmtId="0" fontId="64" fillId="3" borderId="0" xfId="0" applyFont="1" applyFill="1" applyProtection="1">
      <alignment vertical="center"/>
      <protection locked="0"/>
    </xf>
    <xf numFmtId="0" fontId="64"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0" fillId="0" borderId="0" xfId="0" applyAlignment="1">
      <alignment vertical="center" shrinkToFit="1"/>
    </xf>
    <xf numFmtId="0" fontId="114" fillId="0" borderId="0" xfId="3" applyFont="1" applyAlignment="1" applyProtection="1">
      <alignment vertical="center"/>
    </xf>
    <xf numFmtId="177" fontId="64" fillId="2" borderId="159" xfId="1" applyNumberFormat="1" applyFont="1" applyFill="1" applyBorder="1" applyAlignment="1" applyProtection="1">
      <alignment horizontal="right" vertical="center"/>
      <protection locked="0"/>
    </xf>
    <xf numFmtId="177" fontId="64" fillId="0" borderId="159" xfId="1" applyNumberFormat="1" applyFont="1" applyBorder="1" applyAlignment="1" applyProtection="1">
      <alignment horizontal="right" vertical="center" shrinkToFit="1"/>
      <protection hidden="1"/>
    </xf>
    <xf numFmtId="177" fontId="64" fillId="0" borderId="21" xfId="1" applyNumberFormat="1" applyFont="1" applyBorder="1" applyAlignment="1" applyProtection="1">
      <alignment horizontal="right" vertical="center"/>
      <protection hidden="1"/>
    </xf>
    <xf numFmtId="177" fontId="64" fillId="0" borderId="1" xfId="1" applyNumberFormat="1" applyFont="1" applyBorder="1" applyAlignment="1" applyProtection="1">
      <alignment horizontal="right" vertical="center" shrinkToFit="1"/>
      <protection hidden="1"/>
    </xf>
    <xf numFmtId="0" fontId="62" fillId="0" borderId="1" xfId="0" applyFont="1" applyBorder="1" applyAlignment="1" applyProtection="1">
      <alignment horizontal="center" vertical="center"/>
      <protection locked="0"/>
    </xf>
    <xf numFmtId="0" fontId="62" fillId="0" borderId="69" xfId="0" applyFont="1" applyBorder="1" applyProtection="1">
      <alignment vertical="center"/>
      <protection locked="0"/>
    </xf>
    <xf numFmtId="0" fontId="62" fillId="0" borderId="1" xfId="0" applyFont="1" applyBorder="1" applyProtection="1">
      <alignment vertical="center"/>
      <protection locked="0"/>
    </xf>
    <xf numFmtId="177" fontId="63" fillId="0" borderId="18" xfId="1" applyNumberFormat="1" applyFont="1" applyBorder="1" applyAlignment="1" applyProtection="1">
      <alignment vertical="center" wrapText="1"/>
      <protection hidden="1"/>
    </xf>
    <xf numFmtId="178" fontId="60" fillId="0" borderId="0" xfId="0" applyNumberFormat="1" applyFont="1" applyProtection="1">
      <alignment vertical="center"/>
      <protection hidden="1"/>
    </xf>
    <xf numFmtId="178" fontId="20" fillId="0" borderId="0" xfId="0" applyNumberFormat="1" applyFont="1" applyAlignment="1" applyProtection="1">
      <alignment vertical="center" shrinkToFit="1"/>
      <protection hidden="1"/>
    </xf>
    <xf numFmtId="0" fontId="0" fillId="0" borderId="1" xfId="0" applyBorder="1">
      <alignment vertical="center"/>
    </xf>
    <xf numFmtId="38" fontId="77" fillId="3" borderId="0" xfId="1" applyFont="1" applyFill="1" applyAlignment="1" applyProtection="1">
      <alignment horizontal="center" vertical="center"/>
      <protection hidden="1"/>
    </xf>
    <xf numFmtId="0" fontId="116" fillId="3" borderId="0" xfId="0" applyFont="1" applyFill="1" applyAlignment="1" applyProtection="1">
      <alignment horizontal="left" vertical="top" wrapText="1"/>
      <protection hidden="1"/>
    </xf>
    <xf numFmtId="0" fontId="63" fillId="3" borderId="0" xfId="0" applyFont="1" applyFill="1" applyProtection="1">
      <alignment vertical="center"/>
      <protection hidden="1"/>
    </xf>
    <xf numFmtId="0" fontId="116" fillId="3" borderId="67" xfId="0" applyFont="1" applyFill="1" applyBorder="1" applyAlignment="1" applyProtection="1">
      <alignment horizontal="left" vertical="top" wrapText="1"/>
      <protection hidden="1"/>
    </xf>
    <xf numFmtId="0" fontId="116" fillId="3" borderId="0" xfId="0" applyFont="1" applyFill="1" applyAlignment="1" applyProtection="1">
      <alignment vertical="top" wrapText="1"/>
      <protection hidden="1"/>
    </xf>
    <xf numFmtId="0" fontId="116" fillId="3" borderId="67" xfId="0" applyFont="1" applyFill="1" applyBorder="1" applyAlignment="1" applyProtection="1">
      <alignment vertical="top" wrapText="1"/>
      <protection hidden="1"/>
    </xf>
    <xf numFmtId="38" fontId="64" fillId="3" borderId="28" xfId="1" applyFont="1" applyFill="1" applyBorder="1" applyAlignment="1" applyProtection="1">
      <alignment vertical="center" wrapText="1"/>
      <protection hidden="1"/>
    </xf>
    <xf numFmtId="38" fontId="64" fillId="3" borderId="0" xfId="1" applyFont="1" applyFill="1" applyAlignment="1" applyProtection="1">
      <alignment vertical="center" wrapText="1"/>
      <protection hidden="1"/>
    </xf>
    <xf numFmtId="0" fontId="75" fillId="3" borderId="0" xfId="0" applyFont="1" applyFill="1" applyProtection="1">
      <alignment vertical="center"/>
      <protection hidden="1"/>
    </xf>
    <xf numFmtId="0" fontId="64" fillId="3" borderId="0" xfId="0" applyFont="1" applyFill="1" applyAlignment="1" applyProtection="1">
      <alignment vertical="center" wrapText="1"/>
      <protection hidden="1"/>
    </xf>
    <xf numFmtId="0" fontId="117" fillId="3" borderId="0" xfId="0" applyFont="1" applyFill="1" applyAlignment="1" applyProtection="1">
      <alignment vertical="top" wrapText="1"/>
      <protection hidden="1"/>
    </xf>
    <xf numFmtId="0" fontId="118" fillId="3" borderId="0" xfId="0" applyFont="1" applyFill="1" applyProtection="1">
      <alignment vertical="center"/>
      <protection hidden="1"/>
    </xf>
    <xf numFmtId="0" fontId="112" fillId="0" borderId="0" xfId="0" applyFont="1" applyProtection="1">
      <alignment vertical="center"/>
      <protection hidden="1"/>
    </xf>
    <xf numFmtId="0" fontId="48" fillId="0" borderId="0" xfId="0" applyFont="1" applyProtection="1">
      <alignment vertical="center"/>
      <protection hidden="1"/>
    </xf>
    <xf numFmtId="0" fontId="120" fillId="0" borderId="0" xfId="0" applyFont="1" applyProtection="1">
      <alignment vertical="center"/>
      <protection hidden="1"/>
    </xf>
    <xf numFmtId="38" fontId="20" fillId="0" borderId="0" xfId="1" applyFont="1" applyAlignment="1" applyProtection="1">
      <alignment horizontal="right" vertical="center"/>
      <protection hidden="1"/>
    </xf>
    <xf numFmtId="180" fontId="20" fillId="0" borderId="0" xfId="1" applyNumberFormat="1" applyFont="1" applyAlignment="1" applyProtection="1">
      <alignment vertical="center"/>
      <protection hidden="1"/>
    </xf>
    <xf numFmtId="0" fontId="0" fillId="0" borderId="29" xfId="0" applyBorder="1" applyAlignment="1">
      <alignment horizontal="center" vertical="center"/>
    </xf>
    <xf numFmtId="0" fontId="14" fillId="0" borderId="0" xfId="0" applyFont="1">
      <alignment vertical="center"/>
    </xf>
    <xf numFmtId="0" fontId="3" fillId="0" borderId="16" xfId="0" applyFont="1" applyBorder="1" applyAlignment="1" applyProtection="1">
      <alignment horizontal="center" vertical="center"/>
      <protection hidden="1"/>
    </xf>
    <xf numFmtId="38" fontId="75" fillId="3" borderId="0" xfId="1" applyFont="1" applyFill="1" applyBorder="1" applyAlignment="1" applyProtection="1">
      <alignment horizontal="center" vertical="center"/>
      <protection hidden="1"/>
    </xf>
    <xf numFmtId="0" fontId="0" fillId="4" borderId="0" xfId="0" applyFill="1">
      <alignment vertical="center"/>
    </xf>
    <xf numFmtId="0" fontId="50" fillId="0" borderId="0" xfId="0" applyFont="1" applyProtection="1">
      <alignment vertical="center"/>
      <protection hidden="1"/>
    </xf>
    <xf numFmtId="0" fontId="123" fillId="0" borderId="0" xfId="0" applyFont="1" applyProtection="1">
      <alignment vertical="center"/>
      <protection hidden="1"/>
    </xf>
    <xf numFmtId="0" fontId="122" fillId="0" borderId="0" xfId="0" applyFont="1" applyProtection="1">
      <alignment vertical="center"/>
      <protection hidden="1"/>
    </xf>
    <xf numFmtId="183" fontId="39" fillId="0" borderId="0" xfId="0" applyNumberFormat="1" applyFont="1" applyAlignment="1" applyProtection="1">
      <alignment horizontal="left" vertical="center" wrapText="1" indent="1"/>
      <protection locked="0"/>
    </xf>
    <xf numFmtId="0" fontId="0" fillId="0" borderId="29" xfId="0" applyBorder="1">
      <alignment vertical="center"/>
    </xf>
    <xf numFmtId="0" fontId="0" fillId="0" borderId="18" xfId="0" applyBorder="1">
      <alignment vertical="center"/>
    </xf>
    <xf numFmtId="38" fontId="0" fillId="0" borderId="1" xfId="1" applyFont="1" applyBorder="1">
      <alignment vertical="center"/>
    </xf>
    <xf numFmtId="0" fontId="0" fillId="0" borderId="23" xfId="0" applyBorder="1">
      <alignment vertical="center"/>
    </xf>
    <xf numFmtId="0" fontId="0" fillId="0" borderId="17" xfId="0" applyBorder="1">
      <alignment vertical="center"/>
    </xf>
    <xf numFmtId="38" fontId="0" fillId="0" borderId="21" xfId="1" applyFont="1" applyBorder="1">
      <alignment vertical="center"/>
    </xf>
    <xf numFmtId="38" fontId="0" fillId="0" borderId="1" xfId="0" applyNumberFormat="1" applyBorder="1" applyProtection="1">
      <alignment vertical="center"/>
      <protection hidden="1"/>
    </xf>
    <xf numFmtId="183" fontId="23" fillId="0" borderId="27" xfId="0" applyNumberFormat="1" applyFont="1" applyBorder="1" applyProtection="1">
      <alignment vertical="center"/>
      <protection hidden="1"/>
    </xf>
    <xf numFmtId="183" fontId="23" fillId="0" borderId="28" xfId="0" applyNumberFormat="1" applyFont="1" applyBorder="1" applyProtection="1">
      <alignment vertical="center"/>
      <protection hidden="1"/>
    </xf>
    <xf numFmtId="183" fontId="31" fillId="0" borderId="17" xfId="0" applyNumberFormat="1" applyFont="1" applyBorder="1" applyProtection="1">
      <alignment vertical="center"/>
      <protection hidden="1"/>
    </xf>
    <xf numFmtId="183" fontId="28" fillId="0" borderId="27" xfId="0" applyNumberFormat="1" applyFont="1" applyBorder="1" applyProtection="1">
      <alignment vertical="center"/>
      <protection hidden="1"/>
    </xf>
    <xf numFmtId="183" fontId="28" fillId="0" borderId="28" xfId="0" applyNumberFormat="1" applyFont="1" applyBorder="1" applyProtection="1">
      <alignment vertical="center"/>
      <protection hidden="1"/>
    </xf>
    <xf numFmtId="183" fontId="37" fillId="0" borderId="23" xfId="0" applyNumberFormat="1" applyFont="1" applyBorder="1" applyProtection="1">
      <alignment vertical="center"/>
      <protection hidden="1"/>
    </xf>
    <xf numFmtId="183" fontId="37" fillId="0" borderId="17" xfId="0" applyNumberFormat="1" applyFont="1" applyBorder="1" applyProtection="1">
      <alignment vertical="center"/>
      <protection hidden="1"/>
    </xf>
    <xf numFmtId="183" fontId="23" fillId="0" borderId="23" xfId="0" applyNumberFormat="1" applyFont="1" applyBorder="1" applyProtection="1">
      <alignment vertical="center"/>
      <protection hidden="1"/>
    </xf>
    <xf numFmtId="183" fontId="23" fillId="0" borderId="17" xfId="0" applyNumberFormat="1" applyFont="1" applyBorder="1" applyProtection="1">
      <alignment vertical="center"/>
      <protection hidden="1"/>
    </xf>
    <xf numFmtId="183" fontId="37" fillId="0" borderId="24" xfId="0" applyNumberFormat="1" applyFont="1" applyBorder="1" applyProtection="1">
      <alignment vertical="center"/>
      <protection hidden="1"/>
    </xf>
    <xf numFmtId="183" fontId="37" fillId="0" borderId="20" xfId="0" applyNumberFormat="1" applyFont="1" applyBorder="1" applyProtection="1">
      <alignment vertical="center"/>
      <protection hidden="1"/>
    </xf>
    <xf numFmtId="183" fontId="23" fillId="0" borderId="24" xfId="0" applyNumberFormat="1" applyFont="1" applyBorder="1" applyProtection="1">
      <alignment vertical="center"/>
      <protection hidden="1"/>
    </xf>
    <xf numFmtId="183" fontId="23" fillId="0" borderId="20" xfId="0" applyNumberFormat="1" applyFont="1" applyBorder="1" applyProtection="1">
      <alignment vertical="center"/>
      <protection hidden="1"/>
    </xf>
    <xf numFmtId="183" fontId="29" fillId="0" borderId="27" xfId="0" applyNumberFormat="1" applyFont="1" applyBorder="1" applyAlignment="1" applyProtection="1">
      <alignment vertical="top"/>
      <protection locked="0"/>
    </xf>
    <xf numFmtId="183" fontId="29" fillId="0" borderId="28" xfId="0" applyNumberFormat="1" applyFont="1" applyBorder="1" applyAlignment="1" applyProtection="1">
      <alignment horizontal="center" vertical="top"/>
      <protection hidden="1"/>
    </xf>
    <xf numFmtId="183" fontId="36" fillId="0" borderId="28" xfId="0" applyNumberFormat="1" applyFont="1" applyBorder="1" applyAlignment="1" applyProtection="1">
      <alignment vertical="top"/>
      <protection hidden="1"/>
    </xf>
    <xf numFmtId="183" fontId="29" fillId="0" borderId="26" xfId="0" applyNumberFormat="1" applyFont="1" applyBorder="1" applyAlignment="1" applyProtection="1">
      <alignment horizontal="left" vertical="top"/>
      <protection hidden="1"/>
    </xf>
    <xf numFmtId="183" fontId="29" fillId="0" borderId="28" xfId="0" applyNumberFormat="1" applyFont="1" applyBorder="1" applyAlignment="1" applyProtection="1">
      <alignment vertical="top"/>
      <protection locked="0"/>
    </xf>
    <xf numFmtId="183" fontId="29" fillId="0" borderId="26" xfId="0" applyNumberFormat="1" applyFont="1" applyBorder="1" applyAlignment="1" applyProtection="1">
      <alignment horizontal="right" vertical="top"/>
      <protection hidden="1"/>
    </xf>
    <xf numFmtId="183" fontId="29" fillId="0" borderId="27" xfId="0" applyNumberFormat="1" applyFont="1" applyBorder="1" applyAlignment="1" applyProtection="1">
      <alignment horizontal="center" vertical="top"/>
      <protection hidden="1"/>
    </xf>
    <xf numFmtId="183" fontId="29" fillId="0" borderId="0" xfId="0" applyNumberFormat="1" applyFont="1" applyAlignment="1" applyProtection="1">
      <alignment horizontal="center" vertical="top"/>
      <protection hidden="1"/>
    </xf>
    <xf numFmtId="183" fontId="29" fillId="0" borderId="17" xfId="0" applyNumberFormat="1" applyFont="1" applyBorder="1" applyAlignment="1" applyProtection="1">
      <alignment horizontal="right" vertical="top"/>
      <protection hidden="1"/>
    </xf>
    <xf numFmtId="0" fontId="126" fillId="0" borderId="1" xfId="0" applyFont="1" applyBorder="1">
      <alignment vertical="center"/>
    </xf>
    <xf numFmtId="0" fontId="126" fillId="0" borderId="0" xfId="0" applyFont="1" applyAlignment="1">
      <alignment horizontal="center" vertical="center"/>
    </xf>
    <xf numFmtId="38" fontId="61" fillId="3" borderId="0" xfId="1" applyFont="1" applyFill="1" applyAlignment="1" applyProtection="1">
      <alignment horizontal="left" vertical="center"/>
      <protection hidden="1"/>
    </xf>
    <xf numFmtId="0" fontId="116" fillId="3" borderId="0" xfId="0" applyFont="1" applyFill="1" applyAlignment="1" applyProtection="1">
      <alignment horizontal="left" vertical="center"/>
      <protection hidden="1"/>
    </xf>
    <xf numFmtId="0" fontId="115" fillId="0" borderId="0" xfId="0" applyFont="1" applyAlignment="1" applyProtection="1">
      <alignment horizontal="center" vertical="center"/>
      <protection hidden="1"/>
    </xf>
    <xf numFmtId="178" fontId="20" fillId="0" borderId="0" xfId="0" applyNumberFormat="1" applyFont="1" applyAlignment="1" applyProtection="1">
      <alignment horizontal="center" vertical="center"/>
      <protection hidden="1"/>
    </xf>
    <xf numFmtId="178" fontId="20" fillId="0" borderId="0" xfId="0" applyNumberFormat="1" applyFont="1" applyAlignment="1" applyProtection="1">
      <alignment horizontal="center" vertical="center" shrinkToFit="1"/>
      <protection hidden="1"/>
    </xf>
    <xf numFmtId="0" fontId="48" fillId="0" borderId="0" xfId="0" applyFont="1" applyAlignment="1" applyProtection="1">
      <alignment horizontal="center" vertical="center"/>
      <protection hidden="1"/>
    </xf>
    <xf numFmtId="0" fontId="119" fillId="0" borderId="0" xfId="0" applyFont="1" applyAlignment="1" applyProtection="1">
      <alignment horizontal="center" vertical="center"/>
      <protection hidden="1"/>
    </xf>
    <xf numFmtId="38" fontId="18" fillId="0" borderId="0" xfId="1" applyFont="1" applyAlignment="1" applyProtection="1">
      <alignment vertical="center"/>
      <protection hidden="1"/>
    </xf>
    <xf numFmtId="0" fontId="18" fillId="0" borderId="0" xfId="0" applyFont="1" applyProtection="1">
      <alignment vertical="center"/>
      <protection hidden="1"/>
    </xf>
    <xf numFmtId="180" fontId="20" fillId="0" borderId="0" xfId="0" applyNumberFormat="1" applyFont="1" applyAlignment="1" applyProtection="1">
      <alignment vertical="center" shrinkToFit="1"/>
      <protection hidden="1"/>
    </xf>
    <xf numFmtId="180" fontId="18" fillId="0" borderId="0" xfId="1" applyNumberFormat="1" applyFont="1" applyProtection="1">
      <alignment vertical="center"/>
      <protection hidden="1"/>
    </xf>
    <xf numFmtId="182" fontId="15" fillId="0" borderId="0" xfId="0" applyNumberFormat="1" applyFont="1" applyAlignment="1" applyProtection="1">
      <alignment vertical="center" shrinkToFit="1"/>
      <protection hidden="1"/>
    </xf>
    <xf numFmtId="180" fontId="15" fillId="0" borderId="0" xfId="0" applyNumberFormat="1" applyFont="1" applyProtection="1">
      <alignment vertical="center"/>
      <protection hidden="1"/>
    </xf>
    <xf numFmtId="180" fontId="15" fillId="0" borderId="0" xfId="1" applyNumberFormat="1" applyFont="1" applyProtection="1">
      <alignment vertical="center"/>
      <protection hidden="1"/>
    </xf>
    <xf numFmtId="178" fontId="15" fillId="0" borderId="0" xfId="0" applyNumberFormat="1" applyFont="1" applyProtection="1">
      <alignment vertical="center"/>
      <protection hidden="1"/>
    </xf>
    <xf numFmtId="180" fontId="15" fillId="0" borderId="0" xfId="0" applyNumberFormat="1" applyFont="1" applyAlignment="1" applyProtection="1">
      <alignment vertical="center" shrinkToFit="1"/>
      <protection hidden="1"/>
    </xf>
    <xf numFmtId="180" fontId="15" fillId="0" borderId="0" xfId="1" applyNumberFormat="1" applyFont="1" applyAlignment="1" applyProtection="1">
      <alignment vertical="center" shrinkToFit="1"/>
      <protection hidden="1"/>
    </xf>
    <xf numFmtId="180" fontId="21" fillId="0" borderId="0" xfId="0" applyNumberFormat="1" applyFont="1" applyAlignment="1" applyProtection="1">
      <alignment vertical="center" shrinkToFit="1"/>
      <protection hidden="1"/>
    </xf>
    <xf numFmtId="180" fontId="21" fillId="0" borderId="0" xfId="1" applyNumberFormat="1" applyFont="1" applyFill="1" applyAlignment="1" applyProtection="1">
      <alignment vertical="center" shrinkToFit="1"/>
      <protection hidden="1"/>
    </xf>
    <xf numFmtId="38" fontId="15" fillId="0" borderId="0" xfId="1" applyFont="1" applyProtection="1">
      <alignment vertical="center"/>
      <protection hidden="1"/>
    </xf>
    <xf numFmtId="182" fontId="15" fillId="0" borderId="0" xfId="1" applyNumberFormat="1" applyFont="1" applyAlignment="1" applyProtection="1">
      <alignment vertical="center" shrinkToFit="1"/>
      <protection hidden="1"/>
    </xf>
    <xf numFmtId="177" fontId="15" fillId="0" borderId="0" xfId="0" applyNumberFormat="1" applyFont="1" applyProtection="1">
      <alignment vertical="center"/>
      <protection hidden="1"/>
    </xf>
    <xf numFmtId="177" fontId="127" fillId="0" borderId="0" xfId="0" applyNumberFormat="1" applyFont="1" applyProtection="1">
      <alignment vertical="center"/>
      <protection hidden="1"/>
    </xf>
    <xf numFmtId="177" fontId="15" fillId="0" borderId="0" xfId="1" applyNumberFormat="1" applyFont="1" applyFill="1" applyAlignment="1" applyProtection="1">
      <alignment horizontal="right" vertical="center"/>
      <protection hidden="1"/>
    </xf>
    <xf numFmtId="182" fontId="15" fillId="0" borderId="0" xfId="1" applyNumberFormat="1" applyFont="1" applyFill="1" applyProtection="1">
      <alignment vertical="center"/>
      <protection hidden="1"/>
    </xf>
    <xf numFmtId="178" fontId="15" fillId="0" borderId="0" xfId="0" applyNumberFormat="1" applyFont="1" applyAlignment="1" applyProtection="1">
      <alignment vertical="center" shrinkToFit="1"/>
      <protection hidden="1"/>
    </xf>
    <xf numFmtId="177" fontId="127" fillId="0" borderId="0" xfId="1" applyNumberFormat="1" applyFont="1" applyFill="1" applyAlignment="1" applyProtection="1">
      <alignment horizontal="center" vertical="center"/>
      <protection hidden="1"/>
    </xf>
    <xf numFmtId="178" fontId="15" fillId="0" borderId="0" xfId="0" applyNumberFormat="1" applyFont="1" applyAlignment="1" applyProtection="1">
      <alignment horizontal="center" vertical="center"/>
      <protection hidden="1"/>
    </xf>
    <xf numFmtId="180" fontId="18" fillId="0" borderId="0" xfId="1" applyNumberFormat="1" applyFont="1" applyAlignment="1" applyProtection="1">
      <alignment horizontal="right" vertical="center"/>
      <protection hidden="1"/>
    </xf>
    <xf numFmtId="177" fontId="127" fillId="0" borderId="0" xfId="1" applyNumberFormat="1" applyFont="1" applyFill="1" applyAlignment="1" applyProtection="1">
      <alignment vertical="center"/>
      <protection hidden="1"/>
    </xf>
    <xf numFmtId="182" fontId="15" fillId="0" borderId="0" xfId="1" applyNumberFormat="1" applyFont="1" applyFill="1" applyAlignment="1" applyProtection="1">
      <alignment vertical="center"/>
      <protection hidden="1"/>
    </xf>
    <xf numFmtId="177" fontId="15" fillId="0" borderId="0" xfId="1" applyNumberFormat="1" applyFont="1" applyFill="1" applyAlignment="1" applyProtection="1">
      <alignment vertical="center"/>
      <protection hidden="1"/>
    </xf>
    <xf numFmtId="178" fontId="15" fillId="0" borderId="0" xfId="0" applyNumberFormat="1" applyFont="1" applyAlignment="1" applyProtection="1">
      <alignment horizontal="center" vertical="center" shrinkToFit="1"/>
      <protection hidden="1"/>
    </xf>
    <xf numFmtId="0" fontId="128" fillId="0" borderId="0" xfId="0" applyFont="1" applyProtection="1">
      <alignment vertical="center"/>
      <protection hidden="1"/>
    </xf>
    <xf numFmtId="0" fontId="129" fillId="0" borderId="0" xfId="0" applyFont="1" applyProtection="1">
      <alignment vertical="center"/>
      <protection hidden="1"/>
    </xf>
    <xf numFmtId="0" fontId="47" fillId="0" borderId="0" xfId="0" applyFont="1" applyProtection="1">
      <alignment vertical="center"/>
      <protection hidden="1"/>
    </xf>
    <xf numFmtId="177" fontId="15" fillId="0" borderId="0" xfId="1" applyNumberFormat="1" applyFont="1" applyAlignment="1" applyProtection="1">
      <alignment vertical="center"/>
      <protection hidden="1"/>
    </xf>
    <xf numFmtId="38" fontId="18" fillId="0" borderId="0" xfId="1" applyFont="1" applyAlignment="1" applyProtection="1">
      <alignment horizontal="right" vertical="center"/>
      <protection hidden="1"/>
    </xf>
    <xf numFmtId="182" fontId="15" fillId="0" borderId="0" xfId="1" applyNumberFormat="1" applyFont="1" applyAlignment="1" applyProtection="1">
      <alignment horizontal="right" vertical="center" shrinkToFit="1"/>
      <protection hidden="1"/>
    </xf>
    <xf numFmtId="182" fontId="15" fillId="0" borderId="0" xfId="1" applyNumberFormat="1" applyFont="1" applyFill="1" applyAlignment="1" applyProtection="1">
      <alignment horizontal="right" vertical="center"/>
      <protection hidden="1"/>
    </xf>
    <xf numFmtId="180" fontId="18" fillId="0" borderId="0" xfId="1" applyNumberFormat="1" applyFont="1" applyFill="1" applyProtection="1">
      <alignment vertical="center"/>
      <protection hidden="1"/>
    </xf>
    <xf numFmtId="180" fontId="18" fillId="0" borderId="0" xfId="1" applyNumberFormat="1" applyFont="1" applyFill="1" applyAlignment="1" applyProtection="1">
      <alignment horizontal="right" vertical="center"/>
      <protection hidden="1"/>
    </xf>
    <xf numFmtId="177" fontId="127" fillId="0" borderId="0" xfId="1" applyNumberFormat="1" applyFont="1" applyFill="1" applyAlignment="1" applyProtection="1">
      <alignment horizontal="right" vertical="center"/>
      <protection hidden="1"/>
    </xf>
    <xf numFmtId="180" fontId="18" fillId="0" borderId="0" xfId="1" applyNumberFormat="1" applyFont="1" applyAlignment="1" applyProtection="1">
      <alignment vertical="center"/>
      <protection hidden="1"/>
    </xf>
    <xf numFmtId="0" fontId="16" fillId="0" borderId="0" xfId="0" applyFont="1" applyProtection="1">
      <alignment vertical="center"/>
      <protection hidden="1"/>
    </xf>
    <xf numFmtId="38" fontId="20" fillId="0" borderId="0" xfId="0" applyNumberFormat="1" applyFont="1" applyProtection="1">
      <alignment vertical="center"/>
      <protection hidden="1"/>
    </xf>
    <xf numFmtId="0" fontId="131" fillId="0" borderId="0" xfId="0" applyFont="1" applyAlignment="1" applyProtection="1">
      <alignment vertical="top"/>
      <protection hidden="1"/>
    </xf>
    <xf numFmtId="0" fontId="20" fillId="0" borderId="0" xfId="0" applyFont="1" applyAlignment="1" applyProtection="1">
      <alignment horizontal="left" vertical="center"/>
      <protection hidden="1"/>
    </xf>
    <xf numFmtId="182" fontId="15" fillId="0" borderId="0" xfId="1" applyNumberFormat="1" applyFont="1" applyFill="1" applyAlignment="1" applyProtection="1">
      <alignment horizontal="right" vertical="center" shrinkToFit="1"/>
      <protection hidden="1"/>
    </xf>
    <xf numFmtId="0" fontId="131" fillId="0" borderId="0" xfId="0" applyFont="1" applyProtection="1">
      <alignment vertical="center"/>
      <protection hidden="1"/>
    </xf>
    <xf numFmtId="178" fontId="18" fillId="0" borderId="0" xfId="0" applyNumberFormat="1" applyFont="1" applyAlignment="1" applyProtection="1">
      <alignment horizontal="center" vertical="center"/>
      <protection hidden="1"/>
    </xf>
    <xf numFmtId="178" fontId="20" fillId="0" borderId="0" xfId="0" applyNumberFormat="1" applyFont="1" applyAlignment="1" applyProtection="1">
      <alignment vertical="center" wrapText="1"/>
      <protection hidden="1"/>
    </xf>
    <xf numFmtId="0" fontId="20" fillId="0" borderId="0" xfId="0" applyFont="1" applyAlignment="1" applyProtection="1">
      <alignment vertical="center" shrinkToFit="1"/>
      <protection hidden="1"/>
    </xf>
    <xf numFmtId="180" fontId="21" fillId="0" borderId="0" xfId="0" applyNumberFormat="1" applyFont="1" applyProtection="1">
      <alignment vertical="center"/>
      <protection hidden="1"/>
    </xf>
    <xf numFmtId="38" fontId="18" fillId="0" borderId="0" xfId="1" applyFont="1" applyAlignment="1" applyProtection="1">
      <alignment vertical="top"/>
      <protection hidden="1"/>
    </xf>
    <xf numFmtId="180" fontId="18" fillId="0" borderId="0" xfId="1" applyNumberFormat="1" applyFont="1" applyFill="1" applyAlignment="1" applyProtection="1">
      <alignment vertical="center"/>
      <protection hidden="1"/>
    </xf>
    <xf numFmtId="0" fontId="132" fillId="0" borderId="0" xfId="0" applyFont="1" applyAlignment="1" applyProtection="1">
      <alignment vertical="top" wrapText="1"/>
      <protection hidden="1"/>
    </xf>
    <xf numFmtId="0" fontId="119" fillId="0" borderId="0" xfId="0" applyFont="1" applyProtection="1">
      <alignment vertical="center"/>
      <protection hidden="1"/>
    </xf>
    <xf numFmtId="0" fontId="130" fillId="0" borderId="0" xfId="0" applyFont="1" applyProtection="1">
      <alignment vertical="center"/>
      <protection hidden="1"/>
    </xf>
    <xf numFmtId="180" fontId="18" fillId="0" borderId="0" xfId="1" applyNumberFormat="1" applyFont="1" applyAlignment="1" applyProtection="1">
      <protection hidden="1"/>
    </xf>
    <xf numFmtId="0" fontId="115" fillId="0" borderId="0" xfId="0" applyFont="1" applyProtection="1">
      <alignment vertical="center"/>
      <protection hidden="1"/>
    </xf>
    <xf numFmtId="178" fontId="22" fillId="0" borderId="0" xfId="0" applyNumberFormat="1" applyFont="1" applyAlignment="1" applyProtection="1">
      <alignment vertical="center" shrinkToFit="1"/>
      <protection hidden="1"/>
    </xf>
    <xf numFmtId="180" fontId="20" fillId="0" borderId="0" xfId="0" applyNumberFormat="1" applyFont="1" applyAlignment="1" applyProtection="1">
      <alignment horizontal="right" vertical="center"/>
      <protection hidden="1"/>
    </xf>
    <xf numFmtId="177" fontId="15" fillId="0" borderId="0" xfId="0" applyNumberFormat="1" applyFont="1" applyAlignment="1" applyProtection="1">
      <alignment horizontal="right" vertical="center"/>
      <protection hidden="1"/>
    </xf>
    <xf numFmtId="178" fontId="15" fillId="0" borderId="0" xfId="0" applyNumberFormat="1" applyFont="1" applyAlignment="1" applyProtection="1">
      <alignment horizontal="right" vertical="center"/>
      <protection hidden="1"/>
    </xf>
    <xf numFmtId="180" fontId="15" fillId="0" borderId="0" xfId="0" applyNumberFormat="1" applyFont="1" applyAlignment="1" applyProtection="1">
      <alignment horizontal="right" vertical="center"/>
      <protection hidden="1"/>
    </xf>
    <xf numFmtId="0" fontId="20" fillId="0" borderId="0" xfId="0" applyFont="1" applyAlignment="1" applyProtection="1">
      <alignment horizontal="right" vertical="center"/>
      <protection hidden="1"/>
    </xf>
    <xf numFmtId="182" fontId="15" fillId="0" borderId="0" xfId="0" applyNumberFormat="1" applyFont="1" applyAlignment="1" applyProtection="1">
      <alignment horizontal="right" vertical="center" shrinkToFit="1"/>
      <protection hidden="1"/>
    </xf>
    <xf numFmtId="180" fontId="15" fillId="0" borderId="0" xfId="1" applyNumberFormat="1" applyFont="1" applyFill="1" applyAlignment="1" applyProtection="1">
      <alignment vertical="center" shrinkToFit="1"/>
      <protection hidden="1"/>
    </xf>
    <xf numFmtId="188" fontId="15" fillId="0" borderId="0" xfId="0" applyNumberFormat="1" applyFont="1" applyAlignment="1" applyProtection="1">
      <alignment vertical="top"/>
      <protection hidden="1"/>
    </xf>
    <xf numFmtId="180" fontId="15" fillId="0" borderId="0" xfId="1" applyNumberFormat="1" applyFont="1" applyFill="1" applyAlignment="1" applyProtection="1">
      <alignment horizontal="right" vertical="center" shrinkToFit="1"/>
      <protection hidden="1"/>
    </xf>
    <xf numFmtId="177" fontId="127" fillId="0" borderId="0" xfId="0" applyNumberFormat="1" applyFont="1" applyAlignment="1" applyProtection="1">
      <alignment horizontal="right" vertical="center"/>
      <protection hidden="1"/>
    </xf>
    <xf numFmtId="188" fontId="15" fillId="0" borderId="0" xfId="0" applyNumberFormat="1" applyFont="1" applyAlignment="1" applyProtection="1">
      <alignment horizontal="right" vertical="center"/>
      <protection hidden="1"/>
    </xf>
    <xf numFmtId="0" fontId="15" fillId="0" borderId="0" xfId="0" applyFont="1" applyAlignment="1" applyProtection="1">
      <alignment horizontal="right" vertical="center"/>
      <protection hidden="1"/>
    </xf>
    <xf numFmtId="177" fontId="15" fillId="0" borderId="0" xfId="1" applyNumberFormat="1" applyFont="1" applyFill="1" applyAlignment="1" applyProtection="1">
      <alignment horizontal="right" vertical="center" shrinkToFit="1"/>
      <protection hidden="1"/>
    </xf>
    <xf numFmtId="0" fontId="15" fillId="0" borderId="0" xfId="1" applyNumberFormat="1" applyFont="1" applyFill="1" applyAlignment="1" applyProtection="1">
      <alignment horizontal="right" vertical="center" shrinkToFit="1"/>
      <protection hidden="1"/>
    </xf>
    <xf numFmtId="0" fontId="15" fillId="0" borderId="0" xfId="0" applyFont="1" applyProtection="1">
      <alignment vertical="center"/>
      <protection hidden="1"/>
    </xf>
    <xf numFmtId="180" fontId="20" fillId="0" borderId="0" xfId="1" applyNumberFormat="1" applyFont="1" applyFill="1" applyAlignment="1" applyProtection="1">
      <alignment horizontal="right" vertical="center" shrinkToFit="1"/>
      <protection hidden="1"/>
    </xf>
    <xf numFmtId="177" fontId="20" fillId="0" borderId="0" xfId="1" applyNumberFormat="1" applyFont="1" applyFill="1" applyAlignment="1" applyProtection="1">
      <alignment horizontal="right" vertical="center" shrinkToFit="1"/>
      <protection hidden="1"/>
    </xf>
    <xf numFmtId="177" fontId="20" fillId="0" borderId="0" xfId="0" applyNumberFormat="1" applyFont="1" applyAlignment="1" applyProtection="1">
      <alignment horizontal="right" vertical="center" shrinkToFit="1"/>
      <protection hidden="1"/>
    </xf>
    <xf numFmtId="0" fontId="20" fillId="0" borderId="0" xfId="1" applyNumberFormat="1" applyFont="1" applyFill="1" applyAlignment="1" applyProtection="1">
      <alignment horizontal="right" vertical="center" shrinkToFit="1"/>
      <protection hidden="1"/>
    </xf>
    <xf numFmtId="0" fontId="20" fillId="0" borderId="0" xfId="0" applyFont="1" applyAlignment="1" applyProtection="1">
      <alignment horizontal="right" vertical="center" shrinkToFit="1"/>
      <protection hidden="1"/>
    </xf>
    <xf numFmtId="180" fontId="20" fillId="0" borderId="0" xfId="0" applyNumberFormat="1" applyFont="1" applyAlignment="1" applyProtection="1">
      <alignment horizontal="right" vertical="center" shrinkToFit="1"/>
      <protection hidden="1"/>
    </xf>
    <xf numFmtId="180" fontId="20" fillId="0" borderId="0" xfId="1" applyNumberFormat="1" applyFont="1" applyFill="1" applyAlignment="1" applyProtection="1">
      <alignment vertical="center" shrinkToFit="1"/>
      <protection hidden="1"/>
    </xf>
    <xf numFmtId="178" fontId="22" fillId="0" borderId="0" xfId="0" applyNumberFormat="1" applyFont="1" applyAlignment="1" applyProtection="1">
      <alignment horizontal="right" indent="1" shrinkToFit="1"/>
      <protection hidden="1"/>
    </xf>
    <xf numFmtId="38" fontId="15" fillId="0" borderId="0" xfId="1" applyFont="1" applyAlignment="1" applyProtection="1">
      <alignment horizontal="right" vertical="center"/>
      <protection hidden="1"/>
    </xf>
    <xf numFmtId="38" fontId="20" fillId="0" borderId="0" xfId="0" applyNumberFormat="1" applyFont="1" applyAlignment="1" applyProtection="1">
      <alignment horizontal="right" vertical="center"/>
      <protection hidden="1"/>
    </xf>
    <xf numFmtId="0" fontId="132" fillId="0" borderId="0" xfId="0" applyFont="1" applyAlignment="1" applyProtection="1">
      <alignment horizontal="right" vertical="top" wrapText="1"/>
      <protection hidden="1"/>
    </xf>
    <xf numFmtId="0" fontId="18" fillId="0" borderId="0" xfId="0" applyFont="1" applyAlignment="1" applyProtection="1">
      <alignment horizontal="right" vertical="center"/>
      <protection hidden="1"/>
    </xf>
    <xf numFmtId="0" fontId="133" fillId="0" borderId="0" xfId="0" applyFont="1" applyAlignment="1" applyProtection="1">
      <alignment horizontal="right" vertical="top" wrapText="1"/>
      <protection hidden="1"/>
    </xf>
    <xf numFmtId="180" fontId="133" fillId="0" borderId="0" xfId="1" applyNumberFormat="1" applyFont="1" applyAlignment="1" applyProtection="1">
      <alignment horizontal="right" vertical="center"/>
      <protection hidden="1"/>
    </xf>
    <xf numFmtId="0" fontId="133" fillId="0" borderId="0" xfId="0" applyFont="1" applyAlignment="1" applyProtection="1">
      <alignment horizontal="right" vertical="center"/>
      <protection hidden="1"/>
    </xf>
    <xf numFmtId="180" fontId="15" fillId="0" borderId="0" xfId="0" applyNumberFormat="1" applyFont="1" applyAlignment="1" applyProtection="1">
      <alignment horizontal="right" vertical="center" indent="1"/>
      <protection hidden="1"/>
    </xf>
    <xf numFmtId="177" fontId="15" fillId="0" borderId="0" xfId="1" applyNumberFormat="1" applyFont="1" applyFill="1" applyAlignment="1" applyProtection="1">
      <alignment horizontal="right" vertical="center" indent="1"/>
      <protection hidden="1"/>
    </xf>
    <xf numFmtId="182" fontId="15" fillId="0" borderId="0" xfId="1" applyNumberFormat="1" applyFont="1" applyFill="1" applyAlignment="1" applyProtection="1">
      <alignment horizontal="right" vertical="center" indent="1"/>
      <protection hidden="1"/>
    </xf>
    <xf numFmtId="177" fontId="15" fillId="0" borderId="0" xfId="0" applyNumberFormat="1" applyFont="1" applyAlignment="1" applyProtection="1">
      <alignment horizontal="right" vertical="center" indent="1"/>
      <protection hidden="1"/>
    </xf>
    <xf numFmtId="0" fontId="134" fillId="0" borderId="0" xfId="0" applyFont="1" applyAlignment="1" applyProtection="1">
      <alignment vertical="top" wrapText="1"/>
      <protection hidden="1"/>
    </xf>
    <xf numFmtId="0" fontId="62" fillId="0" borderId="21" xfId="0" applyFont="1" applyBorder="1" applyProtection="1">
      <alignment vertical="center"/>
      <protection hidden="1"/>
    </xf>
    <xf numFmtId="49" fontId="62" fillId="0" borderId="22" xfId="0" applyNumberFormat="1" applyFont="1" applyBorder="1" applyProtection="1">
      <alignment vertical="center"/>
      <protection hidden="1"/>
    </xf>
    <xf numFmtId="49" fontId="62" fillId="0" borderId="30" xfId="0" applyNumberFormat="1" applyFont="1" applyBorder="1" applyProtection="1">
      <alignment vertical="center"/>
      <protection hidden="1"/>
    </xf>
    <xf numFmtId="49" fontId="62" fillId="0" borderId="0" xfId="0" applyNumberFormat="1" applyFont="1" applyProtection="1">
      <alignment vertical="center"/>
      <protection hidden="1"/>
    </xf>
    <xf numFmtId="183" fontId="97" fillId="0" borderId="23" xfId="1" applyNumberFormat="1" applyFont="1" applyFill="1" applyBorder="1" applyAlignment="1" applyProtection="1">
      <alignment vertical="top" wrapText="1"/>
      <protection locked="0"/>
    </xf>
    <xf numFmtId="183" fontId="97" fillId="0" borderId="0" xfId="1" applyNumberFormat="1" applyFont="1" applyFill="1" applyAlignment="1" applyProtection="1">
      <alignment vertical="top" wrapText="1"/>
      <protection locked="0"/>
    </xf>
    <xf numFmtId="183" fontId="97" fillId="0" borderId="17" xfId="1" applyNumberFormat="1" applyFont="1" applyFill="1" applyBorder="1" applyAlignment="1" applyProtection="1">
      <alignment vertical="top" wrapText="1"/>
      <protection locked="0"/>
    </xf>
    <xf numFmtId="0" fontId="0" fillId="0" borderId="28" xfId="0" applyBorder="1" applyAlignment="1">
      <alignment horizontal="center" vertical="center"/>
    </xf>
    <xf numFmtId="0" fontId="17" fillId="0" borderId="69" xfId="0" applyFont="1" applyBorder="1">
      <alignment vertical="center"/>
    </xf>
    <xf numFmtId="0" fontId="0" fillId="0" borderId="69" xfId="0" applyBorder="1">
      <alignment vertical="center"/>
    </xf>
    <xf numFmtId="0" fontId="93" fillId="0" borderId="69" xfId="0" applyFont="1" applyBorder="1">
      <alignment vertical="center"/>
    </xf>
    <xf numFmtId="0" fontId="0" fillId="3" borderId="72" xfId="0" applyFill="1" applyBorder="1">
      <alignment vertical="center"/>
    </xf>
    <xf numFmtId="0" fontId="0" fillId="3" borderId="80" xfId="0" applyFill="1" applyBorder="1">
      <alignment vertical="center"/>
    </xf>
    <xf numFmtId="0" fontId="0" fillId="3" borderId="81" xfId="0" applyFill="1" applyBorder="1">
      <alignment vertical="center"/>
    </xf>
    <xf numFmtId="0" fontId="49" fillId="0" borderId="0" xfId="3" applyAlignment="1" applyProtection="1">
      <alignment vertical="center" wrapText="1"/>
    </xf>
    <xf numFmtId="0" fontId="0" fillId="3" borderId="66" xfId="0" applyFill="1" applyBorder="1">
      <alignment vertical="center"/>
    </xf>
    <xf numFmtId="0" fontId="0" fillId="3" borderId="0" xfId="0" applyFill="1">
      <alignment vertical="center"/>
    </xf>
    <xf numFmtId="0" fontId="0" fillId="3" borderId="67" xfId="0" applyFill="1" applyBorder="1">
      <alignment vertical="center"/>
    </xf>
    <xf numFmtId="0" fontId="59" fillId="3" borderId="0" xfId="0" applyFont="1" applyFill="1">
      <alignment vertical="center"/>
    </xf>
    <xf numFmtId="0" fontId="0" fillId="3" borderId="94" xfId="0" applyFill="1" applyBorder="1">
      <alignment vertical="center"/>
    </xf>
    <xf numFmtId="0" fontId="0" fillId="3" borderId="25" xfId="0" applyFill="1" applyBorder="1">
      <alignment vertical="center"/>
    </xf>
    <xf numFmtId="0" fontId="59" fillId="3" borderId="25" xfId="0" applyFont="1" applyFill="1" applyBorder="1">
      <alignment vertical="center"/>
    </xf>
    <xf numFmtId="0" fontId="0" fillId="3" borderId="95" xfId="0" applyFill="1" applyBorder="1">
      <alignment vertical="center"/>
    </xf>
    <xf numFmtId="0" fontId="14" fillId="3" borderId="0" xfId="0" applyFont="1" applyFill="1">
      <alignment vertical="center"/>
    </xf>
    <xf numFmtId="0" fontId="15" fillId="0" borderId="0" xfId="0" applyFont="1" applyAlignment="1">
      <alignment horizontal="left" vertical="center" wrapText="1"/>
    </xf>
    <xf numFmtId="0" fontId="59" fillId="0" borderId="0" xfId="0" applyFont="1" applyAlignment="1">
      <alignment vertical="center" wrapText="1"/>
    </xf>
    <xf numFmtId="0" fontId="14" fillId="0" borderId="0" xfId="0" applyFont="1" applyAlignment="1">
      <alignment vertical="center" wrapText="1"/>
    </xf>
    <xf numFmtId="0" fontId="18" fillId="0" borderId="0" xfId="0" applyFont="1" applyAlignment="1">
      <alignment horizontal="left" vertical="top" wrapText="1"/>
    </xf>
    <xf numFmtId="0" fontId="57" fillId="0" borderId="0" xfId="3" applyFont="1" applyAlignment="1" applyProtection="1">
      <alignment horizontal="left" vertical="top" wrapText="1"/>
    </xf>
    <xf numFmtId="0" fontId="0" fillId="3" borderId="0" xfId="0" applyFill="1" applyAlignment="1">
      <alignment horizontal="center" vertical="center"/>
    </xf>
    <xf numFmtId="0" fontId="15" fillId="3" borderId="0" xfId="0" applyFont="1" applyFill="1" applyAlignment="1">
      <alignment horizontal="left" vertical="center"/>
    </xf>
    <xf numFmtId="0" fontId="18" fillId="3" borderId="0" xfId="0" applyFont="1" applyFill="1" applyAlignment="1">
      <alignment horizontal="left" vertical="center"/>
    </xf>
    <xf numFmtId="0" fontId="49" fillId="0" borderId="0" xfId="3" applyAlignment="1" applyProtection="1">
      <alignment horizontal="center" vertical="center"/>
    </xf>
    <xf numFmtId="0" fontId="44" fillId="0" borderId="0" xfId="0" applyFont="1" applyAlignment="1">
      <alignment vertical="center" wrapText="1"/>
    </xf>
    <xf numFmtId="0" fontId="19" fillId="0" borderId="0" xfId="0" applyFont="1" applyAlignment="1">
      <alignment vertical="center" wrapText="1"/>
    </xf>
    <xf numFmtId="0" fontId="56" fillId="0" borderId="0" xfId="0" applyFont="1" applyAlignment="1">
      <alignment horizontal="left" vertical="center"/>
    </xf>
    <xf numFmtId="0" fontId="58" fillId="0" borderId="0" xfId="0" applyFont="1" applyAlignment="1">
      <alignment vertical="center" wrapText="1"/>
    </xf>
    <xf numFmtId="0" fontId="19" fillId="0" borderId="0" xfId="0" applyFont="1" applyAlignment="1">
      <alignment horizontal="left" vertical="center"/>
    </xf>
    <xf numFmtId="0" fontId="0" fillId="3" borderId="68" xfId="0" applyFill="1" applyBorder="1">
      <alignment vertical="center"/>
    </xf>
    <xf numFmtId="0" fontId="0" fillId="3" borderId="69" xfId="0" applyFill="1" applyBorder="1">
      <alignment vertical="center"/>
    </xf>
    <xf numFmtId="0" fontId="58" fillId="3" borderId="69" xfId="0" applyFont="1" applyFill="1" applyBorder="1" applyAlignment="1">
      <alignment vertical="top" wrapText="1"/>
    </xf>
    <xf numFmtId="0" fontId="0" fillId="3" borderId="70" xfId="0" applyFill="1" applyBorder="1">
      <alignment vertical="center"/>
    </xf>
    <xf numFmtId="0" fontId="59" fillId="0" borderId="0" xfId="0" applyFont="1" applyAlignment="1">
      <alignment vertical="top" wrapText="1"/>
    </xf>
    <xf numFmtId="38" fontId="0" fillId="0" borderId="30" xfId="1" applyFont="1" applyBorder="1">
      <alignment vertical="center"/>
    </xf>
    <xf numFmtId="38" fontId="0" fillId="0" borderId="173" xfId="1" applyFont="1" applyBorder="1">
      <alignment vertical="center"/>
    </xf>
    <xf numFmtId="38" fontId="0" fillId="0" borderId="174" xfId="1" applyFont="1" applyBorder="1">
      <alignment vertical="center"/>
    </xf>
    <xf numFmtId="38" fontId="0" fillId="0" borderId="175" xfId="0" applyNumberFormat="1" applyBorder="1">
      <alignment vertical="center"/>
    </xf>
    <xf numFmtId="38" fontId="0" fillId="0" borderId="21" xfId="0" applyNumberFormat="1" applyBorder="1">
      <alignment vertical="center"/>
    </xf>
    <xf numFmtId="0" fontId="0" fillId="0" borderId="166" xfId="0" applyBorder="1">
      <alignment vertical="center"/>
    </xf>
    <xf numFmtId="0" fontId="133" fillId="0" borderId="0" xfId="0" applyFont="1" applyAlignment="1" applyProtection="1">
      <alignment vertical="center" wrapText="1"/>
      <protection hidden="1"/>
    </xf>
    <xf numFmtId="0" fontId="133" fillId="0" borderId="0" xfId="0" applyFont="1" applyProtection="1">
      <alignment vertical="center"/>
      <protection hidden="1"/>
    </xf>
    <xf numFmtId="38" fontId="0" fillId="4" borderId="0" xfId="0" applyNumberFormat="1" applyFill="1">
      <alignment vertical="center"/>
    </xf>
    <xf numFmtId="38" fontId="0" fillId="4" borderId="0" xfId="1" applyFont="1" applyFill="1">
      <alignment vertical="center"/>
    </xf>
    <xf numFmtId="38" fontId="0" fillId="4" borderId="1" xfId="0" applyNumberFormat="1" applyFill="1" applyBorder="1">
      <alignment vertical="center"/>
    </xf>
    <xf numFmtId="0" fontId="0" fillId="4" borderId="1" xfId="0" applyFill="1" applyBorder="1">
      <alignment vertical="center"/>
    </xf>
    <xf numFmtId="38" fontId="0" fillId="0" borderId="0" xfId="1" applyFont="1" applyFill="1">
      <alignment vertical="center"/>
    </xf>
    <xf numFmtId="0" fontId="116" fillId="3" borderId="0" xfId="0" applyFont="1" applyFill="1" applyProtection="1">
      <alignment vertical="center"/>
      <protection hidden="1"/>
    </xf>
    <xf numFmtId="187" fontId="18" fillId="0" borderId="0" xfId="1" applyNumberFormat="1" applyFont="1" applyFill="1" applyAlignment="1" applyProtection="1">
      <alignment horizontal="right" vertical="center"/>
      <protection hidden="1"/>
    </xf>
    <xf numFmtId="187" fontId="18" fillId="0" borderId="0" xfId="1" applyNumberFormat="1" applyFont="1" applyAlignment="1" applyProtection="1">
      <alignment horizontal="right" vertical="center"/>
      <protection hidden="1"/>
    </xf>
    <xf numFmtId="187" fontId="132" fillId="0" borderId="0" xfId="0" applyNumberFormat="1" applyFont="1" applyAlignment="1" applyProtection="1">
      <alignment horizontal="right" vertical="top" wrapText="1"/>
      <protection hidden="1"/>
    </xf>
    <xf numFmtId="187" fontId="18" fillId="0" borderId="0" xfId="0" applyNumberFormat="1" applyFont="1" applyAlignment="1" applyProtection="1">
      <alignment horizontal="right" vertical="center"/>
      <protection hidden="1"/>
    </xf>
    <xf numFmtId="187" fontId="20" fillId="0" borderId="0" xfId="0" applyNumberFormat="1" applyFont="1" applyAlignment="1" applyProtection="1">
      <alignment horizontal="right" vertical="center"/>
      <protection hidden="1"/>
    </xf>
    <xf numFmtId="183" fontId="135" fillId="0" borderId="0" xfId="0" applyNumberFormat="1" applyFont="1" applyAlignment="1" applyProtection="1">
      <alignment horizontal="right" vertical="center"/>
      <protection hidden="1"/>
    </xf>
    <xf numFmtId="183" fontId="136" fillId="0" borderId="26" xfId="0" applyNumberFormat="1" applyFont="1" applyBorder="1" applyAlignment="1" applyProtection="1">
      <alignment horizontal="right" vertical="center"/>
      <protection locked="0"/>
    </xf>
    <xf numFmtId="0" fontId="115" fillId="0" borderId="0" xfId="0" applyFont="1" applyAlignment="1" applyProtection="1">
      <alignment horizontal="center" vertical="center"/>
      <protection hidden="1"/>
    </xf>
    <xf numFmtId="0" fontId="114" fillId="0" borderId="0" xfId="3" applyFont="1" applyAlignment="1" applyProtection="1">
      <alignment horizontal="center" vertical="center"/>
      <protection hidden="1"/>
    </xf>
    <xf numFmtId="49" fontId="62" fillId="2" borderId="75" xfId="0" applyNumberFormat="1" applyFont="1" applyFill="1" applyBorder="1" applyAlignment="1" applyProtection="1">
      <alignment horizontal="distributed" vertical="center"/>
      <protection locked="0"/>
    </xf>
    <xf numFmtId="49" fontId="62" fillId="2" borderId="76" xfId="0" applyNumberFormat="1" applyFont="1" applyFill="1" applyBorder="1" applyAlignment="1" applyProtection="1">
      <alignment horizontal="distributed" vertical="center"/>
      <protection locked="0"/>
    </xf>
    <xf numFmtId="0" fontId="45" fillId="0" borderId="1" xfId="0" applyFont="1" applyBorder="1" applyAlignment="1" applyProtection="1">
      <alignment horizontal="center" vertical="center"/>
      <protection hidden="1"/>
    </xf>
    <xf numFmtId="0" fontId="0" fillId="0" borderId="18"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61" fillId="2" borderId="18" xfId="0" applyFont="1" applyFill="1" applyBorder="1" applyAlignment="1" applyProtection="1">
      <alignment horizontal="left" vertical="center"/>
      <protection locked="0"/>
    </xf>
    <xf numFmtId="0" fontId="61" fillId="2" borderId="19" xfId="0" applyFont="1" applyFill="1" applyBorder="1" applyAlignment="1" applyProtection="1">
      <alignment horizontal="left" vertical="center"/>
      <protection locked="0"/>
    </xf>
    <xf numFmtId="0" fontId="61" fillId="2" borderId="29" xfId="0" applyFont="1" applyFill="1" applyBorder="1" applyAlignment="1" applyProtection="1">
      <alignment horizontal="left" vertical="center"/>
      <protection locked="0"/>
    </xf>
    <xf numFmtId="0" fontId="62" fillId="2" borderId="18" xfId="0" applyFont="1" applyFill="1" applyBorder="1" applyAlignment="1" applyProtection="1">
      <alignment horizontal="left" vertical="center"/>
      <protection locked="0"/>
    </xf>
    <xf numFmtId="0" fontId="62" fillId="2" borderId="19" xfId="0" applyFont="1" applyFill="1" applyBorder="1" applyAlignment="1" applyProtection="1">
      <alignment horizontal="left" vertical="center"/>
      <protection locked="0"/>
    </xf>
    <xf numFmtId="0" fontId="62" fillId="2" borderId="29" xfId="0" applyFont="1" applyFill="1" applyBorder="1" applyAlignment="1" applyProtection="1">
      <alignment horizontal="left" vertical="center"/>
      <protection locked="0"/>
    </xf>
    <xf numFmtId="0" fontId="62" fillId="2" borderId="24" xfId="0" applyFont="1" applyFill="1" applyBorder="1" applyAlignment="1" applyProtection="1">
      <alignment horizontal="left" vertical="center"/>
      <protection locked="0"/>
    </xf>
    <xf numFmtId="0" fontId="62" fillId="2" borderId="25" xfId="0" applyFont="1" applyFill="1" applyBorder="1" applyAlignment="1" applyProtection="1">
      <alignment horizontal="left" vertical="center"/>
      <protection locked="0"/>
    </xf>
    <xf numFmtId="0" fontId="62" fillId="2" borderId="20" xfId="0" applyFont="1" applyFill="1" applyBorder="1" applyAlignment="1" applyProtection="1">
      <alignment horizontal="left" vertical="center"/>
      <protection locked="0"/>
    </xf>
    <xf numFmtId="0" fontId="20" fillId="0" borderId="1" xfId="0" applyFont="1" applyBorder="1" applyAlignment="1" applyProtection="1">
      <alignment horizontal="center" vertical="center"/>
      <protection hidden="1"/>
    </xf>
    <xf numFmtId="0" fontId="30" fillId="0" borderId="1" xfId="0" applyFont="1" applyBorder="1" applyAlignment="1" applyProtection="1">
      <alignment horizontal="center" vertical="center"/>
      <protection hidden="1"/>
    </xf>
    <xf numFmtId="49" fontId="62" fillId="2" borderId="74" xfId="0" applyNumberFormat="1" applyFont="1" applyFill="1" applyBorder="1" applyAlignment="1" applyProtection="1">
      <alignment horizontal="distributed" vertical="center"/>
      <protection locked="0"/>
    </xf>
    <xf numFmtId="0" fontId="18" fillId="0" borderId="18" xfId="0" applyFont="1" applyBorder="1" applyAlignment="1">
      <alignment horizontal="left" vertical="center" wrapText="1"/>
    </xf>
    <xf numFmtId="0" fontId="18" fillId="0" borderId="19" xfId="0" applyFont="1" applyBorder="1" applyAlignment="1">
      <alignment horizontal="left" vertical="center" wrapText="1"/>
    </xf>
    <xf numFmtId="0" fontId="18" fillId="0" borderId="29" xfId="0" applyFont="1" applyBorder="1" applyAlignment="1">
      <alignment horizontal="left" vertical="center" wrapText="1"/>
    </xf>
    <xf numFmtId="38" fontId="50" fillId="2" borderId="18" xfId="1" applyFont="1" applyFill="1" applyBorder="1" applyAlignment="1" applyProtection="1">
      <alignment horizontal="center" vertical="center"/>
      <protection locked="0"/>
    </xf>
    <xf numFmtId="38" fontId="50" fillId="2" borderId="19" xfId="1" applyFont="1" applyFill="1" applyBorder="1" applyAlignment="1" applyProtection="1">
      <alignment horizontal="center" vertical="center"/>
      <protection locked="0"/>
    </xf>
    <xf numFmtId="38" fontId="50" fillId="2" borderId="29" xfId="1" applyFont="1" applyFill="1" applyBorder="1" applyAlignment="1" applyProtection="1">
      <alignment horizontal="center" vertical="center"/>
      <protection locked="0"/>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73" fillId="2" borderId="1" xfId="0" applyFont="1" applyFill="1" applyBorder="1" applyAlignment="1" applyProtection="1">
      <alignment horizontal="center" vertical="center" textRotation="255"/>
      <protection locked="0"/>
    </xf>
    <xf numFmtId="0" fontId="74" fillId="2" borderId="1" xfId="0" applyFont="1" applyFill="1" applyBorder="1" applyAlignment="1" applyProtection="1">
      <alignment horizontal="center" vertical="center"/>
      <protection locked="0"/>
    </xf>
    <xf numFmtId="0" fontId="20" fillId="3" borderId="23" xfId="0" applyFont="1" applyFill="1" applyBorder="1" applyAlignment="1">
      <alignment horizontal="left" vertical="center" wrapText="1"/>
    </xf>
    <xf numFmtId="0" fontId="30" fillId="3" borderId="0" xfId="0" applyFont="1" applyFill="1" applyAlignment="1">
      <alignment horizontal="left" vertical="center" wrapText="1"/>
    </xf>
    <xf numFmtId="0" fontId="121" fillId="3" borderId="0" xfId="0" applyFont="1" applyFill="1" applyAlignment="1">
      <alignment horizontal="left" vertical="center"/>
    </xf>
    <xf numFmtId="0" fontId="71" fillId="0" borderId="1"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62" fillId="2" borderId="1" xfId="0" applyFont="1" applyFill="1" applyBorder="1" applyAlignment="1" applyProtection="1">
      <alignment horizontal="center" vertical="center"/>
      <protection locked="0"/>
    </xf>
    <xf numFmtId="0" fontId="62" fillId="2" borderId="1" xfId="0" applyFont="1" applyFill="1" applyBorder="1" applyProtection="1">
      <alignment vertical="center"/>
      <protection locked="0"/>
    </xf>
    <xf numFmtId="0" fontId="63" fillId="2" borderId="18" xfId="0" applyFont="1" applyFill="1" applyBorder="1" applyAlignment="1" applyProtection="1">
      <alignment horizontal="center" vertical="center" shrinkToFit="1"/>
      <protection locked="0"/>
    </xf>
    <xf numFmtId="0" fontId="63" fillId="2" borderId="19" xfId="0" applyFont="1" applyFill="1" applyBorder="1" applyAlignment="1" applyProtection="1">
      <alignment horizontal="center" vertical="center" shrinkToFit="1"/>
      <protection locked="0"/>
    </xf>
    <xf numFmtId="0" fontId="62" fillId="2" borderId="25" xfId="0" applyFont="1" applyFill="1" applyBorder="1" applyAlignment="1" applyProtection="1">
      <alignment horizontal="center" vertical="center" shrinkToFit="1"/>
      <protection locked="0"/>
    </xf>
    <xf numFmtId="0" fontId="62" fillId="2" borderId="20" xfId="0" applyFont="1" applyFill="1" applyBorder="1" applyAlignment="1" applyProtection="1">
      <alignment horizontal="center" vertical="center" shrinkToFit="1"/>
      <protection locked="0"/>
    </xf>
    <xf numFmtId="0" fontId="0" fillId="0" borderId="1" xfId="0" applyBorder="1" applyAlignment="1">
      <alignment horizontal="center" vertical="center"/>
    </xf>
    <xf numFmtId="0" fontId="64" fillId="2" borderId="18" xfId="0" applyFont="1" applyFill="1" applyBorder="1" applyAlignment="1" applyProtection="1">
      <alignment horizontal="left" vertical="center"/>
      <protection locked="0"/>
    </xf>
    <xf numFmtId="0" fontId="64" fillId="2" borderId="19" xfId="0" applyFont="1" applyFill="1" applyBorder="1" applyAlignment="1" applyProtection="1">
      <alignment horizontal="left" vertical="center"/>
      <protection locked="0"/>
    </xf>
    <xf numFmtId="0" fontId="64" fillId="2" borderId="29" xfId="0" applyFont="1" applyFill="1" applyBorder="1" applyAlignment="1" applyProtection="1">
      <alignment horizontal="left" vertical="center"/>
      <protection locked="0"/>
    </xf>
    <xf numFmtId="49" fontId="62" fillId="2" borderId="74" xfId="0" applyNumberFormat="1" applyFont="1" applyFill="1" applyBorder="1" applyAlignment="1" applyProtection="1">
      <alignment horizontal="center" vertical="center"/>
      <protection locked="0"/>
    </xf>
    <xf numFmtId="49" fontId="62" fillId="2" borderId="75" xfId="0" applyNumberFormat="1" applyFont="1" applyFill="1" applyBorder="1" applyAlignment="1" applyProtection="1">
      <alignment horizontal="center" vertical="center"/>
      <protection locked="0"/>
    </xf>
    <xf numFmtId="49" fontId="62" fillId="2" borderId="76" xfId="0" applyNumberFormat="1" applyFont="1" applyFill="1" applyBorder="1" applyAlignment="1" applyProtection="1">
      <alignment horizontal="center" vertical="center"/>
      <protection locked="0"/>
    </xf>
    <xf numFmtId="0" fontId="63" fillId="2" borderId="50" xfId="0" applyFont="1" applyFill="1" applyBorder="1" applyAlignment="1" applyProtection="1">
      <alignment horizontal="center" vertical="center" shrinkToFit="1"/>
      <protection locked="0"/>
    </xf>
    <xf numFmtId="0" fontId="62" fillId="0" borderId="19" xfId="0" applyFont="1" applyBorder="1" applyAlignment="1" applyProtection="1">
      <alignment horizontal="center" vertical="center" shrinkToFit="1"/>
      <protection locked="0"/>
    </xf>
    <xf numFmtId="0" fontId="62" fillId="0" borderId="29" xfId="0" applyFont="1" applyBorder="1" applyAlignment="1" applyProtection="1">
      <alignment horizontal="center" vertical="center" shrinkToFit="1"/>
      <protection locked="0"/>
    </xf>
    <xf numFmtId="0" fontId="15" fillId="0" borderId="1" xfId="0" applyFont="1" applyBorder="1" applyAlignment="1">
      <alignment horizontal="center" vertical="center"/>
    </xf>
    <xf numFmtId="0" fontId="62" fillId="2" borderId="18" xfId="0" applyFont="1" applyFill="1" applyBorder="1" applyAlignment="1" applyProtection="1">
      <alignment horizontal="center" vertical="center"/>
      <protection locked="0"/>
    </xf>
    <xf numFmtId="0" fontId="62" fillId="2" borderId="19" xfId="0" applyFont="1" applyFill="1" applyBorder="1" applyAlignment="1" applyProtection="1">
      <alignment horizontal="center" vertical="center"/>
      <protection locked="0"/>
    </xf>
    <xf numFmtId="0" fontId="62" fillId="2" borderId="29" xfId="0" applyFont="1" applyFill="1" applyBorder="1" applyAlignment="1" applyProtection="1">
      <alignment horizontal="center" vertical="center"/>
      <protection locked="0"/>
    </xf>
    <xf numFmtId="0" fontId="18" fillId="0" borderId="1" xfId="0" applyFont="1" applyBorder="1" applyAlignment="1">
      <alignment horizontal="center" vertical="center"/>
    </xf>
    <xf numFmtId="0" fontId="45" fillId="0" borderId="18" xfId="0" applyFont="1" applyBorder="1" applyAlignment="1">
      <alignment horizontal="left" vertical="center"/>
    </xf>
    <xf numFmtId="0" fontId="45" fillId="0" borderId="19" xfId="0" applyFont="1" applyBorder="1" applyAlignment="1">
      <alignment horizontal="left" vertical="center"/>
    </xf>
    <xf numFmtId="0" fontId="45" fillId="0" borderId="29" xfId="0" applyFont="1" applyBorder="1" applyAlignment="1">
      <alignment horizontal="left" vertical="center"/>
    </xf>
    <xf numFmtId="49" fontId="62" fillId="2" borderId="18" xfId="0" applyNumberFormat="1" applyFont="1" applyFill="1" applyBorder="1" applyAlignment="1" applyProtection="1">
      <alignment horizontal="center" vertical="center"/>
      <protection locked="0"/>
    </xf>
    <xf numFmtId="49" fontId="62" fillId="2" borderId="29" xfId="0" applyNumberFormat="1" applyFont="1" applyFill="1" applyBorder="1" applyAlignment="1" applyProtection="1">
      <alignment horizontal="center" vertical="center"/>
      <protection locked="0"/>
    </xf>
    <xf numFmtId="0" fontId="62" fillId="2" borderId="18" xfId="0" applyFont="1" applyFill="1" applyBorder="1" applyAlignment="1" applyProtection="1">
      <alignment horizontal="center" vertical="center" shrinkToFit="1"/>
      <protection locked="0"/>
    </xf>
    <xf numFmtId="0" fontId="62" fillId="2" borderId="19" xfId="0" applyFont="1" applyFill="1" applyBorder="1" applyAlignment="1" applyProtection="1">
      <alignment horizontal="center" vertical="center" shrinkToFit="1"/>
      <protection locked="0"/>
    </xf>
    <xf numFmtId="0" fontId="62" fillId="2" borderId="116" xfId="0" applyFont="1" applyFill="1" applyBorder="1" applyAlignment="1" applyProtection="1">
      <alignment horizontal="center" vertical="center" shrinkToFit="1"/>
      <protection locked="0"/>
    </xf>
    <xf numFmtId="0" fontId="69" fillId="2" borderId="1" xfId="0" applyFont="1" applyFill="1" applyBorder="1" applyAlignment="1" applyProtection="1">
      <alignment horizontal="center" vertical="center"/>
      <protection locked="0"/>
    </xf>
    <xf numFmtId="0" fontId="44" fillId="0" borderId="1" xfId="0" applyFont="1" applyBorder="1" applyAlignment="1">
      <alignment horizontal="center" vertical="center"/>
    </xf>
    <xf numFmtId="0" fontId="19" fillId="0" borderId="1" xfId="0" applyFont="1" applyBorder="1" applyAlignment="1">
      <alignment horizontal="center" vertical="center"/>
    </xf>
    <xf numFmtId="49" fontId="62" fillId="2" borderId="1" xfId="0" applyNumberFormat="1" applyFont="1" applyFill="1" applyBorder="1" applyAlignment="1" applyProtection="1">
      <alignment horizontal="center" vertical="center"/>
      <protection locked="0"/>
    </xf>
    <xf numFmtId="0" fontId="62" fillId="0" borderId="18" xfId="0" applyFont="1" applyBorder="1" applyAlignment="1" applyProtection="1">
      <alignment horizontal="center" vertical="center"/>
      <protection locked="0"/>
    </xf>
    <xf numFmtId="0" fontId="62" fillId="0" borderId="29" xfId="0" applyFont="1" applyBorder="1" applyAlignment="1" applyProtection="1">
      <alignment horizontal="center" vertical="center"/>
      <protection locked="0"/>
    </xf>
    <xf numFmtId="0" fontId="65" fillId="0" borderId="69" xfId="0" applyFont="1" applyBorder="1" applyAlignment="1" applyProtection="1">
      <alignment horizontal="center" vertical="center"/>
      <protection hidden="1"/>
    </xf>
    <xf numFmtId="0" fontId="66" fillId="0" borderId="18" xfId="0" applyFont="1" applyBorder="1" applyAlignment="1" applyProtection="1">
      <alignment horizontal="center"/>
      <protection hidden="1"/>
    </xf>
    <xf numFmtId="0" fontId="66" fillId="0" borderId="19" xfId="0" applyFont="1" applyBorder="1" applyAlignment="1" applyProtection="1">
      <alignment horizontal="center"/>
      <protection hidden="1"/>
    </xf>
    <xf numFmtId="0" fontId="66" fillId="0" borderId="29" xfId="0" applyFont="1" applyBorder="1" applyAlignment="1" applyProtection="1">
      <alignment horizontal="center"/>
      <protection hidden="1"/>
    </xf>
    <xf numFmtId="0" fontId="66" fillId="0" borderId="1" xfId="0" applyFont="1" applyBorder="1" applyAlignment="1" applyProtection="1">
      <alignment horizontal="center"/>
      <protection hidden="1"/>
    </xf>
    <xf numFmtId="0" fontId="63" fillId="0" borderId="6" xfId="0" applyFont="1" applyBorder="1" applyAlignment="1" applyProtection="1">
      <alignment horizontal="left" vertical="center" wrapText="1"/>
      <protection hidden="1"/>
    </xf>
    <xf numFmtId="0" fontId="63" fillId="0" borderId="8" xfId="0" applyFont="1" applyBorder="1" applyAlignment="1" applyProtection="1">
      <alignment horizontal="left" vertical="center" wrapText="1"/>
      <protection hidden="1"/>
    </xf>
    <xf numFmtId="176" fontId="64" fillId="0" borderId="21" xfId="2" applyFont="1" applyBorder="1" applyAlignment="1" applyProtection="1">
      <alignment horizontal="left" vertical="center" wrapText="1"/>
      <protection hidden="1"/>
    </xf>
    <xf numFmtId="176" fontId="64" fillId="0" borderId="30" xfId="2" applyFont="1" applyBorder="1" applyAlignment="1" applyProtection="1">
      <alignment horizontal="left" vertical="center" wrapText="1"/>
      <protection hidden="1"/>
    </xf>
    <xf numFmtId="176" fontId="61" fillId="0" borderId="155" xfId="2" applyFont="1" applyBorder="1" applyAlignment="1" applyProtection="1">
      <alignment horizontal="center" vertical="center" wrapText="1"/>
      <protection hidden="1"/>
    </xf>
    <xf numFmtId="176" fontId="61" fillId="0" borderId="153" xfId="2" applyFont="1" applyBorder="1" applyAlignment="1" applyProtection="1">
      <alignment horizontal="center" vertical="center" wrapText="1"/>
      <protection hidden="1"/>
    </xf>
    <xf numFmtId="0" fontId="63" fillId="0" borderId="31" xfId="0" applyFont="1" applyBorder="1" applyAlignment="1" applyProtection="1">
      <alignment horizontal="left" vertical="center" wrapText="1"/>
      <protection hidden="1"/>
    </xf>
    <xf numFmtId="0" fontId="63" fillId="0" borderId="32" xfId="0" applyFont="1" applyBorder="1" applyAlignment="1" applyProtection="1">
      <alignment horizontal="left" vertical="center" wrapText="1"/>
      <protection hidden="1"/>
    </xf>
    <xf numFmtId="0" fontId="61" fillId="0" borderId="21" xfId="0" applyFont="1" applyBorder="1" applyAlignment="1" applyProtection="1">
      <alignment vertical="center" textRotation="255"/>
      <protection hidden="1"/>
    </xf>
    <xf numFmtId="0" fontId="61" fillId="0" borderId="30" xfId="0" applyFont="1" applyBorder="1" applyAlignment="1" applyProtection="1">
      <alignment vertical="center" textRotation="255"/>
      <protection hidden="1"/>
    </xf>
    <xf numFmtId="0" fontId="61" fillId="0" borderId="27" xfId="0" applyFont="1" applyBorder="1" applyAlignment="1" applyProtection="1">
      <alignment horizontal="center" vertical="center" wrapText="1"/>
      <protection hidden="1"/>
    </xf>
    <xf numFmtId="0" fontId="61" fillId="0" borderId="41" xfId="0" applyFont="1" applyBorder="1" applyAlignment="1" applyProtection="1">
      <alignment horizontal="center" vertical="center" wrapText="1"/>
      <protection hidden="1"/>
    </xf>
    <xf numFmtId="0" fontId="61" fillId="0" borderId="49" xfId="0" applyFont="1" applyBorder="1" applyAlignment="1" applyProtection="1">
      <alignment horizontal="center" vertical="center" wrapText="1"/>
      <protection hidden="1"/>
    </xf>
    <xf numFmtId="0" fontId="61" fillId="0" borderId="39" xfId="0" applyFont="1" applyBorder="1" applyAlignment="1" applyProtection="1">
      <alignment horizontal="center" vertical="center" wrapText="1"/>
      <protection hidden="1"/>
    </xf>
    <xf numFmtId="0" fontId="64" fillId="0" borderId="2" xfId="0" applyFont="1" applyBorder="1" applyAlignment="1" applyProtection="1">
      <alignment horizontal="center" vertical="center"/>
      <protection hidden="1"/>
    </xf>
    <xf numFmtId="0" fontId="64" fillId="0" borderId="9" xfId="0" applyFont="1" applyBorder="1" applyAlignment="1" applyProtection="1">
      <alignment horizontal="center" vertical="center"/>
      <protection hidden="1"/>
    </xf>
    <xf numFmtId="176" fontId="61" fillId="0" borderId="18" xfId="2" applyFont="1" applyBorder="1" applyAlignment="1" applyProtection="1">
      <alignment horizontal="center" vertical="center" wrapText="1"/>
      <protection hidden="1"/>
    </xf>
    <xf numFmtId="176" fontId="61" fillId="0" borderId="19" xfId="2" applyFont="1" applyBorder="1" applyAlignment="1" applyProtection="1">
      <alignment horizontal="center" vertical="center" wrapText="1"/>
      <protection hidden="1"/>
    </xf>
    <xf numFmtId="0" fontId="63" fillId="0" borderId="21" xfId="0" applyFont="1" applyBorder="1" applyAlignment="1" applyProtection="1">
      <alignment horizontal="left" vertical="center" wrapText="1"/>
      <protection hidden="1"/>
    </xf>
    <xf numFmtId="0" fontId="63" fillId="0" borderId="30" xfId="0" applyFont="1" applyBorder="1" applyAlignment="1" applyProtection="1">
      <alignment horizontal="left" vertical="center" wrapText="1"/>
      <protection hidden="1"/>
    </xf>
    <xf numFmtId="0" fontId="68" fillId="3" borderId="71" xfId="0" applyFont="1" applyFill="1" applyBorder="1" applyAlignment="1" applyProtection="1">
      <alignment horizontal="center" vertical="center" textRotation="255"/>
      <protection hidden="1"/>
    </xf>
    <xf numFmtId="0" fontId="63" fillId="0" borderId="2" xfId="0" applyFont="1" applyBorder="1" applyAlignment="1" applyProtection="1">
      <alignment horizontal="left" vertical="center" wrapText="1"/>
      <protection hidden="1"/>
    </xf>
    <xf numFmtId="0" fontId="63" fillId="0" borderId="35" xfId="0" applyFont="1" applyBorder="1" applyAlignment="1" applyProtection="1">
      <alignment horizontal="left" vertical="center" wrapText="1"/>
      <protection hidden="1"/>
    </xf>
    <xf numFmtId="0" fontId="63" fillId="0" borderId="161" xfId="0" applyFont="1" applyBorder="1" applyAlignment="1" applyProtection="1">
      <alignment horizontal="left" vertical="center" wrapText="1"/>
      <protection hidden="1"/>
    </xf>
    <xf numFmtId="176" fontId="61" fillId="0" borderId="29" xfId="2" applyFont="1" applyBorder="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1" fillId="0" borderId="6" xfId="0" applyFont="1" applyBorder="1" applyAlignment="1" applyProtection="1">
      <alignment horizontal="center" vertical="center" wrapText="1"/>
      <protection hidden="1"/>
    </xf>
    <xf numFmtId="0" fontId="63" fillId="0" borderId="9" xfId="0" applyFont="1" applyBorder="1" applyAlignment="1" applyProtection="1">
      <alignment horizontal="left" vertical="center" wrapText="1"/>
      <protection hidden="1"/>
    </xf>
    <xf numFmtId="0" fontId="64" fillId="3" borderId="71" xfId="0" applyFont="1" applyFill="1" applyBorder="1" applyAlignment="1" applyProtection="1">
      <alignment horizontal="center" vertical="center" textRotation="255"/>
      <protection hidden="1"/>
    </xf>
    <xf numFmtId="0" fontId="61" fillId="0" borderId="156" xfId="0" applyFont="1" applyBorder="1" applyAlignment="1" applyProtection="1">
      <alignment horizontal="center" vertical="center"/>
      <protection hidden="1"/>
    </xf>
    <xf numFmtId="0" fontId="61" fillId="0" borderId="157" xfId="0" applyFont="1" applyBorder="1" applyAlignment="1" applyProtection="1">
      <alignment horizontal="center" vertical="center"/>
      <protection hidden="1"/>
    </xf>
    <xf numFmtId="0" fontId="69" fillId="3" borderId="71" xfId="0" applyFont="1" applyFill="1" applyBorder="1" applyAlignment="1" applyProtection="1">
      <alignment horizontal="center" vertical="center" textRotation="255"/>
      <protection hidden="1"/>
    </xf>
    <xf numFmtId="0" fontId="69" fillId="3" borderId="66" xfId="0" applyFont="1" applyFill="1" applyBorder="1" applyAlignment="1" applyProtection="1">
      <alignment horizontal="center" vertical="center" textRotation="255"/>
      <protection hidden="1"/>
    </xf>
    <xf numFmtId="0" fontId="61" fillId="0" borderId="1" xfId="0" applyFont="1" applyBorder="1" applyAlignment="1" applyProtection="1">
      <alignment horizontal="center" vertical="center"/>
      <protection hidden="1"/>
    </xf>
    <xf numFmtId="177" fontId="61" fillId="0" borderId="1" xfId="1" applyNumberFormat="1" applyFont="1" applyBorder="1" applyAlignment="1" applyProtection="1">
      <alignment horizontal="center" vertical="center"/>
      <protection hidden="1"/>
    </xf>
    <xf numFmtId="177" fontId="62" fillId="0" borderId="18" xfId="1" applyNumberFormat="1" applyFont="1" applyBorder="1" applyAlignment="1" applyProtection="1">
      <alignment horizontal="center" vertical="center"/>
      <protection hidden="1"/>
    </xf>
    <xf numFmtId="177" fontId="62" fillId="0" borderId="29" xfId="1" applyNumberFormat="1" applyFont="1" applyBorder="1" applyAlignment="1" applyProtection="1">
      <alignment horizontal="center" vertical="center"/>
      <protection hidden="1"/>
    </xf>
    <xf numFmtId="177" fontId="61" fillId="0" borderId="1" xfId="1" applyNumberFormat="1" applyFont="1" applyBorder="1" applyAlignment="1" applyProtection="1">
      <alignment horizontal="right" vertical="center"/>
      <protection hidden="1"/>
    </xf>
    <xf numFmtId="177" fontId="61" fillId="0" borderId="18" xfId="1" applyNumberFormat="1" applyFont="1" applyBorder="1" applyAlignment="1" applyProtection="1">
      <alignment horizontal="right" vertical="center"/>
      <protection hidden="1"/>
    </xf>
    <xf numFmtId="0" fontId="0" fillId="0" borderId="29" xfId="0" applyBorder="1">
      <alignment vertical="center"/>
    </xf>
    <xf numFmtId="0" fontId="69" fillId="0" borderId="1" xfId="0" applyFont="1" applyBorder="1" applyAlignment="1">
      <alignment horizontal="center" vertical="center"/>
    </xf>
    <xf numFmtId="177" fontId="61" fillId="0" borderId="19" xfId="1" applyNumberFormat="1" applyFont="1" applyBorder="1" applyAlignment="1" applyProtection="1">
      <alignment horizontal="right" vertical="center"/>
      <protection hidden="1"/>
    </xf>
    <xf numFmtId="177" fontId="61" fillId="0" borderId="29" xfId="1" applyNumberFormat="1" applyFont="1" applyBorder="1" applyAlignment="1" applyProtection="1">
      <alignment horizontal="right" vertical="center"/>
      <protection hidden="1"/>
    </xf>
    <xf numFmtId="177" fontId="62" fillId="0" borderId="19" xfId="1" applyNumberFormat="1" applyFont="1" applyBorder="1" applyAlignment="1" applyProtection="1">
      <alignment horizontal="center" vertical="center"/>
      <protection hidden="1"/>
    </xf>
    <xf numFmtId="0" fontId="68" fillId="0" borderId="27" xfId="0" applyFont="1" applyBorder="1" applyAlignment="1" applyProtection="1">
      <alignment horizontal="center" vertical="center"/>
      <protection hidden="1"/>
    </xf>
    <xf numFmtId="0" fontId="68" fillId="0" borderId="28" xfId="0" applyFont="1" applyBorder="1" applyAlignment="1" applyProtection="1">
      <alignment horizontal="center" vertical="center"/>
      <protection hidden="1"/>
    </xf>
    <xf numFmtId="0" fontId="68" fillId="0" borderId="26" xfId="0" applyFont="1" applyBorder="1" applyAlignment="1" applyProtection="1">
      <alignment horizontal="center" vertical="center"/>
      <protection hidden="1"/>
    </xf>
    <xf numFmtId="0" fontId="68" fillId="0" borderId="23" xfId="0" applyFont="1" applyBorder="1" applyAlignment="1" applyProtection="1">
      <alignment horizontal="center" vertical="center"/>
      <protection hidden="1"/>
    </xf>
    <xf numFmtId="0" fontId="68" fillId="0" borderId="0" xfId="0" applyFont="1" applyAlignment="1" applyProtection="1">
      <alignment horizontal="center" vertical="center"/>
      <protection hidden="1"/>
    </xf>
    <xf numFmtId="0" fontId="68" fillId="0" borderId="17" xfId="0" applyFont="1" applyBorder="1" applyAlignment="1" applyProtection="1">
      <alignment horizontal="center" vertical="center"/>
      <protection hidden="1"/>
    </xf>
    <xf numFmtId="0" fontId="62" fillId="0" borderId="1" xfId="0" applyFont="1" applyBorder="1" applyAlignment="1" applyProtection="1">
      <alignment horizontal="center" vertical="center"/>
      <protection hidden="1"/>
    </xf>
    <xf numFmtId="38" fontId="75" fillId="0" borderId="27" xfId="1" applyFont="1" applyBorder="1" applyAlignment="1" applyProtection="1">
      <alignment horizontal="center" vertical="center"/>
      <protection hidden="1"/>
    </xf>
    <xf numFmtId="38" fontId="75" fillId="0" borderId="28" xfId="1" applyFont="1" applyBorder="1" applyAlignment="1" applyProtection="1">
      <alignment horizontal="center" vertical="center"/>
      <protection hidden="1"/>
    </xf>
    <xf numFmtId="38" fontId="75" fillId="0" borderId="26" xfId="1" applyFont="1" applyBorder="1" applyAlignment="1" applyProtection="1">
      <alignment horizontal="center" vertical="center"/>
      <protection hidden="1"/>
    </xf>
    <xf numFmtId="38" fontId="80" fillId="2" borderId="1" xfId="1" applyFont="1" applyFill="1" applyBorder="1" applyAlignment="1" applyProtection="1">
      <alignment horizontal="center" vertical="center"/>
      <protection locked="0"/>
    </xf>
    <xf numFmtId="49" fontId="80" fillId="2" borderId="56" xfId="1" applyNumberFormat="1" applyFont="1" applyFill="1" applyBorder="1" applyAlignment="1" applyProtection="1">
      <alignment horizontal="center" vertical="center"/>
      <protection locked="0"/>
    </xf>
    <xf numFmtId="49" fontId="80" fillId="2" borderId="57" xfId="1" applyNumberFormat="1" applyFont="1" applyFill="1" applyBorder="1" applyAlignment="1" applyProtection="1">
      <alignment horizontal="center" vertical="center"/>
      <protection locked="0"/>
    </xf>
    <xf numFmtId="49" fontId="80" fillId="2" borderId="59" xfId="1" applyNumberFormat="1" applyFont="1" applyFill="1" applyBorder="1" applyAlignment="1" applyProtection="1">
      <alignment horizontal="center" vertical="center"/>
      <protection locked="0"/>
    </xf>
    <xf numFmtId="49" fontId="80" fillId="2" borderId="60" xfId="1" applyNumberFormat="1" applyFont="1" applyFill="1" applyBorder="1" applyAlignment="1" applyProtection="1">
      <alignment horizontal="center" vertical="center"/>
      <protection locked="0"/>
    </xf>
    <xf numFmtId="49" fontId="80" fillId="2" borderId="62" xfId="1" applyNumberFormat="1" applyFont="1" applyFill="1" applyBorder="1" applyAlignment="1" applyProtection="1">
      <alignment horizontal="center" vertical="center"/>
      <protection locked="0"/>
    </xf>
    <xf numFmtId="49" fontId="80" fillId="2" borderId="63" xfId="1" applyNumberFormat="1" applyFont="1" applyFill="1" applyBorder="1" applyAlignment="1" applyProtection="1">
      <alignment horizontal="center" vertical="center"/>
      <protection locked="0"/>
    </xf>
    <xf numFmtId="38" fontId="82" fillId="2" borderId="27" xfId="1" applyFont="1" applyFill="1" applyBorder="1" applyAlignment="1" applyProtection="1">
      <alignment horizontal="center" vertical="center"/>
      <protection locked="0"/>
    </xf>
    <xf numFmtId="38" fontId="82" fillId="2" borderId="26" xfId="1" applyFont="1" applyFill="1" applyBorder="1" applyAlignment="1" applyProtection="1">
      <alignment horizontal="center" vertical="center"/>
      <protection locked="0"/>
    </xf>
    <xf numFmtId="38" fontId="82" fillId="2" borderId="24" xfId="1" applyFont="1" applyFill="1" applyBorder="1" applyAlignment="1" applyProtection="1">
      <alignment horizontal="center" vertical="center"/>
      <protection locked="0"/>
    </xf>
    <xf numFmtId="38" fontId="82" fillId="2" borderId="20" xfId="1" applyFont="1" applyFill="1" applyBorder="1" applyAlignment="1" applyProtection="1">
      <alignment horizontal="center" vertical="center"/>
      <protection locked="0"/>
    </xf>
    <xf numFmtId="38" fontId="82" fillId="2" borderId="28" xfId="1" applyFont="1" applyFill="1" applyBorder="1" applyAlignment="1" applyProtection="1">
      <alignment horizontal="center" vertical="center"/>
      <protection locked="0"/>
    </xf>
    <xf numFmtId="38" fontId="82" fillId="2" borderId="25" xfId="1" applyFont="1" applyFill="1" applyBorder="1" applyAlignment="1" applyProtection="1">
      <alignment horizontal="center" vertical="center"/>
      <protection locked="0"/>
    </xf>
    <xf numFmtId="38" fontId="62" fillId="0" borderId="18" xfId="1" applyFont="1" applyBorder="1" applyAlignment="1" applyProtection="1">
      <alignment horizontal="center" vertical="center"/>
      <protection hidden="1"/>
    </xf>
    <xf numFmtId="38" fontId="62" fillId="0" borderId="19" xfId="1" applyFont="1" applyBorder="1" applyAlignment="1" applyProtection="1">
      <alignment horizontal="center" vertical="center"/>
      <protection hidden="1"/>
    </xf>
    <xf numFmtId="38" fontId="62" fillId="0" borderId="29" xfId="1" applyFont="1" applyBorder="1" applyAlignment="1" applyProtection="1">
      <alignment horizontal="center" vertical="center"/>
      <protection hidden="1"/>
    </xf>
    <xf numFmtId="0" fontId="79" fillId="0" borderId="27" xfId="0" applyFont="1" applyBorder="1" applyAlignment="1" applyProtection="1">
      <alignment horizontal="left" vertical="center"/>
      <protection hidden="1"/>
    </xf>
    <xf numFmtId="0" fontId="79" fillId="0" borderId="28" xfId="0" applyFont="1" applyBorder="1" applyAlignment="1" applyProtection="1">
      <alignment horizontal="left" vertical="center"/>
      <protection hidden="1"/>
    </xf>
    <xf numFmtId="0" fontId="79" fillId="0" borderId="26" xfId="0" applyFont="1" applyBorder="1" applyAlignment="1" applyProtection="1">
      <alignment horizontal="left" vertical="center"/>
      <protection hidden="1"/>
    </xf>
    <xf numFmtId="0" fontId="79" fillId="0" borderId="23" xfId="0" applyFont="1" applyBorder="1" applyAlignment="1" applyProtection="1">
      <alignment horizontal="left" vertical="center"/>
      <protection hidden="1"/>
    </xf>
    <xf numFmtId="0" fontId="79" fillId="0" borderId="0" xfId="0" applyFont="1" applyAlignment="1" applyProtection="1">
      <alignment horizontal="left" vertical="center"/>
      <protection hidden="1"/>
    </xf>
    <xf numFmtId="0" fontId="79" fillId="0" borderId="17" xfId="0" applyFont="1" applyBorder="1" applyAlignment="1" applyProtection="1">
      <alignment horizontal="left" vertical="center"/>
      <protection hidden="1"/>
    </xf>
    <xf numFmtId="0" fontId="79" fillId="0" borderId="24" xfId="0" applyFont="1" applyBorder="1" applyAlignment="1" applyProtection="1">
      <alignment horizontal="left" vertical="center"/>
      <protection hidden="1"/>
    </xf>
    <xf numFmtId="0" fontId="79" fillId="0" borderId="25" xfId="0" applyFont="1" applyBorder="1" applyAlignment="1" applyProtection="1">
      <alignment horizontal="left" vertical="center"/>
      <protection hidden="1"/>
    </xf>
    <xf numFmtId="0" fontId="79" fillId="0" borderId="20" xfId="0" applyFont="1" applyBorder="1" applyAlignment="1" applyProtection="1">
      <alignment horizontal="left" vertical="center"/>
      <protection hidden="1"/>
    </xf>
    <xf numFmtId="0" fontId="88" fillId="0" borderId="1" xfId="0" applyFont="1" applyBorder="1" applyAlignment="1" applyProtection="1">
      <alignment horizontal="center" vertical="center" wrapText="1"/>
      <protection hidden="1"/>
    </xf>
    <xf numFmtId="38" fontId="58" fillId="0" borderId="1" xfId="1" applyFont="1" applyBorder="1" applyAlignment="1" applyProtection="1">
      <alignment horizontal="center" vertical="center"/>
      <protection hidden="1"/>
    </xf>
    <xf numFmtId="0" fontId="89" fillId="2" borderId="1" xfId="0" applyFont="1" applyFill="1" applyBorder="1" applyAlignment="1" applyProtection="1">
      <alignment horizontal="center" vertical="center"/>
      <protection locked="0"/>
    </xf>
    <xf numFmtId="0" fontId="79" fillId="0" borderId="27" xfId="0" applyFont="1" applyBorder="1" applyAlignment="1" applyProtection="1">
      <alignment horizontal="left" vertical="center" wrapText="1"/>
      <protection hidden="1"/>
    </xf>
    <xf numFmtId="0" fontId="79" fillId="0" borderId="28" xfId="0" applyFont="1" applyBorder="1" applyAlignment="1" applyProtection="1">
      <alignment horizontal="left" vertical="center" wrapText="1"/>
      <protection hidden="1"/>
    </xf>
    <xf numFmtId="0" fontId="79" fillId="0" borderId="26" xfId="0" applyFont="1" applyBorder="1" applyAlignment="1" applyProtection="1">
      <alignment horizontal="left" vertical="center" wrapText="1"/>
      <protection hidden="1"/>
    </xf>
    <xf numFmtId="0" fontId="79" fillId="0" borderId="23" xfId="0" applyFont="1" applyBorder="1" applyAlignment="1" applyProtection="1">
      <alignment horizontal="left" vertical="center" wrapText="1"/>
      <protection hidden="1"/>
    </xf>
    <xf numFmtId="0" fontId="79" fillId="0" borderId="0" xfId="0" applyFont="1" applyAlignment="1" applyProtection="1">
      <alignment horizontal="left" vertical="center" wrapText="1"/>
      <protection hidden="1"/>
    </xf>
    <xf numFmtId="0" fontId="79" fillId="0" borderId="17" xfId="0" applyFont="1" applyBorder="1" applyAlignment="1" applyProtection="1">
      <alignment horizontal="left" vertical="center" wrapText="1"/>
      <protection hidden="1"/>
    </xf>
    <xf numFmtId="0" fontId="79" fillId="0" borderId="24" xfId="0" applyFont="1" applyBorder="1" applyAlignment="1" applyProtection="1">
      <alignment horizontal="left" vertical="center" wrapText="1"/>
      <protection hidden="1"/>
    </xf>
    <xf numFmtId="0" fontId="79" fillId="0" borderId="25" xfId="0" applyFont="1" applyBorder="1" applyAlignment="1" applyProtection="1">
      <alignment horizontal="left" vertical="center" wrapText="1"/>
      <protection hidden="1"/>
    </xf>
    <xf numFmtId="0" fontId="79" fillId="0" borderId="20" xfId="0" applyFont="1" applyBorder="1" applyAlignment="1" applyProtection="1">
      <alignment horizontal="left" vertical="center" wrapText="1"/>
      <protection hidden="1"/>
    </xf>
    <xf numFmtId="0" fontId="64" fillId="0" borderId="21" xfId="0" applyFont="1" applyBorder="1" applyAlignment="1" applyProtection="1">
      <alignment horizontal="center" vertical="center"/>
      <protection hidden="1"/>
    </xf>
    <xf numFmtId="0" fontId="64" fillId="0" borderId="22" xfId="0" applyFont="1" applyBorder="1" applyAlignment="1" applyProtection="1">
      <alignment horizontal="center" vertical="center"/>
      <protection hidden="1"/>
    </xf>
    <xf numFmtId="0" fontId="64" fillId="0" borderId="30" xfId="0" applyFont="1" applyBorder="1" applyAlignment="1" applyProtection="1">
      <alignment horizontal="center" vertical="center"/>
      <protection hidden="1"/>
    </xf>
    <xf numFmtId="0" fontId="79" fillId="0" borderId="1" xfId="0" applyFont="1" applyBorder="1" applyAlignment="1" applyProtection="1">
      <alignment horizontal="left" vertical="center"/>
      <protection hidden="1"/>
    </xf>
    <xf numFmtId="38" fontId="80" fillId="2" borderId="27" xfId="1" applyFont="1" applyFill="1" applyBorder="1" applyAlignment="1" applyProtection="1">
      <alignment horizontal="right" vertical="center"/>
      <protection locked="0"/>
    </xf>
    <xf numFmtId="38" fontId="80" fillId="2" borderId="28" xfId="1" applyFont="1" applyFill="1" applyBorder="1" applyAlignment="1" applyProtection="1">
      <alignment horizontal="right" vertical="center"/>
      <protection locked="0"/>
    </xf>
    <xf numFmtId="38" fontId="80" fillId="2" borderId="23" xfId="1" applyFont="1" applyFill="1" applyBorder="1" applyAlignment="1" applyProtection="1">
      <alignment horizontal="right" vertical="center"/>
      <protection locked="0"/>
    </xf>
    <xf numFmtId="38" fontId="80" fillId="2" borderId="0" xfId="1" applyFont="1" applyFill="1" applyAlignment="1" applyProtection="1">
      <alignment horizontal="right" vertical="center"/>
      <protection locked="0"/>
    </xf>
    <xf numFmtId="38" fontId="80" fillId="2" borderId="24" xfId="1" applyFont="1" applyFill="1" applyBorder="1" applyAlignment="1" applyProtection="1">
      <alignment horizontal="right" vertical="center"/>
      <protection locked="0"/>
    </xf>
    <xf numFmtId="38" fontId="80" fillId="2" borderId="25" xfId="1" applyFont="1" applyFill="1" applyBorder="1" applyAlignment="1" applyProtection="1">
      <alignment horizontal="right" vertical="center"/>
      <protection locked="0"/>
    </xf>
    <xf numFmtId="0" fontId="68" fillId="0" borderId="66" xfId="0" applyFont="1" applyBorder="1" applyAlignment="1" applyProtection="1">
      <alignment horizontal="left" vertical="center"/>
      <protection hidden="1"/>
    </xf>
    <xf numFmtId="0" fontId="68" fillId="0" borderId="0" xfId="0" applyFont="1" applyAlignment="1" applyProtection="1">
      <alignment horizontal="left" vertical="center"/>
      <protection hidden="1"/>
    </xf>
    <xf numFmtId="0" fontId="68" fillId="0" borderId="67" xfId="0" applyFont="1" applyBorder="1" applyAlignment="1" applyProtection="1">
      <alignment horizontal="left" vertical="center"/>
      <protection hidden="1"/>
    </xf>
    <xf numFmtId="0" fontId="68" fillId="0" borderId="68" xfId="0" applyFont="1" applyBorder="1" applyAlignment="1" applyProtection="1">
      <alignment horizontal="left" vertical="center"/>
      <protection hidden="1"/>
    </xf>
    <xf numFmtId="0" fontId="68" fillId="0" borderId="69" xfId="0" applyFont="1" applyBorder="1" applyAlignment="1" applyProtection="1">
      <alignment horizontal="left" vertical="center"/>
      <protection hidden="1"/>
    </xf>
    <xf numFmtId="0" fontId="68" fillId="0" borderId="70" xfId="0" applyFont="1" applyBorder="1" applyAlignment="1" applyProtection="1">
      <alignment horizontal="left" vertical="center"/>
      <protection hidden="1"/>
    </xf>
    <xf numFmtId="0" fontId="62" fillId="2" borderId="78" xfId="0" applyFont="1" applyFill="1" applyBorder="1" applyAlignment="1" applyProtection="1">
      <alignment horizontal="center" vertical="center"/>
      <protection locked="0"/>
    </xf>
    <xf numFmtId="0" fontId="62" fillId="2" borderId="79" xfId="0" applyFont="1" applyFill="1" applyBorder="1" applyAlignment="1" applyProtection="1">
      <alignment horizontal="center" vertical="center"/>
      <protection locked="0"/>
    </xf>
    <xf numFmtId="38" fontId="61" fillId="0" borderId="23" xfId="1" applyFont="1" applyBorder="1" applyAlignment="1" applyProtection="1">
      <alignment horizontal="center" vertical="center"/>
      <protection hidden="1"/>
    </xf>
    <xf numFmtId="38" fontId="61" fillId="0" borderId="0" xfId="1" applyFont="1" applyAlignment="1" applyProtection="1">
      <alignment horizontal="center" vertical="center"/>
      <protection hidden="1"/>
    </xf>
    <xf numFmtId="38" fontId="61" fillId="0" borderId="17" xfId="1" applyFont="1" applyBorder="1" applyAlignment="1" applyProtection="1">
      <alignment horizontal="center" vertical="center"/>
      <protection hidden="1"/>
    </xf>
    <xf numFmtId="38" fontId="61" fillId="0" borderId="24" xfId="1" applyFont="1" applyBorder="1" applyAlignment="1" applyProtection="1">
      <alignment horizontal="center" vertical="center"/>
      <protection hidden="1"/>
    </xf>
    <xf numFmtId="38" fontId="61" fillId="0" borderId="25" xfId="1" applyFont="1" applyBorder="1" applyAlignment="1" applyProtection="1">
      <alignment horizontal="center" vertical="center"/>
      <protection hidden="1"/>
    </xf>
    <xf numFmtId="38" fontId="61" fillId="0" borderId="20" xfId="1" applyFont="1" applyBorder="1" applyAlignment="1" applyProtection="1">
      <alignment horizontal="center" vertical="center"/>
      <protection hidden="1"/>
    </xf>
    <xf numFmtId="38" fontId="82" fillId="2" borderId="23" xfId="1" applyFont="1" applyFill="1" applyBorder="1" applyAlignment="1" applyProtection="1">
      <alignment horizontal="center" vertical="center"/>
      <protection locked="0"/>
    </xf>
    <xf numFmtId="38" fontId="82" fillId="2" borderId="0" xfId="1" applyFont="1" applyFill="1" applyAlignment="1" applyProtection="1">
      <alignment horizontal="center" vertical="center"/>
      <protection locked="0"/>
    </xf>
    <xf numFmtId="38" fontId="82" fillId="2" borderId="17" xfId="1" applyFont="1" applyFill="1" applyBorder="1" applyAlignment="1" applyProtection="1">
      <alignment horizontal="center" vertical="center"/>
      <protection locked="0"/>
    </xf>
    <xf numFmtId="38" fontId="87" fillId="3" borderId="0" xfId="1" applyFont="1" applyFill="1" applyAlignment="1" applyProtection="1">
      <alignment horizontal="center" vertical="center"/>
      <protection hidden="1"/>
    </xf>
    <xf numFmtId="186" fontId="79" fillId="2" borderId="1" xfId="1" applyNumberFormat="1" applyFont="1" applyFill="1" applyBorder="1" applyAlignment="1" applyProtection="1">
      <alignment horizontal="right" vertical="center"/>
      <protection locked="0"/>
    </xf>
    <xf numFmtId="186" fontId="79" fillId="2" borderId="18" xfId="1" applyNumberFormat="1" applyFont="1" applyFill="1" applyBorder="1" applyAlignment="1" applyProtection="1">
      <alignment horizontal="right" vertical="center"/>
      <protection locked="0"/>
    </xf>
    <xf numFmtId="38" fontId="62" fillId="0" borderId="26" xfId="1" applyFont="1" applyBorder="1" applyAlignment="1" applyProtection="1">
      <alignment horizontal="center" vertical="center"/>
      <protection hidden="1"/>
    </xf>
    <xf numFmtId="38" fontId="62" fillId="0" borderId="17" xfId="1" applyFont="1" applyBorder="1" applyAlignment="1" applyProtection="1">
      <alignment horizontal="center" vertical="center"/>
      <protection hidden="1"/>
    </xf>
    <xf numFmtId="38" fontId="62" fillId="0" borderId="20" xfId="1" applyFont="1" applyBorder="1" applyAlignment="1" applyProtection="1">
      <alignment horizontal="center" vertical="center"/>
      <protection hidden="1"/>
    </xf>
    <xf numFmtId="0" fontId="94" fillId="0" borderId="107" xfId="0" applyFont="1" applyBorder="1" applyAlignment="1" applyProtection="1">
      <alignment horizontal="left" vertical="center"/>
      <protection hidden="1"/>
    </xf>
    <xf numFmtId="0" fontId="94" fillId="0" borderId="28" xfId="0" applyFont="1" applyBorder="1" applyAlignment="1" applyProtection="1">
      <alignment horizontal="left" vertical="center"/>
      <protection hidden="1"/>
    </xf>
    <xf numFmtId="0" fontId="94" fillId="0" borderId="26" xfId="0" applyFont="1" applyBorder="1" applyAlignment="1" applyProtection="1">
      <alignment horizontal="left" vertical="center"/>
      <protection hidden="1"/>
    </xf>
    <xf numFmtId="0" fontId="94" fillId="0" borderId="94" xfId="0" applyFont="1" applyBorder="1" applyAlignment="1" applyProtection="1">
      <alignment horizontal="left" vertical="center"/>
      <protection hidden="1"/>
    </xf>
    <xf numFmtId="0" fontId="94" fillId="0" borderId="25" xfId="0" applyFont="1" applyBorder="1" applyAlignment="1" applyProtection="1">
      <alignment horizontal="left" vertical="center"/>
      <protection hidden="1"/>
    </xf>
    <xf numFmtId="0" fontId="94" fillId="0" borderId="20" xfId="0" applyFont="1" applyBorder="1" applyAlignment="1" applyProtection="1">
      <alignment horizontal="left" vertical="center"/>
      <protection hidden="1"/>
    </xf>
    <xf numFmtId="0" fontId="61" fillId="2" borderId="114" xfId="0" applyFont="1" applyFill="1" applyBorder="1" applyAlignment="1" applyProtection="1">
      <alignment horizontal="left" vertical="top" wrapText="1"/>
      <protection locked="0"/>
    </xf>
    <xf numFmtId="0" fontId="61" fillId="2" borderId="108" xfId="0" applyFont="1" applyFill="1" applyBorder="1" applyAlignment="1" applyProtection="1">
      <alignment horizontal="left" vertical="top" wrapText="1"/>
      <protection locked="0"/>
    </xf>
    <xf numFmtId="0" fontId="61" fillId="2" borderId="115" xfId="0" applyFont="1" applyFill="1" applyBorder="1" applyAlignment="1" applyProtection="1">
      <alignment horizontal="left" vertical="top" wrapText="1"/>
      <protection locked="0"/>
    </xf>
    <xf numFmtId="0" fontId="61" fillId="2" borderId="23" xfId="0" applyFont="1" applyFill="1" applyBorder="1" applyAlignment="1" applyProtection="1">
      <alignment horizontal="left" vertical="top" wrapText="1"/>
      <protection locked="0"/>
    </xf>
    <xf numFmtId="0" fontId="61" fillId="2" borderId="0" xfId="0" applyFont="1" applyFill="1" applyAlignment="1" applyProtection="1">
      <alignment horizontal="left" vertical="top" wrapText="1"/>
      <protection locked="0"/>
    </xf>
    <xf numFmtId="0" fontId="61" fillId="2" borderId="17" xfId="0" applyFont="1" applyFill="1" applyBorder="1" applyAlignment="1" applyProtection="1">
      <alignment horizontal="left" vertical="top" wrapText="1"/>
      <protection locked="0"/>
    </xf>
    <xf numFmtId="0" fontId="61" fillId="2" borderId="24" xfId="0" applyFont="1" applyFill="1" applyBorder="1" applyAlignment="1" applyProtection="1">
      <alignment horizontal="left" vertical="top" wrapText="1"/>
      <protection locked="0"/>
    </xf>
    <xf numFmtId="0" fontId="61" fillId="2" borderId="25" xfId="0" applyFont="1" applyFill="1" applyBorder="1" applyAlignment="1" applyProtection="1">
      <alignment horizontal="left" vertical="top" wrapText="1"/>
      <protection locked="0"/>
    </xf>
    <xf numFmtId="0" fontId="61" fillId="2" borderId="20" xfId="0" applyFont="1" applyFill="1" applyBorder="1" applyAlignment="1" applyProtection="1">
      <alignment horizontal="left" vertical="top" wrapText="1"/>
      <protection locked="0"/>
    </xf>
    <xf numFmtId="38" fontId="91" fillId="0" borderId="100" xfId="0" applyNumberFormat="1" applyFont="1" applyBorder="1" applyAlignment="1" applyProtection="1">
      <alignment horizontal="center" vertical="center"/>
      <protection hidden="1"/>
    </xf>
    <xf numFmtId="38" fontId="91" fillId="0" borderId="97" xfId="0" applyNumberFormat="1" applyFont="1" applyBorder="1" applyAlignment="1" applyProtection="1">
      <alignment horizontal="center" vertical="center"/>
      <protection hidden="1"/>
    </xf>
    <xf numFmtId="38" fontId="91" fillId="0" borderId="98" xfId="0" applyNumberFormat="1" applyFont="1" applyBorder="1" applyAlignment="1" applyProtection="1">
      <alignment horizontal="center" vertical="center"/>
      <protection hidden="1"/>
    </xf>
    <xf numFmtId="0" fontId="64" fillId="0" borderId="26" xfId="0" applyFont="1" applyBorder="1" applyAlignment="1" applyProtection="1">
      <alignment horizontal="center" vertical="center"/>
      <protection hidden="1"/>
    </xf>
    <xf numFmtId="0" fontId="64" fillId="0" borderId="20" xfId="0" applyFont="1" applyBorder="1" applyAlignment="1" applyProtection="1">
      <alignment horizontal="center" vertical="center"/>
      <protection hidden="1"/>
    </xf>
    <xf numFmtId="0" fontId="62" fillId="0" borderId="27" xfId="0" applyFont="1" applyBorder="1" applyAlignment="1" applyProtection="1">
      <alignment horizontal="left" vertical="center"/>
      <protection hidden="1"/>
    </xf>
    <xf numFmtId="0" fontId="62" fillId="0" borderId="28" xfId="0" applyFont="1" applyBorder="1" applyAlignment="1" applyProtection="1">
      <alignment horizontal="left" vertical="center"/>
      <protection hidden="1"/>
    </xf>
    <xf numFmtId="0" fontId="62" fillId="0" borderId="26" xfId="0" applyFont="1" applyBorder="1" applyAlignment="1" applyProtection="1">
      <alignment horizontal="left" vertical="center"/>
      <protection hidden="1"/>
    </xf>
    <xf numFmtId="0" fontId="62" fillId="0" borderId="24" xfId="0" applyFont="1" applyBorder="1" applyAlignment="1" applyProtection="1">
      <alignment horizontal="left" vertical="center"/>
      <protection hidden="1"/>
    </xf>
    <xf numFmtId="0" fontId="62" fillId="0" borderId="25" xfId="0" applyFont="1" applyBorder="1" applyAlignment="1" applyProtection="1">
      <alignment horizontal="left" vertical="center"/>
      <protection hidden="1"/>
    </xf>
    <xf numFmtId="0" fontId="62" fillId="0" borderId="20" xfId="0" applyFont="1" applyBorder="1" applyAlignment="1" applyProtection="1">
      <alignment horizontal="left" vertical="center"/>
      <protection hidden="1"/>
    </xf>
    <xf numFmtId="0" fontId="62" fillId="0" borderId="18" xfId="0" applyFont="1" applyBorder="1" applyAlignment="1" applyProtection="1">
      <alignment horizontal="center" vertical="center"/>
      <protection hidden="1"/>
    </xf>
    <xf numFmtId="0" fontId="62" fillId="0" borderId="19" xfId="0" applyFont="1" applyBorder="1" applyAlignment="1" applyProtection="1">
      <alignment horizontal="center" vertical="center"/>
      <protection hidden="1"/>
    </xf>
    <xf numFmtId="0" fontId="62" fillId="0" borderId="29" xfId="0" applyFont="1" applyBorder="1" applyAlignment="1" applyProtection="1">
      <alignment horizontal="center" vertical="center"/>
      <protection hidden="1"/>
    </xf>
    <xf numFmtId="0" fontId="68" fillId="0" borderId="72" xfId="0" applyFont="1" applyBorder="1" applyAlignment="1" applyProtection="1">
      <alignment horizontal="left" vertical="center"/>
      <protection hidden="1"/>
    </xf>
    <xf numFmtId="0" fontId="68" fillId="0" borderId="80" xfId="0" applyFont="1" applyBorder="1" applyAlignment="1" applyProtection="1">
      <alignment horizontal="left" vertical="center"/>
      <protection hidden="1"/>
    </xf>
    <xf numFmtId="0" fontId="68" fillId="0" borderId="81" xfId="0" applyFont="1" applyBorder="1" applyAlignment="1" applyProtection="1">
      <alignment horizontal="left" vertical="center"/>
      <protection hidden="1"/>
    </xf>
    <xf numFmtId="0" fontId="61" fillId="0" borderId="78" xfId="0" applyFont="1" applyBorder="1" applyAlignment="1" applyProtection="1">
      <alignment horizontal="center" vertical="center"/>
      <protection hidden="1"/>
    </xf>
    <xf numFmtId="38" fontId="62" fillId="0" borderId="78" xfId="0" applyNumberFormat="1" applyFont="1" applyBorder="1" applyAlignment="1" applyProtection="1">
      <alignment horizontal="center" vertical="center"/>
      <protection hidden="1"/>
    </xf>
    <xf numFmtId="0" fontId="62" fillId="0" borderId="78" xfId="0" applyFont="1" applyBorder="1" applyAlignment="1" applyProtection="1">
      <alignment horizontal="center" vertical="center"/>
      <protection hidden="1"/>
    </xf>
    <xf numFmtId="38" fontId="77" fillId="3" borderId="0" xfId="1" applyFont="1" applyFill="1" applyAlignment="1" applyProtection="1">
      <alignment horizontal="center" vertical="center"/>
      <protection hidden="1"/>
    </xf>
    <xf numFmtId="38" fontId="61" fillId="0" borderId="18" xfId="1" applyFont="1" applyBorder="1" applyAlignment="1" applyProtection="1">
      <alignment horizontal="center" vertical="center"/>
      <protection hidden="1"/>
    </xf>
    <xf numFmtId="38" fontId="61" fillId="0" borderId="19" xfId="1" applyFont="1" applyBorder="1" applyAlignment="1" applyProtection="1">
      <alignment horizontal="center" vertical="center"/>
      <protection hidden="1"/>
    </xf>
    <xf numFmtId="38" fontId="61" fillId="0" borderId="29" xfId="1" applyFont="1" applyBorder="1" applyAlignment="1" applyProtection="1">
      <alignment horizontal="center" vertical="center"/>
      <protection hidden="1"/>
    </xf>
    <xf numFmtId="38" fontId="75" fillId="0" borderId="23" xfId="1" applyFont="1" applyBorder="1" applyAlignment="1" applyProtection="1">
      <alignment horizontal="center" vertical="center"/>
      <protection hidden="1"/>
    </xf>
    <xf numFmtId="38" fontId="75" fillId="0" borderId="0" xfId="1" applyFont="1" applyAlignment="1" applyProtection="1">
      <alignment horizontal="center" vertical="center"/>
      <protection hidden="1"/>
    </xf>
    <xf numFmtId="38" fontId="75" fillId="0" borderId="17" xfId="1" applyFont="1" applyBorder="1" applyAlignment="1" applyProtection="1">
      <alignment horizontal="center" vertical="center"/>
      <protection hidden="1"/>
    </xf>
    <xf numFmtId="38" fontId="61" fillId="0" borderId="27" xfId="1" applyFont="1" applyBorder="1" applyAlignment="1">
      <alignment horizontal="center" vertical="center"/>
    </xf>
    <xf numFmtId="38" fontId="61" fillId="0" borderId="28" xfId="1" applyFont="1" applyBorder="1" applyAlignment="1">
      <alignment horizontal="center" vertical="center"/>
    </xf>
    <xf numFmtId="38" fontId="61" fillId="0" borderId="26" xfId="1" applyFont="1" applyBorder="1" applyAlignment="1">
      <alignment horizontal="center" vertical="center"/>
    </xf>
    <xf numFmtId="38" fontId="61" fillId="0" borderId="23" xfId="1" applyFont="1" applyBorder="1" applyAlignment="1">
      <alignment horizontal="center" vertical="center"/>
    </xf>
    <xf numFmtId="38" fontId="61" fillId="0" borderId="0" xfId="1" applyFont="1" applyAlignment="1">
      <alignment horizontal="center" vertical="center"/>
    </xf>
    <xf numFmtId="38" fontId="61" fillId="0" borderId="17" xfId="1" applyFont="1" applyBorder="1" applyAlignment="1">
      <alignment horizontal="center" vertical="center"/>
    </xf>
    <xf numFmtId="38" fontId="61" fillId="0" borderId="24" xfId="1" applyFont="1" applyBorder="1" applyAlignment="1">
      <alignment horizontal="center" vertical="center"/>
    </xf>
    <xf numFmtId="38" fontId="61" fillId="0" borderId="25" xfId="1" applyFont="1" applyBorder="1" applyAlignment="1">
      <alignment horizontal="center" vertical="center"/>
    </xf>
    <xf numFmtId="38" fontId="61" fillId="0" borderId="20" xfId="1" applyFont="1" applyBorder="1" applyAlignment="1">
      <alignment horizontal="center" vertical="center"/>
    </xf>
    <xf numFmtId="0" fontId="61" fillId="0" borderId="18" xfId="0" applyFont="1" applyBorder="1" applyAlignment="1" applyProtection="1">
      <alignment horizontal="center" vertical="center"/>
      <protection hidden="1"/>
    </xf>
    <xf numFmtId="0" fontId="61" fillId="0" borderId="19" xfId="0" applyFont="1" applyBorder="1" applyAlignment="1" applyProtection="1">
      <alignment horizontal="center" vertical="center"/>
      <protection hidden="1"/>
    </xf>
    <xf numFmtId="0" fontId="61" fillId="0" borderId="29" xfId="0" applyFont="1" applyBorder="1" applyAlignment="1" applyProtection="1">
      <alignment horizontal="center" vertical="center"/>
      <protection hidden="1"/>
    </xf>
    <xf numFmtId="38" fontId="73" fillId="0" borderId="27" xfId="1" applyFont="1" applyBorder="1" applyAlignment="1">
      <alignment horizontal="right" vertical="center" indent="1"/>
    </xf>
    <xf numFmtId="38" fontId="73" fillId="0" borderId="28" xfId="1" applyFont="1" applyBorder="1" applyAlignment="1">
      <alignment horizontal="right" vertical="center" indent="1"/>
    </xf>
    <xf numFmtId="38" fontId="73" fillId="0" borderId="24" xfId="1" applyFont="1" applyBorder="1" applyAlignment="1">
      <alignment horizontal="right" vertical="center" indent="1"/>
    </xf>
    <xf numFmtId="38" fontId="73" fillId="0" borderId="25" xfId="1" applyFont="1" applyBorder="1" applyAlignment="1">
      <alignment horizontal="right" vertical="center" indent="1"/>
    </xf>
    <xf numFmtId="38" fontId="64" fillId="2" borderId="77" xfId="1" applyFont="1" applyFill="1" applyBorder="1" applyAlignment="1" applyProtection="1">
      <alignment horizontal="center" vertical="center"/>
      <protection locked="0"/>
    </xf>
    <xf numFmtId="38" fontId="64" fillId="2" borderId="78" xfId="1" applyFont="1" applyFill="1" applyBorder="1" applyAlignment="1" applyProtection="1">
      <alignment horizontal="center" vertical="center"/>
      <protection locked="0"/>
    </xf>
    <xf numFmtId="38" fontId="64" fillId="2" borderId="79" xfId="1" applyFont="1" applyFill="1" applyBorder="1" applyAlignment="1" applyProtection="1">
      <alignment horizontal="center" vertical="center"/>
      <protection locked="0"/>
    </xf>
    <xf numFmtId="38" fontId="58" fillId="0" borderId="23" xfId="1" applyFont="1" applyBorder="1" applyAlignment="1" applyProtection="1">
      <alignment horizontal="center" vertical="center"/>
      <protection hidden="1"/>
    </xf>
    <xf numFmtId="38" fontId="58" fillId="0" borderId="0" xfId="1" applyFont="1" applyAlignment="1" applyProtection="1">
      <alignment horizontal="center" vertical="center"/>
      <protection hidden="1"/>
    </xf>
    <xf numFmtId="38" fontId="58" fillId="0" borderId="17" xfId="1" applyFont="1" applyBorder="1" applyAlignment="1" applyProtection="1">
      <alignment horizontal="center" vertical="center"/>
      <protection hidden="1"/>
    </xf>
    <xf numFmtId="0" fontId="88" fillId="0" borderId="1" xfId="0" applyFont="1" applyBorder="1" applyAlignment="1" applyProtection="1">
      <alignment horizontal="center" vertical="center"/>
      <protection hidden="1"/>
    </xf>
    <xf numFmtId="0" fontId="61" fillId="0" borderId="27" xfId="0" applyFont="1" applyBorder="1" applyAlignment="1" applyProtection="1">
      <alignment horizontal="center" vertical="center"/>
      <protection hidden="1"/>
    </xf>
    <xf numFmtId="0" fontId="61" fillId="0" borderId="28" xfId="0" applyFont="1" applyBorder="1" applyAlignment="1" applyProtection="1">
      <alignment horizontal="center" vertical="center"/>
      <protection hidden="1"/>
    </xf>
    <xf numFmtId="0" fontId="61" fillId="0" borderId="26" xfId="0" applyFont="1" applyBorder="1" applyAlignment="1" applyProtection="1">
      <alignment horizontal="center" vertical="center"/>
      <protection hidden="1"/>
    </xf>
    <xf numFmtId="0" fontId="61" fillId="0" borderId="23" xfId="0" applyFont="1" applyBorder="1" applyAlignment="1" applyProtection="1">
      <alignment horizontal="center" vertical="center"/>
      <protection hidden="1"/>
    </xf>
    <xf numFmtId="0" fontId="61" fillId="0" borderId="0" xfId="0" applyFont="1" applyAlignment="1" applyProtection="1">
      <alignment horizontal="center" vertical="center"/>
      <protection hidden="1"/>
    </xf>
    <xf numFmtId="0" fontId="61" fillId="0" borderId="17" xfId="0" applyFont="1" applyBorder="1" applyAlignment="1" applyProtection="1">
      <alignment horizontal="center" vertical="center"/>
      <protection hidden="1"/>
    </xf>
    <xf numFmtId="0" fontId="61" fillId="0" borderId="24" xfId="0" applyFont="1" applyBorder="1" applyAlignment="1" applyProtection="1">
      <alignment horizontal="center" vertical="center"/>
      <protection hidden="1"/>
    </xf>
    <xf numFmtId="0" fontId="61" fillId="0" borderId="25" xfId="0" applyFont="1" applyBorder="1" applyAlignment="1" applyProtection="1">
      <alignment horizontal="center" vertical="center"/>
      <protection hidden="1"/>
    </xf>
    <xf numFmtId="0" fontId="61" fillId="0" borderId="20" xfId="0" applyFont="1" applyBorder="1" applyAlignment="1" applyProtection="1">
      <alignment horizontal="center" vertical="center"/>
      <protection hidden="1"/>
    </xf>
    <xf numFmtId="38" fontId="61" fillId="2" borderId="27" xfId="1" applyFont="1" applyFill="1" applyBorder="1" applyAlignment="1" applyProtection="1">
      <alignment horizontal="center" vertical="center" wrapText="1"/>
      <protection locked="0"/>
    </xf>
    <xf numFmtId="38" fontId="61" fillId="2" borderId="28" xfId="1" applyFont="1" applyFill="1" applyBorder="1" applyAlignment="1" applyProtection="1">
      <alignment horizontal="center" vertical="center" wrapText="1"/>
      <protection locked="0"/>
    </xf>
    <xf numFmtId="38" fontId="61" fillId="2" borderId="26" xfId="1" applyFont="1" applyFill="1" applyBorder="1" applyAlignment="1" applyProtection="1">
      <alignment horizontal="center" vertical="center" wrapText="1"/>
      <protection locked="0"/>
    </xf>
    <xf numFmtId="38" fontId="61" fillId="2" borderId="23" xfId="1" applyFont="1" applyFill="1" applyBorder="1" applyAlignment="1" applyProtection="1">
      <alignment horizontal="center" vertical="center" wrapText="1"/>
      <protection locked="0"/>
    </xf>
    <xf numFmtId="38" fontId="61" fillId="2" borderId="0" xfId="1" applyFont="1" applyFill="1" applyAlignment="1" applyProtection="1">
      <alignment horizontal="center" vertical="center" wrapText="1"/>
      <protection locked="0"/>
    </xf>
    <xf numFmtId="38" fontId="61" fillId="2" borderId="17" xfId="1" applyFont="1" applyFill="1" applyBorder="1" applyAlignment="1" applyProtection="1">
      <alignment horizontal="center" vertical="center" wrapText="1"/>
      <protection locked="0"/>
    </xf>
    <xf numFmtId="38" fontId="61" fillId="2" borderId="24" xfId="1" applyFont="1" applyFill="1" applyBorder="1" applyAlignment="1" applyProtection="1">
      <alignment horizontal="center" vertical="center" wrapText="1"/>
      <protection locked="0"/>
    </xf>
    <xf numFmtId="38" fontId="61" fillId="2" borderId="25" xfId="1" applyFont="1" applyFill="1" applyBorder="1" applyAlignment="1" applyProtection="1">
      <alignment horizontal="center" vertical="center" wrapText="1"/>
      <protection locked="0"/>
    </xf>
    <xf numFmtId="38" fontId="61" fillId="2" borderId="20" xfId="1" applyFont="1" applyFill="1" applyBorder="1" applyAlignment="1" applyProtection="1">
      <alignment horizontal="center" vertical="center" wrapText="1"/>
      <protection locked="0"/>
    </xf>
    <xf numFmtId="49" fontId="80" fillId="2" borderId="58" xfId="1" applyNumberFormat="1" applyFont="1" applyFill="1" applyBorder="1" applyAlignment="1" applyProtection="1">
      <alignment horizontal="center" vertical="center"/>
      <protection locked="0"/>
    </xf>
    <xf numFmtId="49" fontId="80" fillId="2" borderId="61" xfId="1" applyNumberFormat="1" applyFont="1" applyFill="1" applyBorder="1" applyAlignment="1" applyProtection="1">
      <alignment horizontal="center" vertical="center"/>
      <protection locked="0"/>
    </xf>
    <xf numFmtId="49" fontId="80" fillId="2" borderId="64" xfId="1" applyNumberFormat="1" applyFont="1" applyFill="1" applyBorder="1" applyAlignment="1" applyProtection="1">
      <alignment horizontal="center" vertical="center"/>
      <protection locked="0"/>
    </xf>
    <xf numFmtId="38" fontId="62" fillId="2" borderId="27" xfId="1" applyFont="1" applyFill="1" applyBorder="1" applyAlignment="1" applyProtection="1">
      <alignment horizontal="center" vertical="center"/>
      <protection locked="0"/>
    </xf>
    <xf numFmtId="38" fontId="62" fillId="2" borderId="28" xfId="1" applyFont="1" applyFill="1" applyBorder="1" applyAlignment="1" applyProtection="1">
      <alignment horizontal="center" vertical="center"/>
      <protection locked="0"/>
    </xf>
    <xf numFmtId="38" fontId="62" fillId="2" borderId="24" xfId="1" applyFont="1" applyFill="1" applyBorder="1" applyAlignment="1" applyProtection="1">
      <alignment horizontal="center" vertical="center"/>
      <protection locked="0"/>
    </xf>
    <xf numFmtId="38" fontId="62" fillId="2" borderId="25" xfId="1" applyFont="1" applyFill="1" applyBorder="1" applyAlignment="1" applyProtection="1">
      <alignment horizontal="center" vertical="center"/>
      <protection locked="0"/>
    </xf>
    <xf numFmtId="0" fontId="79" fillId="2" borderId="27" xfId="0" applyFont="1" applyFill="1" applyBorder="1" applyAlignment="1" applyProtection="1">
      <alignment horizontal="center" vertical="center"/>
      <protection locked="0"/>
    </xf>
    <xf numFmtId="0" fontId="79" fillId="2" borderId="28" xfId="0" applyFont="1" applyFill="1" applyBorder="1" applyAlignment="1" applyProtection="1">
      <alignment horizontal="center" vertical="center"/>
      <protection locked="0"/>
    </xf>
    <xf numFmtId="0" fontId="79" fillId="2" borderId="26" xfId="0" applyFont="1" applyFill="1" applyBorder="1" applyAlignment="1" applyProtection="1">
      <alignment horizontal="center" vertical="center"/>
      <protection locked="0"/>
    </xf>
    <xf numFmtId="0" fontId="79" fillId="2" borderId="23" xfId="0" applyFont="1" applyFill="1" applyBorder="1" applyAlignment="1" applyProtection="1">
      <alignment horizontal="center" vertical="center"/>
      <protection locked="0"/>
    </xf>
    <xf numFmtId="0" fontId="79" fillId="2" borderId="0" xfId="0" applyFont="1" applyFill="1" applyAlignment="1" applyProtection="1">
      <alignment horizontal="center" vertical="center"/>
      <protection locked="0"/>
    </xf>
    <xf numFmtId="0" fontId="79" fillId="2" borderId="17" xfId="0" applyFont="1" applyFill="1" applyBorder="1" applyAlignment="1" applyProtection="1">
      <alignment horizontal="center" vertical="center"/>
      <protection locked="0"/>
    </xf>
    <xf numFmtId="0" fontId="79" fillId="2" borderId="24" xfId="0" applyFont="1" applyFill="1" applyBorder="1" applyAlignment="1" applyProtection="1">
      <alignment horizontal="center" vertical="center"/>
      <protection locked="0"/>
    </xf>
    <xf numFmtId="0" fontId="79" fillId="2" borderId="25" xfId="0" applyFont="1" applyFill="1" applyBorder="1" applyAlignment="1" applyProtection="1">
      <alignment horizontal="center" vertical="center"/>
      <protection locked="0"/>
    </xf>
    <xf numFmtId="0" fontId="79" fillId="2" borderId="20" xfId="0" applyFont="1" applyFill="1" applyBorder="1" applyAlignment="1" applyProtection="1">
      <alignment horizontal="center" vertical="center"/>
      <protection locked="0"/>
    </xf>
    <xf numFmtId="0" fontId="64" fillId="0" borderId="1" xfId="0" applyFont="1" applyBorder="1" applyAlignment="1" applyProtection="1">
      <alignment horizontal="center" vertical="center"/>
      <protection hidden="1"/>
    </xf>
    <xf numFmtId="0" fontId="80" fillId="2" borderId="27" xfId="0" applyFont="1" applyFill="1" applyBorder="1" applyAlignment="1" applyProtection="1">
      <alignment horizontal="center" vertical="center"/>
      <protection locked="0"/>
    </xf>
    <xf numFmtId="0" fontId="80" fillId="2" borderId="28" xfId="0" applyFont="1" applyFill="1" applyBorder="1" applyAlignment="1" applyProtection="1">
      <alignment horizontal="center" vertical="center"/>
      <protection locked="0"/>
    </xf>
    <xf numFmtId="0" fontId="80" fillId="2" borderId="26" xfId="0" applyFont="1" applyFill="1" applyBorder="1" applyAlignment="1" applyProtection="1">
      <alignment horizontal="center" vertical="center"/>
      <protection locked="0"/>
    </xf>
    <xf numFmtId="0" fontId="80" fillId="2" borderId="23" xfId="0" applyFont="1" applyFill="1" applyBorder="1" applyAlignment="1" applyProtection="1">
      <alignment horizontal="center" vertical="center"/>
      <protection locked="0"/>
    </xf>
    <xf numFmtId="0" fontId="80" fillId="2" borderId="0" xfId="0" applyFont="1" applyFill="1" applyAlignment="1" applyProtection="1">
      <alignment horizontal="center" vertical="center"/>
      <protection locked="0"/>
    </xf>
    <xf numFmtId="0" fontId="80" fillId="2" borderId="17" xfId="0" applyFont="1" applyFill="1" applyBorder="1" applyAlignment="1" applyProtection="1">
      <alignment horizontal="center" vertical="center"/>
      <protection locked="0"/>
    </xf>
    <xf numFmtId="38" fontId="80" fillId="2" borderId="26" xfId="1" applyFont="1" applyFill="1" applyBorder="1" applyAlignment="1" applyProtection="1">
      <alignment horizontal="right" vertical="center"/>
      <protection locked="0"/>
    </xf>
    <xf numFmtId="38" fontId="80" fillId="2" borderId="17" xfId="1" applyFont="1" applyFill="1" applyBorder="1" applyAlignment="1" applyProtection="1">
      <alignment horizontal="right" vertical="center"/>
      <protection locked="0"/>
    </xf>
    <xf numFmtId="38" fontId="80" fillId="2" borderId="20" xfId="1" applyFont="1" applyFill="1" applyBorder="1" applyAlignment="1" applyProtection="1">
      <alignment horizontal="right" vertical="center"/>
      <protection locked="0"/>
    </xf>
    <xf numFmtId="38" fontId="91" fillId="0" borderId="101" xfId="0" applyNumberFormat="1" applyFont="1" applyBorder="1" applyAlignment="1" applyProtection="1">
      <alignment horizontal="center" vertical="center"/>
      <protection hidden="1"/>
    </xf>
    <xf numFmtId="38" fontId="91" fillId="0" borderId="99" xfId="0" applyNumberFormat="1" applyFont="1" applyBorder="1" applyAlignment="1" applyProtection="1">
      <alignment horizontal="center" vertical="center"/>
      <protection hidden="1"/>
    </xf>
    <xf numFmtId="38" fontId="91" fillId="0" borderId="96" xfId="0" applyNumberFormat="1" applyFont="1" applyBorder="1" applyAlignment="1" applyProtection="1">
      <alignment horizontal="center" vertical="center"/>
      <protection hidden="1"/>
    </xf>
    <xf numFmtId="0" fontId="85" fillId="0" borderId="100" xfId="0" applyFont="1" applyBorder="1" applyAlignment="1" applyProtection="1">
      <alignment horizontal="center" vertical="center"/>
      <protection hidden="1"/>
    </xf>
    <xf numFmtId="0" fontId="85" fillId="0" borderId="97" xfId="0" applyFont="1" applyBorder="1" applyAlignment="1" applyProtection="1">
      <alignment horizontal="center" vertical="center"/>
      <protection hidden="1"/>
    </xf>
    <xf numFmtId="0" fontId="85" fillId="0" borderId="98" xfId="0" applyFont="1" applyBorder="1" applyAlignment="1" applyProtection="1">
      <alignment horizontal="center" vertical="center"/>
      <protection hidden="1"/>
    </xf>
    <xf numFmtId="38" fontId="82" fillId="0" borderId="27" xfId="1" applyFont="1" applyBorder="1" applyAlignment="1" applyProtection="1">
      <alignment horizontal="left" vertical="center"/>
      <protection hidden="1"/>
    </xf>
    <xf numFmtId="38" fontId="82" fillId="0" borderId="28" xfId="1" applyFont="1" applyBorder="1" applyAlignment="1" applyProtection="1">
      <alignment horizontal="left" vertical="center"/>
      <protection hidden="1"/>
    </xf>
    <xf numFmtId="38" fontId="82" fillId="0" borderId="26" xfId="1" applyFont="1" applyBorder="1" applyAlignment="1" applyProtection="1">
      <alignment horizontal="left" vertical="center"/>
      <protection hidden="1"/>
    </xf>
    <xf numFmtId="38" fontId="82" fillId="0" borderId="24" xfId="1" applyFont="1" applyBorder="1" applyAlignment="1" applyProtection="1">
      <alignment horizontal="left" vertical="center"/>
      <protection hidden="1"/>
    </xf>
    <xf numFmtId="38" fontId="82" fillId="0" borderId="25" xfId="1" applyFont="1" applyBorder="1" applyAlignment="1" applyProtection="1">
      <alignment horizontal="left" vertical="center"/>
      <protection hidden="1"/>
    </xf>
    <xf numFmtId="38" fontId="82" fillId="0" borderId="20" xfId="1" applyFont="1" applyBorder="1" applyAlignment="1" applyProtection="1">
      <alignment horizontal="left" vertical="center"/>
      <protection hidden="1"/>
    </xf>
    <xf numFmtId="0" fontId="91" fillId="0" borderId="97" xfId="0" applyFont="1" applyBorder="1" applyAlignment="1" applyProtection="1">
      <alignment horizontal="center" vertical="center"/>
      <protection hidden="1"/>
    </xf>
    <xf numFmtId="0" fontId="91" fillId="0" borderId="98" xfId="0" applyFont="1" applyBorder="1" applyAlignment="1" applyProtection="1">
      <alignment horizontal="center" vertical="center"/>
      <protection hidden="1"/>
    </xf>
    <xf numFmtId="0" fontId="62" fillId="0" borderId="1" xfId="0" applyFont="1" applyBorder="1" applyAlignment="1" applyProtection="1">
      <alignment horizontal="left" vertical="center"/>
      <protection hidden="1"/>
    </xf>
    <xf numFmtId="0" fontId="90" fillId="0" borderId="100" xfId="0" applyFont="1" applyBorder="1" applyAlignment="1" applyProtection="1">
      <alignment horizontal="center" vertical="center"/>
      <protection hidden="1"/>
    </xf>
    <xf numFmtId="0" fontId="90" fillId="0" borderId="97" xfId="0" applyFont="1" applyBorder="1" applyAlignment="1" applyProtection="1">
      <alignment horizontal="center" vertical="center"/>
      <protection hidden="1"/>
    </xf>
    <xf numFmtId="0" fontId="90" fillId="0" borderId="98" xfId="0" applyFont="1" applyBorder="1" applyAlignment="1" applyProtection="1">
      <alignment horizontal="center" vertical="center"/>
      <protection hidden="1"/>
    </xf>
    <xf numFmtId="38" fontId="61" fillId="0" borderId="1" xfId="1" applyFont="1" applyFill="1" applyBorder="1" applyAlignment="1" applyProtection="1">
      <alignment horizontal="left" vertical="center"/>
      <protection hidden="1"/>
    </xf>
    <xf numFmtId="49" fontId="80" fillId="2" borderId="1" xfId="1" applyNumberFormat="1" applyFont="1" applyFill="1" applyBorder="1" applyAlignment="1" applyProtection="1">
      <alignment horizontal="center" vertical="center"/>
      <protection locked="0" hidden="1"/>
    </xf>
    <xf numFmtId="0" fontId="61" fillId="3" borderId="0" xfId="0" applyFont="1" applyFill="1" applyAlignment="1" applyProtection="1">
      <alignment horizontal="left" vertical="center" wrapText="1"/>
      <protection hidden="1"/>
    </xf>
    <xf numFmtId="0" fontId="84" fillId="0" borderId="100" xfId="0" applyFont="1" applyBorder="1" applyAlignment="1" applyProtection="1">
      <alignment horizontal="center" vertical="center" wrapText="1"/>
      <protection hidden="1"/>
    </xf>
    <xf numFmtId="0" fontId="62" fillId="0" borderId="108" xfId="0" applyFont="1" applyBorder="1">
      <alignment vertical="center"/>
    </xf>
    <xf numFmtId="0" fontId="62" fillId="0" borderId="109" xfId="0" applyFont="1" applyBorder="1">
      <alignment vertical="center"/>
    </xf>
    <xf numFmtId="0" fontId="62" fillId="0" borderId="104" xfId="0" applyFont="1" applyBorder="1">
      <alignment vertical="center"/>
    </xf>
    <xf numFmtId="0" fontId="62" fillId="0" borderId="0" xfId="0" applyFont="1">
      <alignment vertical="center"/>
    </xf>
    <xf numFmtId="0" fontId="62" fillId="0" borderId="106" xfId="0" applyFont="1" applyBorder="1">
      <alignment vertical="center"/>
    </xf>
    <xf numFmtId="0" fontId="62" fillId="0" borderId="110" xfId="0" applyFont="1" applyBorder="1">
      <alignment vertical="center"/>
    </xf>
    <xf numFmtId="0" fontId="62" fillId="0" borderId="111" xfId="0" applyFont="1" applyBorder="1">
      <alignment vertical="center"/>
    </xf>
    <xf numFmtId="0" fontId="62" fillId="0" borderId="112" xfId="0" applyFont="1" applyBorder="1">
      <alignment vertical="center"/>
    </xf>
    <xf numFmtId="0" fontId="86" fillId="0" borderId="101" xfId="0" applyFont="1" applyBorder="1" applyAlignment="1" applyProtection="1">
      <alignment horizontal="center" vertical="center"/>
      <protection hidden="1"/>
    </xf>
    <xf numFmtId="0" fontId="86" fillId="0" borderId="99" xfId="0" applyFont="1" applyBorder="1" applyAlignment="1" applyProtection="1">
      <alignment horizontal="center" vertical="center"/>
      <protection hidden="1"/>
    </xf>
    <xf numFmtId="0" fontId="86" fillId="0" borderId="96" xfId="0" applyFont="1" applyBorder="1" applyAlignment="1" applyProtection="1">
      <alignment horizontal="center" vertical="center"/>
      <protection hidden="1"/>
    </xf>
    <xf numFmtId="38" fontId="87" fillId="0" borderId="0" xfId="1" applyFont="1" applyAlignment="1" applyProtection="1">
      <alignment horizontal="center" vertical="center"/>
      <protection hidden="1"/>
    </xf>
    <xf numFmtId="0" fontId="84" fillId="0" borderId="102" xfId="0" applyFont="1" applyBorder="1" applyAlignment="1" applyProtection="1">
      <alignment horizontal="center" vertical="center"/>
      <protection hidden="1"/>
    </xf>
    <xf numFmtId="0" fontId="85" fillId="0" borderId="102" xfId="0" applyFont="1" applyBorder="1" applyAlignment="1" applyProtection="1">
      <alignment horizontal="center" vertical="center" wrapText="1"/>
      <protection hidden="1"/>
    </xf>
    <xf numFmtId="0" fontId="83" fillId="0" borderId="172" xfId="0" applyFont="1" applyBorder="1" applyAlignment="1" applyProtection="1">
      <alignment horizontal="center" vertical="center" wrapText="1"/>
      <protection hidden="1"/>
    </xf>
    <xf numFmtId="0" fontId="83" fillId="0" borderId="108" xfId="0" applyFont="1" applyBorder="1" applyAlignment="1" applyProtection="1">
      <alignment horizontal="center" vertical="center" wrapText="1"/>
      <protection hidden="1"/>
    </xf>
    <xf numFmtId="0" fontId="83" fillId="0" borderId="109" xfId="0" applyFont="1" applyBorder="1" applyAlignment="1" applyProtection="1">
      <alignment horizontal="center" vertical="center" wrapText="1"/>
      <protection hidden="1"/>
    </xf>
    <xf numFmtId="0" fontId="86" fillId="0" borderId="102" xfId="0" applyFont="1" applyBorder="1" applyAlignment="1" applyProtection="1">
      <alignment horizontal="center" vertical="center"/>
      <protection hidden="1"/>
    </xf>
    <xf numFmtId="38" fontId="84" fillId="0" borderId="102" xfId="1" applyFont="1" applyBorder="1" applyAlignment="1" applyProtection="1">
      <alignment horizontal="center" vertical="center"/>
      <protection hidden="1"/>
    </xf>
    <xf numFmtId="0" fontId="84" fillId="0" borderId="97" xfId="0" applyFont="1" applyBorder="1" applyAlignment="1" applyProtection="1">
      <alignment horizontal="center" vertical="center" wrapText="1"/>
      <protection hidden="1"/>
    </xf>
    <xf numFmtId="0" fontId="84" fillId="0" borderId="98" xfId="0" applyFont="1" applyBorder="1" applyAlignment="1" applyProtection="1">
      <alignment horizontal="center" vertical="center" wrapText="1"/>
      <protection hidden="1"/>
    </xf>
    <xf numFmtId="0" fontId="78" fillId="0" borderId="27" xfId="0" applyFont="1" applyBorder="1" applyAlignment="1" applyProtection="1">
      <alignment horizontal="center" vertical="center" wrapText="1"/>
      <protection hidden="1"/>
    </xf>
    <xf numFmtId="0" fontId="78" fillId="0" borderId="28" xfId="0" applyFont="1" applyBorder="1" applyAlignment="1" applyProtection="1">
      <alignment horizontal="center" vertical="center" wrapText="1"/>
      <protection hidden="1"/>
    </xf>
    <xf numFmtId="0" fontId="78" fillId="0" borderId="26" xfId="0" applyFont="1" applyBorder="1" applyAlignment="1" applyProtection="1">
      <alignment horizontal="center" vertical="center" wrapText="1"/>
      <protection hidden="1"/>
    </xf>
    <xf numFmtId="0" fontId="78" fillId="0" borderId="24" xfId="0" applyFont="1" applyBorder="1" applyAlignment="1" applyProtection="1">
      <alignment horizontal="center" vertical="center" wrapText="1"/>
      <protection hidden="1"/>
    </xf>
    <xf numFmtId="0" fontId="78" fillId="0" borderId="25" xfId="0" applyFont="1" applyBorder="1" applyAlignment="1" applyProtection="1">
      <alignment horizontal="center" vertical="center" wrapText="1"/>
      <protection hidden="1"/>
    </xf>
    <xf numFmtId="0" fontId="78" fillId="0" borderId="20" xfId="0" applyFont="1" applyBorder="1" applyAlignment="1" applyProtection="1">
      <alignment horizontal="center" vertical="center" wrapText="1"/>
      <protection hidden="1"/>
    </xf>
    <xf numFmtId="0" fontId="61" fillId="0" borderId="1" xfId="0" applyFont="1" applyBorder="1" applyAlignment="1" applyProtection="1">
      <alignment horizontal="left" vertical="center" wrapText="1"/>
      <protection hidden="1"/>
    </xf>
    <xf numFmtId="0" fontId="89" fillId="2" borderId="27" xfId="0" applyFont="1" applyFill="1" applyBorder="1" applyAlignment="1" applyProtection="1">
      <alignment horizontal="center" vertical="center" wrapText="1"/>
      <protection locked="0" hidden="1"/>
    </xf>
    <xf numFmtId="0" fontId="89" fillId="2" borderId="28" xfId="0" applyFont="1" applyFill="1" applyBorder="1" applyAlignment="1" applyProtection="1">
      <alignment horizontal="center" vertical="center" wrapText="1"/>
      <protection locked="0" hidden="1"/>
    </xf>
    <xf numFmtId="0" fontId="89" fillId="2" borderId="23" xfId="0" applyFont="1" applyFill="1" applyBorder="1" applyAlignment="1" applyProtection="1">
      <alignment horizontal="center" vertical="center" wrapText="1"/>
      <protection locked="0" hidden="1"/>
    </xf>
    <xf numFmtId="0" fontId="89" fillId="2" borderId="0" xfId="0" applyFont="1" applyFill="1" applyAlignment="1" applyProtection="1">
      <alignment horizontal="center" vertical="center" wrapText="1"/>
      <protection locked="0" hidden="1"/>
    </xf>
    <xf numFmtId="0" fontId="89" fillId="2" borderId="24" xfId="0" applyFont="1" applyFill="1" applyBorder="1" applyAlignment="1" applyProtection="1">
      <alignment horizontal="center" vertical="center" wrapText="1"/>
      <protection locked="0" hidden="1"/>
    </xf>
    <xf numFmtId="0" fontId="89" fillId="2" borderId="25" xfId="0" applyFont="1" applyFill="1" applyBorder="1" applyAlignment="1" applyProtection="1">
      <alignment horizontal="center" vertical="center" wrapText="1"/>
      <protection locked="0" hidden="1"/>
    </xf>
    <xf numFmtId="0" fontId="94" fillId="0" borderId="26" xfId="0" applyFont="1" applyBorder="1" applyAlignment="1" applyProtection="1">
      <alignment horizontal="center" vertical="center" wrapText="1"/>
      <protection hidden="1"/>
    </xf>
    <xf numFmtId="0" fontId="94" fillId="0" borderId="17" xfId="0" applyFont="1" applyBorder="1" applyAlignment="1" applyProtection="1">
      <alignment horizontal="center" vertical="center" wrapText="1"/>
      <protection hidden="1"/>
    </xf>
    <xf numFmtId="0" fontId="94" fillId="0" borderId="20" xfId="0" applyFont="1" applyBorder="1" applyAlignment="1" applyProtection="1">
      <alignment horizontal="center" vertical="center" wrapText="1"/>
      <protection hidden="1"/>
    </xf>
    <xf numFmtId="38" fontId="61" fillId="2" borderId="18" xfId="1" applyFont="1" applyFill="1" applyBorder="1" applyAlignment="1" applyProtection="1">
      <alignment horizontal="right" vertical="center"/>
      <protection locked="0" hidden="1"/>
    </xf>
    <xf numFmtId="38" fontId="61" fillId="2" borderId="19" xfId="1" applyFont="1" applyFill="1" applyBorder="1" applyAlignment="1" applyProtection="1">
      <alignment horizontal="right" vertical="center"/>
      <protection locked="0" hidden="1"/>
    </xf>
    <xf numFmtId="38" fontId="61" fillId="2" borderId="29" xfId="1" applyFont="1" applyFill="1" applyBorder="1" applyAlignment="1" applyProtection="1">
      <alignment horizontal="right" vertical="center"/>
      <protection locked="0" hidden="1"/>
    </xf>
    <xf numFmtId="38" fontId="61" fillId="0" borderId="18" xfId="1" applyFont="1" applyBorder="1" applyAlignment="1" applyProtection="1">
      <alignment horizontal="right" vertical="center"/>
      <protection hidden="1"/>
    </xf>
    <xf numFmtId="38" fontId="61" fillId="0" borderId="19" xfId="1" applyFont="1" applyBorder="1" applyAlignment="1" applyProtection="1">
      <alignment horizontal="right" vertical="center"/>
      <protection hidden="1"/>
    </xf>
    <xf numFmtId="38" fontId="61" fillId="0" borderId="29" xfId="1" applyFont="1" applyBorder="1" applyAlignment="1" applyProtection="1">
      <alignment horizontal="right" vertical="center"/>
      <protection hidden="1"/>
    </xf>
    <xf numFmtId="0" fontId="63" fillId="0" borderId="18" xfId="0" applyFont="1" applyBorder="1" applyAlignment="1" applyProtection="1">
      <alignment horizontal="left" vertical="center" wrapText="1"/>
      <protection hidden="1"/>
    </xf>
    <xf numFmtId="0" fontId="63" fillId="0" borderId="19" xfId="0" applyFont="1" applyBorder="1" applyAlignment="1" applyProtection="1">
      <alignment horizontal="left" vertical="center" wrapText="1"/>
      <protection hidden="1"/>
    </xf>
    <xf numFmtId="0" fontId="63" fillId="0" borderId="29" xfId="0" applyFont="1" applyBorder="1" applyAlignment="1" applyProtection="1">
      <alignment horizontal="left" vertical="center" wrapText="1"/>
      <protection hidden="1"/>
    </xf>
    <xf numFmtId="0" fontId="64" fillId="0" borderId="18" xfId="0" applyFont="1" applyBorder="1" applyAlignment="1" applyProtection="1">
      <alignment horizontal="left" vertical="center"/>
      <protection hidden="1"/>
    </xf>
    <xf numFmtId="0" fontId="64" fillId="0" borderId="19" xfId="0" applyFont="1" applyBorder="1" applyAlignment="1" applyProtection="1">
      <alignment horizontal="left" vertical="center"/>
      <protection hidden="1"/>
    </xf>
    <xf numFmtId="0" fontId="64" fillId="0" borderId="29" xfId="0" applyFont="1" applyBorder="1" applyAlignment="1" applyProtection="1">
      <alignment horizontal="left" vertical="center"/>
      <protection hidden="1"/>
    </xf>
    <xf numFmtId="0" fontId="72" fillId="0" borderId="1" xfId="0" applyFont="1" applyBorder="1" applyAlignment="1" applyProtection="1">
      <alignment horizontal="center" vertical="center"/>
      <protection hidden="1"/>
    </xf>
    <xf numFmtId="0" fontId="71" fillId="0" borderId="27" xfId="0" applyFont="1" applyBorder="1" applyAlignment="1" applyProtection="1">
      <alignment horizontal="center" vertical="center" textRotation="255" shrinkToFit="1"/>
      <protection hidden="1"/>
    </xf>
    <xf numFmtId="0" fontId="71" fillId="0" borderId="26" xfId="0" applyFont="1" applyBorder="1" applyAlignment="1" applyProtection="1">
      <alignment horizontal="center" vertical="center" textRotation="255" shrinkToFit="1"/>
      <protection hidden="1"/>
    </xf>
    <xf numFmtId="0" fontId="71" fillId="0" borderId="23" xfId="0" applyFont="1" applyBorder="1" applyAlignment="1" applyProtection="1">
      <alignment horizontal="center" vertical="center" textRotation="255" shrinkToFit="1"/>
      <protection hidden="1"/>
    </xf>
    <xf numFmtId="0" fontId="71" fillId="0" borderId="17" xfId="0" applyFont="1" applyBorder="1" applyAlignment="1" applyProtection="1">
      <alignment horizontal="center" vertical="center" textRotation="255" shrinkToFit="1"/>
      <protection hidden="1"/>
    </xf>
    <xf numFmtId="0" fontId="71" fillId="0" borderId="24" xfId="0" applyFont="1" applyBorder="1" applyAlignment="1" applyProtection="1">
      <alignment horizontal="center" vertical="center" textRotation="255" shrinkToFit="1"/>
      <protection hidden="1"/>
    </xf>
    <xf numFmtId="0" fontId="71" fillId="0" borderId="20" xfId="0" applyFont="1" applyBorder="1" applyAlignment="1" applyProtection="1">
      <alignment horizontal="center" vertical="center" textRotation="255" shrinkToFit="1"/>
      <protection hidden="1"/>
    </xf>
    <xf numFmtId="38" fontId="75" fillId="0" borderId="1" xfId="1" applyFont="1" applyBorder="1" applyAlignment="1" applyProtection="1">
      <alignment horizontal="center" vertical="center"/>
      <protection hidden="1"/>
    </xf>
    <xf numFmtId="0" fontId="68" fillId="0" borderId="66" xfId="0" applyFont="1" applyBorder="1" applyProtection="1">
      <alignment vertical="center"/>
      <protection hidden="1"/>
    </xf>
    <xf numFmtId="0" fontId="68" fillId="0" borderId="0" xfId="0" applyFont="1" applyProtection="1">
      <alignment vertical="center"/>
      <protection hidden="1"/>
    </xf>
    <xf numFmtId="0" fontId="68" fillId="0" borderId="67" xfId="0" applyFont="1" applyBorder="1" applyProtection="1">
      <alignment vertical="center"/>
      <protection hidden="1"/>
    </xf>
    <xf numFmtId="0" fontId="68" fillId="0" borderId="68" xfId="0" applyFont="1" applyBorder="1" applyProtection="1">
      <alignment vertical="center"/>
      <protection hidden="1"/>
    </xf>
    <xf numFmtId="0" fontId="68" fillId="0" borderId="69" xfId="0" applyFont="1" applyBorder="1" applyProtection="1">
      <alignment vertical="center"/>
      <protection hidden="1"/>
    </xf>
    <xf numFmtId="0" fontId="68" fillId="0" borderId="70" xfId="0" applyFont="1" applyBorder="1" applyProtection="1">
      <alignment vertical="center"/>
      <protection hidden="1"/>
    </xf>
    <xf numFmtId="38" fontId="75" fillId="3" borderId="28" xfId="1" applyFont="1" applyFill="1" applyBorder="1" applyAlignment="1" applyProtection="1">
      <alignment horizontal="center" vertical="center"/>
      <protection hidden="1"/>
    </xf>
    <xf numFmtId="0" fontId="62" fillId="0" borderId="27" xfId="0" applyFont="1" applyBorder="1" applyAlignment="1" applyProtection="1">
      <alignment horizontal="left" vertical="center" wrapText="1"/>
      <protection hidden="1"/>
    </xf>
    <xf numFmtId="0" fontId="62" fillId="0" borderId="28" xfId="0" applyFont="1" applyBorder="1" applyAlignment="1" applyProtection="1">
      <alignment horizontal="left" vertical="center" wrapText="1"/>
      <protection hidden="1"/>
    </xf>
    <xf numFmtId="0" fontId="62" fillId="0" borderId="26" xfId="0" applyFont="1" applyBorder="1" applyAlignment="1" applyProtection="1">
      <alignment horizontal="left" vertical="center" wrapText="1"/>
      <protection hidden="1"/>
    </xf>
    <xf numFmtId="0" fontId="62" fillId="0" borderId="23" xfId="0" applyFont="1" applyBorder="1" applyAlignment="1" applyProtection="1">
      <alignment horizontal="left" vertical="center" wrapText="1"/>
      <protection hidden="1"/>
    </xf>
    <xf numFmtId="0" fontId="62" fillId="0" borderId="0" xfId="0" applyFont="1" applyAlignment="1" applyProtection="1">
      <alignment horizontal="left" vertical="center" wrapText="1"/>
      <protection hidden="1"/>
    </xf>
    <xf numFmtId="0" fontId="62" fillId="0" borderId="17" xfId="0" applyFont="1" applyBorder="1" applyAlignment="1" applyProtection="1">
      <alignment horizontal="left" vertical="center" wrapText="1"/>
      <protection hidden="1"/>
    </xf>
    <xf numFmtId="0" fontId="62" fillId="0" borderId="24" xfId="0" applyFont="1" applyBorder="1" applyAlignment="1" applyProtection="1">
      <alignment horizontal="left" vertical="center" wrapText="1"/>
      <protection hidden="1"/>
    </xf>
    <xf numFmtId="0" fontId="62" fillId="0" borderId="25" xfId="0" applyFont="1" applyBorder="1" applyAlignment="1" applyProtection="1">
      <alignment horizontal="left" vertical="center" wrapText="1"/>
      <protection hidden="1"/>
    </xf>
    <xf numFmtId="0" fontId="62" fillId="0" borderId="20" xfId="0" applyFont="1" applyBorder="1" applyAlignment="1" applyProtection="1">
      <alignment horizontal="left" vertical="center" wrapText="1"/>
      <protection hidden="1"/>
    </xf>
    <xf numFmtId="0" fontId="61" fillId="0" borderId="1" xfId="0" applyFont="1" applyBorder="1" applyAlignment="1" applyProtection="1">
      <alignment horizontal="left" vertical="center"/>
      <protection hidden="1"/>
    </xf>
    <xf numFmtId="0" fontId="62" fillId="2" borderId="1" xfId="0" applyFont="1" applyFill="1" applyBorder="1" applyAlignment="1" applyProtection="1">
      <alignment horizontal="center" vertical="center"/>
      <protection locked="0" hidden="1"/>
    </xf>
    <xf numFmtId="0" fontId="71" fillId="0" borderId="1" xfId="0" applyFont="1" applyBorder="1" applyAlignment="1" applyProtection="1">
      <alignment horizontal="left" vertical="center" wrapText="1"/>
      <protection hidden="1"/>
    </xf>
    <xf numFmtId="38" fontId="79" fillId="2" borderId="1" xfId="1" applyFont="1" applyFill="1" applyBorder="1" applyAlignment="1" applyProtection="1">
      <alignment horizontal="center" vertical="center"/>
      <protection locked="0"/>
    </xf>
    <xf numFmtId="0" fontId="17" fillId="0" borderId="69" xfId="0" applyFont="1" applyBorder="1" applyAlignment="1" applyProtection="1">
      <alignment horizontal="center" vertical="center"/>
      <protection hidden="1"/>
    </xf>
    <xf numFmtId="0" fontId="10" fillId="3" borderId="4" xfId="0" applyFont="1" applyFill="1" applyBorder="1" applyAlignment="1" applyProtection="1">
      <alignment horizontal="center" vertical="center"/>
      <protection hidden="1"/>
    </xf>
    <xf numFmtId="0" fontId="10" fillId="3" borderId="6" xfId="0" applyFont="1" applyFill="1" applyBorder="1" applyAlignment="1" applyProtection="1">
      <alignment horizontal="center" vertical="center"/>
      <protection hidden="1"/>
    </xf>
    <xf numFmtId="0" fontId="10" fillId="3" borderId="44" xfId="0" applyFont="1" applyFill="1" applyBorder="1" applyAlignment="1" applyProtection="1">
      <alignment horizontal="center" vertical="center"/>
      <protection hidden="1"/>
    </xf>
    <xf numFmtId="0" fontId="10" fillId="3" borderId="15"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10" fillId="3" borderId="17" xfId="0" applyFont="1" applyFill="1" applyBorder="1" applyAlignment="1" applyProtection="1">
      <alignment horizontal="center" vertical="center"/>
      <protection hidden="1"/>
    </xf>
    <xf numFmtId="0" fontId="10" fillId="3" borderId="8" xfId="0" applyFont="1" applyFill="1" applyBorder="1" applyAlignment="1" applyProtection="1">
      <alignment horizontal="center" vertical="center"/>
      <protection hidden="1"/>
    </xf>
    <xf numFmtId="0" fontId="10" fillId="3" borderId="11" xfId="0" applyFont="1" applyFill="1" applyBorder="1" applyAlignment="1" applyProtection="1">
      <alignment horizontal="center" vertical="center"/>
      <protection hidden="1"/>
    </xf>
    <xf numFmtId="0" fontId="10" fillId="3" borderId="33" xfId="0" applyFont="1" applyFill="1" applyBorder="1" applyAlignment="1" applyProtection="1">
      <alignment horizontal="center" vertical="center"/>
      <protection hidden="1"/>
    </xf>
    <xf numFmtId="176" fontId="3" fillId="0" borderId="3" xfId="2" applyFont="1" applyBorder="1" applyAlignment="1" applyProtection="1">
      <alignment horizontal="right"/>
      <protection hidden="1"/>
    </xf>
    <xf numFmtId="176" fontId="3" fillId="0" borderId="14" xfId="2" applyFont="1" applyBorder="1" applyAlignment="1" applyProtection="1">
      <alignment horizontal="right"/>
      <protection hidden="1"/>
    </xf>
    <xf numFmtId="176" fontId="3" fillId="0" borderId="13" xfId="2" applyFont="1" applyBorder="1" applyAlignment="1" applyProtection="1">
      <alignment horizontal="right"/>
      <protection hidden="1"/>
    </xf>
    <xf numFmtId="38" fontId="3" fillId="0" borderId="3" xfId="0" applyNumberFormat="1" applyFont="1" applyBorder="1" applyAlignment="1" applyProtection="1">
      <alignment horizontal="right" vertical="center"/>
      <protection hidden="1"/>
    </xf>
    <xf numFmtId="38" fontId="3" fillId="0" borderId="14" xfId="0" applyNumberFormat="1" applyFont="1" applyBorder="1" applyAlignment="1" applyProtection="1">
      <alignment horizontal="right" vertical="center"/>
      <protection hidden="1"/>
    </xf>
    <xf numFmtId="38" fontId="3" fillId="0" borderId="13" xfId="0" applyNumberFormat="1" applyFont="1" applyBorder="1" applyAlignment="1" applyProtection="1">
      <alignment horizontal="right" vertical="center"/>
      <protection hidden="1"/>
    </xf>
    <xf numFmtId="0" fontId="9" fillId="0" borderId="3" xfId="0" applyFont="1" applyBorder="1" applyAlignment="1" applyProtection="1">
      <alignment horizontal="justify" vertical="center"/>
      <protection hidden="1"/>
    </xf>
    <xf numFmtId="0" fontId="9" fillId="0" borderId="14" xfId="0" applyFont="1" applyBorder="1" applyAlignment="1" applyProtection="1">
      <alignment horizontal="justify" vertical="center"/>
      <protection hidden="1"/>
    </xf>
    <xf numFmtId="0" fontId="9" fillId="0" borderId="13" xfId="0" applyFont="1" applyBorder="1" applyAlignment="1" applyProtection="1">
      <alignment horizontal="justify" vertical="center"/>
      <protection hidden="1"/>
    </xf>
    <xf numFmtId="0" fontId="10" fillId="0" borderId="3" xfId="0" applyFont="1" applyBorder="1" applyAlignment="1" applyProtection="1">
      <alignment horizontal="justify" vertical="center"/>
      <protection hidden="1"/>
    </xf>
    <xf numFmtId="0" fontId="10" fillId="0" borderId="14" xfId="0" applyFont="1" applyBorder="1" applyAlignment="1" applyProtection="1">
      <alignment horizontal="justify" vertical="center"/>
      <protection hidden="1"/>
    </xf>
    <xf numFmtId="0" fontId="10" fillId="0" borderId="13" xfId="0" applyFont="1" applyBorder="1" applyAlignment="1" applyProtection="1">
      <alignment horizontal="justify" vertical="center"/>
      <protection hidden="1"/>
    </xf>
    <xf numFmtId="176" fontId="3" fillId="0" borderId="55" xfId="2" applyFont="1" applyBorder="1" applyAlignment="1" applyProtection="1">
      <alignment horizontal="right"/>
      <protection hidden="1"/>
    </xf>
    <xf numFmtId="0" fontId="9" fillId="0" borderId="48" xfId="0" applyFont="1" applyBorder="1" applyAlignment="1" applyProtection="1">
      <alignment horizontal="center" vertical="center"/>
      <protection hidden="1"/>
    </xf>
    <xf numFmtId="0" fontId="9" fillId="0" borderId="19" xfId="0" applyFont="1" applyBorder="1" applyAlignment="1" applyProtection="1">
      <alignment horizontal="center" vertical="center"/>
      <protection hidden="1"/>
    </xf>
    <xf numFmtId="0" fontId="9" fillId="0" borderId="29" xfId="0" applyFont="1" applyBorder="1" applyAlignment="1" applyProtection="1">
      <alignment horizontal="center" vertical="center"/>
      <protection hidden="1"/>
    </xf>
    <xf numFmtId="176" fontId="3" fillId="0" borderId="8" xfId="0" applyNumberFormat="1" applyFont="1" applyBorder="1" applyAlignment="1" applyProtection="1">
      <alignment horizontal="right"/>
      <protection hidden="1"/>
    </xf>
    <xf numFmtId="176" fontId="3" fillId="0" borderId="11" xfId="0" applyNumberFormat="1" applyFont="1" applyBorder="1" applyAlignment="1" applyProtection="1">
      <alignment horizontal="right"/>
      <protection hidden="1"/>
    </xf>
    <xf numFmtId="176" fontId="3" fillId="0" borderId="33" xfId="0" applyNumberFormat="1" applyFont="1" applyBorder="1" applyAlignment="1" applyProtection="1">
      <alignment horizontal="right"/>
      <protection hidden="1"/>
    </xf>
    <xf numFmtId="176" fontId="3" fillId="0" borderId="3" xfId="0" applyNumberFormat="1" applyFont="1" applyBorder="1" applyAlignment="1" applyProtection="1">
      <alignment horizontal="right"/>
      <protection hidden="1"/>
    </xf>
    <xf numFmtId="176" fontId="3" fillId="0" borderId="14" xfId="0" applyNumberFormat="1" applyFont="1" applyBorder="1" applyAlignment="1" applyProtection="1">
      <alignment horizontal="right"/>
      <protection hidden="1"/>
    </xf>
    <xf numFmtId="176" fontId="3" fillId="0" borderId="55" xfId="0" applyNumberFormat="1" applyFont="1" applyBorder="1" applyAlignment="1" applyProtection="1">
      <alignment horizontal="right"/>
      <protection hidden="1"/>
    </xf>
    <xf numFmtId="0" fontId="9" fillId="0" borderId="54" xfId="0" applyFont="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9" fillId="0" borderId="13" xfId="0" applyFont="1" applyBorder="1" applyAlignment="1" applyProtection="1">
      <alignment horizontal="center" vertical="center"/>
      <protection hidden="1"/>
    </xf>
    <xf numFmtId="0" fontId="9" fillId="0" borderId="3" xfId="0" applyFont="1" applyBorder="1" applyAlignment="1" applyProtection="1">
      <alignment horizontal="center" vertical="center"/>
      <protection hidden="1"/>
    </xf>
    <xf numFmtId="0" fontId="110" fillId="0" borderId="21" xfId="0" applyFont="1" applyBorder="1" applyAlignment="1" applyProtection="1">
      <alignment horizontal="center" vertical="center"/>
      <protection hidden="1"/>
    </xf>
    <xf numFmtId="0" fontId="5" fillId="0" borderId="4" xfId="0" applyFont="1" applyBorder="1" applyAlignment="1" applyProtection="1">
      <alignment horizontal="left" vertical="center" wrapText="1"/>
      <protection hidden="1"/>
    </xf>
    <xf numFmtId="0" fontId="5" fillId="0" borderId="6" xfId="0"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0" fontId="5" fillId="0" borderId="25" xfId="0" applyFont="1" applyBorder="1" applyAlignment="1" applyProtection="1">
      <alignment horizontal="left" vertical="center" wrapText="1"/>
      <protection hidden="1"/>
    </xf>
    <xf numFmtId="0" fontId="5" fillId="0" borderId="37" xfId="0" applyFont="1" applyBorder="1" applyAlignment="1" applyProtection="1">
      <alignment horizontal="left" vertical="center" wrapText="1"/>
      <protection hidden="1"/>
    </xf>
    <xf numFmtId="0" fontId="9" fillId="0" borderId="12" xfId="0" applyFont="1" applyBorder="1" applyAlignment="1" applyProtection="1">
      <alignment horizontal="center" vertical="center"/>
      <protection hidden="1"/>
    </xf>
    <xf numFmtId="0" fontId="5" fillId="0" borderId="12" xfId="0" applyFont="1" applyBorder="1" applyAlignment="1" applyProtection="1">
      <alignment horizontal="left" vertical="center" shrinkToFit="1"/>
      <protection hidden="1"/>
    </xf>
    <xf numFmtId="38" fontId="3" fillId="2" borderId="3" xfId="1" applyFont="1" applyFill="1" applyBorder="1" applyAlignment="1" applyProtection="1">
      <alignment horizontal="center"/>
      <protection locked="0"/>
    </xf>
    <xf numFmtId="38" fontId="3" fillId="2" borderId="14" xfId="1" applyFont="1" applyFill="1" applyBorder="1" applyAlignment="1" applyProtection="1">
      <alignment horizontal="center"/>
      <protection locked="0"/>
    </xf>
    <xf numFmtId="38" fontId="3" fillId="2" borderId="40" xfId="1" applyFont="1" applyFill="1" applyBorder="1" applyProtection="1">
      <alignment vertical="center"/>
      <protection locked="0"/>
    </xf>
    <xf numFmtId="38" fontId="3" fillId="2" borderId="38" xfId="1" applyFont="1" applyFill="1" applyBorder="1" applyAlignment="1" applyProtection="1">
      <alignment horizontal="center"/>
      <protection locked="0"/>
    </xf>
    <xf numFmtId="38" fontId="3" fillId="2" borderId="40" xfId="1" applyFont="1" applyFill="1" applyBorder="1" applyAlignment="1" applyProtection="1">
      <alignment horizontal="center"/>
      <protection locked="0"/>
    </xf>
    <xf numFmtId="38" fontId="3" fillId="0" borderId="3" xfId="1" applyFont="1" applyBorder="1" applyProtection="1">
      <alignment vertical="center"/>
      <protection hidden="1"/>
    </xf>
    <xf numFmtId="38" fontId="3" fillId="0" borderId="14" xfId="1" applyFont="1" applyBorder="1" applyProtection="1">
      <alignment vertical="center"/>
      <protection hidden="1"/>
    </xf>
    <xf numFmtId="38" fontId="3" fillId="0" borderId="55" xfId="1" applyFont="1" applyBorder="1" applyProtection="1">
      <alignment vertical="center"/>
      <protection hidden="1"/>
    </xf>
    <xf numFmtId="176" fontId="3" fillId="0" borderId="3" xfId="0" applyNumberFormat="1" applyFont="1" applyBorder="1" applyProtection="1">
      <alignment vertical="center"/>
      <protection hidden="1"/>
    </xf>
    <xf numFmtId="0" fontId="3" fillId="0" borderId="14" xfId="0" applyFont="1" applyBorder="1" applyProtection="1">
      <alignment vertical="center"/>
      <protection hidden="1"/>
    </xf>
    <xf numFmtId="0" fontId="3" fillId="0" borderId="55" xfId="0" applyFont="1" applyBorder="1" applyProtection="1">
      <alignment vertical="center"/>
      <protection hidden="1"/>
    </xf>
    <xf numFmtId="0" fontId="9" fillId="0" borderId="45" xfId="0" applyFont="1" applyBorder="1" applyAlignment="1" applyProtection="1">
      <alignment horizontal="justify" vertical="center"/>
      <protection hidden="1"/>
    </xf>
    <xf numFmtId="0" fontId="9" fillId="0" borderId="6" xfId="0" applyFont="1" applyBorder="1" applyAlignment="1" applyProtection="1">
      <alignment horizontal="justify" vertical="center"/>
      <protection hidden="1"/>
    </xf>
    <xf numFmtId="0" fontId="9" fillId="0" borderId="5" xfId="0" applyFont="1" applyBorder="1" applyAlignment="1" applyProtection="1">
      <alignment horizontal="justify" vertical="center"/>
      <protection hidden="1"/>
    </xf>
    <xf numFmtId="0" fontId="3" fillId="0" borderId="2" xfId="0" applyFont="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176" fontId="3" fillId="0" borderId="4" xfId="2" applyFont="1" applyBorder="1" applyAlignment="1" applyProtection="1">
      <alignment horizontal="right" vertical="center"/>
      <protection hidden="1"/>
    </xf>
    <xf numFmtId="176" fontId="3" fillId="0" borderId="6" xfId="2" applyFont="1" applyBorder="1" applyAlignment="1" applyProtection="1">
      <alignment horizontal="right" vertical="center"/>
      <protection hidden="1"/>
    </xf>
    <xf numFmtId="176" fontId="3" fillId="0" borderId="44" xfId="2" applyFont="1" applyBorder="1" applyAlignment="1" applyProtection="1">
      <alignment horizontal="right" vertical="center"/>
      <protection hidden="1"/>
    </xf>
    <xf numFmtId="176" fontId="3" fillId="0" borderId="8" xfId="2" applyFont="1" applyBorder="1" applyAlignment="1" applyProtection="1">
      <alignment horizontal="right" vertical="center"/>
      <protection hidden="1"/>
    </xf>
    <xf numFmtId="176" fontId="3" fillId="0" borderId="11" xfId="2" applyFont="1" applyBorder="1" applyAlignment="1" applyProtection="1">
      <alignment horizontal="right" vertical="center"/>
      <protection hidden="1"/>
    </xf>
    <xf numFmtId="176" fontId="3" fillId="0" borderId="33" xfId="2" applyFont="1" applyBorder="1" applyAlignment="1" applyProtection="1">
      <alignment horizontal="right" vertical="center"/>
      <protection hidden="1"/>
    </xf>
    <xf numFmtId="176" fontId="3" fillId="0" borderId="10" xfId="0" applyNumberFormat="1" applyFont="1" applyBorder="1" applyAlignment="1" applyProtection="1">
      <alignment horizontal="right"/>
      <protection hidden="1"/>
    </xf>
    <xf numFmtId="0" fontId="9" fillId="0" borderId="34" xfId="0" applyFont="1" applyBorder="1" applyAlignment="1" applyProtection="1">
      <alignment horizontal="justify" vertical="center"/>
      <protection hidden="1"/>
    </xf>
    <xf numFmtId="0" fontId="9" fillId="0" borderId="11" xfId="0" applyFont="1" applyBorder="1" applyAlignment="1" applyProtection="1">
      <alignment horizontal="justify" vertical="center"/>
      <protection hidden="1"/>
    </xf>
    <xf numFmtId="0" fontId="9" fillId="0" borderId="10" xfId="0" applyFont="1" applyBorder="1" applyAlignment="1" applyProtection="1">
      <alignment horizontal="justify" vertical="center"/>
      <protection hidden="1"/>
    </xf>
    <xf numFmtId="176" fontId="3" fillId="0" borderId="4" xfId="0" applyNumberFormat="1" applyFont="1" applyBorder="1" applyAlignment="1" applyProtection="1">
      <alignment horizontal="right" vertical="center"/>
      <protection hidden="1"/>
    </xf>
    <xf numFmtId="176" fontId="3" fillId="0" borderId="6" xfId="0" applyNumberFormat="1" applyFont="1" applyBorder="1" applyAlignment="1" applyProtection="1">
      <alignment horizontal="right" vertical="center"/>
      <protection hidden="1"/>
    </xf>
    <xf numFmtId="176" fontId="3" fillId="0" borderId="5" xfId="0" applyNumberFormat="1" applyFont="1" applyBorder="1" applyAlignment="1" applyProtection="1">
      <alignment horizontal="right" vertical="center"/>
      <protection hidden="1"/>
    </xf>
    <xf numFmtId="176" fontId="3" fillId="0" borderId="8" xfId="0" applyNumberFormat="1" applyFont="1" applyBorder="1" applyAlignment="1" applyProtection="1">
      <alignment horizontal="right" vertical="center"/>
      <protection hidden="1"/>
    </xf>
    <xf numFmtId="176" fontId="3" fillId="0" borderId="11" xfId="0" applyNumberFormat="1" applyFont="1" applyBorder="1" applyAlignment="1" applyProtection="1">
      <alignment horizontal="right" vertical="center"/>
      <protection hidden="1"/>
    </xf>
    <xf numFmtId="176" fontId="3" fillId="0" borderId="10" xfId="0" applyNumberFormat="1" applyFont="1" applyBorder="1" applyAlignment="1" applyProtection="1">
      <alignment horizontal="right" vertical="center"/>
      <protection hidden="1"/>
    </xf>
    <xf numFmtId="0" fontId="9" fillId="0" borderId="45"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34" xfId="0" applyFont="1" applyBorder="1" applyAlignment="1" applyProtection="1">
      <alignment horizontal="left" vertical="center" wrapText="1"/>
      <protection hidden="1"/>
    </xf>
    <xf numFmtId="0" fontId="9" fillId="0" borderId="11" xfId="0" applyFont="1" applyBorder="1" applyAlignment="1" applyProtection="1">
      <alignment horizontal="left" vertical="center" wrapText="1"/>
      <protection hidden="1"/>
    </xf>
    <xf numFmtId="0" fontId="9" fillId="0" borderId="10" xfId="0" applyFont="1" applyBorder="1" applyAlignment="1" applyProtection="1">
      <alignment horizontal="left" vertical="center" wrapText="1"/>
      <protection hidden="1"/>
    </xf>
    <xf numFmtId="0" fontId="5" fillId="0" borderId="4" xfId="0" applyFont="1" applyBorder="1" applyAlignment="1" applyProtection="1">
      <alignment horizontal="left"/>
      <protection hidden="1"/>
    </xf>
    <xf numFmtId="0" fontId="5" fillId="0" borderId="6" xfId="0" applyFont="1" applyBorder="1" applyAlignment="1" applyProtection="1">
      <alignment horizontal="left"/>
      <protection hidden="1"/>
    </xf>
    <xf numFmtId="0" fontId="5" fillId="0" borderId="5" xfId="0" applyFont="1" applyBorder="1" applyAlignment="1" applyProtection="1">
      <alignment horizontal="left"/>
      <protection hidden="1"/>
    </xf>
    <xf numFmtId="177" fontId="3" fillId="2" borderId="3" xfId="0" applyNumberFormat="1" applyFont="1" applyFill="1" applyBorder="1" applyProtection="1">
      <alignment vertical="center"/>
      <protection locked="0"/>
    </xf>
    <xf numFmtId="177" fontId="3" fillId="2" borderId="14" xfId="0" applyNumberFormat="1" applyFont="1" applyFill="1" applyBorder="1" applyProtection="1">
      <alignment vertical="center"/>
      <protection locked="0"/>
    </xf>
    <xf numFmtId="177" fontId="3" fillId="2" borderId="55" xfId="0" applyNumberFormat="1" applyFont="1" applyFill="1" applyBorder="1" applyProtection="1">
      <alignment vertical="center"/>
      <protection locked="0"/>
    </xf>
    <xf numFmtId="176" fontId="3" fillId="0" borderId="8" xfId="2" applyFont="1" applyBorder="1" applyAlignment="1" applyProtection="1">
      <alignment horizontal="right"/>
      <protection hidden="1"/>
    </xf>
    <xf numFmtId="176" fontId="3" fillId="0" borderId="11" xfId="2" applyFont="1" applyBorder="1" applyAlignment="1" applyProtection="1">
      <alignment horizontal="right"/>
      <protection hidden="1"/>
    </xf>
    <xf numFmtId="176" fontId="3" fillId="0" borderId="33" xfId="2" applyFont="1" applyBorder="1" applyAlignment="1" applyProtection="1">
      <alignment horizontal="right"/>
      <protection hidden="1"/>
    </xf>
    <xf numFmtId="177" fontId="3" fillId="0" borderId="3" xfId="0" applyNumberFormat="1" applyFont="1" applyBorder="1" applyProtection="1">
      <alignment vertical="center"/>
      <protection hidden="1"/>
    </xf>
    <xf numFmtId="177" fontId="3" fillId="0" borderId="14" xfId="0" applyNumberFormat="1" applyFont="1" applyBorder="1" applyProtection="1">
      <alignment vertical="center"/>
      <protection hidden="1"/>
    </xf>
    <xf numFmtId="177" fontId="3" fillId="0" borderId="55" xfId="0" applyNumberFormat="1" applyFont="1" applyBorder="1" applyProtection="1">
      <alignment vertical="center"/>
      <protection hidden="1"/>
    </xf>
    <xf numFmtId="177" fontId="3" fillId="0" borderId="3" xfId="2" applyNumberFormat="1" applyFont="1" applyBorder="1" applyAlignment="1" applyProtection="1">
      <alignment horizontal="right"/>
      <protection hidden="1"/>
    </xf>
    <xf numFmtId="177" fontId="3" fillId="0" borderId="14" xfId="2" applyNumberFormat="1" applyFont="1" applyBorder="1" applyAlignment="1" applyProtection="1">
      <alignment horizontal="right"/>
      <protection hidden="1"/>
    </xf>
    <xf numFmtId="177" fontId="3" fillId="0" borderId="55" xfId="2" applyNumberFormat="1" applyFont="1" applyBorder="1" applyAlignment="1" applyProtection="1">
      <alignment horizontal="right"/>
      <protection hidden="1"/>
    </xf>
    <xf numFmtId="0" fontId="9" fillId="0" borderId="3" xfId="0" applyFont="1" applyBorder="1" applyProtection="1">
      <alignment vertical="center"/>
      <protection hidden="1"/>
    </xf>
    <xf numFmtId="0" fontId="9" fillId="0" borderId="14" xfId="0" applyFont="1" applyBorder="1" applyProtection="1">
      <alignment vertical="center"/>
      <protection hidden="1"/>
    </xf>
    <xf numFmtId="176" fontId="5" fillId="0" borderId="4" xfId="2" applyFont="1" applyBorder="1" applyAlignment="1" applyProtection="1">
      <alignment horizontal="right"/>
      <protection hidden="1"/>
    </xf>
    <xf numFmtId="176" fontId="5" fillId="0" borderId="6" xfId="2" applyFont="1" applyBorder="1" applyAlignment="1" applyProtection="1">
      <alignment horizontal="right"/>
      <protection hidden="1"/>
    </xf>
    <xf numFmtId="176" fontId="5" fillId="0" borderId="44" xfId="2" applyFont="1" applyBorder="1" applyAlignment="1" applyProtection="1">
      <alignment horizontal="right"/>
      <protection hidden="1"/>
    </xf>
    <xf numFmtId="0" fontId="9" fillId="0" borderId="38" xfId="0" applyFont="1" applyBorder="1" applyAlignment="1" applyProtection="1">
      <alignment horizontal="justify" vertical="center"/>
      <protection hidden="1"/>
    </xf>
    <xf numFmtId="0" fontId="9" fillId="0" borderId="40" xfId="0" applyFont="1" applyBorder="1" applyAlignment="1" applyProtection="1">
      <alignment horizontal="justify" vertical="center"/>
      <protection hidden="1"/>
    </xf>
    <xf numFmtId="0" fontId="9" fillId="0" borderId="39" xfId="0" applyFont="1" applyBorder="1" applyAlignment="1" applyProtection="1">
      <alignment horizontal="justify" vertical="center"/>
      <protection hidden="1"/>
    </xf>
    <xf numFmtId="0" fontId="9" fillId="0" borderId="24" xfId="0" applyFont="1" applyBorder="1" applyAlignment="1" applyProtection="1">
      <alignment horizontal="left" vertical="center" wrapText="1"/>
      <protection hidden="1"/>
    </xf>
    <xf numFmtId="0" fontId="9" fillId="0" borderId="25" xfId="0" applyFont="1" applyBorder="1" applyAlignment="1" applyProtection="1">
      <alignment horizontal="left" vertical="center" wrapText="1"/>
      <protection hidden="1"/>
    </xf>
    <xf numFmtId="0" fontId="9" fillId="0" borderId="37" xfId="0" applyFont="1" applyBorder="1" applyAlignment="1" applyProtection="1">
      <alignment horizontal="left" vertical="center" wrapText="1"/>
      <protection hidden="1"/>
    </xf>
    <xf numFmtId="0" fontId="9" fillId="0" borderId="23"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9" fillId="0" borderId="4" xfId="0" applyFont="1" applyBorder="1" applyAlignment="1" applyProtection="1">
      <alignment horizontal="justify" vertical="center" wrapText="1"/>
      <protection hidden="1"/>
    </xf>
    <xf numFmtId="0" fontId="9" fillId="0" borderId="6" xfId="0" applyFont="1" applyBorder="1" applyAlignment="1" applyProtection="1">
      <alignment horizontal="justify" vertical="center" wrapText="1"/>
      <protection hidden="1"/>
    </xf>
    <xf numFmtId="0" fontId="9" fillId="0" borderId="5" xfId="0" applyFont="1" applyBorder="1" applyAlignment="1" applyProtection="1">
      <alignment horizontal="justify" vertical="center" wrapText="1"/>
      <protection hidden="1"/>
    </xf>
    <xf numFmtId="0" fontId="9" fillId="0" borderId="8" xfId="0" applyFont="1" applyBorder="1" applyAlignment="1" applyProtection="1">
      <alignment horizontal="justify" vertical="center" wrapText="1"/>
      <protection hidden="1"/>
    </xf>
    <xf numFmtId="0" fontId="9" fillId="0" borderId="11" xfId="0" applyFont="1" applyBorder="1" applyAlignment="1" applyProtection="1">
      <alignment horizontal="justify" vertical="center" wrapText="1"/>
      <protection hidden="1"/>
    </xf>
    <xf numFmtId="0" fontId="9" fillId="0" borderId="10" xfId="0" applyFont="1" applyBorder="1" applyAlignment="1" applyProtection="1">
      <alignment horizontal="justify" vertical="center" wrapText="1"/>
      <protection hidden="1"/>
    </xf>
    <xf numFmtId="0" fontId="9" fillId="0" borderId="54" xfId="0" applyFont="1" applyBorder="1" applyAlignment="1" applyProtection="1">
      <alignment horizontal="justify" vertical="center"/>
      <protection hidden="1"/>
    </xf>
    <xf numFmtId="0" fontId="5" fillId="0" borderId="45" xfId="0" applyFont="1" applyBorder="1" applyAlignment="1" applyProtection="1">
      <alignment horizontal="left" vertical="center" wrapText="1"/>
      <protection hidden="1"/>
    </xf>
    <xf numFmtId="0" fontId="5" fillId="0" borderId="34" xfId="0" applyFont="1" applyBorder="1" applyAlignment="1" applyProtection="1">
      <alignment horizontal="left" vertical="center" wrapText="1"/>
      <protection hidden="1"/>
    </xf>
    <xf numFmtId="0" fontId="5" fillId="0" borderId="11" xfId="0" applyFont="1" applyBorder="1" applyAlignment="1" applyProtection="1">
      <alignment horizontal="left" vertical="center" wrapText="1"/>
      <protection hidden="1"/>
    </xf>
    <xf numFmtId="0" fontId="5" fillId="0" borderId="10" xfId="0" applyFont="1" applyBorder="1" applyAlignment="1" applyProtection="1">
      <alignment horizontal="left" vertical="center" wrapText="1"/>
      <protection hidden="1"/>
    </xf>
    <xf numFmtId="176" fontId="3" fillId="0" borderId="5" xfId="2" applyFont="1" applyBorder="1" applyAlignment="1" applyProtection="1">
      <alignment horizontal="right" vertical="center"/>
      <protection hidden="1"/>
    </xf>
    <xf numFmtId="176" fontId="3" fillId="0" borderId="10" xfId="2" applyFont="1" applyBorder="1" applyAlignment="1" applyProtection="1">
      <alignment horizontal="right" vertical="center"/>
      <protection hidden="1"/>
    </xf>
    <xf numFmtId="0" fontId="9" fillId="0" borderId="51" xfId="0" applyFont="1" applyBorder="1" applyAlignment="1" applyProtection="1">
      <alignment horizontal="center" vertical="center"/>
      <protection hidden="1"/>
    </xf>
    <xf numFmtId="0" fontId="9" fillId="0" borderId="46" xfId="0" applyFont="1" applyBorder="1" applyAlignment="1" applyProtection="1">
      <alignment horizontal="center" vertical="center"/>
      <protection hidden="1"/>
    </xf>
    <xf numFmtId="0" fontId="9" fillId="0" borderId="52"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10" fillId="0" borderId="54" xfId="0" applyFont="1" applyBorder="1" applyAlignment="1" applyProtection="1">
      <alignment horizontal="justify" vertical="center"/>
      <protection hidden="1"/>
    </xf>
    <xf numFmtId="0" fontId="11" fillId="0" borderId="3" xfId="0" applyFont="1" applyBorder="1" applyAlignment="1" applyProtection="1">
      <alignment horizontal="left" vertical="center" wrapText="1"/>
      <protection hidden="1"/>
    </xf>
    <xf numFmtId="0" fontId="11" fillId="0" borderId="14" xfId="0" applyFont="1" applyBorder="1" applyAlignment="1" applyProtection="1">
      <alignment horizontal="left" vertical="center" wrapText="1"/>
      <protection hidden="1"/>
    </xf>
    <xf numFmtId="0" fontId="11" fillId="0" borderId="13" xfId="0" applyFont="1" applyBorder="1" applyAlignment="1" applyProtection="1">
      <alignment horizontal="left" vertical="center" wrapText="1"/>
      <protection hidden="1"/>
    </xf>
    <xf numFmtId="0" fontId="10" fillId="0" borderId="45" xfId="0" applyFont="1" applyBorder="1" applyAlignment="1" applyProtection="1">
      <alignment horizontal="center" vertical="center" wrapText="1"/>
      <protection hidden="1"/>
    </xf>
    <xf numFmtId="0" fontId="10" fillId="0" borderId="5" xfId="0" applyFont="1" applyBorder="1" applyAlignment="1" applyProtection="1">
      <alignment horizontal="center" vertical="center" wrapText="1"/>
      <protection hidden="1"/>
    </xf>
    <xf numFmtId="0" fontId="10" fillId="0" borderId="23" xfId="0" applyFont="1" applyBorder="1" applyAlignment="1" applyProtection="1">
      <alignment horizontal="center" vertical="center" wrapText="1"/>
      <protection hidden="1"/>
    </xf>
    <xf numFmtId="0" fontId="10" fillId="0" borderId="7" xfId="0" applyFont="1" applyBorder="1" applyAlignment="1" applyProtection="1">
      <alignment horizontal="center" vertical="center" wrapText="1"/>
      <protection hidden="1"/>
    </xf>
    <xf numFmtId="0" fontId="10" fillId="0" borderId="34"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180" fontId="20" fillId="0" borderId="0" xfId="1" applyNumberFormat="1" applyFont="1" applyAlignment="1" applyProtection="1">
      <alignment horizontal="right" vertical="center"/>
      <protection hidden="1"/>
    </xf>
    <xf numFmtId="0" fontId="134" fillId="0" borderId="0" xfId="0" applyFont="1" applyAlignment="1" applyProtection="1">
      <alignment horizontal="center" vertical="center" wrapText="1"/>
      <protection hidden="1"/>
    </xf>
    <xf numFmtId="0" fontId="48" fillId="0" borderId="0" xfId="0" applyFont="1" applyAlignment="1" applyProtection="1">
      <alignment horizontal="center" vertical="center"/>
      <protection hidden="1"/>
    </xf>
    <xf numFmtId="0" fontId="119" fillId="0" borderId="0" xfId="0" applyFont="1" applyAlignment="1" applyProtection="1">
      <alignment horizontal="center" vertical="center"/>
      <protection hidden="1"/>
    </xf>
    <xf numFmtId="178" fontId="20" fillId="0" borderId="0" xfId="0" applyNumberFormat="1" applyFont="1" applyAlignment="1" applyProtection="1">
      <alignment horizontal="center" vertical="center"/>
      <protection hidden="1"/>
    </xf>
    <xf numFmtId="180" fontId="15" fillId="0" borderId="0" xfId="0" applyNumberFormat="1" applyFont="1" applyAlignment="1" applyProtection="1">
      <alignment horizontal="right" vertical="center"/>
      <protection hidden="1"/>
    </xf>
    <xf numFmtId="178" fontId="22" fillId="0" borderId="0" xfId="0" applyNumberFormat="1" applyFont="1" applyAlignment="1" applyProtection="1">
      <alignment horizontal="left" vertical="center"/>
      <protection hidden="1"/>
    </xf>
    <xf numFmtId="38" fontId="133" fillId="0" borderId="0" xfId="0" applyNumberFormat="1" applyFont="1" applyAlignment="1" applyProtection="1">
      <alignment horizontal="center" vertical="center" wrapText="1"/>
      <protection hidden="1"/>
    </xf>
    <xf numFmtId="0" fontId="133" fillId="0" borderId="0" xfId="0" applyFont="1" applyAlignment="1" applyProtection="1">
      <alignment horizontal="center" vertical="center" wrapText="1"/>
      <protection hidden="1"/>
    </xf>
    <xf numFmtId="0" fontId="0" fillId="0" borderId="0" xfId="0" applyAlignment="1" applyProtection="1">
      <alignment horizontal="center" vertical="center"/>
      <protection hidden="1"/>
    </xf>
    <xf numFmtId="178" fontId="22" fillId="0" borderId="0" xfId="0" applyNumberFormat="1" applyFont="1" applyAlignment="1" applyProtection="1">
      <alignment horizontal="right" indent="1" shrinkToFit="1"/>
      <protection hidden="1"/>
    </xf>
    <xf numFmtId="178" fontId="22" fillId="0" borderId="0" xfId="0" applyNumberFormat="1" applyFont="1" applyAlignment="1" applyProtection="1">
      <alignment horizontal="left" vertical="center" shrinkToFit="1"/>
      <protection hidden="1"/>
    </xf>
    <xf numFmtId="178" fontId="20" fillId="0" borderId="0" xfId="0" applyNumberFormat="1" applyFont="1" applyAlignment="1" applyProtection="1">
      <alignment horizontal="center" vertical="center" shrinkToFit="1"/>
      <protection hidden="1"/>
    </xf>
    <xf numFmtId="178" fontId="132" fillId="0" borderId="0" xfId="0" applyNumberFormat="1" applyFont="1" applyAlignment="1" applyProtection="1">
      <alignment horizontal="center" vertical="top" wrapText="1"/>
      <protection hidden="1"/>
    </xf>
    <xf numFmtId="178" fontId="22" fillId="0" borderId="0" xfId="0" applyNumberFormat="1" applyFont="1" applyAlignment="1" applyProtection="1">
      <alignment horizontal="right" indent="1"/>
      <protection hidden="1"/>
    </xf>
    <xf numFmtId="180" fontId="21" fillId="0" borderId="0" xfId="0" applyNumberFormat="1" applyFont="1" applyAlignment="1" applyProtection="1">
      <alignment horizontal="left" vertical="center"/>
      <protection hidden="1"/>
    </xf>
    <xf numFmtId="180" fontId="15" fillId="0" borderId="0" xfId="0" applyNumberFormat="1" applyFont="1" applyAlignment="1" applyProtection="1">
      <alignment horizontal="center" vertical="center"/>
      <protection hidden="1"/>
    </xf>
    <xf numFmtId="180" fontId="20" fillId="0" borderId="0" xfId="0" applyNumberFormat="1" applyFont="1" applyAlignment="1" applyProtection="1">
      <alignment horizontal="center" vertical="center"/>
      <protection hidden="1"/>
    </xf>
    <xf numFmtId="178" fontId="20" fillId="0" borderId="0" xfId="0" applyNumberFormat="1" applyFont="1" applyAlignment="1" applyProtection="1">
      <alignment horizontal="left" vertical="center" wrapText="1"/>
      <protection hidden="1"/>
    </xf>
    <xf numFmtId="180" fontId="15" fillId="0" borderId="0" xfId="0" applyNumberFormat="1" applyFont="1" applyAlignment="1" applyProtection="1">
      <alignment horizontal="right" vertical="center" indent="1"/>
      <protection hidden="1"/>
    </xf>
    <xf numFmtId="189" fontId="22" fillId="0" borderId="0" xfId="1" applyNumberFormat="1" applyFont="1" applyAlignment="1" applyProtection="1">
      <alignment horizontal="center" vertical="center"/>
      <protection hidden="1"/>
    </xf>
    <xf numFmtId="180" fontId="18" fillId="0" borderId="0" xfId="1" applyNumberFormat="1" applyFont="1" applyAlignment="1" applyProtection="1">
      <alignment horizontal="right" vertical="center"/>
      <protection hidden="1"/>
    </xf>
    <xf numFmtId="38" fontId="15" fillId="0" borderId="0" xfId="0" applyNumberFormat="1" applyFont="1" applyAlignment="1" applyProtection="1">
      <alignment horizontal="right" vertical="center"/>
      <protection hidden="1"/>
    </xf>
    <xf numFmtId="0" fontId="15" fillId="0" borderId="0" xfId="0" applyFont="1" applyAlignment="1" applyProtection="1">
      <alignment horizontal="right" vertical="center"/>
      <protection hidden="1"/>
    </xf>
    <xf numFmtId="38" fontId="133" fillId="0" borderId="0" xfId="0" applyNumberFormat="1" applyFont="1" applyAlignment="1" applyProtection="1">
      <alignment horizontal="right" vertical="top" wrapText="1"/>
      <protection hidden="1"/>
    </xf>
    <xf numFmtId="0" fontId="133" fillId="0" borderId="0" xfId="0" applyFont="1" applyAlignment="1" applyProtection="1">
      <alignment horizontal="right" vertical="top" wrapText="1"/>
      <protection hidden="1"/>
    </xf>
    <xf numFmtId="0" fontId="133" fillId="0" borderId="0" xfId="0" applyFont="1" applyAlignment="1" applyProtection="1">
      <alignment horizontal="center" vertical="center"/>
      <protection hidden="1"/>
    </xf>
    <xf numFmtId="187" fontId="18" fillId="0" borderId="0" xfId="1" applyNumberFormat="1" applyFont="1" applyAlignment="1" applyProtection="1">
      <alignment horizontal="right" vertical="center"/>
      <protection hidden="1"/>
    </xf>
    <xf numFmtId="38" fontId="15" fillId="0" borderId="0" xfId="1" applyFont="1" applyAlignment="1" applyProtection="1">
      <alignment horizontal="right" vertical="center"/>
      <protection hidden="1"/>
    </xf>
    <xf numFmtId="0" fontId="15" fillId="0" borderId="0" xfId="0" applyFont="1" applyAlignment="1" applyProtection="1">
      <alignment horizontal="center" vertical="center"/>
      <protection hidden="1"/>
    </xf>
    <xf numFmtId="0" fontId="93" fillId="0" borderId="0" xfId="0" applyFont="1" applyAlignment="1" applyProtection="1">
      <alignment horizontal="center" vertical="center"/>
      <protection hidden="1"/>
    </xf>
    <xf numFmtId="38" fontId="18" fillId="0" borderId="0" xfId="1" applyFont="1" applyAlignment="1" applyProtection="1">
      <alignment horizontal="right" vertical="center"/>
      <protection hidden="1"/>
    </xf>
    <xf numFmtId="38" fontId="18" fillId="0" borderId="0" xfId="1" applyFont="1" applyAlignment="1" applyProtection="1">
      <alignment horizontal="right"/>
      <protection hidden="1"/>
    </xf>
    <xf numFmtId="38" fontId="20" fillId="0" borderId="0" xfId="1" applyFont="1" applyAlignment="1" applyProtection="1">
      <alignment horizontal="right" vertical="center"/>
      <protection hidden="1"/>
    </xf>
    <xf numFmtId="187" fontId="18" fillId="0" borderId="0" xfId="1" applyNumberFormat="1" applyFont="1" applyFill="1" applyAlignment="1" applyProtection="1">
      <alignment horizontal="right" vertical="center"/>
      <protection hidden="1"/>
    </xf>
    <xf numFmtId="183" fontId="28" fillId="0" borderId="27" xfId="0" applyNumberFormat="1" applyFont="1" applyBorder="1" applyAlignment="1" applyProtection="1">
      <alignment horizontal="right" vertical="center"/>
      <protection hidden="1"/>
    </xf>
    <xf numFmtId="183" fontId="28" fillId="0" borderId="28" xfId="0" applyNumberFormat="1" applyFont="1" applyBorder="1" applyAlignment="1" applyProtection="1">
      <alignment horizontal="right" vertical="center"/>
      <protection hidden="1"/>
    </xf>
    <xf numFmtId="183" fontId="28" fillId="0" borderId="26" xfId="0" applyNumberFormat="1" applyFont="1" applyBorder="1" applyAlignment="1" applyProtection="1">
      <alignment horizontal="right" vertical="center"/>
      <protection hidden="1"/>
    </xf>
    <xf numFmtId="183" fontId="37" fillId="0" borderId="23" xfId="0" applyNumberFormat="1" applyFont="1" applyBorder="1" applyAlignment="1" applyProtection="1">
      <alignment horizontal="center" vertical="center"/>
      <protection hidden="1"/>
    </xf>
    <xf numFmtId="183" fontId="37" fillId="0" borderId="0" xfId="0" applyNumberFormat="1" applyFont="1" applyAlignment="1" applyProtection="1">
      <alignment horizontal="center" vertical="center"/>
      <protection hidden="1"/>
    </xf>
    <xf numFmtId="183" fontId="37" fillId="0" borderId="17" xfId="0" applyNumberFormat="1" applyFont="1" applyBorder="1" applyAlignment="1" applyProtection="1">
      <alignment horizontal="center" vertical="center"/>
      <protection hidden="1"/>
    </xf>
    <xf numFmtId="183" fontId="37" fillId="0" borderId="24" xfId="0" applyNumberFormat="1" applyFont="1" applyBorder="1" applyAlignment="1" applyProtection="1">
      <alignment horizontal="center" vertical="center"/>
      <protection hidden="1"/>
    </xf>
    <xf numFmtId="183" fontId="37" fillId="0" borderId="25" xfId="0" applyNumberFormat="1" applyFont="1" applyBorder="1" applyAlignment="1" applyProtection="1">
      <alignment horizontal="center" vertical="center"/>
      <protection hidden="1"/>
    </xf>
    <xf numFmtId="183" fontId="37" fillId="0" borderId="20" xfId="0" applyNumberFormat="1" applyFont="1" applyBorder="1" applyAlignment="1" applyProtection="1">
      <alignment horizontal="center" vertical="center"/>
      <protection hidden="1"/>
    </xf>
    <xf numFmtId="183" fontId="28" fillId="0" borderId="23" xfId="0" applyNumberFormat="1" applyFont="1" applyBorder="1" applyAlignment="1" applyProtection="1">
      <alignment horizontal="center" vertical="center"/>
      <protection hidden="1"/>
    </xf>
    <xf numFmtId="183" fontId="28" fillId="0" borderId="17" xfId="0" applyNumberFormat="1" applyFont="1" applyBorder="1" applyAlignment="1" applyProtection="1">
      <alignment horizontal="center" vertical="center"/>
      <protection hidden="1"/>
    </xf>
    <xf numFmtId="183" fontId="28" fillId="0" borderId="103" xfId="0" applyNumberFormat="1" applyFont="1" applyBorder="1" applyAlignment="1" applyProtection="1">
      <alignment horizontal="right" vertical="center"/>
      <protection hidden="1"/>
    </xf>
    <xf numFmtId="183" fontId="103" fillId="0" borderId="23" xfId="1" applyNumberFormat="1" applyFont="1" applyBorder="1" applyAlignment="1" applyProtection="1">
      <alignment horizontal="center" vertical="center"/>
      <protection locked="0"/>
    </xf>
    <xf numFmtId="183" fontId="103" fillId="0" borderId="0" xfId="1" applyNumberFormat="1" applyFont="1" applyAlignment="1" applyProtection="1">
      <alignment horizontal="center" vertical="center"/>
      <protection locked="0"/>
    </xf>
    <xf numFmtId="183" fontId="103" fillId="0" borderId="17" xfId="1" applyNumberFormat="1" applyFont="1" applyBorder="1" applyAlignment="1" applyProtection="1">
      <alignment horizontal="center" vertical="center"/>
      <protection locked="0"/>
    </xf>
    <xf numFmtId="183" fontId="37" fillId="0" borderId="30" xfId="0" applyNumberFormat="1" applyFont="1" applyBorder="1" applyAlignment="1" applyProtection="1">
      <alignment horizontal="center" vertical="center"/>
      <protection hidden="1"/>
    </xf>
    <xf numFmtId="183" fontId="37" fillId="0" borderId="1" xfId="0" applyNumberFormat="1" applyFont="1" applyBorder="1" applyAlignment="1" applyProtection="1">
      <alignment horizontal="center" vertical="center"/>
      <protection hidden="1"/>
    </xf>
    <xf numFmtId="183" fontId="53" fillId="0" borderId="0" xfId="0" applyNumberFormat="1" applyFont="1" applyProtection="1">
      <alignment vertical="center"/>
      <protection hidden="1"/>
    </xf>
    <xf numFmtId="183" fontId="53" fillId="0" borderId="17" xfId="0" applyNumberFormat="1" applyFont="1" applyBorder="1" applyProtection="1">
      <alignment vertical="center"/>
      <protection hidden="1"/>
    </xf>
    <xf numFmtId="183" fontId="53" fillId="0" borderId="23" xfId="0" applyNumberFormat="1" applyFont="1" applyBorder="1" applyProtection="1">
      <alignment vertical="center"/>
      <protection hidden="1"/>
    </xf>
    <xf numFmtId="183" fontId="53" fillId="0" borderId="24" xfId="0" applyNumberFormat="1" applyFont="1" applyBorder="1" applyProtection="1">
      <alignment vertical="center"/>
      <protection hidden="1"/>
    </xf>
    <xf numFmtId="183" fontId="53" fillId="0" borderId="25" xfId="0" applyNumberFormat="1" applyFont="1" applyBorder="1" applyProtection="1">
      <alignment vertical="center"/>
      <protection hidden="1"/>
    </xf>
    <xf numFmtId="183" fontId="53" fillId="0" borderId="20" xfId="0" applyNumberFormat="1" applyFont="1" applyBorder="1" applyProtection="1">
      <alignment vertical="center"/>
      <protection hidden="1"/>
    </xf>
    <xf numFmtId="183" fontId="37" fillId="0" borderId="106" xfId="0" applyNumberFormat="1" applyFont="1" applyBorder="1" applyAlignment="1" applyProtection="1">
      <alignment horizontal="center" vertical="center"/>
      <protection hidden="1"/>
    </xf>
    <xf numFmtId="183" fontId="37" fillId="0" borderId="171" xfId="0" applyNumberFormat="1" applyFont="1" applyBorder="1" applyAlignment="1" applyProtection="1">
      <alignment horizontal="center" vertical="center"/>
      <protection hidden="1"/>
    </xf>
    <xf numFmtId="183" fontId="26" fillId="0" borderId="18" xfId="0" applyNumberFormat="1" applyFont="1" applyBorder="1" applyAlignment="1" applyProtection="1">
      <alignment horizontal="center" vertical="center"/>
      <protection hidden="1"/>
    </xf>
    <xf numFmtId="183" fontId="26" fillId="0" borderId="19" xfId="0" applyNumberFormat="1" applyFont="1" applyBorder="1" applyAlignment="1" applyProtection="1">
      <alignment horizontal="center" vertical="center"/>
      <protection hidden="1"/>
    </xf>
    <xf numFmtId="183" fontId="26" fillId="0" borderId="29" xfId="0" applyNumberFormat="1" applyFont="1" applyBorder="1" applyAlignment="1" applyProtection="1">
      <alignment horizontal="center" vertical="center"/>
      <protection hidden="1"/>
    </xf>
    <xf numFmtId="183" fontId="23" fillId="0" borderId="18" xfId="0" applyNumberFormat="1" applyFont="1" applyBorder="1" applyAlignment="1" applyProtection="1">
      <alignment horizontal="center" vertical="center"/>
      <protection hidden="1"/>
    </xf>
    <xf numFmtId="183" fontId="23" fillId="0" borderId="19" xfId="0" applyNumberFormat="1" applyFont="1" applyBorder="1" applyAlignment="1" applyProtection="1">
      <alignment horizontal="center" vertical="center"/>
      <protection hidden="1"/>
    </xf>
    <xf numFmtId="183" fontId="28" fillId="0" borderId="27" xfId="0" applyNumberFormat="1" applyFont="1" applyBorder="1" applyAlignment="1" applyProtection="1">
      <alignment horizontal="center" vertical="center"/>
      <protection hidden="1"/>
    </xf>
    <xf numFmtId="183" fontId="28" fillId="0" borderId="26" xfId="0" applyNumberFormat="1" applyFont="1" applyBorder="1" applyAlignment="1" applyProtection="1">
      <alignment horizontal="center" vertical="center"/>
      <protection hidden="1"/>
    </xf>
    <xf numFmtId="183" fontId="31" fillId="0" borderId="103" xfId="0" applyNumberFormat="1" applyFont="1" applyBorder="1" applyAlignment="1" applyProtection="1">
      <alignment horizontal="right" vertical="center"/>
      <protection hidden="1"/>
    </xf>
    <xf numFmtId="183" fontId="31" fillId="0" borderId="28" xfId="0" applyNumberFormat="1" applyFont="1" applyBorder="1" applyAlignment="1" applyProtection="1">
      <alignment horizontal="right" vertical="center"/>
      <protection hidden="1"/>
    </xf>
    <xf numFmtId="183" fontId="31" fillId="0" borderId="26" xfId="0" applyNumberFormat="1" applyFont="1" applyBorder="1" applyAlignment="1" applyProtection="1">
      <alignment horizontal="right" vertical="center"/>
      <protection hidden="1"/>
    </xf>
    <xf numFmtId="183" fontId="23" fillId="0" borderId="1" xfId="0" applyNumberFormat="1" applyFont="1" applyBorder="1" applyAlignment="1" applyProtection="1">
      <alignment horizontal="center" vertical="center"/>
      <protection locked="0"/>
    </xf>
    <xf numFmtId="183" fontId="35" fillId="0" borderId="1" xfId="0" applyNumberFormat="1" applyFont="1" applyBorder="1" applyAlignment="1" applyProtection="1">
      <alignment horizontal="center" vertical="center"/>
      <protection hidden="1"/>
    </xf>
    <xf numFmtId="183" fontId="28" fillId="0" borderId="27" xfId="0" applyNumberFormat="1" applyFont="1" applyBorder="1" applyAlignment="1" applyProtection="1">
      <alignment horizontal="center" wrapText="1"/>
      <protection hidden="1"/>
    </xf>
    <xf numFmtId="183" fontId="28" fillId="0" borderId="28" xfId="0" applyNumberFormat="1" applyFont="1" applyBorder="1" applyAlignment="1" applyProtection="1">
      <alignment horizontal="center" wrapText="1"/>
      <protection hidden="1"/>
    </xf>
    <xf numFmtId="183" fontId="96" fillId="0" borderId="27" xfId="0" applyNumberFormat="1" applyFont="1" applyBorder="1" applyAlignment="1" applyProtection="1">
      <alignment horizontal="center" vertical="center" wrapText="1"/>
      <protection hidden="1"/>
    </xf>
    <xf numFmtId="183" fontId="96" fillId="0" borderId="28" xfId="0" applyNumberFormat="1" applyFont="1" applyBorder="1" applyAlignment="1" applyProtection="1">
      <alignment horizontal="center" vertical="center" wrapText="1"/>
      <protection hidden="1"/>
    </xf>
    <xf numFmtId="183" fontId="96" fillId="0" borderId="26" xfId="0" applyNumberFormat="1" applyFont="1" applyBorder="1" applyAlignment="1" applyProtection="1">
      <alignment horizontal="center" vertical="center" wrapText="1"/>
      <protection hidden="1"/>
    </xf>
    <xf numFmtId="183" fontId="96" fillId="0" borderId="23" xfId="0" applyNumberFormat="1" applyFont="1" applyBorder="1" applyAlignment="1" applyProtection="1">
      <alignment horizontal="center" vertical="center" wrapText="1"/>
      <protection hidden="1"/>
    </xf>
    <xf numFmtId="183" fontId="96" fillId="0" borderId="0" xfId="0" applyNumberFormat="1" applyFont="1" applyAlignment="1" applyProtection="1">
      <alignment horizontal="center" vertical="center" wrapText="1"/>
      <protection hidden="1"/>
    </xf>
    <xf numFmtId="183" fontId="96" fillId="0" borderId="17" xfId="0" applyNumberFormat="1" applyFont="1" applyBorder="1" applyAlignment="1" applyProtection="1">
      <alignment horizontal="center" vertical="center" wrapText="1"/>
      <protection hidden="1"/>
    </xf>
    <xf numFmtId="183" fontId="96" fillId="0" borderId="24" xfId="0" applyNumberFormat="1" applyFont="1" applyBorder="1" applyAlignment="1" applyProtection="1">
      <alignment horizontal="center" vertical="center" wrapText="1"/>
      <protection hidden="1"/>
    </xf>
    <xf numFmtId="183" fontId="96" fillId="0" borderId="25" xfId="0" applyNumberFormat="1" applyFont="1" applyBorder="1" applyAlignment="1" applyProtection="1">
      <alignment horizontal="center" vertical="center" wrapText="1"/>
      <protection hidden="1"/>
    </xf>
    <xf numFmtId="183" fontId="96" fillId="0" borderId="20" xfId="0" applyNumberFormat="1" applyFont="1" applyBorder="1" applyAlignment="1" applyProtection="1">
      <alignment horizontal="center" vertical="center" wrapText="1"/>
      <protection hidden="1"/>
    </xf>
    <xf numFmtId="183" fontId="34" fillId="0" borderId="27" xfId="0" applyNumberFormat="1" applyFont="1" applyBorder="1" applyAlignment="1" applyProtection="1">
      <alignment horizontal="center" vertical="center"/>
      <protection hidden="1"/>
    </xf>
    <xf numFmtId="183" fontId="34" fillId="0" borderId="28" xfId="0" applyNumberFormat="1" applyFont="1" applyBorder="1" applyAlignment="1" applyProtection="1">
      <alignment horizontal="center" vertical="center"/>
      <protection hidden="1"/>
    </xf>
    <xf numFmtId="183" fontId="34" fillId="0" borderId="26" xfId="0" applyNumberFormat="1" applyFont="1" applyBorder="1" applyAlignment="1" applyProtection="1">
      <alignment horizontal="center" vertical="center"/>
      <protection hidden="1"/>
    </xf>
    <xf numFmtId="183" fontId="33" fillId="0" borderId="1" xfId="0" applyNumberFormat="1" applyFont="1" applyBorder="1" applyAlignment="1" applyProtection="1">
      <alignment horizontal="center" vertical="center" wrapText="1"/>
      <protection hidden="1"/>
    </xf>
    <xf numFmtId="183" fontId="34" fillId="0" borderId="27" xfId="0" applyNumberFormat="1" applyFont="1" applyBorder="1" applyAlignment="1" applyProtection="1">
      <alignment horizontal="center" vertical="center" wrapText="1"/>
      <protection hidden="1"/>
    </xf>
    <xf numFmtId="183" fontId="34" fillId="0" borderId="28" xfId="0" applyNumberFormat="1" applyFont="1" applyBorder="1" applyAlignment="1" applyProtection="1">
      <alignment horizontal="center" vertical="center" wrapText="1"/>
      <protection hidden="1"/>
    </xf>
    <xf numFmtId="183" fontId="34" fillId="0" borderId="26" xfId="0" applyNumberFormat="1" applyFont="1" applyBorder="1" applyAlignment="1" applyProtection="1">
      <alignment horizontal="center" vertical="center" wrapText="1"/>
      <protection hidden="1"/>
    </xf>
    <xf numFmtId="183" fontId="34" fillId="0" borderId="24" xfId="0" applyNumberFormat="1" applyFont="1" applyBorder="1" applyAlignment="1" applyProtection="1">
      <alignment horizontal="center" vertical="center" wrapText="1"/>
      <protection hidden="1"/>
    </xf>
    <xf numFmtId="183" fontId="34" fillId="0" borderId="25" xfId="0" applyNumberFormat="1" applyFont="1" applyBorder="1" applyAlignment="1" applyProtection="1">
      <alignment horizontal="center" vertical="center" wrapText="1"/>
      <protection hidden="1"/>
    </xf>
    <xf numFmtId="183" fontId="34" fillId="0" borderId="20" xfId="0" applyNumberFormat="1" applyFont="1" applyBorder="1" applyAlignment="1" applyProtection="1">
      <alignment horizontal="center" vertical="center" wrapText="1"/>
      <protection hidden="1"/>
    </xf>
    <xf numFmtId="183" fontId="33" fillId="0" borderId="23" xfId="0" applyNumberFormat="1" applyFont="1" applyBorder="1" applyAlignment="1" applyProtection="1">
      <alignment horizontal="center" vertical="top" wrapText="1"/>
      <protection hidden="1"/>
    </xf>
    <xf numFmtId="183" fontId="33" fillId="0" borderId="0" xfId="0" applyNumberFormat="1" applyFont="1" applyAlignment="1" applyProtection="1">
      <alignment horizontal="center" vertical="top" wrapText="1"/>
      <protection hidden="1"/>
    </xf>
    <xf numFmtId="183" fontId="33" fillId="0" borderId="24" xfId="0" applyNumberFormat="1" applyFont="1" applyBorder="1" applyAlignment="1" applyProtection="1">
      <alignment horizontal="center" vertical="top" wrapText="1"/>
      <protection hidden="1"/>
    </xf>
    <xf numFmtId="183" fontId="33" fillId="0" borderId="25" xfId="0" applyNumberFormat="1" applyFont="1" applyBorder="1" applyAlignment="1" applyProtection="1">
      <alignment horizontal="center" vertical="top" wrapText="1"/>
      <protection hidden="1"/>
    </xf>
    <xf numFmtId="183" fontId="27" fillId="0" borderId="1" xfId="0" applyNumberFormat="1" applyFont="1" applyBorder="1" applyAlignment="1" applyProtection="1">
      <alignment horizontal="center" vertical="center"/>
      <protection hidden="1"/>
    </xf>
    <xf numFmtId="183" fontId="34" fillId="0" borderId="24" xfId="0" applyNumberFormat="1" applyFont="1" applyBorder="1" applyAlignment="1" applyProtection="1">
      <alignment horizontal="center" vertical="center"/>
      <protection hidden="1"/>
    </xf>
    <xf numFmtId="183" fontId="34" fillId="0" borderId="25" xfId="0" applyNumberFormat="1" applyFont="1" applyBorder="1" applyAlignment="1" applyProtection="1">
      <alignment horizontal="center" vertical="center"/>
      <protection hidden="1"/>
    </xf>
    <xf numFmtId="183" fontId="34" fillId="0" borderId="20" xfId="0" applyNumberFormat="1" applyFont="1" applyBorder="1" applyAlignment="1" applyProtection="1">
      <alignment horizontal="center" vertical="center"/>
      <protection hidden="1"/>
    </xf>
    <xf numFmtId="183" fontId="34" fillId="0" borderId="18" xfId="0" applyNumberFormat="1" applyFont="1" applyBorder="1" applyAlignment="1" applyProtection="1">
      <alignment horizontal="center" vertical="center" wrapText="1"/>
      <protection hidden="1"/>
    </xf>
    <xf numFmtId="183" fontId="34" fillId="0" borderId="19" xfId="0" applyNumberFormat="1" applyFont="1" applyBorder="1" applyAlignment="1" applyProtection="1">
      <alignment horizontal="center" vertical="center" wrapText="1"/>
      <protection hidden="1"/>
    </xf>
    <xf numFmtId="183" fontId="34" fillId="0" borderId="29" xfId="0" applyNumberFormat="1" applyFont="1" applyBorder="1" applyAlignment="1" applyProtection="1">
      <alignment horizontal="center" vertical="center" wrapText="1"/>
      <protection hidden="1"/>
    </xf>
    <xf numFmtId="183" fontId="34" fillId="0" borderId="1" xfId="0" applyNumberFormat="1" applyFont="1" applyBorder="1" applyAlignment="1" applyProtection="1">
      <alignment horizontal="center" vertical="center" wrapText="1"/>
      <protection hidden="1"/>
    </xf>
    <xf numFmtId="183" fontId="35" fillId="0" borderId="21" xfId="0" applyNumberFormat="1" applyFont="1" applyBorder="1" applyAlignment="1" applyProtection="1">
      <alignment horizontal="center" vertical="center"/>
      <protection hidden="1"/>
    </xf>
    <xf numFmtId="183" fontId="35" fillId="0" borderId="27" xfId="0" applyNumberFormat="1" applyFont="1" applyBorder="1" applyAlignment="1" applyProtection="1">
      <alignment horizontal="center" vertical="center"/>
      <protection hidden="1"/>
    </xf>
    <xf numFmtId="183" fontId="35" fillId="0" borderId="18" xfId="0" applyNumberFormat="1" applyFont="1" applyBorder="1" applyAlignment="1" applyProtection="1">
      <alignment horizontal="center" vertical="center"/>
      <protection hidden="1"/>
    </xf>
    <xf numFmtId="183" fontId="35" fillId="0" borderId="19" xfId="0" applyNumberFormat="1" applyFont="1" applyBorder="1" applyAlignment="1" applyProtection="1">
      <alignment horizontal="center" vertical="center"/>
      <protection hidden="1"/>
    </xf>
    <xf numFmtId="183" fontId="35" fillId="0" borderId="29" xfId="0" applyNumberFormat="1" applyFont="1" applyBorder="1" applyAlignment="1" applyProtection="1">
      <alignment horizontal="center" vertical="center"/>
      <protection hidden="1"/>
    </xf>
    <xf numFmtId="183" fontId="43" fillId="0" borderId="23" xfId="0" applyNumberFormat="1" applyFont="1" applyBorder="1" applyAlignment="1">
      <alignment horizontal="right" vertical="center"/>
    </xf>
    <xf numFmtId="183" fontId="43" fillId="0" borderId="0" xfId="0" applyNumberFormat="1" applyFont="1" applyAlignment="1">
      <alignment horizontal="right" vertical="center"/>
    </xf>
    <xf numFmtId="183" fontId="43" fillId="0" borderId="17" xfId="0" applyNumberFormat="1" applyFont="1" applyBorder="1" applyAlignment="1">
      <alignment horizontal="right" vertical="center"/>
    </xf>
    <xf numFmtId="183" fontId="43" fillId="0" borderId="24" xfId="0" applyNumberFormat="1" applyFont="1" applyBorder="1" applyAlignment="1">
      <alignment horizontal="right" vertical="center"/>
    </xf>
    <xf numFmtId="183" fontId="43" fillId="0" borderId="25" xfId="0" applyNumberFormat="1" applyFont="1" applyBorder="1" applyAlignment="1">
      <alignment horizontal="right" vertical="center"/>
    </xf>
    <xf numFmtId="183" fontId="43" fillId="0" borderId="20" xfId="0" applyNumberFormat="1" applyFont="1" applyBorder="1" applyAlignment="1">
      <alignment horizontal="right" vertical="center"/>
    </xf>
    <xf numFmtId="183" fontId="43" fillId="0" borderId="0" xfId="0" applyNumberFormat="1" applyFont="1" applyAlignment="1" applyProtection="1">
      <alignment horizontal="center" vertical="center"/>
      <protection hidden="1"/>
    </xf>
    <xf numFmtId="183" fontId="43" fillId="0" borderId="17" xfId="0" applyNumberFormat="1" applyFont="1" applyBorder="1" applyAlignment="1" applyProtection="1">
      <alignment horizontal="center" vertical="center"/>
      <protection hidden="1"/>
    </xf>
    <xf numFmtId="183" fontId="43" fillId="0" borderId="25" xfId="0" applyNumberFormat="1" applyFont="1" applyBorder="1" applyAlignment="1" applyProtection="1">
      <alignment horizontal="center" vertical="center"/>
      <protection hidden="1"/>
    </xf>
    <xf numFmtId="183" fontId="43" fillId="0" borderId="20" xfId="0" applyNumberFormat="1" applyFont="1" applyBorder="1" applyAlignment="1" applyProtection="1">
      <alignment horizontal="center" vertical="center"/>
      <protection hidden="1"/>
    </xf>
    <xf numFmtId="183" fontId="43" fillId="0" borderId="23" xfId="0" applyNumberFormat="1" applyFont="1" applyBorder="1" applyAlignment="1" applyProtection="1">
      <alignment horizontal="center" vertical="center"/>
      <protection hidden="1"/>
    </xf>
    <xf numFmtId="183" fontId="43" fillId="0" borderId="24" xfId="0" applyNumberFormat="1" applyFont="1" applyBorder="1" applyAlignment="1" applyProtection="1">
      <alignment horizontal="center" vertical="center"/>
      <protection hidden="1"/>
    </xf>
    <xf numFmtId="183" fontId="43" fillId="0" borderId="0" xfId="0" applyNumberFormat="1" applyFont="1" applyAlignment="1" applyProtection="1">
      <alignment horizontal="right" vertical="center"/>
      <protection hidden="1"/>
    </xf>
    <xf numFmtId="183" fontId="43" fillId="0" borderId="17" xfId="0" applyNumberFormat="1" applyFont="1" applyBorder="1" applyAlignment="1" applyProtection="1">
      <alignment horizontal="right" vertical="center"/>
      <protection hidden="1"/>
    </xf>
    <xf numFmtId="183" fontId="43" fillId="0" borderId="25" xfId="0" applyNumberFormat="1" applyFont="1" applyBorder="1" applyAlignment="1" applyProtection="1">
      <alignment horizontal="right" vertical="center"/>
      <protection hidden="1"/>
    </xf>
    <xf numFmtId="183" fontId="43" fillId="0" borderId="20" xfId="0" applyNumberFormat="1" applyFont="1" applyBorder="1" applyAlignment="1" applyProtection="1">
      <alignment horizontal="right" vertical="center"/>
      <protection hidden="1"/>
    </xf>
    <xf numFmtId="183" fontId="38" fillId="0" borderId="28" xfId="0" applyNumberFormat="1" applyFont="1" applyBorder="1" applyAlignment="1" applyProtection="1">
      <alignment horizontal="center" vertical="top"/>
      <protection hidden="1"/>
    </xf>
    <xf numFmtId="183" fontId="28" fillId="0" borderId="170" xfId="0" applyNumberFormat="1" applyFont="1" applyBorder="1" applyAlignment="1" applyProtection="1">
      <alignment horizontal="right" vertical="center"/>
      <protection hidden="1"/>
    </xf>
    <xf numFmtId="183" fontId="102" fillId="0" borderId="27" xfId="0" applyNumberFormat="1" applyFont="1" applyBorder="1" applyAlignment="1" applyProtection="1">
      <alignment horizontal="center" vertical="center"/>
      <protection hidden="1"/>
    </xf>
    <xf numFmtId="183" fontId="102" fillId="0" borderId="28" xfId="0" applyNumberFormat="1" applyFont="1" applyBorder="1" applyAlignment="1" applyProtection="1">
      <alignment horizontal="center" vertical="center"/>
      <protection hidden="1"/>
    </xf>
    <xf numFmtId="183" fontId="102" fillId="0" borderId="26" xfId="0" applyNumberFormat="1" applyFont="1" applyBorder="1" applyAlignment="1" applyProtection="1">
      <alignment horizontal="center" vertical="center"/>
      <protection hidden="1"/>
    </xf>
    <xf numFmtId="183" fontId="102" fillId="0" borderId="23" xfId="0" applyNumberFormat="1" applyFont="1" applyBorder="1" applyAlignment="1" applyProtection="1">
      <alignment horizontal="center" vertical="center"/>
      <protection hidden="1"/>
    </xf>
    <xf numFmtId="183" fontId="102" fillId="0" borderId="0" xfId="0" applyNumberFormat="1" applyFont="1" applyAlignment="1" applyProtection="1">
      <alignment horizontal="center" vertical="center"/>
      <protection hidden="1"/>
    </xf>
    <xf numFmtId="183" fontId="102" fillId="0" borderId="17" xfId="0" applyNumberFormat="1" applyFont="1" applyBorder="1" applyAlignment="1" applyProtection="1">
      <alignment horizontal="center" vertical="center"/>
      <protection hidden="1"/>
    </xf>
    <xf numFmtId="183" fontId="102" fillId="0" borderId="24" xfId="0" applyNumberFormat="1" applyFont="1" applyBorder="1" applyAlignment="1" applyProtection="1">
      <alignment horizontal="center" vertical="center"/>
      <protection hidden="1"/>
    </xf>
    <xf numFmtId="183" fontId="102" fillId="0" borderId="25" xfId="0" applyNumberFormat="1" applyFont="1" applyBorder="1" applyAlignment="1" applyProtection="1">
      <alignment horizontal="center" vertical="center"/>
      <protection hidden="1"/>
    </xf>
    <xf numFmtId="183" fontId="102" fillId="0" borderId="20" xfId="0" applyNumberFormat="1" applyFont="1" applyBorder="1" applyAlignment="1" applyProtection="1">
      <alignment horizontal="center" vertical="center"/>
      <protection hidden="1"/>
    </xf>
    <xf numFmtId="183" fontId="102" fillId="0" borderId="1" xfId="0" applyNumberFormat="1" applyFont="1" applyBorder="1" applyAlignment="1" applyProtection="1">
      <alignment horizontal="center" vertical="center"/>
      <protection hidden="1"/>
    </xf>
    <xf numFmtId="183" fontId="102" fillId="0" borderId="18" xfId="0" applyNumberFormat="1" applyFont="1" applyBorder="1" applyAlignment="1" applyProtection="1">
      <alignment horizontal="center" vertical="center"/>
      <protection hidden="1"/>
    </xf>
    <xf numFmtId="183" fontId="42" fillId="0" borderId="23" xfId="1" applyNumberFormat="1" applyFont="1" applyFill="1" applyBorder="1" applyAlignment="1" applyProtection="1">
      <alignment horizontal="center" vertical="center"/>
      <protection hidden="1"/>
    </xf>
    <xf numFmtId="183" fontId="42" fillId="0" borderId="0" xfId="1" applyNumberFormat="1" applyFont="1" applyFill="1" applyBorder="1" applyAlignment="1" applyProtection="1">
      <alignment horizontal="center" vertical="center"/>
      <protection hidden="1"/>
    </xf>
    <xf numFmtId="183" fontId="42" fillId="0" borderId="17" xfId="1" applyNumberFormat="1" applyFont="1" applyFill="1" applyBorder="1" applyAlignment="1" applyProtection="1">
      <alignment horizontal="center" vertical="center"/>
      <protection hidden="1"/>
    </xf>
    <xf numFmtId="183" fontId="42" fillId="0" borderId="24" xfId="1" applyNumberFormat="1" applyFont="1" applyFill="1" applyBorder="1" applyAlignment="1" applyProtection="1">
      <alignment horizontal="center" vertical="center"/>
      <protection hidden="1"/>
    </xf>
    <xf numFmtId="183" fontId="42" fillId="0" borderId="25" xfId="1" applyNumberFormat="1" applyFont="1" applyFill="1" applyBorder="1" applyAlignment="1" applyProtection="1">
      <alignment horizontal="center" vertical="center"/>
      <protection hidden="1"/>
    </xf>
    <xf numFmtId="183" fontId="42" fillId="0" borderId="20" xfId="1" applyNumberFormat="1" applyFont="1" applyFill="1" applyBorder="1" applyAlignment="1" applyProtection="1">
      <alignment horizontal="center" vertical="center"/>
      <protection hidden="1"/>
    </xf>
    <xf numFmtId="183" fontId="38" fillId="0" borderId="104" xfId="0" applyNumberFormat="1" applyFont="1" applyBorder="1" applyAlignment="1" applyProtection="1">
      <alignment horizontal="center" vertical="center"/>
      <protection hidden="1"/>
    </xf>
    <xf numFmtId="183" fontId="38" fillId="0" borderId="0" xfId="0" applyNumberFormat="1" applyFont="1" applyAlignment="1" applyProtection="1">
      <alignment horizontal="center" vertical="center"/>
      <protection hidden="1"/>
    </xf>
    <xf numFmtId="183" fontId="38" fillId="0" borderId="17" xfId="0" applyNumberFormat="1" applyFont="1" applyBorder="1" applyAlignment="1" applyProtection="1">
      <alignment horizontal="center" vertical="center"/>
      <protection hidden="1"/>
    </xf>
    <xf numFmtId="183" fontId="38" fillId="0" borderId="105" xfId="0" applyNumberFormat="1" applyFont="1" applyBorder="1" applyAlignment="1" applyProtection="1">
      <alignment horizontal="center" vertical="center"/>
      <protection hidden="1"/>
    </xf>
    <xf numFmtId="183" fontId="38" fillId="0" borderId="25" xfId="0" applyNumberFormat="1" applyFont="1" applyBorder="1" applyAlignment="1" applyProtection="1">
      <alignment horizontal="center" vertical="center"/>
      <protection hidden="1"/>
    </xf>
    <xf numFmtId="183" fontId="38" fillId="0" borderId="20" xfId="0" applyNumberFormat="1" applyFont="1" applyBorder="1" applyAlignment="1" applyProtection="1">
      <alignment horizontal="center" vertical="center"/>
      <protection hidden="1"/>
    </xf>
    <xf numFmtId="183" fontId="54" fillId="0" borderId="25" xfId="0" applyNumberFormat="1" applyFont="1" applyBorder="1" applyAlignment="1" applyProtection="1">
      <alignment horizontal="center" vertical="center"/>
      <protection hidden="1"/>
    </xf>
    <xf numFmtId="183" fontId="97" fillId="0" borderId="131" xfId="0" applyNumberFormat="1" applyFont="1" applyBorder="1" applyAlignment="1" applyProtection="1">
      <alignment horizontal="distributed" vertical="center" wrapText="1"/>
      <protection locked="0"/>
    </xf>
    <xf numFmtId="183" fontId="97" fillId="0" borderId="132" xfId="0" applyNumberFormat="1" applyFont="1" applyBorder="1" applyAlignment="1" applyProtection="1">
      <alignment horizontal="distributed" vertical="center" wrapText="1"/>
      <protection locked="0"/>
    </xf>
    <xf numFmtId="183" fontId="97" fillId="0" borderId="133" xfId="0" applyNumberFormat="1" applyFont="1" applyBorder="1" applyAlignment="1" applyProtection="1">
      <alignment horizontal="distributed" vertical="center" wrapText="1"/>
      <protection locked="0"/>
    </xf>
    <xf numFmtId="183" fontId="97" fillId="0" borderId="134" xfId="0" applyNumberFormat="1" applyFont="1" applyBorder="1" applyAlignment="1" applyProtection="1">
      <alignment horizontal="distributed" vertical="center" wrapText="1"/>
      <protection locked="0"/>
    </xf>
    <xf numFmtId="183" fontId="97" fillId="0" borderId="117" xfId="0" applyNumberFormat="1" applyFont="1" applyBorder="1" applyAlignment="1" applyProtection="1">
      <alignment horizontal="distributed" vertical="center" wrapText="1"/>
      <protection locked="0"/>
    </xf>
    <xf numFmtId="183" fontId="97" fillId="0" borderId="135" xfId="0" applyNumberFormat="1" applyFont="1" applyBorder="1" applyAlignment="1" applyProtection="1">
      <alignment horizontal="distributed" vertical="center" wrapText="1"/>
      <protection locked="0"/>
    </xf>
    <xf numFmtId="183" fontId="97" fillId="0" borderId="136" xfId="0" applyNumberFormat="1" applyFont="1" applyBorder="1" applyAlignment="1" applyProtection="1">
      <alignment horizontal="distributed" vertical="center" wrapText="1"/>
      <protection locked="0"/>
    </xf>
    <xf numFmtId="183" fontId="97" fillId="0" borderId="137" xfId="0" applyNumberFormat="1" applyFont="1" applyBorder="1" applyAlignment="1" applyProtection="1">
      <alignment horizontal="distributed" vertical="center" wrapText="1"/>
      <protection locked="0"/>
    </xf>
    <xf numFmtId="183" fontId="97" fillId="0" borderId="138" xfId="0" applyNumberFormat="1" applyFont="1" applyBorder="1" applyAlignment="1" applyProtection="1">
      <alignment horizontal="distributed" vertical="center" wrapText="1"/>
      <protection locked="0"/>
    </xf>
    <xf numFmtId="183" fontId="97" fillId="0" borderId="131" xfId="0" applyNumberFormat="1" applyFont="1" applyBorder="1" applyAlignment="1" applyProtection="1">
      <alignment horizontal="center" vertical="center" textRotation="255"/>
      <protection locked="0"/>
    </xf>
    <xf numFmtId="183" fontId="97" fillId="0" borderId="133" xfId="0" applyNumberFormat="1" applyFont="1" applyBorder="1" applyAlignment="1" applyProtection="1">
      <alignment horizontal="center" vertical="center" textRotation="255"/>
      <protection locked="0"/>
    </xf>
    <xf numFmtId="183" fontId="97" fillId="0" borderId="134" xfId="0" applyNumberFormat="1" applyFont="1" applyBorder="1" applyAlignment="1" applyProtection="1">
      <alignment horizontal="center" vertical="center" textRotation="255"/>
      <protection locked="0"/>
    </xf>
    <xf numFmtId="183" fontId="97" fillId="0" borderId="135" xfId="0" applyNumberFormat="1" applyFont="1" applyBorder="1" applyAlignment="1" applyProtection="1">
      <alignment horizontal="center" vertical="center" textRotation="255"/>
      <protection locked="0"/>
    </xf>
    <xf numFmtId="183" fontId="97" fillId="0" borderId="136" xfId="0" applyNumberFormat="1" applyFont="1" applyBorder="1" applyAlignment="1" applyProtection="1">
      <alignment horizontal="center" vertical="center" textRotation="255"/>
      <protection locked="0"/>
    </xf>
    <xf numFmtId="183" fontId="97" fillId="0" borderId="138" xfId="0" applyNumberFormat="1" applyFont="1" applyBorder="1" applyAlignment="1" applyProtection="1">
      <alignment horizontal="center" vertical="center" textRotation="255"/>
      <protection locked="0"/>
    </xf>
    <xf numFmtId="183" fontId="101" fillId="0" borderId="27" xfId="0" applyNumberFormat="1" applyFont="1" applyBorder="1" applyAlignment="1" applyProtection="1">
      <alignment horizontal="left" vertical="center" wrapText="1"/>
      <protection locked="0"/>
    </xf>
    <xf numFmtId="183" fontId="101" fillId="0" borderId="28" xfId="0" applyNumberFormat="1" applyFont="1" applyBorder="1" applyAlignment="1" applyProtection="1">
      <alignment horizontal="left" vertical="center" wrapText="1"/>
      <protection locked="0"/>
    </xf>
    <xf numFmtId="183" fontId="101" fillId="0" borderId="26" xfId="0" applyNumberFormat="1" applyFont="1" applyBorder="1" applyAlignment="1" applyProtection="1">
      <alignment horizontal="left" vertical="center" wrapText="1"/>
      <protection locked="0"/>
    </xf>
    <xf numFmtId="183" fontId="101" fillId="0" borderId="23" xfId="0" applyNumberFormat="1" applyFont="1" applyBorder="1" applyAlignment="1" applyProtection="1">
      <alignment horizontal="left" vertical="center" wrapText="1"/>
      <protection locked="0"/>
    </xf>
    <xf numFmtId="183" fontId="101" fillId="0" borderId="0" xfId="0" applyNumberFormat="1" applyFont="1" applyAlignment="1" applyProtection="1">
      <alignment horizontal="left" vertical="center" wrapText="1"/>
      <protection locked="0"/>
    </xf>
    <xf numFmtId="183" fontId="101" fillId="0" borderId="17" xfId="0" applyNumberFormat="1" applyFont="1" applyBorder="1" applyAlignment="1" applyProtection="1">
      <alignment horizontal="left" vertical="center" wrapText="1"/>
      <protection locked="0"/>
    </xf>
    <xf numFmtId="183" fontId="101" fillId="0" borderId="24" xfId="0" applyNumberFormat="1" applyFont="1" applyBorder="1" applyAlignment="1" applyProtection="1">
      <alignment horizontal="left" vertical="center" wrapText="1"/>
      <protection locked="0"/>
    </xf>
    <xf numFmtId="183" fontId="101" fillId="0" borderId="25" xfId="0" applyNumberFormat="1" applyFont="1" applyBorder="1" applyAlignment="1" applyProtection="1">
      <alignment horizontal="left" vertical="center" wrapText="1"/>
      <protection locked="0"/>
    </xf>
    <xf numFmtId="183" fontId="101" fillId="0" borderId="20" xfId="0" applyNumberFormat="1" applyFont="1" applyBorder="1" applyAlignment="1" applyProtection="1">
      <alignment horizontal="left" vertical="center" wrapText="1"/>
      <protection locked="0"/>
    </xf>
    <xf numFmtId="183" fontId="100" fillId="0" borderId="27" xfId="0" applyNumberFormat="1" applyFont="1" applyBorder="1" applyAlignment="1" applyProtection="1">
      <alignment horizontal="center" vertical="center" textRotation="255"/>
      <protection locked="0"/>
    </xf>
    <xf numFmtId="183" fontId="100" fillId="0" borderId="26" xfId="0" applyNumberFormat="1" applyFont="1" applyBorder="1" applyAlignment="1" applyProtection="1">
      <alignment horizontal="center" vertical="center" textRotation="255"/>
      <protection locked="0"/>
    </xf>
    <xf numFmtId="183" fontId="100" fillId="0" borderId="23" xfId="0" applyNumberFormat="1" applyFont="1" applyBorder="1" applyAlignment="1" applyProtection="1">
      <alignment horizontal="center" vertical="center" textRotation="255"/>
      <protection locked="0"/>
    </xf>
    <xf numFmtId="183" fontId="100" fillId="0" borderId="17" xfId="0" applyNumberFormat="1" applyFont="1" applyBorder="1" applyAlignment="1" applyProtection="1">
      <alignment horizontal="center" vertical="center" textRotation="255"/>
      <protection locked="0"/>
    </xf>
    <xf numFmtId="183" fontId="100" fillId="0" borderId="24" xfId="0" applyNumberFormat="1" applyFont="1" applyBorder="1" applyAlignment="1" applyProtection="1">
      <alignment horizontal="center" vertical="center" textRotation="255"/>
      <protection locked="0"/>
    </xf>
    <xf numFmtId="183" fontId="100" fillId="0" borderId="20" xfId="0" applyNumberFormat="1" applyFont="1" applyBorder="1" applyAlignment="1" applyProtection="1">
      <alignment horizontal="center" vertical="center" textRotation="255"/>
      <protection locked="0"/>
    </xf>
    <xf numFmtId="183" fontId="95" fillId="0" borderId="18" xfId="0" applyNumberFormat="1" applyFont="1" applyBorder="1" applyAlignment="1" applyProtection="1">
      <alignment horizontal="left" vertical="center"/>
      <protection locked="0"/>
    </xf>
    <xf numFmtId="183" fontId="95" fillId="0" borderId="19" xfId="0" applyNumberFormat="1" applyFont="1" applyBorder="1" applyAlignment="1" applyProtection="1">
      <alignment horizontal="left" vertical="center"/>
      <protection locked="0"/>
    </xf>
    <xf numFmtId="183" fontId="102" fillId="0" borderId="19" xfId="0" applyNumberFormat="1" applyFont="1" applyBorder="1" applyAlignment="1" applyProtection="1">
      <alignment horizontal="left" vertical="center" indent="1"/>
      <protection locked="0"/>
    </xf>
    <xf numFmtId="183" fontId="102" fillId="0" borderId="29" xfId="0" applyNumberFormat="1" applyFont="1" applyBorder="1" applyAlignment="1" applyProtection="1">
      <alignment horizontal="left" vertical="center" indent="1"/>
      <protection locked="0"/>
    </xf>
    <xf numFmtId="183" fontId="33" fillId="0" borderId="27" xfId="0" applyNumberFormat="1" applyFont="1" applyBorder="1" applyAlignment="1" applyProtection="1">
      <alignment horizontal="distributed" vertical="center" wrapText="1"/>
      <protection locked="0"/>
    </xf>
    <xf numFmtId="183" fontId="33" fillId="0" borderId="28" xfId="0" applyNumberFormat="1" applyFont="1" applyBorder="1" applyAlignment="1" applyProtection="1">
      <alignment horizontal="distributed" vertical="center" wrapText="1"/>
      <protection locked="0"/>
    </xf>
    <xf numFmtId="183" fontId="33" fillId="0" borderId="26" xfId="0" applyNumberFormat="1" applyFont="1" applyBorder="1" applyAlignment="1" applyProtection="1">
      <alignment horizontal="distributed" vertical="center" wrapText="1"/>
      <protection locked="0"/>
    </xf>
    <xf numFmtId="183" fontId="33" fillId="0" borderId="23" xfId="0" applyNumberFormat="1" applyFont="1" applyBorder="1" applyAlignment="1" applyProtection="1">
      <alignment horizontal="distributed" vertical="center" wrapText="1"/>
      <protection locked="0"/>
    </xf>
    <xf numFmtId="183" fontId="33" fillId="0" borderId="0" xfId="0" applyNumberFormat="1" applyFont="1" applyAlignment="1" applyProtection="1">
      <alignment horizontal="distributed" vertical="center" wrapText="1"/>
      <protection locked="0"/>
    </xf>
    <xf numFmtId="183" fontId="33" fillId="0" borderId="17" xfId="0" applyNumberFormat="1" applyFont="1" applyBorder="1" applyAlignment="1" applyProtection="1">
      <alignment horizontal="distributed" vertical="center" wrapText="1"/>
      <protection locked="0"/>
    </xf>
    <xf numFmtId="183" fontId="33" fillId="0" borderId="24" xfId="0" applyNumberFormat="1" applyFont="1" applyBorder="1" applyAlignment="1" applyProtection="1">
      <alignment horizontal="distributed" vertical="center" wrapText="1"/>
      <protection locked="0"/>
    </xf>
    <xf numFmtId="183" fontId="33" fillId="0" borderId="25" xfId="0" applyNumberFormat="1" applyFont="1" applyBorder="1" applyAlignment="1" applyProtection="1">
      <alignment horizontal="distributed" vertical="center" wrapText="1"/>
      <protection locked="0"/>
    </xf>
    <xf numFmtId="183" fontId="33" fillId="0" borderId="20" xfId="0" applyNumberFormat="1" applyFont="1" applyBorder="1" applyAlignment="1" applyProtection="1">
      <alignment horizontal="distributed" vertical="center" wrapText="1"/>
      <protection locked="0"/>
    </xf>
    <xf numFmtId="183" fontId="33" fillId="0" borderId="27" xfId="0" applyNumberFormat="1" applyFont="1" applyBorder="1" applyAlignment="1" applyProtection="1">
      <alignment horizontal="center" vertical="center" textRotation="255"/>
      <protection locked="0"/>
    </xf>
    <xf numFmtId="183" fontId="33" fillId="0" borderId="26" xfId="0" applyNumberFormat="1" applyFont="1" applyBorder="1" applyAlignment="1" applyProtection="1">
      <alignment horizontal="center" vertical="center" textRotation="255"/>
      <protection locked="0"/>
    </xf>
    <xf numFmtId="183" fontId="33" fillId="0" borderId="23" xfId="0" applyNumberFormat="1" applyFont="1" applyBorder="1" applyAlignment="1" applyProtection="1">
      <alignment horizontal="center" vertical="center" textRotation="255"/>
      <protection locked="0"/>
    </xf>
    <xf numFmtId="183" fontId="33" fillId="0" borderId="17" xfId="0" applyNumberFormat="1" applyFont="1" applyBorder="1" applyAlignment="1" applyProtection="1">
      <alignment horizontal="center" vertical="center" textRotation="255"/>
      <protection locked="0"/>
    </xf>
    <xf numFmtId="183" fontId="100" fillId="0" borderId="19" xfId="0" applyNumberFormat="1" applyFont="1" applyBorder="1" applyAlignment="1" applyProtection="1">
      <alignment horizontal="left" vertical="center"/>
      <protection locked="0"/>
    </xf>
    <xf numFmtId="183" fontId="100" fillId="0" borderId="29" xfId="0" applyNumberFormat="1" applyFont="1" applyBorder="1" applyAlignment="1" applyProtection="1">
      <alignment horizontal="left" vertical="center"/>
      <protection locked="0"/>
    </xf>
    <xf numFmtId="183" fontId="97" fillId="0" borderId="21" xfId="0" applyNumberFormat="1" applyFont="1" applyBorder="1" applyAlignment="1" applyProtection="1">
      <alignment horizontal="center" vertical="center"/>
      <protection locked="0"/>
    </xf>
    <xf numFmtId="183" fontId="97" fillId="0" borderId="27" xfId="0" applyNumberFormat="1" applyFont="1" applyBorder="1" applyAlignment="1" applyProtection="1">
      <alignment horizontal="center" vertical="center"/>
      <protection locked="0"/>
    </xf>
    <xf numFmtId="183" fontId="97" fillId="0" borderId="128" xfId="0" applyNumberFormat="1" applyFont="1" applyBorder="1" applyAlignment="1" applyProtection="1">
      <alignment horizontal="left" vertical="center"/>
      <protection locked="0"/>
    </xf>
    <xf numFmtId="183" fontId="97" fillId="0" borderId="130" xfId="0" applyNumberFormat="1" applyFont="1" applyBorder="1" applyAlignment="1" applyProtection="1">
      <alignment horizontal="left" vertical="center"/>
      <protection locked="0"/>
    </xf>
    <xf numFmtId="183" fontId="97" fillId="0" borderId="127" xfId="0" applyNumberFormat="1" applyFont="1" applyBorder="1" applyAlignment="1" applyProtection="1">
      <alignment horizontal="left" vertical="center"/>
      <protection locked="0"/>
    </xf>
    <xf numFmtId="183" fontId="27" fillId="0" borderId="18" xfId="0" applyNumberFormat="1" applyFont="1" applyBorder="1" applyAlignment="1" applyProtection="1">
      <alignment horizontal="left" vertical="center"/>
      <protection locked="0"/>
    </xf>
    <xf numFmtId="183" fontId="27" fillId="0" borderId="19" xfId="0" applyNumberFormat="1" applyFont="1" applyBorder="1" applyAlignment="1" applyProtection="1">
      <alignment horizontal="left" vertical="center"/>
      <protection locked="0"/>
    </xf>
    <xf numFmtId="183" fontId="36" fillId="0" borderId="19" xfId="0" applyNumberFormat="1" applyFont="1" applyBorder="1" applyAlignment="1" applyProtection="1">
      <alignment horizontal="left" vertical="center"/>
      <protection locked="0"/>
    </xf>
    <xf numFmtId="183" fontId="36" fillId="0" borderId="29" xfId="0" applyNumberFormat="1" applyFont="1" applyBorder="1" applyAlignment="1" applyProtection="1">
      <alignment horizontal="left" vertical="center"/>
      <protection locked="0"/>
    </xf>
    <xf numFmtId="183" fontId="97" fillId="0" borderId="27" xfId="0" applyNumberFormat="1" applyFont="1" applyBorder="1" applyAlignment="1" applyProtection="1">
      <alignment horizontal="center" vertical="center" textRotation="255"/>
      <protection locked="0"/>
    </xf>
    <xf numFmtId="183" fontId="97" fillId="0" borderId="26" xfId="0" applyNumberFormat="1" applyFont="1" applyBorder="1" applyAlignment="1" applyProtection="1">
      <alignment horizontal="center" vertical="center" textRotation="255"/>
      <protection locked="0"/>
    </xf>
    <xf numFmtId="183" fontId="97" fillId="0" borderId="24" xfId="0" applyNumberFormat="1" applyFont="1" applyBorder="1" applyAlignment="1" applyProtection="1">
      <alignment horizontal="center" vertical="center" textRotation="255"/>
      <protection locked="0"/>
    </xf>
    <xf numFmtId="183" fontId="97" fillId="0" borderId="20" xfId="0" applyNumberFormat="1" applyFont="1" applyBorder="1" applyAlignment="1" applyProtection="1">
      <alignment horizontal="center" vertical="center" textRotation="255"/>
      <protection locked="0"/>
    </xf>
    <xf numFmtId="183" fontId="96" fillId="0" borderId="19" xfId="0" applyNumberFormat="1" applyFont="1" applyBorder="1" applyAlignment="1" applyProtection="1">
      <alignment horizontal="right" vertical="center" indent="1" shrinkToFit="1"/>
      <protection locked="0"/>
    </xf>
    <xf numFmtId="183" fontId="96" fillId="0" borderId="19" xfId="0" applyNumberFormat="1" applyFont="1" applyBorder="1" applyAlignment="1" applyProtection="1">
      <alignment horizontal="left" vertical="center" shrinkToFit="1"/>
      <protection locked="0"/>
    </xf>
    <xf numFmtId="183" fontId="96" fillId="0" borderId="29" xfId="0" applyNumberFormat="1" applyFont="1" applyBorder="1" applyAlignment="1" applyProtection="1">
      <alignment horizontal="left" vertical="center" shrinkToFit="1"/>
      <protection locked="0"/>
    </xf>
    <xf numFmtId="183" fontId="23" fillId="0" borderId="27" xfId="0" applyNumberFormat="1" applyFont="1" applyBorder="1" applyAlignment="1" applyProtection="1">
      <alignment horizontal="center" vertical="center" textRotation="255"/>
      <protection locked="0"/>
    </xf>
    <xf numFmtId="183" fontId="23" fillId="0" borderId="26" xfId="0" applyNumberFormat="1" applyFont="1" applyBorder="1" applyAlignment="1" applyProtection="1">
      <alignment horizontal="center" vertical="center" textRotation="255"/>
      <protection locked="0"/>
    </xf>
    <xf numFmtId="183" fontId="23" fillId="0" borderId="24" xfId="0" applyNumberFormat="1" applyFont="1" applyBorder="1" applyAlignment="1" applyProtection="1">
      <alignment horizontal="center" vertical="center" textRotation="255"/>
      <protection locked="0"/>
    </xf>
    <xf numFmtId="183" fontId="23" fillId="0" borderId="20" xfId="0" applyNumberFormat="1" applyFont="1" applyBorder="1" applyAlignment="1" applyProtection="1">
      <alignment horizontal="center" vertical="center" textRotation="255"/>
      <protection locked="0"/>
    </xf>
    <xf numFmtId="183" fontId="34" fillId="0" borderId="19" xfId="0" applyNumberFormat="1" applyFont="1" applyBorder="1" applyAlignment="1" applyProtection="1">
      <alignment horizontal="right" vertical="center" indent="1" shrinkToFit="1"/>
      <protection locked="0"/>
    </xf>
    <xf numFmtId="183" fontId="35" fillId="0" borderId="19" xfId="0" applyNumberFormat="1" applyFont="1" applyBorder="1" applyAlignment="1" applyProtection="1">
      <alignment horizontal="left" vertical="center" shrinkToFit="1"/>
      <protection locked="0"/>
    </xf>
    <xf numFmtId="183" fontId="35" fillId="0" borderId="29" xfId="0" applyNumberFormat="1" applyFont="1" applyBorder="1" applyAlignment="1" applyProtection="1">
      <alignment horizontal="left" vertical="center" shrinkToFit="1"/>
      <protection locked="0"/>
    </xf>
    <xf numFmtId="183" fontId="103" fillId="0" borderId="19" xfId="0" applyNumberFormat="1" applyFont="1" applyBorder="1" applyAlignment="1" applyProtection="1">
      <alignment horizontal="right" vertical="center" indent="1" shrinkToFit="1"/>
      <protection locked="0"/>
    </xf>
    <xf numFmtId="183" fontId="40" fillId="0" borderId="27" xfId="0" applyNumberFormat="1" applyFont="1" applyBorder="1" applyAlignment="1" applyProtection="1">
      <alignment horizontal="left" vertical="center" wrapText="1"/>
      <protection locked="0"/>
    </xf>
    <xf numFmtId="183" fontId="40" fillId="0" borderId="28" xfId="0" applyNumberFormat="1" applyFont="1" applyBorder="1" applyAlignment="1" applyProtection="1">
      <alignment horizontal="left" vertical="center" wrapText="1"/>
      <protection locked="0"/>
    </xf>
    <xf numFmtId="183" fontId="40" fillId="0" borderId="26" xfId="0" applyNumberFormat="1" applyFont="1" applyBorder="1" applyAlignment="1" applyProtection="1">
      <alignment horizontal="left" vertical="center" wrapText="1"/>
      <protection locked="0"/>
    </xf>
    <xf numFmtId="183" fontId="40" fillId="0" borderId="23" xfId="0" applyNumberFormat="1" applyFont="1" applyBorder="1" applyAlignment="1" applyProtection="1">
      <alignment horizontal="left" vertical="center" wrapText="1"/>
      <protection locked="0"/>
    </xf>
    <xf numFmtId="183" fontId="40" fillId="0" borderId="0" xfId="0" applyNumberFormat="1" applyFont="1" applyAlignment="1" applyProtection="1">
      <alignment horizontal="left" vertical="center" wrapText="1"/>
      <protection locked="0"/>
    </xf>
    <xf numFmtId="183" fontId="40" fillId="0" borderId="17" xfId="0" applyNumberFormat="1" applyFont="1" applyBorder="1" applyAlignment="1" applyProtection="1">
      <alignment horizontal="left" vertical="center" wrapText="1"/>
      <protection locked="0"/>
    </xf>
    <xf numFmtId="183" fontId="40" fillId="0" borderId="24" xfId="0" applyNumberFormat="1" applyFont="1" applyBorder="1" applyAlignment="1" applyProtection="1">
      <alignment horizontal="left" vertical="center" wrapText="1"/>
      <protection locked="0"/>
    </xf>
    <xf numFmtId="183" fontId="40" fillId="0" borderId="25" xfId="0" applyNumberFormat="1" applyFont="1" applyBorder="1" applyAlignment="1" applyProtection="1">
      <alignment horizontal="left" vertical="center" wrapText="1"/>
      <protection locked="0"/>
    </xf>
    <xf numFmtId="183" fontId="40" fillId="0" borderId="20" xfId="0" applyNumberFormat="1" applyFont="1" applyBorder="1" applyAlignment="1" applyProtection="1">
      <alignment horizontal="left" vertical="center" wrapText="1"/>
      <protection locked="0"/>
    </xf>
    <xf numFmtId="183" fontId="32" fillId="0" borderId="27" xfId="0" applyNumberFormat="1" applyFont="1" applyBorder="1" applyAlignment="1" applyProtection="1">
      <alignment horizontal="center" vertical="center" textRotation="255"/>
      <protection locked="0"/>
    </xf>
    <xf numFmtId="183" fontId="32" fillId="0" borderId="26" xfId="0" applyNumberFormat="1" applyFont="1" applyBorder="1" applyAlignment="1" applyProtection="1">
      <alignment horizontal="center" vertical="center" textRotation="255"/>
      <protection locked="0"/>
    </xf>
    <xf numFmtId="183" fontId="32" fillId="0" borderId="23" xfId="0" applyNumberFormat="1" applyFont="1" applyBorder="1" applyAlignment="1" applyProtection="1">
      <alignment horizontal="center" vertical="center" textRotation="255"/>
      <protection locked="0"/>
    </xf>
    <xf numFmtId="183" fontId="32" fillId="0" borderId="17" xfId="0" applyNumberFormat="1" applyFont="1" applyBorder="1" applyAlignment="1" applyProtection="1">
      <alignment horizontal="center" vertical="center" textRotation="255"/>
      <protection locked="0"/>
    </xf>
    <xf numFmtId="183" fontId="37" fillId="0" borderId="19" xfId="0" applyNumberFormat="1" applyFont="1" applyBorder="1" applyAlignment="1" applyProtection="1">
      <alignment horizontal="left" vertical="center" indent="1"/>
      <protection locked="0"/>
    </xf>
    <xf numFmtId="183" fontId="37" fillId="0" borderId="29" xfId="0" applyNumberFormat="1" applyFont="1" applyBorder="1" applyAlignment="1" applyProtection="1">
      <alignment horizontal="left" vertical="center" indent="1"/>
      <protection locked="0"/>
    </xf>
    <xf numFmtId="183" fontId="95" fillId="0" borderId="29" xfId="0" applyNumberFormat="1" applyFont="1" applyBorder="1" applyAlignment="1" applyProtection="1">
      <alignment horizontal="left" vertical="center"/>
      <protection locked="0"/>
    </xf>
    <xf numFmtId="0" fontId="100" fillId="0" borderId="74" xfId="1" applyNumberFormat="1" applyFont="1" applyBorder="1" applyAlignment="1" applyProtection="1">
      <alignment horizontal="center" vertical="center"/>
      <protection locked="0"/>
    </xf>
    <xf numFmtId="0" fontId="100" fillId="0" borderId="75" xfId="0" applyFont="1" applyBorder="1" applyAlignment="1" applyProtection="1">
      <alignment horizontal="center" vertical="center"/>
      <protection locked="0"/>
    </xf>
    <xf numFmtId="0" fontId="100" fillId="0" borderId="75" xfId="1" applyNumberFormat="1" applyFont="1" applyBorder="1" applyAlignment="1" applyProtection="1">
      <alignment horizontal="center" vertical="center"/>
      <protection locked="0"/>
    </xf>
    <xf numFmtId="0" fontId="100" fillId="0" borderId="76" xfId="1" applyNumberFormat="1" applyFont="1" applyBorder="1" applyAlignment="1" applyProtection="1">
      <alignment horizontal="center" vertical="center"/>
      <protection locked="0"/>
    </xf>
    <xf numFmtId="183" fontId="27" fillId="0" borderId="91" xfId="0" applyNumberFormat="1" applyFont="1" applyBorder="1" applyAlignment="1" applyProtection="1">
      <alignment horizontal="center" vertical="center"/>
      <protection locked="0"/>
    </xf>
    <xf numFmtId="183" fontId="27" fillId="0" borderId="92" xfId="0" applyNumberFormat="1" applyFont="1" applyBorder="1" applyAlignment="1" applyProtection="1">
      <alignment horizontal="center" vertical="center"/>
      <protection locked="0"/>
    </xf>
    <xf numFmtId="183" fontId="27" fillId="0" borderId="93" xfId="0" applyNumberFormat="1" applyFont="1" applyBorder="1" applyAlignment="1" applyProtection="1">
      <alignment horizontal="center" vertical="center"/>
      <protection locked="0"/>
    </xf>
    <xf numFmtId="183" fontId="103" fillId="0" borderId="19" xfId="0" applyNumberFormat="1" applyFont="1" applyBorder="1" applyAlignment="1" applyProtection="1">
      <alignment horizontal="left" vertical="center" shrinkToFit="1"/>
      <protection locked="0"/>
    </xf>
    <xf numFmtId="183" fontId="103" fillId="0" borderId="29" xfId="0" applyNumberFormat="1" applyFont="1" applyBorder="1" applyAlignment="1" applyProtection="1">
      <alignment horizontal="left" vertical="center" shrinkToFit="1"/>
      <protection locked="0"/>
    </xf>
    <xf numFmtId="183" fontId="39" fillId="0" borderId="25" xfId="0" applyNumberFormat="1" applyFont="1" applyBorder="1" applyAlignment="1" applyProtection="1">
      <alignment horizontal="right" vertical="center" indent="1" shrinkToFit="1"/>
      <protection locked="0"/>
    </xf>
    <xf numFmtId="183" fontId="39" fillId="0" borderId="19" xfId="0" applyNumberFormat="1" applyFont="1" applyBorder="1" applyAlignment="1" applyProtection="1">
      <alignment horizontal="right" vertical="center" indent="1" shrinkToFit="1"/>
      <protection locked="0"/>
    </xf>
    <xf numFmtId="183" fontId="39" fillId="0" borderId="19" xfId="0" applyNumberFormat="1" applyFont="1" applyBorder="1" applyAlignment="1" applyProtection="1">
      <alignment horizontal="left" vertical="center" shrinkToFit="1"/>
      <protection locked="0"/>
    </xf>
    <xf numFmtId="183" fontId="39" fillId="0" borderId="29" xfId="0" applyNumberFormat="1" applyFont="1" applyBorder="1" applyAlignment="1" applyProtection="1">
      <alignment horizontal="left" vertical="center" shrinkToFit="1"/>
      <protection locked="0"/>
    </xf>
    <xf numFmtId="183" fontId="34" fillId="0" borderId="18" xfId="0" applyNumberFormat="1" applyFont="1" applyBorder="1" applyAlignment="1" applyProtection="1">
      <alignment horizontal="center" vertical="center"/>
      <protection locked="0"/>
    </xf>
    <xf numFmtId="183" fontId="34" fillId="0" borderId="19" xfId="0" applyNumberFormat="1" applyFont="1" applyBorder="1" applyAlignment="1" applyProtection="1">
      <alignment horizontal="center" vertical="center"/>
      <protection locked="0"/>
    </xf>
    <xf numFmtId="183" fontId="34" fillId="0" borderId="29" xfId="0" applyNumberFormat="1" applyFont="1" applyBorder="1" applyAlignment="1" applyProtection="1">
      <alignment horizontal="center" vertical="center"/>
      <protection locked="0"/>
    </xf>
    <xf numFmtId="183" fontId="100" fillId="0" borderId="27" xfId="0" applyNumberFormat="1" applyFont="1" applyBorder="1" applyAlignment="1" applyProtection="1">
      <alignment horizontal="center" vertical="center"/>
      <protection hidden="1"/>
    </xf>
    <xf numFmtId="183" fontId="100" fillId="0" borderId="28" xfId="0" applyNumberFormat="1" applyFont="1" applyBorder="1" applyAlignment="1" applyProtection="1">
      <alignment horizontal="center" vertical="center"/>
      <protection hidden="1"/>
    </xf>
    <xf numFmtId="183" fontId="100" fillId="0" borderId="26" xfId="0" applyNumberFormat="1" applyFont="1" applyBorder="1" applyAlignment="1" applyProtection="1">
      <alignment horizontal="center" vertical="center"/>
      <protection hidden="1"/>
    </xf>
    <xf numFmtId="183" fontId="100" fillId="0" borderId="24" xfId="0" applyNumberFormat="1" applyFont="1" applyBorder="1" applyAlignment="1" applyProtection="1">
      <alignment horizontal="center" vertical="center"/>
      <protection hidden="1"/>
    </xf>
    <xf numFmtId="183" fontId="100" fillId="0" borderId="25" xfId="0" applyNumberFormat="1" applyFont="1" applyBorder="1" applyAlignment="1" applyProtection="1">
      <alignment horizontal="center" vertical="center"/>
      <protection hidden="1"/>
    </xf>
    <xf numFmtId="183" fontId="100" fillId="0" borderId="20" xfId="0" applyNumberFormat="1" applyFont="1" applyBorder="1" applyAlignment="1" applyProtection="1">
      <alignment horizontal="center" vertical="center"/>
      <protection hidden="1"/>
    </xf>
    <xf numFmtId="183" fontId="32" fillId="0" borderId="27" xfId="0" applyNumberFormat="1" applyFont="1" applyBorder="1" applyAlignment="1" applyProtection="1">
      <alignment horizontal="center" vertical="center"/>
      <protection hidden="1"/>
    </xf>
    <xf numFmtId="183" fontId="32" fillId="0" borderId="28" xfId="0" applyNumberFormat="1" applyFont="1" applyBorder="1" applyAlignment="1" applyProtection="1">
      <alignment horizontal="center" vertical="center"/>
      <protection hidden="1"/>
    </xf>
    <xf numFmtId="183" fontId="32" fillId="0" borderId="26" xfId="0" applyNumberFormat="1" applyFont="1" applyBorder="1" applyAlignment="1" applyProtection="1">
      <alignment horizontal="center" vertical="center"/>
      <protection hidden="1"/>
    </xf>
    <xf numFmtId="183" fontId="32" fillId="0" borderId="24" xfId="0" applyNumberFormat="1" applyFont="1" applyBorder="1" applyAlignment="1" applyProtection="1">
      <alignment horizontal="center" vertical="center"/>
      <protection hidden="1"/>
    </xf>
    <xf numFmtId="183" fontId="32" fillId="0" borderId="25" xfId="0" applyNumberFormat="1" applyFont="1" applyBorder="1" applyAlignment="1" applyProtection="1">
      <alignment horizontal="center" vertical="center"/>
      <protection hidden="1"/>
    </xf>
    <xf numFmtId="183" fontId="32" fillId="0" borderId="20" xfId="0" applyNumberFormat="1" applyFont="1" applyBorder="1" applyAlignment="1" applyProtection="1">
      <alignment horizontal="center" vertical="center"/>
      <protection hidden="1"/>
    </xf>
    <xf numFmtId="183" fontId="106" fillId="0" borderId="24" xfId="1" applyNumberFormat="1" applyFont="1" applyBorder="1" applyAlignment="1" applyProtection="1">
      <alignment horizontal="right" vertical="center" indent="1"/>
      <protection hidden="1"/>
    </xf>
    <xf numFmtId="183" fontId="106" fillId="0" borderId="25" xfId="1" applyNumberFormat="1" applyFont="1" applyBorder="1" applyAlignment="1" applyProtection="1">
      <alignment horizontal="right" vertical="center" indent="1"/>
      <protection hidden="1"/>
    </xf>
    <xf numFmtId="183" fontId="106" fillId="0" borderId="0" xfId="1" applyNumberFormat="1" applyFont="1" applyAlignment="1" applyProtection="1">
      <alignment horizontal="right" vertical="center" indent="1"/>
      <protection hidden="1"/>
    </xf>
    <xf numFmtId="183" fontId="106" fillId="0" borderId="17" xfId="1" applyNumberFormat="1" applyFont="1" applyBorder="1" applyAlignment="1" applyProtection="1">
      <alignment horizontal="right" vertical="center" indent="1"/>
      <protection hidden="1"/>
    </xf>
    <xf numFmtId="38" fontId="106" fillId="0" borderId="23" xfId="1" applyFont="1" applyBorder="1" applyAlignment="1" applyProtection="1">
      <alignment horizontal="right" vertical="center" indent="1"/>
      <protection hidden="1"/>
    </xf>
    <xf numFmtId="38" fontId="106" fillId="0" borderId="0" xfId="1" applyFont="1" applyAlignment="1" applyProtection="1">
      <alignment horizontal="right" vertical="center" indent="1"/>
      <protection hidden="1"/>
    </xf>
    <xf numFmtId="38" fontId="106" fillId="0" borderId="17" xfId="1" applyFont="1" applyBorder="1" applyAlignment="1" applyProtection="1">
      <alignment horizontal="right" vertical="center" indent="1"/>
      <protection hidden="1"/>
    </xf>
    <xf numFmtId="183" fontId="106" fillId="0" borderId="23" xfId="1" applyNumberFormat="1" applyFont="1" applyBorder="1" applyAlignment="1" applyProtection="1">
      <alignment horizontal="right" vertical="center" indent="1"/>
      <protection hidden="1"/>
    </xf>
    <xf numFmtId="183" fontId="42" fillId="0" borderId="24" xfId="1" applyNumberFormat="1" applyFont="1" applyBorder="1" applyAlignment="1" applyProtection="1">
      <alignment horizontal="right" vertical="center" indent="1"/>
      <protection hidden="1"/>
    </xf>
    <xf numFmtId="183" fontId="42" fillId="0" borderId="25" xfId="1" applyNumberFormat="1" applyFont="1" applyBorder="1" applyAlignment="1" applyProtection="1">
      <alignment horizontal="right" vertical="center" indent="1"/>
      <protection hidden="1"/>
    </xf>
    <xf numFmtId="183" fontId="42" fillId="0" borderId="20" xfId="1" applyNumberFormat="1" applyFont="1" applyBorder="1" applyAlignment="1" applyProtection="1">
      <alignment horizontal="right" vertical="center" indent="1"/>
      <protection hidden="1"/>
    </xf>
    <xf numFmtId="183" fontId="27" fillId="0" borderId="28" xfId="0" applyNumberFormat="1" applyFont="1" applyBorder="1" applyAlignment="1" applyProtection="1">
      <alignment horizontal="center" vertical="center" wrapText="1"/>
      <protection hidden="1"/>
    </xf>
    <xf numFmtId="183" fontId="27" fillId="0" borderId="26" xfId="0" applyNumberFormat="1" applyFont="1" applyBorder="1" applyAlignment="1" applyProtection="1">
      <alignment horizontal="center" vertical="center" wrapText="1"/>
      <protection hidden="1"/>
    </xf>
    <xf numFmtId="183" fontId="27" fillId="0" borderId="0" xfId="0" applyNumberFormat="1" applyFont="1" applyAlignment="1" applyProtection="1">
      <alignment horizontal="center" vertical="center" wrapText="1"/>
      <protection hidden="1"/>
    </xf>
    <xf numFmtId="183" fontId="27" fillId="0" borderId="17" xfId="0" applyNumberFormat="1" applyFont="1" applyBorder="1" applyAlignment="1" applyProtection="1">
      <alignment horizontal="center" vertical="center" wrapText="1"/>
      <protection hidden="1"/>
    </xf>
    <xf numFmtId="183" fontId="27" fillId="0" borderId="25" xfId="0" applyNumberFormat="1" applyFont="1" applyBorder="1" applyAlignment="1" applyProtection="1">
      <alignment horizontal="center" vertical="center" wrapText="1"/>
      <protection hidden="1"/>
    </xf>
    <xf numFmtId="183" fontId="27" fillId="0" borderId="20" xfId="0" applyNumberFormat="1" applyFont="1" applyBorder="1" applyAlignment="1" applyProtection="1">
      <alignment horizontal="center" vertical="center" wrapText="1"/>
      <protection hidden="1"/>
    </xf>
    <xf numFmtId="38" fontId="42" fillId="0" borderId="24" xfId="1" applyFont="1" applyBorder="1" applyAlignment="1" applyProtection="1">
      <alignment horizontal="right" vertical="center" indent="1"/>
      <protection hidden="1"/>
    </xf>
    <xf numFmtId="38" fontId="42" fillId="0" borderId="25" xfId="1" applyFont="1" applyBorder="1" applyAlignment="1" applyProtection="1">
      <alignment horizontal="right" vertical="center" indent="1"/>
      <protection hidden="1"/>
    </xf>
    <xf numFmtId="38" fontId="42" fillId="0" borderId="20" xfId="1" applyFont="1" applyBorder="1" applyAlignment="1" applyProtection="1">
      <alignment horizontal="right" vertical="center" indent="1"/>
      <protection hidden="1"/>
    </xf>
    <xf numFmtId="183" fontId="96" fillId="0" borderId="1" xfId="0" applyNumberFormat="1" applyFont="1" applyBorder="1" applyAlignment="1" applyProtection="1">
      <alignment horizontal="center" vertical="center"/>
      <protection locked="0"/>
    </xf>
    <xf numFmtId="183" fontId="27" fillId="0" borderId="18" xfId="0" applyNumberFormat="1" applyFont="1" applyBorder="1" applyAlignment="1" applyProtection="1">
      <alignment horizontal="center" vertical="center" wrapText="1"/>
      <protection locked="0"/>
    </xf>
    <xf numFmtId="183" fontId="27" fillId="0" borderId="19" xfId="0" applyNumberFormat="1" applyFont="1" applyBorder="1" applyAlignment="1" applyProtection="1">
      <alignment horizontal="center" vertical="center" wrapText="1"/>
      <protection locked="0"/>
    </xf>
    <xf numFmtId="183" fontId="27" fillId="0" borderId="29" xfId="0" applyNumberFormat="1" applyFont="1" applyBorder="1" applyAlignment="1" applyProtection="1">
      <alignment horizontal="center" vertical="center" wrapText="1"/>
      <protection locked="0"/>
    </xf>
    <xf numFmtId="183" fontId="37" fillId="0" borderId="104" xfId="0" applyNumberFormat="1" applyFont="1" applyBorder="1" applyAlignment="1" applyProtection="1">
      <alignment horizontal="center" vertical="center"/>
      <protection hidden="1"/>
    </xf>
    <xf numFmtId="183" fontId="37" fillId="0" borderId="105" xfId="0" applyNumberFormat="1" applyFont="1" applyBorder="1" applyAlignment="1" applyProtection="1">
      <alignment horizontal="center" vertical="center"/>
      <protection hidden="1"/>
    </xf>
    <xf numFmtId="183" fontId="35" fillId="0" borderId="28" xfId="0" applyNumberFormat="1" applyFont="1" applyBorder="1" applyAlignment="1" applyProtection="1">
      <alignment horizontal="center" vertical="top" wrapText="1"/>
      <protection locked="0"/>
    </xf>
    <xf numFmtId="183" fontId="52" fillId="0" borderId="28" xfId="0" applyNumberFormat="1" applyFont="1" applyBorder="1" applyAlignment="1" applyProtection="1">
      <alignment horizontal="left" vertical="top" wrapText="1"/>
      <protection locked="0"/>
    </xf>
    <xf numFmtId="183" fontId="23" fillId="0" borderId="28" xfId="0" applyNumberFormat="1" applyFont="1" applyBorder="1" applyAlignment="1" applyProtection="1">
      <alignment horizontal="center" vertical="center"/>
      <protection locked="0"/>
    </xf>
    <xf numFmtId="183" fontId="52" fillId="0" borderId="28" xfId="0" applyNumberFormat="1" applyFont="1" applyBorder="1" applyAlignment="1" applyProtection="1">
      <alignment horizontal="left" vertical="top" shrinkToFit="1"/>
      <protection locked="0"/>
    </xf>
    <xf numFmtId="183" fontId="52" fillId="0" borderId="28" xfId="0" applyNumberFormat="1" applyFont="1" applyBorder="1" applyAlignment="1" applyProtection="1">
      <alignment horizontal="center" vertical="top" wrapText="1"/>
      <protection locked="0"/>
    </xf>
    <xf numFmtId="183" fontId="36" fillId="0" borderId="27" xfId="0" applyNumberFormat="1" applyFont="1" applyBorder="1" applyAlignment="1" applyProtection="1">
      <alignment horizontal="left" vertical="center"/>
      <protection locked="0"/>
    </xf>
    <xf numFmtId="183" fontId="36" fillId="0" borderId="28" xfId="0" applyNumberFormat="1" applyFont="1" applyBorder="1" applyAlignment="1" applyProtection="1">
      <alignment horizontal="left" vertical="center"/>
      <protection locked="0"/>
    </xf>
    <xf numFmtId="183" fontId="52" fillId="0" borderId="0" xfId="0" applyNumberFormat="1" applyFont="1" applyAlignment="1" applyProtection="1">
      <alignment horizontal="center" vertical="center"/>
      <protection locked="0"/>
    </xf>
    <xf numFmtId="183" fontId="102" fillId="0" borderId="23" xfId="0" applyNumberFormat="1" applyFont="1" applyBorder="1" applyAlignment="1" applyProtection="1">
      <alignment horizontal="center" vertical="center"/>
      <protection locked="0"/>
    </xf>
    <xf numFmtId="183" fontId="102" fillId="0" borderId="0" xfId="0" applyNumberFormat="1" applyFont="1" applyAlignment="1" applyProtection="1">
      <alignment horizontal="center" vertical="center"/>
      <protection locked="0"/>
    </xf>
    <xf numFmtId="183" fontId="102" fillId="0" borderId="24" xfId="0" applyNumberFormat="1" applyFont="1" applyBorder="1" applyAlignment="1" applyProtection="1">
      <alignment horizontal="center" vertical="center"/>
      <protection locked="0"/>
    </xf>
    <xf numFmtId="183" fontId="102" fillId="0" borderId="25" xfId="0" applyNumberFormat="1" applyFont="1" applyBorder="1" applyAlignment="1" applyProtection="1">
      <alignment horizontal="center" vertical="center"/>
      <protection locked="0"/>
    </xf>
    <xf numFmtId="183" fontId="109" fillId="0" borderId="0" xfId="0" applyNumberFormat="1" applyFont="1" applyAlignment="1" applyProtection="1">
      <alignment horizontal="left" vertical="top" wrapText="1"/>
      <protection locked="0"/>
    </xf>
    <xf numFmtId="183" fontId="109" fillId="0" borderId="17" xfId="0" applyNumberFormat="1" applyFont="1" applyBorder="1" applyAlignment="1" applyProtection="1">
      <alignment horizontal="left" vertical="top" wrapText="1"/>
      <protection locked="0"/>
    </xf>
    <xf numFmtId="183" fontId="109" fillId="0" borderId="25" xfId="0" applyNumberFormat="1" applyFont="1" applyBorder="1" applyAlignment="1" applyProtection="1">
      <alignment horizontal="left" vertical="top" wrapText="1"/>
      <protection locked="0"/>
    </xf>
    <xf numFmtId="183" fontId="109" fillId="0" borderId="20" xfId="0" applyNumberFormat="1" applyFont="1" applyBorder="1" applyAlignment="1" applyProtection="1">
      <alignment horizontal="left" vertical="top" wrapText="1"/>
      <protection locked="0"/>
    </xf>
    <xf numFmtId="183" fontId="38" fillId="0" borderId="23" xfId="0" applyNumberFormat="1" applyFont="1" applyBorder="1" applyAlignment="1" applyProtection="1">
      <alignment horizontal="center" vertical="center"/>
      <protection locked="0"/>
    </xf>
    <xf numFmtId="183" fontId="38" fillId="0" borderId="0" xfId="0" applyNumberFormat="1" applyFont="1" applyAlignment="1" applyProtection="1">
      <alignment horizontal="center" vertical="center"/>
      <protection locked="0"/>
    </xf>
    <xf numFmtId="183" fontId="38" fillId="0" borderId="24" xfId="0" applyNumberFormat="1" applyFont="1" applyBorder="1" applyAlignment="1" applyProtection="1">
      <alignment horizontal="center" vertical="center"/>
      <protection locked="0"/>
    </xf>
    <xf numFmtId="183" fontId="38" fillId="0" borderId="25" xfId="0" applyNumberFormat="1" applyFont="1" applyBorder="1" applyAlignment="1" applyProtection="1">
      <alignment horizontal="center" vertical="center"/>
      <protection locked="0"/>
    </xf>
    <xf numFmtId="183" fontId="52" fillId="0" borderId="0" xfId="0" applyNumberFormat="1" applyFont="1" applyAlignment="1" applyProtection="1">
      <alignment horizontal="left" vertical="top" wrapText="1"/>
      <protection locked="0"/>
    </xf>
    <xf numFmtId="183" fontId="52" fillId="0" borderId="17" xfId="0" applyNumberFormat="1" applyFont="1" applyBorder="1" applyAlignment="1" applyProtection="1">
      <alignment horizontal="left" vertical="top" wrapText="1"/>
      <protection locked="0"/>
    </xf>
    <xf numFmtId="183" fontId="52" fillId="0" borderId="25" xfId="0" applyNumberFormat="1" applyFont="1" applyBorder="1" applyAlignment="1" applyProtection="1">
      <alignment horizontal="left" vertical="top" wrapText="1"/>
      <protection locked="0"/>
    </xf>
    <xf numFmtId="183" fontId="52" fillId="0" borderId="20" xfId="0" applyNumberFormat="1" applyFont="1" applyBorder="1" applyAlignment="1" applyProtection="1">
      <alignment horizontal="left" vertical="top" wrapText="1"/>
      <protection locked="0"/>
    </xf>
    <xf numFmtId="183" fontId="108" fillId="0" borderId="27" xfId="0" applyNumberFormat="1" applyFont="1" applyBorder="1" applyAlignment="1" applyProtection="1">
      <alignment horizontal="center" vertical="center" wrapText="1"/>
      <protection locked="0"/>
    </xf>
    <xf numFmtId="183" fontId="108" fillId="0" borderId="28" xfId="0" applyNumberFormat="1" applyFont="1" applyBorder="1" applyAlignment="1" applyProtection="1">
      <alignment horizontal="center" vertical="center" wrapText="1"/>
      <protection locked="0"/>
    </xf>
    <xf numFmtId="183" fontId="108" fillId="0" borderId="26" xfId="0" applyNumberFormat="1" applyFont="1" applyBorder="1" applyAlignment="1" applyProtection="1">
      <alignment horizontal="center" vertical="center" wrapText="1"/>
      <protection locked="0"/>
    </xf>
    <xf numFmtId="183" fontId="108" fillId="0" borderId="23" xfId="0" applyNumberFormat="1" applyFont="1" applyBorder="1" applyAlignment="1" applyProtection="1">
      <alignment horizontal="center" vertical="center" wrapText="1"/>
      <protection locked="0"/>
    </xf>
    <xf numFmtId="183" fontId="108" fillId="0" borderId="0" xfId="0" applyNumberFormat="1" applyFont="1" applyAlignment="1" applyProtection="1">
      <alignment horizontal="center" vertical="center" wrapText="1"/>
      <protection locked="0"/>
    </xf>
    <xf numFmtId="183" fontId="108" fillId="0" borderId="17" xfId="0" applyNumberFormat="1" applyFont="1" applyBorder="1" applyAlignment="1" applyProtection="1">
      <alignment horizontal="center" vertical="center" wrapText="1"/>
      <protection locked="0"/>
    </xf>
    <xf numFmtId="183" fontId="108" fillId="0" borderId="27" xfId="0" applyNumberFormat="1" applyFont="1" applyBorder="1" applyAlignment="1" applyProtection="1">
      <alignment horizontal="right" vertical="center" wrapText="1"/>
      <protection locked="0"/>
    </xf>
    <xf numFmtId="183" fontId="108" fillId="0" borderId="28" xfId="0" applyNumberFormat="1" applyFont="1" applyBorder="1" applyAlignment="1" applyProtection="1">
      <alignment horizontal="right" vertical="center" wrapText="1"/>
      <protection locked="0"/>
    </xf>
    <xf numFmtId="183" fontId="108" fillId="0" borderId="26" xfId="0" applyNumberFormat="1" applyFont="1" applyBorder="1" applyAlignment="1" applyProtection="1">
      <alignment horizontal="right" vertical="center" wrapText="1"/>
      <protection locked="0"/>
    </xf>
    <xf numFmtId="183" fontId="103" fillId="0" borderId="62" xfId="1" applyNumberFormat="1" applyFont="1" applyBorder="1" applyAlignment="1" applyProtection="1">
      <alignment horizontal="center" vertical="center"/>
      <protection locked="0"/>
    </xf>
    <xf numFmtId="183" fontId="103" fillId="0" borderId="63" xfId="1" applyNumberFormat="1" applyFont="1" applyBorder="1" applyAlignment="1" applyProtection="1">
      <alignment horizontal="center" vertical="center"/>
      <protection locked="0"/>
    </xf>
    <xf numFmtId="183" fontId="103" fillId="0" borderId="63" xfId="0" applyNumberFormat="1" applyFont="1" applyBorder="1" applyAlignment="1" applyProtection="1">
      <alignment horizontal="center" vertical="center" wrapText="1"/>
      <protection locked="0"/>
    </xf>
    <xf numFmtId="183" fontId="103" fillId="0" borderId="64" xfId="0" applyNumberFormat="1" applyFont="1" applyBorder="1" applyAlignment="1" applyProtection="1">
      <alignment horizontal="center" vertical="center" wrapText="1"/>
      <protection locked="0"/>
    </xf>
    <xf numFmtId="183" fontId="103" fillId="0" borderId="24" xfId="0" applyNumberFormat="1" applyFont="1" applyBorder="1" applyAlignment="1" applyProtection="1">
      <alignment horizontal="right" vertical="center" wrapText="1"/>
      <protection locked="0"/>
    </xf>
    <xf numFmtId="183" fontId="103" fillId="0" borderId="25" xfId="0" applyNumberFormat="1" applyFont="1" applyBorder="1" applyAlignment="1" applyProtection="1">
      <alignment horizontal="right" vertical="center" wrapText="1"/>
      <protection locked="0"/>
    </xf>
    <xf numFmtId="183" fontId="103" fillId="0" borderId="20" xfId="0" applyNumberFormat="1" applyFont="1" applyBorder="1" applyAlignment="1" applyProtection="1">
      <alignment horizontal="right" vertical="center" wrapText="1"/>
      <protection locked="0"/>
    </xf>
    <xf numFmtId="183" fontId="95" fillId="0" borderId="56" xfId="1" applyNumberFormat="1" applyFont="1" applyBorder="1" applyAlignment="1" applyProtection="1">
      <alignment horizontal="right" vertical="center"/>
      <protection locked="0"/>
    </xf>
    <xf numFmtId="183" fontId="95" fillId="0" borderId="57" xfId="1" applyNumberFormat="1" applyFont="1" applyBorder="1" applyAlignment="1" applyProtection="1">
      <alignment horizontal="right" vertical="center"/>
      <protection locked="0"/>
    </xf>
    <xf numFmtId="183" fontId="95" fillId="0" borderId="57" xfId="0" applyNumberFormat="1" applyFont="1" applyBorder="1" applyAlignment="1" applyProtection="1">
      <alignment horizontal="right" vertical="center" wrapText="1"/>
      <protection locked="0"/>
    </xf>
    <xf numFmtId="183" fontId="95" fillId="0" borderId="58" xfId="0" applyNumberFormat="1" applyFont="1" applyBorder="1" applyAlignment="1" applyProtection="1">
      <alignment horizontal="right" vertical="center" wrapText="1"/>
      <protection locked="0"/>
    </xf>
    <xf numFmtId="183" fontId="104" fillId="0" borderId="27" xfId="1" applyNumberFormat="1" applyFont="1" applyBorder="1" applyAlignment="1" applyProtection="1">
      <alignment horizontal="center" vertical="center" wrapText="1"/>
      <protection locked="0"/>
    </xf>
    <xf numFmtId="183" fontId="104" fillId="0" borderId="28" xfId="1" applyNumberFormat="1" applyFont="1" applyBorder="1" applyAlignment="1" applyProtection="1">
      <alignment horizontal="center" vertical="center" wrapText="1"/>
      <protection locked="0"/>
    </xf>
    <xf numFmtId="183" fontId="104" fillId="0" borderId="26" xfId="1" applyNumberFormat="1" applyFont="1" applyBorder="1" applyAlignment="1" applyProtection="1">
      <alignment horizontal="center" vertical="center" wrapText="1"/>
      <protection locked="0"/>
    </xf>
    <xf numFmtId="183" fontId="104" fillId="0" borderId="24" xfId="1" applyNumberFormat="1" applyFont="1" applyBorder="1" applyAlignment="1" applyProtection="1">
      <alignment horizontal="center" vertical="center" wrapText="1"/>
      <protection locked="0"/>
    </xf>
    <xf numFmtId="183" fontId="104" fillId="0" borderId="25" xfId="1" applyNumberFormat="1" applyFont="1" applyBorder="1" applyAlignment="1" applyProtection="1">
      <alignment horizontal="center" vertical="center" wrapText="1"/>
      <protection locked="0"/>
    </xf>
    <xf numFmtId="183" fontId="104" fillId="0" borderId="20" xfId="1" applyNumberFormat="1" applyFont="1" applyBorder="1" applyAlignment="1" applyProtection="1">
      <alignment horizontal="center" vertical="center" wrapText="1"/>
      <protection locked="0"/>
    </xf>
    <xf numFmtId="183" fontId="96" fillId="0" borderId="27" xfId="0" applyNumberFormat="1" applyFont="1" applyBorder="1" applyAlignment="1" applyProtection="1">
      <alignment horizontal="center" vertical="center" wrapText="1"/>
      <protection locked="0"/>
    </xf>
    <xf numFmtId="183" fontId="96" fillId="0" borderId="28" xfId="0" applyNumberFormat="1" applyFont="1" applyBorder="1" applyAlignment="1" applyProtection="1">
      <alignment horizontal="center" vertical="center" wrapText="1"/>
      <protection locked="0"/>
    </xf>
    <xf numFmtId="183" fontId="96" fillId="0" borderId="26" xfId="0" applyNumberFormat="1" applyFont="1" applyBorder="1" applyAlignment="1" applyProtection="1">
      <alignment horizontal="center" vertical="center" wrapText="1"/>
      <protection locked="0"/>
    </xf>
    <xf numFmtId="183" fontId="96" fillId="0" borderId="24" xfId="0" applyNumberFormat="1" applyFont="1" applyBorder="1" applyAlignment="1" applyProtection="1">
      <alignment horizontal="center" vertical="center" wrapText="1"/>
      <protection locked="0"/>
    </xf>
    <xf numFmtId="183" fontId="96" fillId="0" borderId="25" xfId="0" applyNumberFormat="1" applyFont="1" applyBorder="1" applyAlignment="1" applyProtection="1">
      <alignment horizontal="center" vertical="center" wrapText="1"/>
      <protection locked="0"/>
    </xf>
    <xf numFmtId="183" fontId="96" fillId="0" borderId="20" xfId="0" applyNumberFormat="1" applyFont="1" applyBorder="1" applyAlignment="1" applyProtection="1">
      <alignment horizontal="center" vertical="center" wrapText="1"/>
      <protection locked="0"/>
    </xf>
    <xf numFmtId="183" fontId="104" fillId="0" borderId="27" xfId="0" applyNumberFormat="1" applyFont="1" applyBorder="1" applyAlignment="1" applyProtection="1">
      <alignment horizontal="center" vertical="center" wrapText="1"/>
      <protection locked="0"/>
    </xf>
    <xf numFmtId="183" fontId="104" fillId="0" borderId="28" xfId="0" applyNumberFormat="1" applyFont="1" applyBorder="1" applyAlignment="1" applyProtection="1">
      <alignment horizontal="center" vertical="center" wrapText="1"/>
      <protection locked="0"/>
    </xf>
    <xf numFmtId="183" fontId="104" fillId="0" borderId="26" xfId="0" applyNumberFormat="1" applyFont="1" applyBorder="1" applyAlignment="1" applyProtection="1">
      <alignment horizontal="center" vertical="center" wrapText="1"/>
      <protection locked="0"/>
    </xf>
    <xf numFmtId="183" fontId="104" fillId="0" borderId="24" xfId="0" applyNumberFormat="1" applyFont="1" applyBorder="1" applyAlignment="1" applyProtection="1">
      <alignment horizontal="center" vertical="center" wrapText="1"/>
      <protection locked="0"/>
    </xf>
    <xf numFmtId="183" fontId="104" fillId="0" borderId="25" xfId="0" applyNumberFormat="1" applyFont="1" applyBorder="1" applyAlignment="1" applyProtection="1">
      <alignment horizontal="center" vertical="center" wrapText="1"/>
      <protection locked="0"/>
    </xf>
    <xf numFmtId="183" fontId="104" fillId="0" borderId="20" xfId="0" applyNumberFormat="1" applyFont="1" applyBorder="1" applyAlignment="1" applyProtection="1">
      <alignment horizontal="center" vertical="center" wrapText="1"/>
      <protection locked="0"/>
    </xf>
    <xf numFmtId="183" fontId="103" fillId="0" borderId="27" xfId="1" applyNumberFormat="1" applyFont="1" applyBorder="1" applyAlignment="1" applyProtection="1">
      <alignment horizontal="center" vertical="center"/>
      <protection locked="0"/>
    </xf>
    <xf numFmtId="183" fontId="103" fillId="0" borderId="28" xfId="1" applyNumberFormat="1" applyFont="1" applyBorder="1" applyAlignment="1" applyProtection="1">
      <alignment horizontal="center" vertical="center"/>
      <protection locked="0"/>
    </xf>
    <xf numFmtId="183" fontId="103" fillId="0" borderId="26" xfId="1" applyNumberFormat="1" applyFont="1" applyBorder="1" applyAlignment="1" applyProtection="1">
      <alignment horizontal="center" vertical="center"/>
      <protection locked="0"/>
    </xf>
    <xf numFmtId="183" fontId="103" fillId="0" borderId="24" xfId="1" applyNumberFormat="1" applyFont="1" applyBorder="1" applyAlignment="1" applyProtection="1">
      <alignment horizontal="center" vertical="center"/>
      <protection locked="0"/>
    </xf>
    <xf numFmtId="183" fontId="103" fillId="0" borderId="25" xfId="1" applyNumberFormat="1" applyFont="1" applyBorder="1" applyAlignment="1" applyProtection="1">
      <alignment horizontal="center" vertical="center"/>
      <protection locked="0"/>
    </xf>
    <xf numFmtId="183" fontId="103" fillId="0" borderId="20" xfId="1" applyNumberFormat="1" applyFont="1" applyBorder="1" applyAlignment="1" applyProtection="1">
      <alignment horizontal="center" vertical="center"/>
      <protection locked="0"/>
    </xf>
    <xf numFmtId="183" fontId="103" fillId="0" borderId="60" xfId="1" applyNumberFormat="1" applyFont="1" applyBorder="1" applyAlignment="1" applyProtection="1">
      <alignment horizontal="center" vertical="center"/>
      <protection locked="0"/>
    </xf>
    <xf numFmtId="183" fontId="103" fillId="0" borderId="23" xfId="0" applyNumberFormat="1" applyFont="1" applyBorder="1" applyAlignment="1" applyProtection="1">
      <alignment horizontal="right" vertical="center" wrapText="1"/>
      <protection locked="0"/>
    </xf>
    <xf numFmtId="183" fontId="103" fillId="0" borderId="0" xfId="0" applyNumberFormat="1" applyFont="1" applyAlignment="1" applyProtection="1">
      <alignment horizontal="right" vertical="center" wrapText="1"/>
      <protection locked="0"/>
    </xf>
    <xf numFmtId="183" fontId="103" fillId="0" borderId="17" xfId="0" applyNumberFormat="1" applyFont="1" applyBorder="1" applyAlignment="1" applyProtection="1">
      <alignment horizontal="right" vertical="center" wrapText="1"/>
      <protection locked="0"/>
    </xf>
    <xf numFmtId="183" fontId="23" fillId="0" borderId="23" xfId="0" applyNumberFormat="1" applyFont="1" applyBorder="1" applyAlignment="1" applyProtection="1">
      <alignment horizontal="center" vertical="center" wrapText="1"/>
      <protection locked="0"/>
    </xf>
    <xf numFmtId="183" fontId="23" fillId="0" borderId="0" xfId="0" applyNumberFormat="1" applyFont="1" applyAlignment="1" applyProtection="1">
      <alignment horizontal="center" vertical="center" wrapText="1"/>
      <protection locked="0"/>
    </xf>
    <xf numFmtId="183" fontId="23" fillId="0" borderId="17" xfId="0" applyNumberFormat="1" applyFont="1" applyBorder="1" applyAlignment="1" applyProtection="1">
      <alignment horizontal="center" vertical="center" wrapText="1"/>
      <protection locked="0"/>
    </xf>
    <xf numFmtId="183" fontId="23" fillId="0" borderId="24" xfId="0" applyNumberFormat="1" applyFont="1" applyBorder="1" applyAlignment="1" applyProtection="1">
      <alignment horizontal="center" vertical="center" wrapText="1"/>
      <protection locked="0"/>
    </xf>
    <xf numFmtId="183" fontId="23" fillId="0" borderId="25" xfId="0" applyNumberFormat="1" applyFont="1" applyBorder="1" applyAlignment="1" applyProtection="1">
      <alignment horizontal="center" vertical="center" wrapText="1"/>
      <protection locked="0"/>
    </xf>
    <xf numFmtId="183" fontId="23" fillId="0" borderId="20" xfId="0" applyNumberFormat="1" applyFont="1" applyBorder="1" applyAlignment="1" applyProtection="1">
      <alignment horizontal="center" vertical="center" wrapText="1"/>
      <protection locked="0"/>
    </xf>
    <xf numFmtId="183" fontId="37" fillId="0" borderId="23" xfId="0" applyNumberFormat="1" applyFont="1" applyBorder="1" applyAlignment="1" applyProtection="1">
      <alignment horizontal="left" vertical="center" wrapText="1" indent="1"/>
      <protection locked="0"/>
    </xf>
    <xf numFmtId="183" fontId="37" fillId="0" borderId="0" xfId="0" applyNumberFormat="1" applyFont="1" applyAlignment="1" applyProtection="1">
      <alignment horizontal="left" vertical="center" wrapText="1" indent="1"/>
      <protection locked="0"/>
    </xf>
    <xf numFmtId="183" fontId="37" fillId="0" borderId="24" xfId="0" applyNumberFormat="1" applyFont="1" applyBorder="1" applyAlignment="1" applyProtection="1">
      <alignment horizontal="left" vertical="center" wrapText="1" indent="1"/>
      <protection locked="0"/>
    </xf>
    <xf numFmtId="183" fontId="37" fillId="0" borderId="25" xfId="0" applyNumberFormat="1" applyFont="1" applyBorder="1" applyAlignment="1" applyProtection="1">
      <alignment horizontal="left" vertical="center" wrapText="1" indent="1"/>
      <protection locked="0"/>
    </xf>
    <xf numFmtId="187" fontId="35" fillId="0" borderId="23" xfId="1" applyNumberFormat="1" applyFont="1" applyFill="1" applyBorder="1" applyAlignment="1" applyProtection="1">
      <alignment horizontal="right" vertical="center" wrapText="1"/>
      <protection locked="0"/>
    </xf>
    <xf numFmtId="187" fontId="35" fillId="0" borderId="0" xfId="1" applyNumberFormat="1" applyFont="1" applyFill="1" applyAlignment="1" applyProtection="1">
      <alignment horizontal="right" vertical="center" wrapText="1"/>
      <protection locked="0"/>
    </xf>
    <xf numFmtId="187" fontId="35" fillId="0" borderId="17" xfId="1" applyNumberFormat="1" applyFont="1" applyFill="1" applyBorder="1" applyAlignment="1" applyProtection="1">
      <alignment horizontal="right" vertical="center" wrapText="1"/>
      <protection locked="0"/>
    </xf>
    <xf numFmtId="187" fontId="35" fillId="0" borderId="24" xfId="1" applyNumberFormat="1" applyFont="1" applyFill="1" applyBorder="1" applyAlignment="1" applyProtection="1">
      <alignment horizontal="right" vertical="center" wrapText="1"/>
      <protection locked="0"/>
    </xf>
    <xf numFmtId="187" fontId="35" fillId="0" borderId="25" xfId="1" applyNumberFormat="1" applyFont="1" applyFill="1" applyBorder="1" applyAlignment="1" applyProtection="1">
      <alignment horizontal="right" vertical="center" wrapText="1"/>
      <protection locked="0"/>
    </xf>
    <xf numFmtId="187" fontId="35" fillId="0" borderId="20" xfId="1" applyNumberFormat="1" applyFont="1" applyFill="1" applyBorder="1" applyAlignment="1" applyProtection="1">
      <alignment horizontal="right" vertical="center" wrapText="1"/>
      <protection locked="0"/>
    </xf>
    <xf numFmtId="183" fontId="35" fillId="0" borderId="24" xfId="1" applyNumberFormat="1" applyFont="1" applyFill="1" applyBorder="1" applyAlignment="1" applyProtection="1">
      <alignment horizontal="right" vertical="center" wrapText="1"/>
      <protection locked="0"/>
    </xf>
    <xf numFmtId="183" fontId="35" fillId="0" borderId="25" xfId="1" applyNumberFormat="1" applyFont="1" applyFill="1" applyBorder="1" applyAlignment="1" applyProtection="1">
      <alignment horizontal="right" vertical="center" wrapText="1"/>
      <protection locked="0"/>
    </xf>
    <xf numFmtId="183" fontId="35" fillId="0" borderId="20" xfId="1" applyNumberFormat="1" applyFont="1" applyFill="1" applyBorder="1" applyAlignment="1" applyProtection="1">
      <alignment horizontal="right" vertical="center" wrapText="1"/>
      <protection locked="0"/>
    </xf>
    <xf numFmtId="183" fontId="36" fillId="0" borderId="24" xfId="1" applyNumberFormat="1" applyFont="1" applyFill="1" applyBorder="1" applyAlignment="1" applyProtection="1">
      <alignment horizontal="right" vertical="center" wrapText="1"/>
      <protection locked="0"/>
    </xf>
    <xf numFmtId="183" fontId="36" fillId="0" borderId="25" xfId="1" applyNumberFormat="1" applyFont="1" applyFill="1" applyBorder="1" applyAlignment="1" applyProtection="1">
      <alignment horizontal="right" vertical="center" wrapText="1"/>
      <protection locked="0"/>
    </xf>
    <xf numFmtId="183" fontId="36" fillId="0" borderId="20" xfId="1" applyNumberFormat="1" applyFont="1" applyFill="1" applyBorder="1" applyAlignment="1" applyProtection="1">
      <alignment horizontal="right" vertical="center" wrapText="1"/>
      <protection locked="0"/>
    </xf>
    <xf numFmtId="183" fontId="31" fillId="0" borderId="27" xfId="0" applyNumberFormat="1" applyFont="1" applyBorder="1" applyAlignment="1" applyProtection="1">
      <alignment horizontal="center" vertical="center" wrapText="1"/>
      <protection locked="0"/>
    </xf>
    <xf numFmtId="183" fontId="31" fillId="0" borderId="28" xfId="0" applyNumberFormat="1" applyFont="1" applyBorder="1" applyAlignment="1" applyProtection="1">
      <alignment horizontal="center" vertical="center" wrapText="1"/>
      <protection locked="0"/>
    </xf>
    <xf numFmtId="183" fontId="31" fillId="0" borderId="26" xfId="0" applyNumberFormat="1" applyFont="1" applyBorder="1" applyAlignment="1" applyProtection="1">
      <alignment horizontal="center" vertical="center" wrapText="1"/>
      <protection locked="0"/>
    </xf>
    <xf numFmtId="183" fontId="27" fillId="0" borderId="27" xfId="0" applyNumberFormat="1" applyFont="1" applyBorder="1" applyAlignment="1" applyProtection="1">
      <alignment horizontal="left" vertical="center" wrapText="1" indent="1"/>
      <protection locked="0"/>
    </xf>
    <xf numFmtId="183" fontId="27" fillId="0" borderId="28" xfId="0" applyNumberFormat="1" applyFont="1" applyBorder="1" applyAlignment="1" applyProtection="1">
      <alignment horizontal="left" vertical="center" wrapText="1" indent="1"/>
      <protection locked="0"/>
    </xf>
    <xf numFmtId="183" fontId="29" fillId="0" borderId="27" xfId="1" applyNumberFormat="1" applyFont="1" applyFill="1" applyBorder="1" applyAlignment="1" applyProtection="1">
      <alignment horizontal="center" vertical="center" textRotation="255"/>
      <protection locked="0"/>
    </xf>
    <xf numFmtId="183" fontId="29" fillId="0" borderId="26" xfId="1" applyNumberFormat="1" applyFont="1" applyFill="1" applyBorder="1" applyAlignment="1" applyProtection="1">
      <alignment horizontal="center" vertical="center" textRotation="255"/>
      <protection locked="0"/>
    </xf>
    <xf numFmtId="183" fontId="29" fillId="0" borderId="23" xfId="1" applyNumberFormat="1" applyFont="1" applyFill="1" applyBorder="1" applyAlignment="1" applyProtection="1">
      <alignment horizontal="center" vertical="center" textRotation="255"/>
      <protection locked="0"/>
    </xf>
    <xf numFmtId="183" fontId="29" fillId="0" borderId="17" xfId="1" applyNumberFormat="1" applyFont="1" applyFill="1" applyBorder="1" applyAlignment="1" applyProtection="1">
      <alignment horizontal="center" vertical="center" textRotation="255"/>
      <protection locked="0"/>
    </xf>
    <xf numFmtId="183" fontId="29" fillId="0" borderId="24" xfId="1" applyNumberFormat="1" applyFont="1" applyFill="1" applyBorder="1" applyAlignment="1" applyProtection="1">
      <alignment horizontal="center" vertical="center" textRotation="255"/>
      <protection locked="0"/>
    </xf>
    <xf numFmtId="183" fontId="29" fillId="0" borderId="20" xfId="1" applyNumberFormat="1" applyFont="1" applyFill="1" applyBorder="1" applyAlignment="1" applyProtection="1">
      <alignment horizontal="center" vertical="center" textRotation="255"/>
      <protection locked="0"/>
    </xf>
    <xf numFmtId="183" fontId="29" fillId="0" borderId="91" xfId="0" applyNumberFormat="1" applyFont="1" applyBorder="1" applyAlignment="1" applyProtection="1">
      <alignment horizontal="center" vertical="center" wrapText="1"/>
      <protection locked="0"/>
    </xf>
    <xf numFmtId="183" fontId="29" fillId="0" borderId="92" xfId="0" applyNumberFormat="1" applyFont="1" applyBorder="1" applyAlignment="1" applyProtection="1">
      <alignment horizontal="center" vertical="center" wrapText="1"/>
      <protection locked="0"/>
    </xf>
    <xf numFmtId="183" fontId="29" fillId="0" borderId="93" xfId="0" applyNumberFormat="1" applyFont="1" applyBorder="1" applyAlignment="1" applyProtection="1">
      <alignment horizontal="center" vertical="center" wrapText="1"/>
      <protection locked="0"/>
    </xf>
    <xf numFmtId="183" fontId="31" fillId="0" borderId="27" xfId="1" applyNumberFormat="1" applyFont="1" applyFill="1" applyBorder="1" applyAlignment="1" applyProtection="1">
      <alignment horizontal="right" vertical="center" wrapText="1"/>
      <protection locked="0"/>
    </xf>
    <xf numFmtId="183" fontId="31" fillId="0" borderId="28" xfId="1" applyNumberFormat="1" applyFont="1" applyFill="1" applyBorder="1" applyAlignment="1" applyProtection="1">
      <alignment horizontal="right" vertical="center" wrapText="1"/>
      <protection locked="0"/>
    </xf>
    <xf numFmtId="183" fontId="31" fillId="0" borderId="26" xfId="1" applyNumberFormat="1" applyFont="1" applyFill="1" applyBorder="1" applyAlignment="1" applyProtection="1">
      <alignment horizontal="right" vertical="center" wrapText="1"/>
      <protection locked="0"/>
    </xf>
    <xf numFmtId="183" fontId="29" fillId="0" borderId="27" xfId="1" applyNumberFormat="1" applyFont="1" applyFill="1" applyBorder="1" applyAlignment="1" applyProtection="1">
      <alignment horizontal="center" vertical="center" wrapText="1"/>
      <protection locked="0"/>
    </xf>
    <xf numFmtId="183" fontId="29" fillId="0" borderId="28" xfId="1" applyNumberFormat="1" applyFont="1" applyFill="1" applyBorder="1" applyAlignment="1" applyProtection="1">
      <alignment horizontal="center" vertical="center" wrapText="1"/>
      <protection locked="0"/>
    </xf>
    <xf numFmtId="183" fontId="29" fillId="0" borderId="26" xfId="1" applyNumberFormat="1" applyFont="1" applyFill="1" applyBorder="1" applyAlignment="1" applyProtection="1">
      <alignment horizontal="center" vertical="center" wrapText="1"/>
      <protection locked="0"/>
    </xf>
    <xf numFmtId="183" fontId="29" fillId="0" borderId="23" xfId="1" applyNumberFormat="1" applyFont="1" applyFill="1" applyBorder="1" applyAlignment="1" applyProtection="1">
      <alignment horizontal="center" vertical="center" wrapText="1"/>
      <protection locked="0"/>
    </xf>
    <xf numFmtId="183" fontId="29" fillId="0" borderId="0" xfId="1" applyNumberFormat="1" applyFont="1" applyFill="1" applyBorder="1" applyAlignment="1" applyProtection="1">
      <alignment horizontal="center" vertical="center" wrapText="1"/>
      <protection locked="0"/>
    </xf>
    <xf numFmtId="183" fontId="29" fillId="0" borderId="17" xfId="1" applyNumberFormat="1" applyFont="1" applyFill="1" applyBorder="1" applyAlignment="1" applyProtection="1">
      <alignment horizontal="center" vertical="center" wrapText="1"/>
      <protection locked="0"/>
    </xf>
    <xf numFmtId="183" fontId="29" fillId="0" borderId="24" xfId="1" applyNumberFormat="1" applyFont="1" applyFill="1" applyBorder="1" applyAlignment="1" applyProtection="1">
      <alignment horizontal="center" vertical="center" wrapText="1"/>
      <protection locked="0"/>
    </xf>
    <xf numFmtId="183" fontId="29" fillId="0" borderId="25" xfId="1" applyNumberFormat="1" applyFont="1" applyFill="1" applyBorder="1" applyAlignment="1" applyProtection="1">
      <alignment horizontal="center" vertical="center" wrapText="1"/>
      <protection locked="0"/>
    </xf>
    <xf numFmtId="183" fontId="29" fillId="0" borderId="20" xfId="1" applyNumberFormat="1" applyFont="1" applyFill="1" applyBorder="1" applyAlignment="1" applyProtection="1">
      <alignment horizontal="center" vertical="center" wrapText="1"/>
      <protection locked="0"/>
    </xf>
    <xf numFmtId="183" fontId="104" fillId="0" borderId="23" xfId="1" applyNumberFormat="1" applyFont="1" applyBorder="1" applyAlignment="1" applyProtection="1">
      <alignment horizontal="center" vertical="center" wrapText="1"/>
      <protection locked="0"/>
    </xf>
    <xf numFmtId="183" fontId="104" fillId="0" borderId="0" xfId="1" applyNumberFormat="1" applyFont="1" applyAlignment="1" applyProtection="1">
      <alignment horizontal="center" vertical="center" wrapText="1"/>
      <protection locked="0"/>
    </xf>
    <xf numFmtId="183" fontId="104" fillId="0" borderId="17" xfId="1" applyNumberFormat="1" applyFont="1" applyBorder="1" applyAlignment="1" applyProtection="1">
      <alignment horizontal="center" vertical="center" wrapText="1"/>
      <protection locked="0"/>
    </xf>
    <xf numFmtId="183" fontId="104" fillId="0" borderId="23" xfId="0" applyNumberFormat="1" applyFont="1" applyBorder="1" applyAlignment="1" applyProtection="1">
      <alignment horizontal="center" vertical="center" wrapText="1"/>
      <protection locked="0"/>
    </xf>
    <xf numFmtId="183" fontId="104" fillId="0" borderId="0" xfId="0" applyNumberFormat="1" applyFont="1" applyAlignment="1" applyProtection="1">
      <alignment horizontal="center" vertical="center" wrapText="1"/>
      <protection locked="0"/>
    </xf>
    <xf numFmtId="183" fontId="104" fillId="0" borderId="17" xfId="0" applyNumberFormat="1" applyFont="1" applyBorder="1" applyAlignment="1" applyProtection="1">
      <alignment horizontal="center" vertical="center" wrapText="1"/>
      <protection locked="0"/>
    </xf>
    <xf numFmtId="183" fontId="96" fillId="0" borderId="23" xfId="0" applyNumberFormat="1" applyFont="1" applyBorder="1" applyAlignment="1" applyProtection="1">
      <alignment horizontal="center" vertical="center" wrapText="1"/>
      <protection locked="0"/>
    </xf>
    <xf numFmtId="183" fontId="96" fillId="0" borderId="0" xfId="0" applyNumberFormat="1" applyFont="1" applyAlignment="1" applyProtection="1">
      <alignment horizontal="center" vertical="center" wrapText="1"/>
      <protection locked="0"/>
    </xf>
    <xf numFmtId="183" fontId="96" fillId="0" borderId="17" xfId="0" applyNumberFormat="1" applyFont="1" applyBorder="1" applyAlignment="1" applyProtection="1">
      <alignment horizontal="center" vertical="center" wrapText="1"/>
      <protection locked="0"/>
    </xf>
    <xf numFmtId="183" fontId="102" fillId="0" borderId="23" xfId="1" applyNumberFormat="1" applyFont="1" applyBorder="1" applyAlignment="1" applyProtection="1">
      <alignment horizontal="center" vertical="center"/>
      <protection locked="0"/>
    </xf>
    <xf numFmtId="183" fontId="102" fillId="0" borderId="0" xfId="1" applyNumberFormat="1" applyFont="1" applyAlignment="1" applyProtection="1">
      <alignment horizontal="center" vertical="center"/>
      <protection locked="0"/>
    </xf>
    <xf numFmtId="183" fontId="102" fillId="0" borderId="17" xfId="1" applyNumberFormat="1" applyFont="1" applyBorder="1" applyAlignment="1" applyProtection="1">
      <alignment horizontal="center" vertical="center"/>
      <protection locked="0"/>
    </xf>
    <xf numFmtId="183" fontId="103" fillId="0" borderId="171" xfId="1" applyNumberFormat="1" applyFont="1" applyBorder="1" applyAlignment="1" applyProtection="1">
      <alignment horizontal="center" vertical="center"/>
      <protection locked="0"/>
    </xf>
    <xf numFmtId="183" fontId="103" fillId="0" borderId="60" xfId="0" applyNumberFormat="1" applyFont="1" applyBorder="1" applyAlignment="1" applyProtection="1">
      <alignment horizontal="center" vertical="center" wrapText="1"/>
      <protection locked="0"/>
    </xf>
    <xf numFmtId="183" fontId="103" fillId="0" borderId="61" xfId="0" applyNumberFormat="1" applyFont="1" applyBorder="1" applyAlignment="1" applyProtection="1">
      <alignment horizontal="center" vertical="center" wrapText="1"/>
      <protection locked="0"/>
    </xf>
    <xf numFmtId="183" fontId="39" fillId="0" borderId="28" xfId="1" applyNumberFormat="1" applyFont="1" applyFill="1" applyBorder="1" applyAlignment="1" applyProtection="1">
      <alignment horizontal="center" vertical="center"/>
      <protection locked="0"/>
    </xf>
    <xf numFmtId="183" fontId="39" fillId="0" borderId="26" xfId="1" applyNumberFormat="1" applyFont="1" applyFill="1" applyBorder="1" applyAlignment="1" applyProtection="1">
      <alignment horizontal="center" vertical="center"/>
      <protection locked="0"/>
    </xf>
    <xf numFmtId="183" fontId="39" fillId="0" borderId="0" xfId="1" applyNumberFormat="1" applyFont="1" applyFill="1" applyBorder="1" applyAlignment="1" applyProtection="1">
      <alignment horizontal="center" vertical="center"/>
      <protection locked="0"/>
    </xf>
    <xf numFmtId="183" fontId="39" fillId="0" borderId="17" xfId="1" applyNumberFormat="1" applyFont="1" applyFill="1" applyBorder="1" applyAlignment="1" applyProtection="1">
      <alignment horizontal="center" vertical="center"/>
      <protection locked="0"/>
    </xf>
    <xf numFmtId="183" fontId="39" fillId="0" borderId="25" xfId="1" applyNumberFormat="1" applyFont="1" applyFill="1" applyBorder="1" applyAlignment="1" applyProtection="1">
      <alignment horizontal="center" vertical="center"/>
      <protection locked="0"/>
    </xf>
    <xf numFmtId="183" fontId="39" fillId="0" borderId="20" xfId="1" applyNumberFormat="1" applyFont="1" applyFill="1" applyBorder="1" applyAlignment="1" applyProtection="1">
      <alignment horizontal="center" vertical="center"/>
      <protection locked="0"/>
    </xf>
    <xf numFmtId="183" fontId="29" fillId="0" borderId="0" xfId="1" applyNumberFormat="1" applyFont="1" applyFill="1" applyAlignment="1" applyProtection="1">
      <alignment horizontal="center" vertical="center" wrapText="1"/>
      <protection locked="0"/>
    </xf>
    <xf numFmtId="183" fontId="98" fillId="0" borderId="123" xfId="0" applyNumberFormat="1" applyFont="1" applyBorder="1" applyAlignment="1" applyProtection="1">
      <alignment horizontal="center" vertical="center" wrapText="1"/>
      <protection locked="0"/>
    </xf>
    <xf numFmtId="183" fontId="98" fillId="0" borderId="119" xfId="0" applyNumberFormat="1" applyFont="1" applyBorder="1" applyAlignment="1" applyProtection="1">
      <alignment horizontal="center" vertical="center" wrapText="1"/>
      <protection locked="0"/>
    </xf>
    <xf numFmtId="183" fontId="98" fillId="0" borderId="120" xfId="0" applyNumberFormat="1" applyFont="1" applyBorder="1" applyAlignment="1" applyProtection="1">
      <alignment horizontal="center" vertical="center" wrapText="1"/>
      <protection locked="0"/>
    </xf>
    <xf numFmtId="183" fontId="95" fillId="0" borderId="27" xfId="0" applyNumberFormat="1" applyFont="1" applyBorder="1" applyAlignment="1" applyProtection="1">
      <alignment horizontal="left" vertical="center" wrapText="1" indent="1"/>
      <protection locked="0"/>
    </xf>
    <xf numFmtId="183" fontId="95" fillId="0" borderId="28" xfId="0" applyNumberFormat="1" applyFont="1" applyBorder="1" applyAlignment="1" applyProtection="1">
      <alignment horizontal="left" vertical="center" wrapText="1" indent="1"/>
      <protection locked="0"/>
    </xf>
    <xf numFmtId="183" fontId="95" fillId="0" borderId="26" xfId="0" applyNumberFormat="1" applyFont="1" applyBorder="1" applyAlignment="1" applyProtection="1">
      <alignment horizontal="left" vertical="center" wrapText="1" indent="1"/>
      <protection locked="0"/>
    </xf>
    <xf numFmtId="183" fontId="98" fillId="0" borderId="27" xfId="1" applyNumberFormat="1" applyFont="1" applyFill="1" applyBorder="1" applyAlignment="1" applyProtection="1">
      <alignment horizontal="center" vertical="center" textRotation="255"/>
      <protection locked="0"/>
    </xf>
    <xf numFmtId="183" fontId="98" fillId="0" borderId="26" xfId="1" applyNumberFormat="1" applyFont="1" applyFill="1" applyBorder="1" applyAlignment="1" applyProtection="1">
      <alignment horizontal="center" vertical="center" textRotation="255"/>
      <protection locked="0"/>
    </xf>
    <xf numFmtId="183" fontId="98" fillId="0" borderId="24" xfId="1" applyNumberFormat="1" applyFont="1" applyFill="1" applyBorder="1" applyAlignment="1" applyProtection="1">
      <alignment horizontal="center" vertical="center" textRotation="255"/>
      <protection locked="0"/>
    </xf>
    <xf numFmtId="183" fontId="98" fillId="0" borderId="20" xfId="1" applyNumberFormat="1" applyFont="1" applyFill="1" applyBorder="1" applyAlignment="1" applyProtection="1">
      <alignment horizontal="center" vertical="center" textRotation="255"/>
      <protection locked="0"/>
    </xf>
    <xf numFmtId="183" fontId="29" fillId="0" borderId="27" xfId="1" applyNumberFormat="1" applyFont="1" applyBorder="1" applyAlignment="1" applyProtection="1">
      <alignment horizontal="center" vertical="center" wrapText="1"/>
      <protection locked="0"/>
    </xf>
    <xf numFmtId="183" fontId="29" fillId="0" borderId="28" xfId="1" applyNumberFormat="1" applyFont="1" applyBorder="1" applyAlignment="1" applyProtection="1">
      <alignment horizontal="center" vertical="center" wrapText="1"/>
      <protection locked="0"/>
    </xf>
    <xf numFmtId="183" fontId="29" fillId="0" borderId="26" xfId="1" applyNumberFormat="1" applyFont="1" applyBorder="1" applyAlignment="1" applyProtection="1">
      <alignment horizontal="center" vertical="center" wrapText="1"/>
      <protection locked="0"/>
    </xf>
    <xf numFmtId="183" fontId="29" fillId="0" borderId="23" xfId="1" applyNumberFormat="1" applyFont="1" applyBorder="1" applyAlignment="1" applyProtection="1">
      <alignment horizontal="center" vertical="center" wrapText="1"/>
      <protection locked="0"/>
    </xf>
    <xf numFmtId="183" fontId="29" fillId="0" borderId="0" xfId="1" applyNumberFormat="1" applyFont="1" applyAlignment="1" applyProtection="1">
      <alignment horizontal="center" vertical="center" wrapText="1"/>
      <protection locked="0"/>
    </xf>
    <xf numFmtId="183" fontId="29" fillId="0" borderId="17" xfId="1" applyNumberFormat="1" applyFont="1" applyBorder="1" applyAlignment="1" applyProtection="1">
      <alignment horizontal="center" vertical="center" wrapText="1"/>
      <protection locked="0"/>
    </xf>
    <xf numFmtId="183" fontId="29" fillId="0" borderId="24" xfId="1" applyNumberFormat="1" applyFont="1" applyBorder="1" applyAlignment="1" applyProtection="1">
      <alignment horizontal="center" vertical="center" wrapText="1"/>
      <protection locked="0"/>
    </xf>
    <xf numFmtId="183" fontId="29" fillId="0" borderId="25" xfId="1" applyNumberFormat="1" applyFont="1" applyBorder="1" applyAlignment="1" applyProtection="1">
      <alignment horizontal="center" vertical="center" wrapText="1"/>
      <protection locked="0"/>
    </xf>
    <xf numFmtId="183" fontId="29" fillId="0" borderId="20" xfId="1" applyNumberFormat="1" applyFont="1" applyBorder="1" applyAlignment="1" applyProtection="1">
      <alignment horizontal="center" vertical="center" wrapText="1"/>
      <protection locked="0"/>
    </xf>
    <xf numFmtId="183" fontId="31" fillId="0" borderId="27" xfId="1" applyNumberFormat="1" applyFont="1" applyBorder="1" applyAlignment="1" applyProtection="1">
      <alignment horizontal="right" vertical="center" wrapText="1"/>
      <protection locked="0"/>
    </xf>
    <xf numFmtId="183" fontId="31" fillId="0" borderId="28" xfId="1" applyNumberFormat="1" applyFont="1" applyBorder="1" applyAlignment="1" applyProtection="1">
      <alignment horizontal="right" vertical="center" wrapText="1"/>
      <protection locked="0"/>
    </xf>
    <xf numFmtId="183" fontId="31" fillId="0" borderId="26" xfId="1" applyNumberFormat="1" applyFont="1" applyBorder="1" applyAlignment="1" applyProtection="1">
      <alignment horizontal="right" vertical="center" wrapText="1"/>
      <protection locked="0"/>
    </xf>
    <xf numFmtId="187" fontId="35" fillId="0" borderId="23" xfId="1" applyNumberFormat="1" applyFont="1" applyBorder="1" applyAlignment="1" applyProtection="1">
      <alignment horizontal="right" vertical="center" wrapText="1"/>
      <protection locked="0"/>
    </xf>
    <xf numFmtId="187" fontId="35" fillId="0" borderId="0" xfId="1" applyNumberFormat="1" applyFont="1" applyAlignment="1" applyProtection="1">
      <alignment horizontal="right" vertical="center" wrapText="1"/>
      <protection locked="0"/>
    </xf>
    <xf numFmtId="187" fontId="35" fillId="0" borderId="17" xfId="1" applyNumberFormat="1" applyFont="1" applyBorder="1" applyAlignment="1" applyProtection="1">
      <alignment horizontal="right" vertical="center" wrapText="1"/>
      <protection locked="0"/>
    </xf>
    <xf numFmtId="187" fontId="35" fillId="0" borderId="24" xfId="1" applyNumberFormat="1" applyFont="1" applyBorder="1" applyAlignment="1" applyProtection="1">
      <alignment horizontal="right" vertical="center" wrapText="1"/>
      <protection locked="0"/>
    </xf>
    <xf numFmtId="187" fontId="35" fillId="0" borderId="25" xfId="1" applyNumberFormat="1" applyFont="1" applyBorder="1" applyAlignment="1" applyProtection="1">
      <alignment horizontal="right" vertical="center" wrapText="1"/>
      <protection locked="0"/>
    </xf>
    <xf numFmtId="187" fontId="35" fillId="0" borderId="20" xfId="1" applyNumberFormat="1" applyFont="1" applyBorder="1" applyAlignment="1" applyProtection="1">
      <alignment horizontal="right" vertical="center" wrapText="1"/>
      <protection locked="0"/>
    </xf>
    <xf numFmtId="183" fontId="125" fillId="0" borderId="27" xfId="0" applyNumberFormat="1" applyFont="1" applyBorder="1" applyAlignment="1" applyProtection="1">
      <alignment horizontal="center" vertical="center" wrapText="1"/>
      <protection locked="0"/>
    </xf>
    <xf numFmtId="183" fontId="125" fillId="0" borderId="28" xfId="0" applyNumberFormat="1" applyFont="1" applyBorder="1" applyAlignment="1" applyProtection="1">
      <alignment horizontal="center" vertical="center" wrapText="1"/>
      <protection locked="0"/>
    </xf>
    <xf numFmtId="183" fontId="125" fillId="0" borderId="23" xfId="0" applyNumberFormat="1" applyFont="1" applyBorder="1" applyAlignment="1" applyProtection="1">
      <alignment horizontal="center" vertical="center" wrapText="1"/>
      <protection locked="0"/>
    </xf>
    <xf numFmtId="183" fontId="125" fillId="0" borderId="0" xfId="0" applyNumberFormat="1" applyFont="1" applyAlignment="1" applyProtection="1">
      <alignment horizontal="center" vertical="center" wrapText="1"/>
      <protection locked="0"/>
    </xf>
    <xf numFmtId="183" fontId="125" fillId="0" borderId="24" xfId="0" applyNumberFormat="1" applyFont="1" applyBorder="1" applyAlignment="1" applyProtection="1">
      <alignment horizontal="center" vertical="center" wrapText="1"/>
      <protection locked="0"/>
    </xf>
    <xf numFmtId="183" fontId="125" fillId="0" borderId="25" xfId="0" applyNumberFormat="1" applyFont="1" applyBorder="1" applyAlignment="1" applyProtection="1">
      <alignment horizontal="center" vertical="center" wrapText="1"/>
      <protection locked="0"/>
    </xf>
    <xf numFmtId="183" fontId="29" fillId="0" borderId="18" xfId="0" applyNumberFormat="1" applyFont="1" applyBorder="1" applyAlignment="1" applyProtection="1">
      <alignment horizontal="center" vertical="center" wrapText="1"/>
      <protection locked="0"/>
    </xf>
    <xf numFmtId="183" fontId="29" fillId="0" borderId="19" xfId="0" applyNumberFormat="1" applyFont="1" applyBorder="1" applyAlignment="1" applyProtection="1">
      <alignment horizontal="center" vertical="center" wrapText="1"/>
      <protection locked="0"/>
    </xf>
    <xf numFmtId="183" fontId="29" fillId="0" borderId="29" xfId="0" applyNumberFormat="1" applyFont="1" applyBorder="1" applyAlignment="1" applyProtection="1">
      <alignment horizontal="center" vertical="center" wrapText="1"/>
      <protection locked="0"/>
    </xf>
    <xf numFmtId="0" fontId="32" fillId="0" borderId="18" xfId="0" applyFont="1" applyBorder="1" applyAlignment="1" applyProtection="1">
      <alignment horizontal="center" vertical="center" wrapText="1"/>
      <protection locked="0"/>
    </xf>
    <xf numFmtId="0" fontId="32" fillId="0" borderId="19" xfId="0" applyFont="1" applyBorder="1" applyAlignment="1" applyProtection="1">
      <alignment horizontal="center" vertical="center" wrapText="1"/>
      <protection locked="0"/>
    </xf>
    <xf numFmtId="0" fontId="32" fillId="0" borderId="65" xfId="0" applyFont="1" applyBorder="1" applyAlignment="1" applyProtection="1">
      <alignment horizontal="center" vertical="center" wrapText="1"/>
      <protection locked="0"/>
    </xf>
    <xf numFmtId="0" fontId="36" fillId="0" borderId="73" xfId="1" applyNumberFormat="1" applyFont="1" applyFill="1" applyBorder="1" applyAlignment="1" applyProtection="1">
      <alignment horizontal="center" vertical="center"/>
      <protection locked="0"/>
    </xf>
    <xf numFmtId="0" fontId="36" fillId="0" borderId="19" xfId="1" applyNumberFormat="1" applyFont="1" applyFill="1" applyBorder="1" applyAlignment="1" applyProtection="1">
      <alignment horizontal="center" vertical="center"/>
      <protection locked="0"/>
    </xf>
    <xf numFmtId="0" fontId="36" fillId="0" borderId="65" xfId="1" applyNumberFormat="1" applyFont="1" applyFill="1" applyBorder="1" applyAlignment="1" applyProtection="1">
      <alignment horizontal="center" vertical="center"/>
      <protection locked="0"/>
    </xf>
    <xf numFmtId="0" fontId="36" fillId="0" borderId="29" xfId="1" applyNumberFormat="1" applyFont="1" applyFill="1" applyBorder="1" applyAlignment="1" applyProtection="1">
      <alignment horizontal="center" vertical="center"/>
      <protection locked="0"/>
    </xf>
    <xf numFmtId="0" fontId="100" fillId="0" borderId="57" xfId="1" applyNumberFormat="1" applyFont="1" applyFill="1" applyBorder="1" applyAlignment="1" applyProtection="1">
      <alignment horizontal="center" vertical="center"/>
      <protection locked="0"/>
    </xf>
    <xf numFmtId="0" fontId="100" fillId="0" borderId="103" xfId="1" applyNumberFormat="1" applyFont="1" applyFill="1" applyBorder="1" applyAlignment="1" applyProtection="1">
      <alignment horizontal="center" vertical="center"/>
      <protection locked="0"/>
    </xf>
    <xf numFmtId="183" fontId="98" fillId="0" borderId="18" xfId="0" applyNumberFormat="1" applyFont="1" applyBorder="1" applyAlignment="1" applyProtection="1">
      <alignment horizontal="center" vertical="center" wrapText="1"/>
      <protection locked="0"/>
    </xf>
    <xf numFmtId="183" fontId="98" fillId="0" borderId="19" xfId="0" applyNumberFormat="1" applyFont="1" applyBorder="1" applyAlignment="1" applyProtection="1">
      <alignment horizontal="center" vertical="center" wrapText="1"/>
      <protection locked="0"/>
    </xf>
    <xf numFmtId="183" fontId="98" fillId="0" borderId="29" xfId="0" applyNumberFormat="1" applyFont="1" applyBorder="1" applyAlignment="1" applyProtection="1">
      <alignment horizontal="center" vertical="center" wrapText="1"/>
      <protection locked="0"/>
    </xf>
    <xf numFmtId="0" fontId="100" fillId="0" borderId="56" xfId="0" applyFont="1" applyBorder="1" applyAlignment="1" applyProtection="1">
      <alignment horizontal="center" vertical="center" wrapText="1"/>
      <protection locked="0"/>
    </xf>
    <xf numFmtId="0" fontId="100" fillId="0" borderId="57" xfId="0" applyFont="1" applyBorder="1" applyAlignment="1" applyProtection="1">
      <alignment horizontal="center" vertical="center" wrapText="1"/>
      <protection locked="0"/>
    </xf>
    <xf numFmtId="183" fontId="29" fillId="0" borderId="27" xfId="1" applyNumberFormat="1" applyFont="1" applyBorder="1" applyAlignment="1" applyProtection="1">
      <alignment horizontal="center" vertical="center" textRotation="255"/>
      <protection locked="0"/>
    </xf>
    <xf numFmtId="183" fontId="29" fillId="0" borderId="26" xfId="1" applyNumberFormat="1" applyFont="1" applyBorder="1" applyAlignment="1" applyProtection="1">
      <alignment horizontal="center" vertical="center" textRotation="255"/>
      <protection locked="0"/>
    </xf>
    <xf numFmtId="183" fontId="29" fillId="0" borderId="24" xfId="1" applyNumberFormat="1" applyFont="1" applyBorder="1" applyAlignment="1" applyProtection="1">
      <alignment horizontal="center" vertical="center" textRotation="255"/>
      <protection locked="0"/>
    </xf>
    <xf numFmtId="183" fontId="29" fillId="0" borderId="20" xfId="1" applyNumberFormat="1" applyFont="1" applyBorder="1" applyAlignment="1" applyProtection="1">
      <alignment horizontal="center" vertical="center" textRotation="255"/>
      <protection locked="0"/>
    </xf>
    <xf numFmtId="183" fontId="39" fillId="0" borderId="27" xfId="1" applyNumberFormat="1" applyFont="1" applyBorder="1" applyAlignment="1" applyProtection="1">
      <alignment horizontal="center" vertical="center"/>
      <protection locked="0"/>
    </xf>
    <xf numFmtId="183" fontId="39" fillId="0" borderId="28" xfId="1" applyNumberFormat="1" applyFont="1" applyBorder="1" applyAlignment="1" applyProtection="1">
      <alignment horizontal="center" vertical="center"/>
      <protection locked="0"/>
    </xf>
    <xf numFmtId="183" fontId="39" fillId="0" borderId="26" xfId="1" applyNumberFormat="1" applyFont="1" applyBorder="1" applyAlignment="1" applyProtection="1">
      <alignment horizontal="center" vertical="center"/>
      <protection locked="0"/>
    </xf>
    <xf numFmtId="183" fontId="39" fillId="0" borderId="24" xfId="1" applyNumberFormat="1" applyFont="1" applyBorder="1" applyAlignment="1" applyProtection="1">
      <alignment horizontal="center" vertical="center"/>
      <protection locked="0"/>
    </xf>
    <xf numFmtId="183" fontId="39" fillId="0" borderId="25" xfId="1" applyNumberFormat="1" applyFont="1" applyBorder="1" applyAlignment="1" applyProtection="1">
      <alignment horizontal="center" vertical="center"/>
      <protection locked="0"/>
    </xf>
    <xf numFmtId="183" fontId="39" fillId="0" borderId="20" xfId="1" applyNumberFormat="1" applyFont="1" applyBorder="1" applyAlignment="1" applyProtection="1">
      <alignment horizontal="center" vertical="center"/>
      <protection locked="0"/>
    </xf>
    <xf numFmtId="183" fontId="29" fillId="0" borderId="82" xfId="1" applyNumberFormat="1" applyFont="1" applyBorder="1" applyAlignment="1" applyProtection="1">
      <alignment horizontal="center" vertical="center" wrapText="1"/>
      <protection locked="0"/>
    </xf>
    <xf numFmtId="183" fontId="29" fillId="0" borderId="83" xfId="1" applyNumberFormat="1" applyFont="1" applyBorder="1" applyAlignment="1" applyProtection="1">
      <alignment horizontal="center" vertical="center" wrapText="1"/>
      <protection locked="0"/>
    </xf>
    <xf numFmtId="183" fontId="29" fillId="0" borderId="84" xfId="1" applyNumberFormat="1" applyFont="1" applyBorder="1" applyAlignment="1" applyProtection="1">
      <alignment horizontal="center" vertical="center" wrapText="1"/>
      <protection locked="0"/>
    </xf>
    <xf numFmtId="183" fontId="29" fillId="0" borderId="85" xfId="1" applyNumberFormat="1" applyFont="1" applyBorder="1" applyAlignment="1" applyProtection="1">
      <alignment horizontal="center" vertical="center" wrapText="1"/>
      <protection locked="0"/>
    </xf>
    <xf numFmtId="183" fontId="29" fillId="0" borderId="86" xfId="1" applyNumberFormat="1" applyFont="1" applyBorder="1" applyAlignment="1" applyProtection="1">
      <alignment horizontal="center" vertical="center" wrapText="1"/>
      <protection locked="0"/>
    </xf>
    <xf numFmtId="183" fontId="29" fillId="0" borderId="87" xfId="1" applyNumberFormat="1" applyFont="1" applyBorder="1" applyAlignment="1" applyProtection="1">
      <alignment horizontal="center" vertical="center" wrapText="1"/>
      <protection locked="0"/>
    </xf>
    <xf numFmtId="183" fontId="29" fillId="0" borderId="88" xfId="1" applyNumberFormat="1" applyFont="1" applyBorder="1" applyAlignment="1" applyProtection="1">
      <alignment horizontal="center" vertical="center" wrapText="1"/>
      <protection locked="0"/>
    </xf>
    <xf numFmtId="183" fontId="29" fillId="0" borderId="89" xfId="1" applyNumberFormat="1" applyFont="1" applyBorder="1" applyAlignment="1" applyProtection="1">
      <alignment horizontal="center" vertical="center" wrapText="1"/>
      <protection locked="0"/>
    </xf>
    <xf numFmtId="183" fontId="29" fillId="0" borderId="90" xfId="1" applyNumberFormat="1" applyFont="1" applyBorder="1" applyAlignment="1" applyProtection="1">
      <alignment horizontal="center" vertical="center" wrapText="1"/>
      <protection locked="0"/>
    </xf>
    <xf numFmtId="183" fontId="37" fillId="0" borderId="20" xfId="0" applyNumberFormat="1" applyFont="1" applyBorder="1" applyAlignment="1" applyProtection="1">
      <alignment horizontal="left" vertical="center" wrapText="1" indent="1"/>
      <protection locked="0"/>
    </xf>
    <xf numFmtId="183" fontId="29" fillId="0" borderId="1" xfId="0" applyNumberFormat="1" applyFont="1" applyBorder="1" applyAlignment="1" applyProtection="1">
      <alignment horizontal="center" vertical="center" wrapText="1"/>
      <protection locked="0"/>
    </xf>
    <xf numFmtId="183" fontId="27" fillId="0" borderId="26" xfId="0" applyNumberFormat="1" applyFont="1" applyBorder="1" applyAlignment="1" applyProtection="1">
      <alignment horizontal="left" vertical="center" wrapText="1" indent="1"/>
      <protection locked="0"/>
    </xf>
    <xf numFmtId="183" fontId="23" fillId="0" borderId="27" xfId="0" applyNumberFormat="1" applyFont="1" applyBorder="1" applyAlignment="1" applyProtection="1">
      <alignment horizontal="center" vertical="center" textRotation="255" wrapText="1"/>
      <protection locked="0"/>
    </xf>
    <xf numFmtId="183" fontId="23" fillId="0" borderId="26" xfId="0" applyNumberFormat="1" applyFont="1" applyBorder="1" applyAlignment="1" applyProtection="1">
      <alignment horizontal="center" vertical="center" textRotation="255" wrapText="1"/>
      <protection locked="0"/>
    </xf>
    <xf numFmtId="183" fontId="23" fillId="0" borderId="23" xfId="0" applyNumberFormat="1" applyFont="1" applyBorder="1" applyAlignment="1" applyProtection="1">
      <alignment horizontal="center" vertical="center" textRotation="255" wrapText="1"/>
      <protection locked="0"/>
    </xf>
    <xf numFmtId="183" fontId="23" fillId="0" borderId="17" xfId="0" applyNumberFormat="1" applyFont="1" applyBorder="1" applyAlignment="1" applyProtection="1">
      <alignment horizontal="center" vertical="center" textRotation="255" wrapText="1"/>
      <protection locked="0"/>
    </xf>
    <xf numFmtId="183" fontId="23" fillId="0" borderId="24" xfId="0" applyNumberFormat="1" applyFont="1" applyBorder="1" applyAlignment="1" applyProtection="1">
      <alignment horizontal="center" vertical="center" textRotation="255" wrapText="1"/>
      <protection locked="0"/>
    </xf>
    <xf numFmtId="183" fontId="23" fillId="0" borderId="20" xfId="0" applyNumberFormat="1" applyFont="1" applyBorder="1" applyAlignment="1" applyProtection="1">
      <alignment horizontal="center" vertical="center" textRotation="255" wrapText="1"/>
      <protection locked="0"/>
    </xf>
    <xf numFmtId="183" fontId="97" fillId="0" borderId="24" xfId="0" applyNumberFormat="1" applyFont="1" applyBorder="1" applyAlignment="1" applyProtection="1">
      <alignment horizontal="center" vertical="center" wrapText="1"/>
      <protection locked="0"/>
    </xf>
    <xf numFmtId="183" fontId="97" fillId="0" borderId="25" xfId="0" applyNumberFormat="1" applyFont="1" applyBorder="1" applyAlignment="1" applyProtection="1">
      <alignment horizontal="center" vertical="center" wrapText="1"/>
      <protection locked="0"/>
    </xf>
    <xf numFmtId="183" fontId="102" fillId="0" borderId="24" xfId="0" applyNumberFormat="1" applyFont="1" applyBorder="1" applyAlignment="1" applyProtection="1">
      <alignment horizontal="left" vertical="center" wrapText="1" indent="1"/>
      <protection locked="0"/>
    </xf>
    <xf numFmtId="183" fontId="102" fillId="0" borderId="25" xfId="0" applyNumberFormat="1" applyFont="1" applyBorder="1" applyAlignment="1" applyProtection="1">
      <alignment horizontal="left" vertical="center" wrapText="1" indent="1"/>
      <protection locked="0"/>
    </xf>
    <xf numFmtId="183" fontId="102" fillId="0" borderId="20" xfId="0" applyNumberFormat="1" applyFont="1" applyBorder="1" applyAlignment="1" applyProtection="1">
      <alignment horizontal="left" vertical="center" wrapText="1" indent="1"/>
      <protection locked="0"/>
    </xf>
    <xf numFmtId="183" fontId="102" fillId="0" borderId="143" xfId="0" applyNumberFormat="1" applyFont="1" applyBorder="1" applyAlignment="1" applyProtection="1">
      <alignment horizontal="left" vertical="center" wrapText="1" indent="1"/>
      <protection locked="0"/>
    </xf>
    <xf numFmtId="183" fontId="102" fillId="0" borderId="144" xfId="0" applyNumberFormat="1" applyFont="1" applyBorder="1" applyAlignment="1" applyProtection="1">
      <alignment horizontal="left" vertical="center" wrapText="1" indent="1"/>
      <protection locked="0"/>
    </xf>
    <xf numFmtId="183" fontId="102" fillId="0" borderId="145" xfId="0" applyNumberFormat="1" applyFont="1" applyBorder="1" applyAlignment="1" applyProtection="1">
      <alignment horizontal="left" vertical="center" wrapText="1" indent="1"/>
      <protection locked="0"/>
    </xf>
    <xf numFmtId="183" fontId="103" fillId="0" borderId="27" xfId="1" applyNumberFormat="1" applyFont="1" applyFill="1" applyBorder="1" applyAlignment="1" applyProtection="1">
      <alignment horizontal="center" vertical="center"/>
      <protection locked="0"/>
    </xf>
    <xf numFmtId="183" fontId="103" fillId="0" borderId="28" xfId="1" applyNumberFormat="1" applyFont="1" applyFill="1" applyBorder="1" applyAlignment="1" applyProtection="1">
      <alignment horizontal="center" vertical="center"/>
      <protection locked="0"/>
    </xf>
    <xf numFmtId="183" fontId="103" fillId="0" borderId="24" xfId="1" applyNumberFormat="1" applyFont="1" applyFill="1" applyBorder="1" applyAlignment="1" applyProtection="1">
      <alignment horizontal="center" vertical="center"/>
      <protection locked="0"/>
    </xf>
    <xf numFmtId="183" fontId="103" fillId="0" borderId="25" xfId="1" applyNumberFormat="1" applyFont="1" applyFill="1" applyBorder="1" applyAlignment="1" applyProtection="1">
      <alignment horizontal="center" vertical="center"/>
      <protection locked="0"/>
    </xf>
    <xf numFmtId="183" fontId="98" fillId="0" borderId="1" xfId="0" applyNumberFormat="1" applyFont="1" applyBorder="1" applyAlignment="1" applyProtection="1">
      <alignment horizontal="center" vertical="center" wrapText="1"/>
      <protection locked="0"/>
    </xf>
    <xf numFmtId="184" fontId="97" fillId="0" borderId="23" xfId="1" applyNumberFormat="1" applyFont="1" applyFill="1" applyBorder="1" applyAlignment="1" applyProtection="1">
      <alignment horizontal="left" wrapText="1"/>
      <protection locked="0"/>
    </xf>
    <xf numFmtId="184" fontId="97" fillId="0" borderId="0" xfId="1" applyNumberFormat="1" applyFont="1" applyFill="1" applyAlignment="1" applyProtection="1">
      <alignment horizontal="left" wrapText="1"/>
      <protection locked="0"/>
    </xf>
    <xf numFmtId="183" fontId="95" fillId="0" borderId="141" xfId="0" applyNumberFormat="1" applyFont="1" applyBorder="1" applyAlignment="1" applyProtection="1">
      <alignment horizontal="left" vertical="center" wrapText="1" indent="1"/>
      <protection locked="0"/>
    </xf>
    <xf numFmtId="183" fontId="95" fillId="0" borderId="126" xfId="0" applyNumberFormat="1" applyFont="1" applyBorder="1" applyAlignment="1" applyProtection="1">
      <alignment horizontal="left" vertical="center" wrapText="1" indent="1"/>
      <protection locked="0"/>
    </xf>
    <xf numFmtId="183" fontId="95" fillId="0" borderId="142" xfId="0" applyNumberFormat="1" applyFont="1" applyBorder="1" applyAlignment="1" applyProtection="1">
      <alignment horizontal="left" vertical="center" wrapText="1" indent="1"/>
      <protection locked="0"/>
    </xf>
    <xf numFmtId="183" fontId="98" fillId="0" borderId="23" xfId="1" applyNumberFormat="1" applyFont="1" applyFill="1" applyBorder="1" applyAlignment="1" applyProtection="1">
      <alignment horizontal="center" vertical="center" textRotation="255"/>
      <protection locked="0"/>
    </xf>
    <xf numFmtId="183" fontId="98" fillId="0" borderId="17" xfId="1" applyNumberFormat="1" applyFont="1" applyFill="1" applyBorder="1" applyAlignment="1" applyProtection="1">
      <alignment horizontal="center" vertical="center" textRotation="255"/>
      <protection locked="0"/>
    </xf>
    <xf numFmtId="183" fontId="103" fillId="0" borderId="23" xfId="1" applyNumberFormat="1" applyFont="1" applyFill="1" applyBorder="1" applyAlignment="1" applyProtection="1">
      <alignment horizontal="center" vertical="center"/>
      <protection locked="0"/>
    </xf>
    <xf numFmtId="183" fontId="103" fillId="0" borderId="0" xfId="1" applyNumberFormat="1" applyFont="1" applyFill="1" applyAlignment="1" applyProtection="1">
      <alignment horizontal="center" vertical="center"/>
      <protection locked="0"/>
    </xf>
    <xf numFmtId="0" fontId="100" fillId="0" borderId="74" xfId="0" applyFont="1" applyBorder="1" applyAlignment="1" applyProtection="1">
      <alignment horizontal="center" vertical="center" wrapText="1"/>
      <protection locked="0"/>
    </xf>
    <xf numFmtId="0" fontId="100" fillId="0" borderId="75" xfId="0" applyFont="1" applyBorder="1" applyAlignment="1" applyProtection="1">
      <alignment horizontal="center" vertical="center" wrapText="1"/>
      <protection locked="0"/>
    </xf>
    <xf numFmtId="0" fontId="100" fillId="0" borderId="75" xfId="1" applyNumberFormat="1" applyFont="1" applyFill="1" applyBorder="1" applyAlignment="1" applyProtection="1">
      <alignment horizontal="center" vertical="center"/>
      <protection locked="0"/>
    </xf>
    <xf numFmtId="0" fontId="100" fillId="0" borderId="76" xfId="1" applyNumberFormat="1" applyFont="1" applyFill="1" applyBorder="1" applyAlignment="1" applyProtection="1">
      <alignment horizontal="center" vertical="center"/>
      <protection locked="0"/>
    </xf>
    <xf numFmtId="178" fontId="107" fillId="0" borderId="0" xfId="0" applyNumberFormat="1" applyFont="1" applyAlignment="1" applyProtection="1">
      <alignment horizontal="center" vertical="top"/>
      <protection locked="0"/>
    </xf>
    <xf numFmtId="183" fontId="97" fillId="0" borderId="27" xfId="0" applyNumberFormat="1" applyFont="1" applyBorder="1" applyAlignment="1" applyProtection="1">
      <alignment horizontal="center" vertical="center" textRotation="255" wrapText="1"/>
      <protection locked="0"/>
    </xf>
    <xf numFmtId="183" fontId="97" fillId="0" borderId="26" xfId="0" applyNumberFormat="1" applyFont="1" applyBorder="1" applyAlignment="1" applyProtection="1">
      <alignment horizontal="center" vertical="center" textRotation="255" wrapText="1"/>
      <protection locked="0"/>
    </xf>
    <xf numFmtId="183" fontId="97" fillId="0" borderId="23" xfId="0" applyNumberFormat="1" applyFont="1" applyBorder="1" applyAlignment="1" applyProtection="1">
      <alignment horizontal="center" vertical="center" textRotation="255" wrapText="1"/>
      <protection locked="0"/>
    </xf>
    <xf numFmtId="183" fontId="97" fillId="0" borderId="17" xfId="0" applyNumberFormat="1" applyFont="1" applyBorder="1" applyAlignment="1" applyProtection="1">
      <alignment horizontal="center" vertical="center" textRotation="255" wrapText="1"/>
      <protection locked="0"/>
    </xf>
    <xf numFmtId="183" fontId="33" fillId="0" borderId="1" xfId="0" applyNumberFormat="1" applyFont="1" applyBorder="1" applyAlignment="1" applyProtection="1">
      <alignment horizontal="center" vertical="center" textRotation="255" shrinkToFit="1"/>
      <protection locked="0"/>
    </xf>
    <xf numFmtId="183" fontId="26" fillId="0" borderId="18" xfId="0" applyNumberFormat="1" applyFont="1" applyBorder="1" applyAlignment="1" applyProtection="1">
      <alignment horizontal="center" vertical="center"/>
      <protection locked="0"/>
    </xf>
    <xf numFmtId="183" fontId="26" fillId="0" borderId="19" xfId="0" applyNumberFormat="1" applyFont="1" applyBorder="1" applyAlignment="1" applyProtection="1">
      <alignment horizontal="center" vertical="center"/>
      <protection locked="0"/>
    </xf>
    <xf numFmtId="183" fontId="26" fillId="0" borderId="29" xfId="0" applyNumberFormat="1" applyFont="1" applyBorder="1" applyAlignment="1" applyProtection="1">
      <alignment horizontal="center" vertical="center"/>
      <protection locked="0"/>
    </xf>
    <xf numFmtId="183" fontId="33" fillId="0" borderId="27" xfId="0" applyNumberFormat="1" applyFont="1" applyBorder="1" applyAlignment="1" applyProtection="1">
      <alignment horizontal="center" vertical="center" textRotation="255" shrinkToFit="1"/>
      <protection locked="0"/>
    </xf>
    <xf numFmtId="183" fontId="33" fillId="0" borderId="28" xfId="0" applyNumberFormat="1" applyFont="1" applyBorder="1" applyAlignment="1" applyProtection="1">
      <alignment horizontal="center" vertical="center" textRotation="255" shrinkToFit="1"/>
      <protection locked="0"/>
    </xf>
    <xf numFmtId="183" fontId="33" fillId="0" borderId="26" xfId="0" applyNumberFormat="1" applyFont="1" applyBorder="1" applyAlignment="1" applyProtection="1">
      <alignment horizontal="center" vertical="center" textRotation="255" shrinkToFit="1"/>
      <protection locked="0"/>
    </xf>
    <xf numFmtId="183" fontId="33" fillId="0" borderId="23" xfId="0" applyNumberFormat="1" applyFont="1" applyBorder="1" applyAlignment="1" applyProtection="1">
      <alignment horizontal="center" vertical="center" textRotation="255" shrinkToFit="1"/>
      <protection locked="0"/>
    </xf>
    <xf numFmtId="183" fontId="33" fillId="0" borderId="0" xfId="0" applyNumberFormat="1" applyFont="1" applyAlignment="1" applyProtection="1">
      <alignment horizontal="center" vertical="center" textRotation="255" shrinkToFit="1"/>
      <protection locked="0"/>
    </xf>
    <xf numFmtId="183" fontId="33" fillId="0" borderId="17" xfId="0" applyNumberFormat="1" applyFont="1" applyBorder="1" applyAlignment="1" applyProtection="1">
      <alignment horizontal="center" vertical="center" textRotation="255" shrinkToFit="1"/>
      <protection locked="0"/>
    </xf>
    <xf numFmtId="183" fontId="33" fillId="0" borderId="24" xfId="0" applyNumberFormat="1" applyFont="1" applyBorder="1" applyAlignment="1" applyProtection="1">
      <alignment horizontal="center" vertical="center" textRotation="255" shrinkToFit="1"/>
      <protection locked="0"/>
    </xf>
    <xf numFmtId="183" fontId="33" fillId="0" borderId="25" xfId="0" applyNumberFormat="1" applyFont="1" applyBorder="1" applyAlignment="1" applyProtection="1">
      <alignment horizontal="center" vertical="center" textRotation="255" shrinkToFit="1"/>
      <protection locked="0"/>
    </xf>
    <xf numFmtId="183" fontId="33" fillId="0" borderId="20" xfId="0" applyNumberFormat="1" applyFont="1" applyBorder="1" applyAlignment="1" applyProtection="1">
      <alignment horizontal="center" vertical="center" textRotation="255" shrinkToFit="1"/>
      <protection locked="0"/>
    </xf>
    <xf numFmtId="183" fontId="98" fillId="0" borderId="140" xfId="0" applyNumberFormat="1" applyFont="1" applyBorder="1" applyAlignment="1" applyProtection="1">
      <alignment horizontal="center" vertical="center" wrapText="1"/>
      <protection locked="0"/>
    </xf>
    <xf numFmtId="183" fontId="98" fillId="0" borderId="21" xfId="0" applyNumberFormat="1" applyFont="1" applyBorder="1" applyAlignment="1" applyProtection="1">
      <alignment horizontal="center" vertical="center" wrapText="1"/>
      <protection locked="0"/>
    </xf>
    <xf numFmtId="183" fontId="98" fillId="0" borderId="27" xfId="0" applyNumberFormat="1" applyFont="1" applyBorder="1" applyAlignment="1" applyProtection="1">
      <alignment horizontal="center" vertical="center" wrapText="1"/>
      <protection locked="0"/>
    </xf>
    <xf numFmtId="183" fontId="98" fillId="0" borderId="28" xfId="0" applyNumberFormat="1" applyFont="1" applyBorder="1" applyAlignment="1" applyProtection="1">
      <alignment horizontal="center" vertical="center" wrapText="1"/>
      <protection locked="0"/>
    </xf>
    <xf numFmtId="183" fontId="98" fillId="0" borderId="26" xfId="0" applyNumberFormat="1" applyFont="1" applyBorder="1" applyAlignment="1" applyProtection="1">
      <alignment horizontal="center" vertical="center" wrapText="1"/>
      <protection locked="0"/>
    </xf>
    <xf numFmtId="183" fontId="97" fillId="0" borderId="146" xfId="0" applyNumberFormat="1" applyFont="1" applyBorder="1" applyAlignment="1" applyProtection="1">
      <alignment horizontal="center" vertical="center" textRotation="255" wrapText="1"/>
      <protection locked="0"/>
    </xf>
    <xf numFmtId="183" fontId="97" fillId="0" borderId="122" xfId="0" applyNumberFormat="1" applyFont="1" applyBorder="1" applyAlignment="1" applyProtection="1">
      <alignment horizontal="center" vertical="center" textRotation="255" wrapText="1"/>
      <protection locked="0"/>
    </xf>
    <xf numFmtId="183" fontId="97" fillId="0" borderId="125" xfId="0" applyNumberFormat="1" applyFont="1" applyBorder="1" applyAlignment="1" applyProtection="1">
      <alignment horizontal="center" vertical="center" textRotation="255" wrapText="1"/>
      <protection locked="0"/>
    </xf>
    <xf numFmtId="183" fontId="97" fillId="0" borderId="118" xfId="0" applyNumberFormat="1" applyFont="1" applyBorder="1" applyAlignment="1" applyProtection="1">
      <alignment horizontal="center" vertical="center" textRotation="255" wrapText="1"/>
      <protection locked="0"/>
    </xf>
    <xf numFmtId="183" fontId="97" fillId="0" borderId="147" xfId="0" applyNumberFormat="1" applyFont="1" applyBorder="1" applyAlignment="1" applyProtection="1">
      <alignment horizontal="center" vertical="center" textRotation="255" wrapText="1"/>
      <protection locked="0"/>
    </xf>
    <xf numFmtId="183" fontId="97" fillId="0" borderId="139" xfId="0" applyNumberFormat="1" applyFont="1" applyBorder="1" applyAlignment="1" applyProtection="1">
      <alignment horizontal="center" vertical="center" textRotation="255" wrapText="1"/>
      <protection locked="0"/>
    </xf>
    <xf numFmtId="183" fontId="33" fillId="0" borderId="27" xfId="0" applyNumberFormat="1" applyFont="1" applyBorder="1" applyAlignment="1" applyProtection="1">
      <alignment horizontal="center" vertical="center"/>
      <protection locked="0"/>
    </xf>
    <xf numFmtId="183" fontId="33" fillId="0" borderId="28" xfId="0" applyNumberFormat="1" applyFont="1" applyBorder="1" applyAlignment="1" applyProtection="1">
      <alignment horizontal="center" vertical="center"/>
      <protection locked="0"/>
    </xf>
    <xf numFmtId="183" fontId="33" fillId="0" borderId="26" xfId="0" applyNumberFormat="1" applyFont="1" applyBorder="1" applyAlignment="1" applyProtection="1">
      <alignment horizontal="center" vertical="center"/>
      <protection locked="0"/>
    </xf>
    <xf numFmtId="183" fontId="33" fillId="0" borderId="24" xfId="0" applyNumberFormat="1" applyFont="1" applyBorder="1" applyAlignment="1" applyProtection="1">
      <alignment horizontal="center" vertical="center"/>
      <protection locked="0"/>
    </xf>
    <xf numFmtId="183" fontId="33" fillId="0" borderId="25" xfId="0" applyNumberFormat="1" applyFont="1" applyBorder="1" applyAlignment="1" applyProtection="1">
      <alignment horizontal="center" vertical="center"/>
      <protection locked="0"/>
    </xf>
    <xf numFmtId="183" fontId="33" fillId="0" borderId="20" xfId="0" applyNumberFormat="1" applyFont="1" applyBorder="1" applyAlignment="1" applyProtection="1">
      <alignment horizontal="center" vertical="center"/>
      <protection locked="0"/>
    </xf>
    <xf numFmtId="183" fontId="41" fillId="0" borderId="27" xfId="0" applyNumberFormat="1" applyFont="1" applyBorder="1" applyAlignment="1" applyProtection="1">
      <alignment horizontal="center" vertical="center"/>
      <protection locked="0"/>
    </xf>
    <xf numFmtId="183" fontId="41" fillId="0" borderId="28" xfId="0" applyNumberFormat="1" applyFont="1" applyBorder="1" applyAlignment="1" applyProtection="1">
      <alignment horizontal="center" vertical="center"/>
      <protection locked="0"/>
    </xf>
    <xf numFmtId="183" fontId="41" fillId="0" borderId="26" xfId="0" applyNumberFormat="1" applyFont="1" applyBorder="1" applyAlignment="1" applyProtection="1">
      <alignment horizontal="center" vertical="center"/>
      <protection locked="0"/>
    </xf>
    <xf numFmtId="183" fontId="41" fillId="0" borderId="24" xfId="0" applyNumberFormat="1" applyFont="1" applyBorder="1" applyAlignment="1" applyProtection="1">
      <alignment horizontal="center" vertical="center"/>
      <protection locked="0"/>
    </xf>
    <xf numFmtId="183" fontId="41" fillId="0" borderId="25" xfId="0" applyNumberFormat="1" applyFont="1" applyBorder="1" applyAlignment="1" applyProtection="1">
      <alignment horizontal="center" vertical="center"/>
      <protection locked="0"/>
    </xf>
    <xf numFmtId="183" fontId="41" fillId="0" borderId="20" xfId="0" applyNumberFormat="1" applyFont="1" applyBorder="1" applyAlignment="1" applyProtection="1">
      <alignment horizontal="center" vertical="center"/>
      <protection locked="0"/>
    </xf>
    <xf numFmtId="183" fontId="41" fillId="0" borderId="1" xfId="0" applyNumberFormat="1" applyFont="1" applyBorder="1" applyAlignment="1" applyProtection="1">
      <alignment horizontal="center" vertical="center" textRotation="255"/>
      <protection locked="0"/>
    </xf>
    <xf numFmtId="183" fontId="41" fillId="0" borderId="27" xfId="0" applyNumberFormat="1" applyFont="1" applyBorder="1" applyAlignment="1" applyProtection="1">
      <alignment horizontal="center" vertical="center" textRotation="255"/>
      <protection locked="0"/>
    </xf>
    <xf numFmtId="183" fontId="41" fillId="0" borderId="28" xfId="0" applyNumberFormat="1" applyFont="1" applyBorder="1" applyAlignment="1" applyProtection="1">
      <alignment horizontal="center" vertical="center" textRotation="255"/>
      <protection locked="0"/>
    </xf>
    <xf numFmtId="183" fontId="41" fillId="0" borderId="26" xfId="0" applyNumberFormat="1" applyFont="1" applyBorder="1" applyAlignment="1" applyProtection="1">
      <alignment horizontal="center" vertical="center" textRotation="255"/>
      <protection locked="0"/>
    </xf>
    <xf numFmtId="183" fontId="41" fillId="0" borderId="24" xfId="0" applyNumberFormat="1" applyFont="1" applyBorder="1" applyAlignment="1" applyProtection="1">
      <alignment horizontal="center" vertical="center" textRotation="255"/>
      <protection locked="0"/>
    </xf>
    <xf numFmtId="183" fontId="41" fillId="0" borderId="25" xfId="0" applyNumberFormat="1" applyFont="1" applyBorder="1" applyAlignment="1" applyProtection="1">
      <alignment horizontal="center" vertical="center" textRotation="255"/>
      <protection locked="0"/>
    </xf>
    <xf numFmtId="183" fontId="41" fillId="0" borderId="20" xfId="0" applyNumberFormat="1" applyFont="1" applyBorder="1" applyAlignment="1" applyProtection="1">
      <alignment horizontal="center" vertical="center" textRotation="255"/>
      <protection locked="0"/>
    </xf>
    <xf numFmtId="183" fontId="23" fillId="0" borderId="167" xfId="0" applyNumberFormat="1" applyFont="1" applyBorder="1" applyAlignment="1" applyProtection="1">
      <alignment horizontal="center" vertical="center"/>
      <protection locked="0"/>
    </xf>
    <xf numFmtId="183" fontId="23" fillId="0" borderId="168" xfId="0" applyNumberFormat="1" applyFont="1" applyBorder="1" applyAlignment="1" applyProtection="1">
      <alignment horizontal="center" vertical="center"/>
      <protection locked="0"/>
    </xf>
    <xf numFmtId="183" fontId="23" fillId="0" borderId="169" xfId="0" applyNumberFormat="1" applyFont="1" applyBorder="1" applyAlignment="1" applyProtection="1">
      <alignment horizontal="center" vertical="center"/>
      <protection locked="0"/>
    </xf>
    <xf numFmtId="183" fontId="95" fillId="0" borderId="0" xfId="0" applyNumberFormat="1" applyFont="1" applyAlignment="1" applyProtection="1">
      <alignment horizontal="right" textRotation="255"/>
      <protection locked="0"/>
    </xf>
    <xf numFmtId="183" fontId="96" fillId="0" borderId="19" xfId="0" applyNumberFormat="1" applyFont="1" applyBorder="1" applyAlignment="1" applyProtection="1">
      <alignment horizontal="left"/>
      <protection locked="0"/>
    </xf>
    <xf numFmtId="183" fontId="96" fillId="0" borderId="29" xfId="0" applyNumberFormat="1" applyFont="1" applyBorder="1" applyAlignment="1" applyProtection="1">
      <alignment horizontal="left"/>
      <protection locked="0"/>
    </xf>
    <xf numFmtId="183" fontId="100" fillId="0" borderId="1" xfId="0" applyNumberFormat="1" applyFont="1" applyBorder="1" applyAlignment="1" applyProtection="1">
      <alignment horizontal="center" vertical="center" textRotation="255"/>
      <protection locked="0"/>
    </xf>
    <xf numFmtId="183" fontId="97" fillId="0" borderId="124" xfId="0" applyNumberFormat="1" applyFont="1" applyBorder="1" applyAlignment="1" applyProtection="1">
      <alignment horizontal="distributed" vertical="center" wrapText="1"/>
      <protection locked="0"/>
    </xf>
    <xf numFmtId="183" fontId="97" fillId="0" borderId="129" xfId="0" applyNumberFormat="1" applyFont="1" applyBorder="1" applyAlignment="1" applyProtection="1">
      <alignment horizontal="distributed" vertical="center" wrapText="1"/>
      <protection locked="0"/>
    </xf>
    <xf numFmtId="183" fontId="97" fillId="0" borderId="121" xfId="0" applyNumberFormat="1" applyFont="1" applyBorder="1" applyAlignment="1" applyProtection="1">
      <alignment horizontal="distributed" vertical="center" wrapText="1"/>
      <protection locked="0"/>
    </xf>
    <xf numFmtId="183" fontId="36" fillId="0" borderId="0" xfId="0" applyNumberFormat="1" applyFont="1" applyAlignment="1" applyProtection="1">
      <alignment horizontal="center" vertical="center"/>
      <protection locked="0"/>
    </xf>
    <xf numFmtId="183" fontId="97" fillId="0" borderId="19" xfId="0" applyNumberFormat="1" applyFont="1" applyBorder="1" applyAlignment="1" applyProtection="1">
      <alignment horizontal="center"/>
      <protection locked="0"/>
    </xf>
    <xf numFmtId="183" fontId="102" fillId="0" borderId="18" xfId="0" applyNumberFormat="1" applyFont="1" applyBorder="1" applyAlignment="1" applyProtection="1">
      <alignment horizontal="left" vertical="center" shrinkToFit="1"/>
      <protection locked="0"/>
    </xf>
    <xf numFmtId="183" fontId="102" fillId="0" borderId="19" xfId="0" applyNumberFormat="1" applyFont="1" applyBorder="1" applyAlignment="1" applyProtection="1">
      <alignment horizontal="left" vertical="center" shrinkToFit="1"/>
      <protection locked="0"/>
    </xf>
    <xf numFmtId="183" fontId="34" fillId="0" borderId="0" xfId="0" applyNumberFormat="1" applyFont="1" applyAlignment="1" applyProtection="1">
      <alignment horizontal="center" vertical="center"/>
      <protection locked="0"/>
    </xf>
    <xf numFmtId="183" fontId="35" fillId="0" borderId="0" xfId="0" applyNumberFormat="1" applyFont="1" applyAlignment="1" applyProtection="1">
      <alignment horizontal="center" vertical="center"/>
      <protection locked="0"/>
    </xf>
    <xf numFmtId="183" fontId="36" fillId="0" borderId="0" xfId="0" applyNumberFormat="1" applyFont="1" applyAlignment="1" applyProtection="1">
      <alignment horizontal="center" vertical="top"/>
      <protection locked="0"/>
    </xf>
    <xf numFmtId="183" fontId="100" fillId="0" borderId="27" xfId="0" applyNumberFormat="1" applyFont="1" applyBorder="1" applyAlignment="1" applyProtection="1">
      <alignment horizontal="center" vertical="center"/>
      <protection locked="0"/>
    </xf>
    <xf numFmtId="183" fontId="100" fillId="0" borderId="28" xfId="0" applyNumberFormat="1" applyFont="1" applyBorder="1" applyAlignment="1" applyProtection="1">
      <alignment horizontal="center" vertical="center"/>
      <protection locked="0"/>
    </xf>
    <xf numFmtId="183" fontId="103" fillId="0" borderId="18" xfId="0" applyNumberFormat="1" applyFont="1" applyBorder="1" applyAlignment="1" applyProtection="1">
      <alignment horizontal="left" vertical="center" wrapText="1"/>
      <protection locked="0"/>
    </xf>
    <xf numFmtId="183" fontId="103" fillId="0" borderId="19" xfId="0" applyNumberFormat="1" applyFont="1" applyBorder="1" applyAlignment="1" applyProtection="1">
      <alignment horizontal="left" vertical="center" wrapText="1"/>
      <protection locked="0"/>
    </xf>
    <xf numFmtId="183" fontId="103" fillId="0" borderId="29" xfId="0" applyNumberFormat="1" applyFont="1" applyBorder="1" applyAlignment="1" applyProtection="1">
      <alignment horizontal="left" vertical="center" wrapText="1"/>
      <protection locked="0"/>
    </xf>
    <xf numFmtId="183" fontId="100" fillId="0" borderId="91" xfId="0" applyNumberFormat="1" applyFont="1" applyBorder="1" applyAlignment="1" applyProtection="1">
      <alignment horizontal="center" vertical="center"/>
      <protection locked="0"/>
    </xf>
    <xf numFmtId="183" fontId="100" fillId="0" borderId="92" xfId="0" applyNumberFormat="1" applyFont="1" applyBorder="1" applyAlignment="1" applyProtection="1">
      <alignment horizontal="center" vertical="center"/>
      <protection locked="0"/>
    </xf>
    <xf numFmtId="183" fontId="100" fillId="0" borderId="93" xfId="0" applyNumberFormat="1" applyFont="1" applyBorder="1" applyAlignment="1" applyProtection="1">
      <alignment horizontal="center" vertical="center"/>
      <protection locked="0"/>
    </xf>
    <xf numFmtId="183" fontId="13" fillId="0" borderId="17" xfId="0" applyNumberFormat="1" applyFont="1" applyBorder="1" applyAlignment="1" applyProtection="1">
      <alignment horizontal="right" textRotation="255"/>
      <protection locked="0"/>
    </xf>
    <xf numFmtId="0" fontId="100" fillId="0" borderId="58" xfId="1" applyNumberFormat="1" applyFont="1" applyFill="1" applyBorder="1" applyAlignment="1" applyProtection="1">
      <alignment horizontal="center" vertical="center"/>
      <protection locked="0"/>
    </xf>
    <xf numFmtId="183" fontId="99" fillId="0" borderId="0" xfId="0" applyNumberFormat="1" applyFont="1" applyAlignment="1">
      <alignment horizontal="center" vertical="center"/>
    </xf>
    <xf numFmtId="183" fontId="100" fillId="0" borderId="1" xfId="0" applyNumberFormat="1" applyFont="1" applyBorder="1" applyAlignment="1" applyProtection="1">
      <alignment horizontal="left" vertical="center"/>
      <protection locked="0"/>
    </xf>
    <xf numFmtId="183" fontId="100" fillId="0" borderId="18" xfId="0" applyNumberFormat="1" applyFont="1" applyBorder="1" applyAlignment="1" applyProtection="1">
      <alignment horizontal="left" vertical="center"/>
      <protection locked="0"/>
    </xf>
    <xf numFmtId="183" fontId="97" fillId="0" borderId="124" xfId="0" applyNumberFormat="1" applyFont="1" applyBorder="1" applyAlignment="1" applyProtection="1">
      <alignment horizontal="left" vertical="center"/>
      <protection locked="0"/>
    </xf>
    <xf numFmtId="183" fontId="97" fillId="0" borderId="129" xfId="0" applyNumberFormat="1" applyFont="1" applyBorder="1" applyAlignment="1" applyProtection="1">
      <alignment horizontal="left" vertical="center"/>
      <protection locked="0"/>
    </xf>
    <xf numFmtId="183" fontId="97" fillId="0" borderId="121" xfId="0" applyNumberFormat="1" applyFont="1" applyBorder="1" applyAlignment="1" applyProtection="1">
      <alignment horizontal="left" vertical="center"/>
      <protection locked="0"/>
    </xf>
    <xf numFmtId="183" fontId="97" fillId="0" borderId="18" xfId="0" applyNumberFormat="1" applyFont="1" applyBorder="1" applyAlignment="1" applyProtection="1">
      <alignment horizontal="left" vertical="center"/>
      <protection locked="0"/>
    </xf>
    <xf numFmtId="183" fontId="97" fillId="0" borderId="19" xfId="0" applyNumberFormat="1" applyFont="1" applyBorder="1" applyAlignment="1" applyProtection="1">
      <alignment horizontal="left" vertical="center"/>
      <protection locked="0"/>
    </xf>
    <xf numFmtId="183" fontId="97" fillId="0" borderId="29" xfId="0" applyNumberFormat="1" applyFont="1" applyBorder="1" applyAlignment="1" applyProtection="1">
      <alignment horizontal="left" vertical="center"/>
      <protection locked="0"/>
    </xf>
    <xf numFmtId="183" fontId="96" fillId="0" borderId="21" xfId="0" applyNumberFormat="1" applyFont="1" applyBorder="1" applyAlignment="1" applyProtection="1">
      <alignment horizontal="left" vertical="top"/>
      <protection locked="0"/>
    </xf>
    <xf numFmtId="183" fontId="108" fillId="0" borderId="18" xfId="1" applyNumberFormat="1" applyFont="1" applyFill="1" applyBorder="1" applyAlignment="1" applyProtection="1">
      <alignment horizontal="center" vertical="center" wrapText="1"/>
      <protection locked="0"/>
    </xf>
    <xf numFmtId="183" fontId="108" fillId="0" borderId="19" xfId="1" applyNumberFormat="1" applyFont="1" applyFill="1" applyBorder="1" applyAlignment="1" applyProtection="1">
      <alignment horizontal="center" vertical="center" wrapText="1"/>
      <protection locked="0"/>
    </xf>
    <xf numFmtId="183" fontId="108" fillId="0" borderId="29" xfId="1" applyNumberFormat="1" applyFont="1" applyFill="1" applyBorder="1" applyAlignment="1" applyProtection="1">
      <alignment horizontal="center" vertical="center" wrapText="1"/>
      <protection locked="0"/>
    </xf>
    <xf numFmtId="183" fontId="108" fillId="0" borderId="27" xfId="1" applyNumberFormat="1" applyFont="1" applyFill="1" applyBorder="1" applyAlignment="1" applyProtection="1">
      <alignment horizontal="left" vertical="center" wrapText="1"/>
      <protection locked="0"/>
    </xf>
    <xf numFmtId="183" fontId="108" fillId="0" borderId="28" xfId="1" applyNumberFormat="1" applyFont="1" applyFill="1" applyBorder="1" applyAlignment="1" applyProtection="1">
      <alignment horizontal="left" vertical="center" wrapText="1"/>
      <protection locked="0"/>
    </xf>
    <xf numFmtId="183" fontId="108" fillId="0" borderId="26" xfId="1" applyNumberFormat="1" applyFont="1" applyFill="1" applyBorder="1" applyAlignment="1" applyProtection="1">
      <alignment horizontal="left" vertical="center" wrapText="1"/>
      <protection locked="0"/>
    </xf>
    <xf numFmtId="183" fontId="108" fillId="0" borderId="24" xfId="1" applyNumberFormat="1" applyFont="1" applyFill="1" applyBorder="1" applyAlignment="1" applyProtection="1">
      <alignment horizontal="left" vertical="center" wrapText="1"/>
      <protection locked="0"/>
    </xf>
    <xf numFmtId="183" fontId="108" fillId="0" borderId="25" xfId="1" applyNumberFormat="1" applyFont="1" applyFill="1" applyBorder="1" applyAlignment="1" applyProtection="1">
      <alignment horizontal="left" vertical="center" wrapText="1"/>
      <protection locked="0"/>
    </xf>
    <xf numFmtId="183" fontId="108" fillId="0" borderId="20" xfId="1" applyNumberFormat="1" applyFont="1" applyFill="1" applyBorder="1" applyAlignment="1" applyProtection="1">
      <alignment horizontal="left" vertical="center" wrapText="1"/>
      <protection locked="0"/>
    </xf>
    <xf numFmtId="184" fontId="97" fillId="0" borderId="27" xfId="1" applyNumberFormat="1" applyFont="1" applyFill="1" applyBorder="1" applyAlignment="1" applyProtection="1">
      <alignment horizontal="left" wrapText="1"/>
      <protection locked="0"/>
    </xf>
    <xf numFmtId="184" fontId="97" fillId="0" borderId="28" xfId="1" applyNumberFormat="1" applyFont="1" applyFill="1" applyBorder="1" applyAlignment="1" applyProtection="1">
      <alignment horizontal="left" wrapText="1"/>
      <protection locked="0"/>
    </xf>
    <xf numFmtId="183" fontId="102" fillId="0" borderId="0" xfId="0" applyNumberFormat="1" applyFont="1" applyAlignment="1">
      <alignment horizontal="center" vertical="top" textRotation="255"/>
    </xf>
    <xf numFmtId="183" fontId="100" fillId="0" borderId="27" xfId="0" applyNumberFormat="1" applyFont="1" applyBorder="1" applyAlignment="1" applyProtection="1">
      <alignment horizontal="left" vertical="center"/>
      <protection locked="0"/>
    </xf>
    <xf numFmtId="183" fontId="100" fillId="0" borderId="28" xfId="0" applyNumberFormat="1" applyFont="1" applyBorder="1" applyAlignment="1" applyProtection="1">
      <alignment horizontal="left" vertical="center"/>
      <protection locked="0"/>
    </xf>
    <xf numFmtId="0" fontId="49" fillId="0" borderId="0" xfId="3" applyAlignment="1" applyProtection="1">
      <alignment horizontal="left" vertical="center"/>
    </xf>
    <xf numFmtId="0" fontId="115" fillId="0" borderId="0" xfId="0" applyFont="1" applyAlignment="1">
      <alignment horizontal="left" vertical="center"/>
    </xf>
    <xf numFmtId="178" fontId="21" fillId="0" borderId="0" xfId="0" applyNumberFormat="1" applyFont="1" applyAlignment="1" applyProtection="1">
      <alignment horizontal="center" vertical="center"/>
      <protection hidden="1"/>
    </xf>
    <xf numFmtId="180" fontId="20" fillId="0" borderId="0" xfId="1" applyNumberFormat="1" applyFont="1" applyAlignment="1" applyProtection="1">
      <alignment horizontal="center" vertical="center"/>
      <protection hidden="1"/>
    </xf>
    <xf numFmtId="181" fontId="20" fillId="0" borderId="0" xfId="0" applyNumberFormat="1" applyFont="1" applyAlignment="1" applyProtection="1">
      <alignment horizontal="right" vertical="center"/>
      <protection hidden="1"/>
    </xf>
    <xf numFmtId="182" fontId="22" fillId="0" borderId="0" xfId="1" applyNumberFormat="1" applyFont="1" applyAlignment="1" applyProtection="1">
      <alignment horizontal="right" vertical="center"/>
      <protection hidden="1"/>
    </xf>
    <xf numFmtId="182" fontId="20" fillId="0" borderId="0" xfId="1" applyNumberFormat="1" applyFont="1" applyAlignment="1" applyProtection="1">
      <alignment horizontal="right" vertical="center" shrinkToFit="1"/>
      <protection hidden="1"/>
    </xf>
    <xf numFmtId="0" fontId="47" fillId="0" borderId="0" xfId="0" applyFont="1" applyAlignment="1" applyProtection="1">
      <alignment horizontal="center" vertical="center"/>
      <protection hidden="1"/>
    </xf>
    <xf numFmtId="38" fontId="20" fillId="0" borderId="0" xfId="1" applyFont="1" applyAlignment="1" applyProtection="1">
      <alignment horizontal="right"/>
      <protection hidden="1"/>
    </xf>
    <xf numFmtId="178" fontId="60" fillId="0" borderId="0" xfId="0" applyNumberFormat="1" applyFont="1" applyAlignment="1" applyProtection="1">
      <alignment horizontal="left" vertical="center"/>
      <protection hidden="1"/>
    </xf>
    <xf numFmtId="178" fontId="20" fillId="0" borderId="0" xfId="0" applyNumberFormat="1" applyFont="1" applyAlignment="1" applyProtection="1">
      <alignment horizontal="left" vertical="center" shrinkToFit="1"/>
      <protection hidden="1"/>
    </xf>
    <xf numFmtId="180" fontId="20" fillId="0" borderId="0" xfId="0" applyNumberFormat="1" applyFont="1" applyAlignment="1" applyProtection="1">
      <alignment horizontal="center" vertical="top"/>
      <protection hidden="1"/>
    </xf>
    <xf numFmtId="178" fontId="60" fillId="0" borderId="0" xfId="0" applyNumberFormat="1" applyFont="1" applyAlignment="1" applyProtection="1">
      <alignment horizontal="center" vertical="center"/>
      <protection hidden="1"/>
    </xf>
    <xf numFmtId="178" fontId="20" fillId="0" borderId="0" xfId="0" applyNumberFormat="1" applyFont="1" applyAlignment="1" applyProtection="1">
      <alignment horizontal="left" vertical="center"/>
      <protection hidden="1"/>
    </xf>
    <xf numFmtId="178" fontId="20" fillId="0" borderId="0" xfId="0" applyNumberFormat="1" applyFont="1" applyAlignment="1" applyProtection="1">
      <alignment horizontal="right" vertical="top"/>
      <protection hidden="1"/>
    </xf>
    <xf numFmtId="178" fontId="20" fillId="0" borderId="0" xfId="0" applyNumberFormat="1" applyFont="1" applyAlignment="1" applyProtection="1">
      <alignment horizontal="left" vertical="top"/>
      <protection hidden="1"/>
    </xf>
    <xf numFmtId="178" fontId="20" fillId="0" borderId="0" xfId="0" applyNumberFormat="1" applyFont="1" applyAlignment="1" applyProtection="1">
      <alignment horizontal="center" vertical="top"/>
      <protection hidden="1"/>
    </xf>
    <xf numFmtId="0" fontId="50" fillId="0" borderId="0" xfId="0" applyFont="1" applyAlignment="1" applyProtection="1">
      <alignment horizontal="center" vertical="center"/>
      <protection hidden="1"/>
    </xf>
    <xf numFmtId="0" fontId="124" fillId="0" borderId="0" xfId="0" applyFont="1" applyAlignment="1" applyProtection="1">
      <alignment horizontal="center" vertical="top" wrapText="1"/>
      <protection hidden="1"/>
    </xf>
    <xf numFmtId="180" fontId="20" fillId="0" borderId="0" xfId="1" applyNumberFormat="1" applyFont="1" applyAlignment="1" applyProtection="1">
      <alignment horizontal="right"/>
      <protection hidden="1"/>
    </xf>
    <xf numFmtId="180" fontId="44" fillId="0" borderId="0" xfId="1" applyNumberFormat="1" applyFont="1" applyAlignment="1" applyProtection="1">
      <alignment horizontal="right" vertical="center"/>
      <protection hidden="1"/>
    </xf>
    <xf numFmtId="180" fontId="44" fillId="0" borderId="0" xfId="1" applyNumberFormat="1" applyFont="1" applyAlignment="1" applyProtection="1">
      <alignment horizontal="center" vertical="center"/>
      <protection hidden="1"/>
    </xf>
    <xf numFmtId="183" fontId="51" fillId="0" borderId="27" xfId="1" applyNumberFormat="1" applyFont="1" applyBorder="1" applyAlignment="1" applyProtection="1">
      <alignment horizontal="center" vertical="center" wrapText="1"/>
      <protection locked="0"/>
    </xf>
    <xf numFmtId="183" fontId="51" fillId="0" borderId="28" xfId="1" applyNumberFormat="1" applyFont="1" applyBorder="1" applyAlignment="1" applyProtection="1">
      <alignment horizontal="center" vertical="center" wrapText="1"/>
      <protection locked="0"/>
    </xf>
    <xf numFmtId="183" fontId="51" fillId="0" borderId="26" xfId="1" applyNumberFormat="1" applyFont="1" applyBorder="1" applyAlignment="1" applyProtection="1">
      <alignment horizontal="center" vertical="center" wrapText="1"/>
      <protection locked="0"/>
    </xf>
    <xf numFmtId="183" fontId="51" fillId="0" borderId="24" xfId="1" applyNumberFormat="1" applyFont="1" applyBorder="1" applyAlignment="1" applyProtection="1">
      <alignment horizontal="center" vertical="center" wrapText="1"/>
      <protection locked="0"/>
    </xf>
    <xf numFmtId="183" fontId="51" fillId="0" borderId="25" xfId="1" applyNumberFormat="1" applyFont="1" applyBorder="1" applyAlignment="1" applyProtection="1">
      <alignment horizontal="center" vertical="center" wrapText="1"/>
      <protection locked="0"/>
    </xf>
    <xf numFmtId="183" fontId="51" fillId="0" borderId="20" xfId="1" applyNumberFormat="1" applyFont="1" applyBorder="1" applyAlignment="1" applyProtection="1">
      <alignment horizontal="center" vertical="center" wrapText="1"/>
      <protection locked="0"/>
    </xf>
    <xf numFmtId="183" fontId="27" fillId="0" borderId="57" xfId="0" applyNumberFormat="1" applyFont="1" applyBorder="1" applyAlignment="1" applyProtection="1">
      <alignment horizontal="right" vertical="center" wrapText="1"/>
      <protection locked="0"/>
    </xf>
    <xf numFmtId="183" fontId="27" fillId="0" borderId="58" xfId="0" applyNumberFormat="1" applyFont="1" applyBorder="1" applyAlignment="1" applyProtection="1">
      <alignment horizontal="right" vertical="center" wrapText="1"/>
      <protection locked="0"/>
    </xf>
    <xf numFmtId="183" fontId="41" fillId="0" borderId="63" xfId="0" applyNumberFormat="1" applyFont="1" applyBorder="1" applyAlignment="1" applyProtection="1">
      <alignment horizontal="center" vertical="center" wrapText="1"/>
      <protection locked="0"/>
    </xf>
    <xf numFmtId="183" fontId="41" fillId="0" borderId="64" xfId="0" applyNumberFormat="1" applyFont="1" applyBorder="1" applyAlignment="1" applyProtection="1">
      <alignment horizontal="center" vertical="center" wrapText="1"/>
      <protection locked="0"/>
    </xf>
    <xf numFmtId="0" fontId="100" fillId="0" borderId="57" xfId="1" applyNumberFormat="1" applyFont="1" applyBorder="1" applyAlignment="1" applyProtection="1">
      <alignment horizontal="center" vertical="center"/>
      <protection locked="0"/>
    </xf>
    <xf numFmtId="0" fontId="100" fillId="0" borderId="103" xfId="1" applyNumberFormat="1" applyFont="1" applyBorder="1" applyAlignment="1" applyProtection="1">
      <alignment horizontal="center" vertical="center"/>
      <protection locked="0"/>
    </xf>
    <xf numFmtId="183" fontId="32" fillId="0" borderId="27" xfId="0" applyNumberFormat="1" applyFont="1" applyBorder="1" applyAlignment="1" applyProtection="1">
      <alignment horizontal="center" vertical="center"/>
      <protection locked="0"/>
    </xf>
    <xf numFmtId="183" fontId="32" fillId="0" borderId="28" xfId="0" applyNumberFormat="1" applyFont="1" applyBorder="1" applyAlignment="1" applyProtection="1">
      <alignment horizontal="center" vertical="center"/>
      <protection locked="0"/>
    </xf>
    <xf numFmtId="183" fontId="32" fillId="0" borderId="26" xfId="0" applyNumberFormat="1" applyFont="1" applyBorder="1" applyAlignment="1" applyProtection="1">
      <alignment horizontal="center" vertical="center"/>
      <protection locked="0"/>
    </xf>
    <xf numFmtId="183" fontId="32" fillId="0" borderId="24" xfId="0" applyNumberFormat="1" applyFont="1" applyBorder="1" applyAlignment="1" applyProtection="1">
      <alignment horizontal="center" vertical="center"/>
      <protection locked="0"/>
    </xf>
    <xf numFmtId="183" fontId="32" fillId="0" borderId="25" xfId="0" applyNumberFormat="1" applyFont="1" applyBorder="1" applyAlignment="1" applyProtection="1">
      <alignment horizontal="center" vertical="center"/>
      <protection locked="0"/>
    </xf>
    <xf numFmtId="183" fontId="32" fillId="0" borderId="20" xfId="0" applyNumberFormat="1" applyFont="1" applyBorder="1" applyAlignment="1" applyProtection="1">
      <alignment horizontal="center" vertical="center"/>
      <protection locked="0"/>
    </xf>
    <xf numFmtId="183" fontId="32" fillId="0" borderId="28" xfId="0" applyNumberFormat="1" applyFont="1" applyBorder="1" applyAlignment="1" applyProtection="1">
      <alignment horizontal="center" vertical="center" textRotation="255"/>
      <protection locked="0"/>
    </xf>
    <xf numFmtId="183" fontId="109" fillId="0" borderId="0" xfId="0" applyNumberFormat="1" applyFont="1" applyAlignment="1" applyProtection="1">
      <alignment horizontal="left" vertical="center" wrapText="1"/>
      <protection locked="0"/>
    </xf>
    <xf numFmtId="183" fontId="109" fillId="0" borderId="17" xfId="0" applyNumberFormat="1" applyFont="1" applyBorder="1" applyAlignment="1" applyProtection="1">
      <alignment horizontal="left" vertical="center" wrapText="1"/>
      <protection locked="0"/>
    </xf>
    <xf numFmtId="183" fontId="109" fillId="0" borderId="25" xfId="0" applyNumberFormat="1" applyFont="1" applyBorder="1" applyAlignment="1" applyProtection="1">
      <alignment horizontal="left" vertical="center" wrapText="1"/>
      <protection locked="0"/>
    </xf>
    <xf numFmtId="183" fontId="109" fillId="0" borderId="20" xfId="0" applyNumberFormat="1" applyFont="1" applyBorder="1" applyAlignment="1" applyProtection="1">
      <alignment horizontal="left" vertical="center" wrapText="1"/>
      <protection locked="0"/>
    </xf>
    <xf numFmtId="183" fontId="98" fillId="0" borderId="27" xfId="1" applyNumberFormat="1" applyFont="1" applyBorder="1" applyAlignment="1" applyProtection="1">
      <alignment horizontal="center" vertical="center" textRotation="255"/>
      <protection locked="0"/>
    </xf>
    <xf numFmtId="183" fontId="98" fillId="0" borderId="26" xfId="1" applyNumberFormat="1" applyFont="1" applyBorder="1" applyAlignment="1" applyProtection="1">
      <alignment horizontal="center" vertical="center" textRotation="255"/>
      <protection locked="0"/>
    </xf>
    <xf numFmtId="183" fontId="98" fillId="0" borderId="24" xfId="1" applyNumberFormat="1" applyFont="1" applyBorder="1" applyAlignment="1" applyProtection="1">
      <alignment horizontal="center" vertical="center" textRotation="255"/>
      <protection locked="0"/>
    </xf>
    <xf numFmtId="183" fontId="98" fillId="0" borderId="20" xfId="1" applyNumberFormat="1" applyFont="1" applyBorder="1" applyAlignment="1" applyProtection="1">
      <alignment horizontal="center" vertical="center" textRotation="255"/>
      <protection locked="0"/>
    </xf>
    <xf numFmtId="0" fontId="100" fillId="0" borderId="58" xfId="1" applyNumberFormat="1" applyFont="1" applyBorder="1" applyAlignment="1" applyProtection="1">
      <alignment horizontal="center" vertical="center"/>
      <protection locked="0"/>
    </xf>
    <xf numFmtId="183" fontId="32" fillId="0" borderId="24" xfId="0" applyNumberFormat="1" applyFont="1" applyBorder="1" applyAlignment="1" applyProtection="1">
      <alignment horizontal="center" vertical="center" textRotation="255"/>
      <protection locked="0"/>
    </xf>
    <xf numFmtId="183" fontId="32" fillId="0" borderId="25" xfId="0" applyNumberFormat="1" applyFont="1" applyBorder="1" applyAlignment="1" applyProtection="1">
      <alignment horizontal="center" vertical="center" textRotation="255"/>
      <protection locked="0"/>
    </xf>
    <xf numFmtId="183" fontId="32" fillId="0" borderId="20" xfId="0" applyNumberFormat="1" applyFont="1" applyBorder="1" applyAlignment="1" applyProtection="1">
      <alignment horizontal="center" vertical="center" textRotation="255"/>
      <protection locked="0"/>
    </xf>
    <xf numFmtId="183" fontId="98" fillId="0" borderId="23" xfId="1" applyNumberFormat="1" applyFont="1" applyBorder="1" applyAlignment="1" applyProtection="1">
      <alignment horizontal="center" vertical="center" textRotation="255"/>
      <protection locked="0"/>
    </xf>
    <xf numFmtId="183" fontId="98" fillId="0" borderId="17" xfId="1" applyNumberFormat="1" applyFont="1" applyBorder="1" applyAlignment="1" applyProtection="1">
      <alignment horizontal="center" vertical="center" textRotation="255"/>
      <protection locked="0"/>
    </xf>
    <xf numFmtId="183" fontId="108" fillId="0" borderId="18" xfId="1" applyNumberFormat="1" applyFont="1" applyBorder="1" applyAlignment="1" applyProtection="1">
      <alignment horizontal="center" vertical="center" wrapText="1"/>
      <protection locked="0"/>
    </xf>
    <xf numFmtId="183" fontId="108" fillId="0" borderId="19" xfId="1" applyNumberFormat="1" applyFont="1" applyBorder="1" applyAlignment="1" applyProtection="1">
      <alignment horizontal="center" vertical="center" wrapText="1"/>
      <protection locked="0"/>
    </xf>
    <xf numFmtId="183" fontId="108" fillId="0" borderId="29" xfId="1" applyNumberFormat="1" applyFont="1" applyBorder="1" applyAlignment="1" applyProtection="1">
      <alignment horizontal="center" vertical="center" wrapText="1"/>
      <protection locked="0"/>
    </xf>
    <xf numFmtId="184" fontId="97" fillId="0" borderId="23" xfId="1" applyNumberFormat="1" applyFont="1" applyBorder="1" applyAlignment="1" applyProtection="1">
      <alignment horizontal="left" wrapText="1"/>
      <protection locked="0"/>
    </xf>
    <xf numFmtId="184" fontId="97" fillId="0" borderId="0" xfId="1" applyNumberFormat="1" applyFont="1" applyAlignment="1" applyProtection="1">
      <alignment horizontal="left" wrapText="1"/>
      <protection locked="0"/>
    </xf>
    <xf numFmtId="183" fontId="108" fillId="0" borderId="27" xfId="1" applyNumberFormat="1" applyFont="1" applyBorder="1" applyAlignment="1" applyProtection="1">
      <alignment horizontal="left" vertical="center" wrapText="1"/>
      <protection locked="0"/>
    </xf>
    <xf numFmtId="183" fontId="108" fillId="0" borderId="28" xfId="1" applyNumberFormat="1" applyFont="1" applyBorder="1" applyAlignment="1" applyProtection="1">
      <alignment horizontal="left" vertical="center" wrapText="1"/>
      <protection locked="0"/>
    </xf>
    <xf numFmtId="183" fontId="108" fillId="0" borderId="26" xfId="1" applyNumberFormat="1" applyFont="1" applyBorder="1" applyAlignment="1" applyProtection="1">
      <alignment horizontal="left" vertical="center" wrapText="1"/>
      <protection locked="0"/>
    </xf>
    <xf numFmtId="183" fontId="108" fillId="0" borderId="24" xfId="1" applyNumberFormat="1" applyFont="1" applyBorder="1" applyAlignment="1" applyProtection="1">
      <alignment horizontal="left" vertical="center" wrapText="1"/>
      <protection locked="0"/>
    </xf>
    <xf numFmtId="183" fontId="108" fillId="0" borderId="25" xfId="1" applyNumberFormat="1" applyFont="1" applyBorder="1" applyAlignment="1" applyProtection="1">
      <alignment horizontal="left" vertical="center" wrapText="1"/>
      <protection locked="0"/>
    </xf>
    <xf numFmtId="183" fontId="108" fillId="0" borderId="20" xfId="1" applyNumberFormat="1" applyFont="1" applyBorder="1" applyAlignment="1" applyProtection="1">
      <alignment horizontal="left" vertical="center" wrapText="1"/>
      <protection locked="0"/>
    </xf>
    <xf numFmtId="0" fontId="36" fillId="0" borderId="73" xfId="1" applyNumberFormat="1" applyFont="1" applyBorder="1" applyAlignment="1" applyProtection="1">
      <alignment horizontal="center" vertical="center"/>
      <protection locked="0"/>
    </xf>
    <xf numFmtId="0" fontId="36" fillId="0" borderId="19" xfId="1" applyNumberFormat="1" applyFont="1" applyBorder="1" applyAlignment="1" applyProtection="1">
      <alignment horizontal="center" vertical="center"/>
      <protection locked="0"/>
    </xf>
    <xf numFmtId="0" fontId="36" fillId="0" borderId="29" xfId="1" applyNumberFormat="1" applyFont="1" applyBorder="1" applyAlignment="1" applyProtection="1">
      <alignment horizontal="center" vertical="center"/>
      <protection locked="0"/>
    </xf>
    <xf numFmtId="184" fontId="97" fillId="0" borderId="27" xfId="1" applyNumberFormat="1" applyFont="1" applyBorder="1" applyAlignment="1" applyProtection="1">
      <alignment horizontal="left" wrapText="1"/>
      <protection locked="0"/>
    </xf>
    <xf numFmtId="184" fontId="97" fillId="0" borderId="28" xfId="1" applyNumberFormat="1" applyFont="1" applyBorder="1" applyAlignment="1" applyProtection="1">
      <alignment horizontal="left" wrapText="1"/>
      <protection locked="0"/>
    </xf>
    <xf numFmtId="183" fontId="37" fillId="0" borderId="23" xfId="0" applyNumberFormat="1" applyFont="1" applyBorder="1" applyAlignment="1" applyProtection="1">
      <alignment horizontal="center" vertical="center" wrapText="1"/>
      <protection locked="0"/>
    </xf>
    <xf numFmtId="183" fontId="37" fillId="0" borderId="0" xfId="0" applyNumberFormat="1" applyFont="1" applyAlignment="1" applyProtection="1">
      <alignment horizontal="center" vertical="center" wrapText="1"/>
      <protection locked="0"/>
    </xf>
    <xf numFmtId="183" fontId="37" fillId="0" borderId="24" xfId="0" applyNumberFormat="1" applyFont="1" applyBorder="1" applyAlignment="1" applyProtection="1">
      <alignment horizontal="center" vertical="center" wrapText="1"/>
      <protection locked="0"/>
    </xf>
    <xf numFmtId="183" fontId="37" fillId="0" borderId="25" xfId="0" applyNumberFormat="1" applyFont="1" applyBorder="1" applyAlignment="1" applyProtection="1">
      <alignment horizontal="center" vertical="center" wrapText="1"/>
      <protection locked="0"/>
    </xf>
    <xf numFmtId="183" fontId="103" fillId="0" borderId="59" xfId="1" applyNumberFormat="1" applyFont="1" applyBorder="1" applyAlignment="1" applyProtection="1">
      <alignment horizontal="center" vertical="center"/>
      <protection locked="0"/>
    </xf>
    <xf numFmtId="183" fontId="34" fillId="0" borderId="1" xfId="0" applyNumberFormat="1" applyFont="1" applyBorder="1" applyAlignment="1" applyProtection="1">
      <alignment horizontal="center" vertical="center"/>
      <protection locked="0"/>
    </xf>
    <xf numFmtId="183" fontId="35" fillId="0" borderId="18" xfId="0" applyNumberFormat="1" applyFont="1" applyBorder="1" applyAlignment="1" applyProtection="1">
      <alignment horizontal="center" vertical="center"/>
      <protection locked="0"/>
    </xf>
    <xf numFmtId="183" fontId="35" fillId="0" borderId="19" xfId="0" applyNumberFormat="1" applyFont="1" applyBorder="1" applyAlignment="1" applyProtection="1">
      <alignment horizontal="center" vertical="center"/>
      <protection locked="0"/>
    </xf>
    <xf numFmtId="178" fontId="0" fillId="0" borderId="0" xfId="0" applyNumberFormat="1" applyAlignment="1" applyProtection="1">
      <alignment horizontal="center" vertical="top"/>
      <protection locked="0"/>
    </xf>
    <xf numFmtId="0" fontId="32" fillId="0" borderId="19" xfId="1" applyNumberFormat="1" applyFont="1" applyBorder="1" applyAlignment="1" applyProtection="1">
      <alignment horizontal="center" vertical="center"/>
      <protection locked="0"/>
    </xf>
    <xf numFmtId="0" fontId="32" fillId="0" borderId="65" xfId="1" applyNumberFormat="1" applyFont="1" applyBorder="1" applyAlignment="1" applyProtection="1">
      <alignment horizontal="center" vertical="center"/>
      <protection locked="0"/>
    </xf>
    <xf numFmtId="0" fontId="32" fillId="0" borderId="73" xfId="1" applyNumberFormat="1" applyFont="1" applyBorder="1" applyAlignment="1" applyProtection="1">
      <alignment horizontal="center" vertical="center"/>
      <protection locked="0"/>
    </xf>
    <xf numFmtId="0" fontId="32" fillId="0" borderId="29" xfId="1" applyNumberFormat="1" applyFont="1" applyBorder="1" applyAlignment="1" applyProtection="1">
      <alignment horizontal="center" vertical="center"/>
      <protection locked="0"/>
    </xf>
    <xf numFmtId="184" fontId="23" fillId="0" borderId="23" xfId="1" applyNumberFormat="1" applyFont="1" applyBorder="1" applyAlignment="1" applyProtection="1">
      <alignment horizontal="left" wrapText="1"/>
      <protection locked="0"/>
    </xf>
    <xf numFmtId="184" fontId="23" fillId="0" borderId="0" xfId="1" applyNumberFormat="1" applyFont="1" applyAlignment="1" applyProtection="1">
      <alignment horizontal="left" wrapText="1"/>
      <protection locked="0"/>
    </xf>
    <xf numFmtId="0" fontId="32" fillId="0" borderId="91" xfId="0" applyFont="1" applyBorder="1" applyAlignment="1" applyProtection="1">
      <alignment horizontal="center" vertical="center" wrapText="1"/>
      <protection locked="0"/>
    </xf>
    <xf numFmtId="0" fontId="32" fillId="0" borderId="92" xfId="0" applyFont="1" applyBorder="1" applyAlignment="1" applyProtection="1">
      <alignment horizontal="center" vertical="center" wrapText="1"/>
      <protection locked="0"/>
    </xf>
    <xf numFmtId="0" fontId="32" fillId="0" borderId="93" xfId="0" applyFont="1" applyBorder="1" applyAlignment="1" applyProtection="1">
      <alignment horizontal="center" vertical="center" wrapText="1"/>
      <protection locked="0"/>
    </xf>
    <xf numFmtId="183" fontId="13" fillId="0" borderId="56" xfId="1" applyNumberFormat="1" applyFont="1" applyBorder="1" applyAlignment="1" applyProtection="1">
      <alignment horizontal="right" vertical="center"/>
      <protection locked="0"/>
    </xf>
    <xf numFmtId="183" fontId="13" fillId="0" borderId="57" xfId="1" applyNumberFormat="1" applyFont="1" applyBorder="1" applyAlignment="1" applyProtection="1">
      <alignment horizontal="right" vertical="center"/>
      <protection locked="0"/>
    </xf>
    <xf numFmtId="183" fontId="38" fillId="0" borderId="24" xfId="1" applyNumberFormat="1" applyFont="1" applyBorder="1" applyAlignment="1" applyProtection="1">
      <alignment horizontal="center" vertical="center"/>
      <protection locked="0"/>
    </xf>
    <xf numFmtId="183" fontId="38" fillId="0" borderId="25" xfId="1" applyNumberFormat="1" applyFont="1" applyBorder="1" applyAlignment="1" applyProtection="1">
      <alignment horizontal="center" vertical="center"/>
      <protection locked="0"/>
    </xf>
    <xf numFmtId="183" fontId="38" fillId="0" borderId="20" xfId="1" applyNumberFormat="1" applyFont="1" applyBorder="1" applyAlignment="1" applyProtection="1">
      <alignment horizontal="center" vertical="center"/>
      <protection locked="0"/>
    </xf>
    <xf numFmtId="183" fontId="39" fillId="0" borderId="62" xfId="1" applyNumberFormat="1" applyFont="1" applyBorder="1" applyAlignment="1" applyProtection="1">
      <alignment horizontal="center" vertical="center"/>
      <protection locked="0"/>
    </xf>
    <xf numFmtId="183" fontId="39" fillId="0" borderId="63" xfId="1" applyNumberFormat="1" applyFont="1" applyBorder="1" applyAlignment="1" applyProtection="1">
      <alignment horizontal="center" vertical="center"/>
      <protection locked="0"/>
    </xf>
    <xf numFmtId="183" fontId="24" fillId="0" borderId="27" xfId="0" applyNumberFormat="1" applyFont="1" applyBorder="1" applyAlignment="1" applyProtection="1">
      <alignment horizontal="center" vertical="center" wrapText="1"/>
      <protection locked="0"/>
    </xf>
    <xf numFmtId="183" fontId="24" fillId="0" borderId="28" xfId="0" applyNumberFormat="1" applyFont="1" applyBorder="1" applyAlignment="1" applyProtection="1">
      <alignment horizontal="center" vertical="center" wrapText="1"/>
      <protection locked="0"/>
    </xf>
    <xf numFmtId="183" fontId="24" fillId="0" borderId="26" xfId="0" applyNumberFormat="1" applyFont="1" applyBorder="1" applyAlignment="1" applyProtection="1">
      <alignment horizontal="center" vertical="center" wrapText="1"/>
      <protection locked="0"/>
    </xf>
    <xf numFmtId="183" fontId="24" fillId="0" borderId="24" xfId="0" applyNumberFormat="1" applyFont="1" applyBorder="1" applyAlignment="1" applyProtection="1">
      <alignment horizontal="center" vertical="center" wrapText="1"/>
      <protection locked="0"/>
    </xf>
    <xf numFmtId="183" fontId="24" fillId="0" borderId="25" xfId="0" applyNumberFormat="1" applyFont="1" applyBorder="1" applyAlignment="1" applyProtection="1">
      <alignment horizontal="center" vertical="center" wrapText="1"/>
      <protection locked="0"/>
    </xf>
    <xf numFmtId="183" fontId="24" fillId="0" borderId="20" xfId="0" applyNumberFormat="1" applyFont="1" applyBorder="1" applyAlignment="1" applyProtection="1">
      <alignment horizontal="center" vertical="center" wrapText="1"/>
      <protection locked="0"/>
    </xf>
    <xf numFmtId="183" fontId="34" fillId="0" borderId="27" xfId="0" applyNumberFormat="1" applyFont="1" applyBorder="1" applyAlignment="1" applyProtection="1">
      <alignment horizontal="center" vertical="center" wrapText="1"/>
      <protection locked="0"/>
    </xf>
    <xf numFmtId="183" fontId="34" fillId="0" borderId="28" xfId="0" applyNumberFormat="1" applyFont="1" applyBorder="1" applyAlignment="1" applyProtection="1">
      <alignment horizontal="center" vertical="center" wrapText="1"/>
      <protection locked="0"/>
    </xf>
    <xf numFmtId="183" fontId="34" fillId="0" borderId="26" xfId="0" applyNumberFormat="1" applyFont="1" applyBorder="1" applyAlignment="1" applyProtection="1">
      <alignment horizontal="center" vertical="center" wrapText="1"/>
      <protection locked="0"/>
    </xf>
    <xf numFmtId="183" fontId="34" fillId="0" borderId="24" xfId="0" applyNumberFormat="1" applyFont="1" applyBorder="1" applyAlignment="1" applyProtection="1">
      <alignment horizontal="center" vertical="center" wrapText="1"/>
      <protection locked="0"/>
    </xf>
    <xf numFmtId="183" fontId="34" fillId="0" borderId="25" xfId="0" applyNumberFormat="1" applyFont="1" applyBorder="1" applyAlignment="1" applyProtection="1">
      <alignment horizontal="center" vertical="center" wrapText="1"/>
      <protection locked="0"/>
    </xf>
    <xf numFmtId="183" fontId="34" fillId="0" borderId="20" xfId="0" applyNumberFormat="1" applyFont="1" applyBorder="1" applyAlignment="1" applyProtection="1">
      <alignment horizontal="center" vertical="center" wrapText="1"/>
      <protection locked="0"/>
    </xf>
    <xf numFmtId="183" fontId="28" fillId="0" borderId="27" xfId="0" applyNumberFormat="1" applyFont="1" applyBorder="1" applyAlignment="1" applyProtection="1">
      <alignment horizontal="right" vertical="center" wrapText="1"/>
      <protection locked="0"/>
    </xf>
    <xf numFmtId="183" fontId="28" fillId="0" borderId="28" xfId="0" applyNumberFormat="1" applyFont="1" applyBorder="1" applyAlignment="1" applyProtection="1">
      <alignment horizontal="right" vertical="center" wrapText="1"/>
      <protection locked="0"/>
    </xf>
    <xf numFmtId="183" fontId="28" fillId="0" borderId="26" xfId="0" applyNumberFormat="1" applyFont="1" applyBorder="1" applyAlignment="1" applyProtection="1">
      <alignment horizontal="right" vertical="center" wrapText="1"/>
      <protection locked="0"/>
    </xf>
    <xf numFmtId="183" fontId="29" fillId="0" borderId="23" xfId="1" applyNumberFormat="1" applyFont="1" applyBorder="1" applyAlignment="1" applyProtection="1">
      <alignment horizontal="center" vertical="center" textRotation="255"/>
      <protection locked="0"/>
    </xf>
    <xf numFmtId="183" fontId="29" fillId="0" borderId="17" xfId="1" applyNumberFormat="1" applyFont="1" applyBorder="1" applyAlignment="1" applyProtection="1">
      <alignment horizontal="center" vertical="center" textRotation="255"/>
      <protection locked="0"/>
    </xf>
    <xf numFmtId="183" fontId="39" fillId="0" borderId="0" xfId="1" applyNumberFormat="1" applyFont="1" applyBorder="1" applyAlignment="1" applyProtection="1">
      <alignment horizontal="center" vertical="center"/>
      <protection locked="0"/>
    </xf>
    <xf numFmtId="183" fontId="39" fillId="0" borderId="17" xfId="1" applyNumberFormat="1" applyFont="1" applyBorder="1" applyAlignment="1" applyProtection="1">
      <alignment horizontal="center" vertical="center"/>
      <protection locked="0"/>
    </xf>
    <xf numFmtId="0" fontId="36" fillId="0" borderId="65" xfId="1" applyNumberFormat="1" applyFont="1" applyBorder="1" applyAlignment="1" applyProtection="1">
      <alignment horizontal="center" vertical="center"/>
      <protection locked="0"/>
    </xf>
    <xf numFmtId="183" fontId="31" fillId="0" borderId="23" xfId="0" applyNumberFormat="1" applyFont="1" applyBorder="1" applyAlignment="1" applyProtection="1">
      <alignment horizontal="center" vertical="center" wrapText="1"/>
      <protection locked="0"/>
    </xf>
    <xf numFmtId="183" fontId="31" fillId="0" borderId="0" xfId="0" applyNumberFormat="1" applyFont="1" applyAlignment="1" applyProtection="1">
      <alignment horizontal="center" vertical="center" wrapText="1"/>
      <protection locked="0"/>
    </xf>
    <xf numFmtId="183" fontId="31" fillId="0" borderId="17" xfId="0" applyNumberFormat="1" applyFont="1" applyBorder="1" applyAlignment="1" applyProtection="1">
      <alignment horizontal="center" vertical="center" wrapText="1"/>
      <protection locked="0"/>
    </xf>
    <xf numFmtId="183" fontId="31" fillId="0" borderId="24" xfId="0" applyNumberFormat="1" applyFont="1" applyBorder="1" applyAlignment="1" applyProtection="1">
      <alignment horizontal="center" vertical="center" wrapText="1"/>
      <protection locked="0"/>
    </xf>
    <xf numFmtId="183" fontId="31" fillId="0" borderId="25" xfId="0" applyNumberFormat="1" applyFont="1" applyBorder="1" applyAlignment="1" applyProtection="1">
      <alignment horizontal="center" vertical="center" wrapText="1"/>
      <protection locked="0"/>
    </xf>
    <xf numFmtId="183" fontId="31" fillId="0" borderId="20" xfId="0" applyNumberFormat="1" applyFont="1" applyBorder="1" applyAlignment="1" applyProtection="1">
      <alignment horizontal="center" vertical="center" wrapText="1"/>
      <protection locked="0"/>
    </xf>
    <xf numFmtId="183" fontId="41" fillId="0" borderId="24" xfId="0" applyNumberFormat="1" applyFont="1" applyBorder="1" applyAlignment="1" applyProtection="1">
      <alignment horizontal="right" vertical="center" wrapText="1"/>
      <protection locked="0"/>
    </xf>
    <xf numFmtId="183" fontId="41" fillId="0" borderId="25" xfId="0" applyNumberFormat="1" applyFont="1" applyBorder="1" applyAlignment="1" applyProtection="1">
      <alignment horizontal="right" vertical="center" wrapText="1"/>
      <protection locked="0"/>
    </xf>
    <xf numFmtId="183" fontId="41" fillId="0" borderId="20" xfId="0" applyNumberFormat="1" applyFont="1" applyBorder="1" applyAlignment="1" applyProtection="1">
      <alignment horizontal="right" vertical="center" wrapText="1"/>
      <protection locked="0"/>
    </xf>
    <xf numFmtId="183" fontId="52" fillId="0" borderId="0" xfId="0" applyNumberFormat="1" applyFont="1" applyAlignment="1" applyProtection="1">
      <alignment horizontal="left" vertical="center" wrapText="1"/>
      <protection locked="0"/>
    </xf>
    <xf numFmtId="183" fontId="52" fillId="0" borderId="17" xfId="0" applyNumberFormat="1" applyFont="1" applyBorder="1" applyAlignment="1" applyProtection="1">
      <alignment horizontal="left" vertical="center" wrapText="1"/>
      <protection locked="0"/>
    </xf>
    <xf numFmtId="183" fontId="52" fillId="0" borderId="25" xfId="0" applyNumberFormat="1" applyFont="1" applyBorder="1" applyAlignment="1" applyProtection="1">
      <alignment horizontal="left" vertical="center" wrapText="1"/>
      <protection locked="0"/>
    </xf>
    <xf numFmtId="183" fontId="52" fillId="0" borderId="20" xfId="0" applyNumberFormat="1" applyFont="1" applyBorder="1" applyAlignment="1" applyProtection="1">
      <alignment horizontal="left" vertical="center" wrapText="1"/>
      <protection locked="0"/>
    </xf>
    <xf numFmtId="183" fontId="28" fillId="0" borderId="27" xfId="0" applyNumberFormat="1" applyFont="1" applyBorder="1" applyAlignment="1" applyProtection="1">
      <alignment horizontal="center" vertical="center" wrapText="1"/>
      <protection locked="0"/>
    </xf>
    <xf numFmtId="183" fontId="28" fillId="0" borderId="28" xfId="0" applyNumberFormat="1" applyFont="1" applyBorder="1" applyAlignment="1" applyProtection="1">
      <alignment horizontal="center" vertical="center" wrapText="1"/>
      <protection locked="0"/>
    </xf>
    <xf numFmtId="183" fontId="28" fillId="0" borderId="24" xfId="0" applyNumberFormat="1" applyFont="1" applyBorder="1" applyAlignment="1" applyProtection="1">
      <alignment horizontal="center" vertical="center" wrapText="1"/>
      <protection locked="0"/>
    </xf>
    <xf numFmtId="183" fontId="28" fillId="0" borderId="25" xfId="0" applyNumberFormat="1" applyFont="1" applyBorder="1" applyAlignment="1" applyProtection="1">
      <alignment horizontal="center" vertical="center" wrapText="1"/>
      <protection locked="0"/>
    </xf>
    <xf numFmtId="0" fontId="32" fillId="0" borderId="18" xfId="1" applyNumberFormat="1" applyFont="1" applyBorder="1" applyAlignment="1" applyProtection="1">
      <alignment horizontal="center" vertical="center"/>
      <protection locked="0"/>
    </xf>
    <xf numFmtId="0" fontId="36" fillId="0" borderId="19" xfId="0" applyFont="1" applyBorder="1" applyAlignment="1" applyProtection="1">
      <alignment horizontal="center" vertical="center"/>
      <protection locked="0"/>
    </xf>
    <xf numFmtId="0" fontId="36" fillId="0" borderId="65" xfId="0" applyFont="1" applyBorder="1" applyAlignment="1" applyProtection="1">
      <alignment horizontal="center" vertical="center"/>
      <protection locked="0"/>
    </xf>
    <xf numFmtId="0" fontId="0" fillId="0" borderId="28" xfId="0" applyBorder="1" applyProtection="1">
      <alignment vertical="center"/>
      <protection locked="0"/>
    </xf>
    <xf numFmtId="0" fontId="0" fillId="0" borderId="26" xfId="0" applyBorder="1" applyProtection="1">
      <alignment vertical="center"/>
      <protection locked="0"/>
    </xf>
    <xf numFmtId="0" fontId="0" fillId="0" borderId="23" xfId="0" applyBorder="1" applyProtection="1">
      <alignment vertical="center"/>
      <protection locked="0"/>
    </xf>
    <xf numFmtId="0" fontId="0" fillId="0" borderId="0" xfId="0" applyProtection="1">
      <alignment vertical="center"/>
      <protection locked="0"/>
    </xf>
    <xf numFmtId="0" fontId="0" fillId="0" borderId="17" xfId="0"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0" fillId="0" borderId="20" xfId="0" applyBorder="1" applyProtection="1">
      <alignment vertical="center"/>
      <protection locked="0"/>
    </xf>
    <xf numFmtId="185" fontId="37" fillId="0" borderId="19" xfId="1" applyNumberFormat="1" applyFont="1" applyBorder="1" applyAlignment="1" applyProtection="1">
      <alignment horizontal="left" vertical="center" indent="1"/>
      <protection locked="0"/>
    </xf>
    <xf numFmtId="185" fontId="37" fillId="0" borderId="29" xfId="1" applyNumberFormat="1" applyFont="1" applyBorder="1" applyAlignment="1" applyProtection="1">
      <alignment horizontal="left" vertical="center" indent="1"/>
      <protection locked="0"/>
    </xf>
    <xf numFmtId="183" fontId="29" fillId="0" borderId="27" xfId="1" applyNumberFormat="1" applyFont="1" applyBorder="1" applyAlignment="1" applyProtection="1">
      <alignment horizontal="left" vertical="center" wrapText="1"/>
      <protection locked="0"/>
    </xf>
    <xf numFmtId="183" fontId="29" fillId="0" borderId="28" xfId="1" applyNumberFormat="1" applyFont="1" applyBorder="1" applyAlignment="1" applyProtection="1">
      <alignment horizontal="left" vertical="center" wrapText="1"/>
      <protection locked="0"/>
    </xf>
    <xf numFmtId="183" fontId="29" fillId="0" borderId="26" xfId="1" applyNumberFormat="1" applyFont="1" applyBorder="1" applyAlignment="1" applyProtection="1">
      <alignment horizontal="left" vertical="center" wrapText="1"/>
      <protection locked="0"/>
    </xf>
    <xf numFmtId="38" fontId="16" fillId="0" borderId="1" xfId="1" applyFont="1" applyBorder="1" applyAlignment="1">
      <alignment horizontal="right" vertical="center"/>
    </xf>
    <xf numFmtId="0" fontId="0" fillId="0" borderId="19" xfId="0" applyBorder="1" applyAlignment="1">
      <alignment horizontal="right" vertical="center"/>
    </xf>
    <xf numFmtId="38" fontId="16" fillId="0" borderId="19" xfId="1" applyFont="1" applyFill="1" applyBorder="1" applyAlignment="1">
      <alignment horizontal="right" vertical="center"/>
    </xf>
    <xf numFmtId="38" fontId="0" fillId="0" borderId="18" xfId="1" applyFont="1" applyBorder="1" applyAlignment="1">
      <alignment horizontal="center" vertical="center"/>
    </xf>
    <xf numFmtId="38" fontId="0" fillId="0" borderId="19" xfId="1"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18" fillId="0" borderId="27" xfId="0" applyFont="1" applyBorder="1" applyAlignment="1">
      <alignment horizontal="center" vertical="center"/>
    </xf>
    <xf numFmtId="0" fontId="18" fillId="0" borderId="26"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0" xfId="0" applyBorder="1" applyAlignment="1">
      <alignment horizontal="center" vertical="center"/>
    </xf>
    <xf numFmtId="0" fontId="0" fillId="0" borderId="27" xfId="0" applyBorder="1" applyAlignment="1">
      <alignment horizontal="left" vertical="center"/>
    </xf>
    <xf numFmtId="0" fontId="0" fillId="0" borderId="28" xfId="0" applyBorder="1" applyAlignment="1">
      <alignment horizontal="left" vertical="center"/>
    </xf>
    <xf numFmtId="38" fontId="16" fillId="0" borderId="24" xfId="1" applyFont="1" applyFill="1" applyBorder="1" applyAlignment="1">
      <alignment horizontal="center" vertical="center"/>
    </xf>
    <xf numFmtId="38" fontId="16" fillId="0" borderId="20" xfId="1" applyFont="1" applyFill="1" applyBorder="1" applyAlignment="1">
      <alignment horizontal="center" vertical="center"/>
    </xf>
    <xf numFmtId="38" fontId="16" fillId="0" borderId="24" xfId="1" applyFont="1" applyFill="1" applyBorder="1" applyAlignment="1">
      <alignment horizontal="right" vertical="center"/>
    </xf>
    <xf numFmtId="38" fontId="16" fillId="0" borderId="25" xfId="1" applyFont="1" applyFill="1" applyBorder="1" applyAlignment="1">
      <alignment horizontal="right" vertical="center"/>
    </xf>
    <xf numFmtId="38" fontId="16" fillId="0" borderId="24" xfId="1" applyFont="1" applyBorder="1" applyAlignment="1">
      <alignment horizontal="right" vertical="center"/>
    </xf>
    <xf numFmtId="38" fontId="16" fillId="0" borderId="25" xfId="1" applyFont="1" applyBorder="1" applyAlignment="1">
      <alignment horizontal="right" vertical="center"/>
    </xf>
    <xf numFmtId="38" fontId="16" fillId="0" borderId="18" xfId="1" applyFont="1" applyBorder="1" applyAlignment="1">
      <alignment horizontal="center" vertical="center"/>
    </xf>
    <xf numFmtId="38" fontId="16" fillId="0" borderId="19" xfId="1" applyFont="1" applyBorder="1" applyAlignment="1">
      <alignment horizontal="center" vertical="center"/>
    </xf>
    <xf numFmtId="38" fontId="16" fillId="0" borderId="29" xfId="1" applyFont="1" applyBorder="1" applyAlignment="1">
      <alignment horizontal="center" vertical="center"/>
    </xf>
    <xf numFmtId="38" fontId="16" fillId="0" borderId="18" xfId="1" applyFont="1" applyBorder="1" applyAlignment="1">
      <alignment horizontal="right" vertical="center"/>
    </xf>
    <xf numFmtId="38" fontId="16" fillId="0" borderId="19" xfId="1" applyFont="1" applyBorder="1" applyAlignment="1">
      <alignment horizontal="right" vertical="center"/>
    </xf>
    <xf numFmtId="38" fontId="16" fillId="0" borderId="29" xfId="1" applyFont="1" applyBorder="1" applyAlignment="1">
      <alignment horizontal="right" vertical="center"/>
    </xf>
    <xf numFmtId="0" fontId="0" fillId="0" borderId="23" xfId="0" applyBorder="1" applyAlignment="1">
      <alignment horizontal="left" vertical="center"/>
    </xf>
    <xf numFmtId="0" fontId="18" fillId="0" borderId="27" xfId="0" applyFont="1" applyBorder="1" applyAlignment="1">
      <alignment horizontal="left" vertical="center"/>
    </xf>
    <xf numFmtId="0" fontId="18" fillId="0" borderId="28" xfId="0" applyFont="1" applyBorder="1" applyAlignment="1">
      <alignment horizontal="left" vertical="center"/>
    </xf>
    <xf numFmtId="0" fontId="18" fillId="0" borderId="26" xfId="0" applyFont="1" applyBorder="1" applyAlignment="1">
      <alignment horizontal="left" vertical="center"/>
    </xf>
    <xf numFmtId="38" fontId="16" fillId="0" borderId="20" xfId="1" applyFont="1" applyBorder="1" applyAlignment="1">
      <alignment horizontal="right"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9" xfId="0" applyFont="1" applyBorder="1" applyAlignment="1">
      <alignment horizontal="center" vertical="center"/>
    </xf>
    <xf numFmtId="38" fontId="0" fillId="0" borderId="19" xfId="0" applyNumberFormat="1" applyBorder="1" applyAlignment="1">
      <alignment horizontal="center" vertical="center"/>
    </xf>
  </cellXfs>
  <cellStyles count="4">
    <cellStyle name="Excel_BuiltIn_Comma_0" xfId="2" xr:uid="{00000000-0005-0000-0000-000000000000}"/>
    <cellStyle name="ハイパーリンク" xfId="3" builtinId="8"/>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https://gensen-excel.stores.jp/items/6ac5ff120d88c72127d9fa3d"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22</xdr:col>
      <xdr:colOff>180975</xdr:colOff>
      <xdr:row>0</xdr:row>
      <xdr:rowOff>0</xdr:rowOff>
    </xdr:from>
    <xdr:to>
      <xdr:col>26</xdr:col>
      <xdr:colOff>214587</xdr:colOff>
      <xdr:row>2</xdr:row>
      <xdr:rowOff>9525</xdr:rowOff>
    </xdr:to>
    <xdr:pic>
      <xdr:nvPicPr>
        <xdr:cNvPr id="2" name="図 1" descr="讓ｪ髟ｷ_逋ｽ.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391400" y="0"/>
          <a:ext cx="2071962" cy="495300"/>
        </a:xfrm>
        <a:prstGeom prst="rect">
          <a:avLst/>
        </a:prstGeom>
      </xdr:spPr>
    </xdr:pic>
    <xdr:clientData/>
  </xdr:twoCellAnchor>
  <xdr:twoCellAnchor editAs="oneCell">
    <xdr:from>
      <xdr:col>0</xdr:col>
      <xdr:colOff>0</xdr:colOff>
      <xdr:row>0</xdr:row>
      <xdr:rowOff>1</xdr:rowOff>
    </xdr:from>
    <xdr:to>
      <xdr:col>3</xdr:col>
      <xdr:colOff>219075</xdr:colOff>
      <xdr:row>3</xdr:row>
      <xdr:rowOff>57683</xdr:rowOff>
    </xdr:to>
    <xdr:pic>
      <xdr:nvPicPr>
        <xdr:cNvPr id="5" name="図 4">
          <a:extLst>
            <a:ext uri="{FF2B5EF4-FFF2-40B4-BE49-F238E27FC236}">
              <a16:creationId xmlns:a16="http://schemas.microsoft.com/office/drawing/2014/main" id="{74FA9F8A-DDDD-DF44-61D2-BFC49D094C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1847850" cy="8673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54</xdr:col>
      <xdr:colOff>133350</xdr:colOff>
      <xdr:row>17</xdr:row>
      <xdr:rowOff>142875</xdr:rowOff>
    </xdr:from>
    <xdr:to>
      <xdr:col>74</xdr:col>
      <xdr:colOff>47625</xdr:colOff>
      <xdr:row>49</xdr:row>
      <xdr:rowOff>76200</xdr:rowOff>
    </xdr:to>
    <xdr:sp macro="" textlink="">
      <xdr:nvSpPr>
        <xdr:cNvPr id="2" name="テキスト ボックス 1">
          <a:extLst>
            <a:ext uri="{FF2B5EF4-FFF2-40B4-BE49-F238E27FC236}">
              <a16:creationId xmlns:a16="http://schemas.microsoft.com/office/drawing/2014/main" id="{B9CA40A9-35BA-12CD-D511-C125D6E6DFE4}"/>
            </a:ext>
          </a:extLst>
        </xdr:cNvPr>
        <xdr:cNvSpPr txBox="1"/>
      </xdr:nvSpPr>
      <xdr:spPr>
        <a:xfrm>
          <a:off x="12106275" y="3219450"/>
          <a:ext cx="4829175" cy="541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区分欄　記載方法</a:t>
          </a:r>
          <a:endParaRPr kumimoji="1" lang="en-US" altLang="ja-JP" sz="1400"/>
        </a:p>
        <a:p>
          <a:endParaRPr kumimoji="1" lang="en-US" altLang="ja-JP" sz="1200"/>
        </a:p>
        <a:p>
          <a:r>
            <a:rPr kumimoji="1" lang="ja-JP" altLang="en-US" sz="1400"/>
            <a:t>控除対象扶養親族の分類</a:t>
          </a:r>
          <a:endParaRPr kumimoji="1" lang="en-US" altLang="ja-JP" sz="1400"/>
        </a:p>
        <a:p>
          <a:endParaRPr kumimoji="1" lang="en-US" altLang="ja-JP" sz="1200"/>
        </a:p>
        <a:p>
          <a:r>
            <a:rPr kumimoji="1" lang="ja-JP" altLang="en-US" sz="1200"/>
            <a:t>居住者　　００</a:t>
          </a:r>
          <a:endParaRPr kumimoji="1" lang="en-US" altLang="ja-JP" sz="1200"/>
        </a:p>
        <a:p>
          <a:r>
            <a:rPr kumimoji="1" lang="ja-JP" altLang="en-US" sz="1200"/>
            <a:t>非居住者（３０歳未満又は７０歳以上）　０１</a:t>
          </a:r>
          <a:endParaRPr kumimoji="1" lang="en-US" altLang="ja-JP" sz="1200"/>
        </a:p>
        <a:p>
          <a:r>
            <a:rPr kumimoji="1" lang="ja-JP" altLang="en-US" sz="1200"/>
            <a:t>非居住者（３０歳以上７０歳未満、留学生）　０２</a:t>
          </a:r>
          <a:endParaRPr kumimoji="1" lang="en-US" altLang="ja-JP" sz="1200"/>
        </a:p>
        <a:p>
          <a:r>
            <a:rPr kumimoji="1" lang="ja-JP" altLang="en-US" sz="1200"/>
            <a:t>非居住者（３０歳以上７０歳未満、障害者）　０３</a:t>
          </a:r>
          <a:endParaRPr kumimoji="1" lang="en-US" altLang="ja-JP" sz="1200"/>
        </a:p>
        <a:p>
          <a:r>
            <a:rPr kumimoji="1" lang="ja-JP" altLang="en-US" sz="1200"/>
            <a:t>非居住者（３０歳以上７０歳未満、３８万円以上送金）　０４</a:t>
          </a:r>
          <a:endParaRPr kumimoji="1" lang="en-US" altLang="ja-JP" sz="1200"/>
        </a:p>
        <a:p>
          <a:endParaRPr kumimoji="1" lang="en-US" altLang="ja-JP" sz="1200"/>
        </a:p>
        <a:p>
          <a:endParaRPr kumimoji="1" lang="en-US" altLang="ja-JP" sz="1200"/>
        </a:p>
        <a:p>
          <a:r>
            <a:rPr kumimoji="1" lang="ja-JP" altLang="en-US" sz="1400"/>
            <a:t>特定親族特別控除の額の分類</a:t>
          </a:r>
          <a:endParaRPr kumimoji="1" lang="en-US" altLang="ja-JP" sz="1400"/>
        </a:p>
        <a:p>
          <a:endParaRPr kumimoji="1" lang="en-US" altLang="ja-JP" sz="1100"/>
        </a:p>
        <a:p>
          <a:r>
            <a:rPr kumimoji="1" lang="ja-JP" altLang="en-US" sz="1100"/>
            <a:t>特定親族特別控除の額　　　　　区分（居住者）　　　　　　区分（非居住者）</a:t>
          </a:r>
          <a:endParaRPr kumimoji="1" lang="en-US" altLang="ja-JP" sz="1100"/>
        </a:p>
        <a:p>
          <a:r>
            <a:rPr kumimoji="1" lang="ja-JP" altLang="en-US" sz="1100"/>
            <a:t>６３万円</a:t>
          </a:r>
          <a:r>
            <a:rPr kumimoji="1" lang="en-US" altLang="ja-JP" sz="1100"/>
            <a:t>		</a:t>
          </a:r>
          <a:r>
            <a:rPr kumimoji="1" lang="ja-JP" altLang="en-US" sz="1100"/>
            <a:t>　　１０</a:t>
          </a:r>
          <a:r>
            <a:rPr kumimoji="1" lang="en-US" altLang="ja-JP" sz="1100"/>
            <a:t>		</a:t>
          </a:r>
          <a:r>
            <a:rPr kumimoji="1" lang="ja-JP" altLang="en-US" sz="1100"/>
            <a:t>１１</a:t>
          </a:r>
          <a:endParaRPr kumimoji="1" lang="en-US" altLang="ja-JP" sz="1100"/>
        </a:p>
        <a:p>
          <a:r>
            <a:rPr kumimoji="1" lang="ja-JP" altLang="en-US" sz="1100"/>
            <a:t>６１万円</a:t>
          </a:r>
          <a:r>
            <a:rPr kumimoji="1" lang="en-US" altLang="ja-JP" sz="1100"/>
            <a:t>		</a:t>
          </a:r>
          <a:r>
            <a:rPr kumimoji="1" lang="ja-JP" altLang="en-US" sz="1100"/>
            <a:t>　　２０</a:t>
          </a:r>
          <a:r>
            <a:rPr kumimoji="1" lang="en-US" altLang="ja-JP" sz="1100"/>
            <a:t>		</a:t>
          </a:r>
          <a:r>
            <a:rPr kumimoji="1" lang="ja-JP" altLang="en-US" sz="1100"/>
            <a:t>２１</a:t>
          </a:r>
          <a:endParaRPr kumimoji="1" lang="en-US" altLang="ja-JP" sz="1100"/>
        </a:p>
        <a:p>
          <a:r>
            <a:rPr kumimoji="1" lang="ja-JP" altLang="en-US" sz="1100">
              <a:solidFill>
                <a:schemeClr val="dk1"/>
              </a:solidFill>
              <a:effectLst/>
              <a:latin typeface="+mn-lt"/>
              <a:ea typeface="+mn-ea"/>
              <a:cs typeface="+mn-cs"/>
            </a:rPr>
            <a:t>５１</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１</a:t>
          </a:r>
          <a:endParaRPr lang="ja-JP" altLang="ja-JP">
            <a:effectLst/>
          </a:endParaRPr>
        </a:p>
        <a:p>
          <a:r>
            <a:rPr kumimoji="1" lang="ja-JP" altLang="en-US" sz="1100">
              <a:solidFill>
                <a:schemeClr val="dk1"/>
              </a:solidFill>
              <a:effectLst/>
              <a:latin typeface="+mn-lt"/>
              <a:ea typeface="+mn-ea"/>
              <a:cs typeface="+mn-cs"/>
            </a:rPr>
            <a:t>４１</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１</a:t>
          </a:r>
          <a:endParaRPr lang="ja-JP" altLang="ja-JP">
            <a:effectLst/>
          </a:endParaRPr>
        </a:p>
        <a:p>
          <a:r>
            <a:rPr kumimoji="1" lang="ja-JP" altLang="en-US" sz="1100">
              <a:solidFill>
                <a:schemeClr val="dk1"/>
              </a:solidFill>
              <a:effectLst/>
              <a:latin typeface="+mn-lt"/>
              <a:ea typeface="+mn-ea"/>
              <a:cs typeface="+mn-cs"/>
            </a:rPr>
            <a:t>３１</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１</a:t>
          </a:r>
          <a:endParaRPr lang="ja-JP" altLang="ja-JP">
            <a:effectLst/>
          </a:endParaRPr>
        </a:p>
        <a:p>
          <a:r>
            <a:rPr kumimoji="1" lang="ja-JP" altLang="en-US" sz="1100">
              <a:solidFill>
                <a:schemeClr val="dk1"/>
              </a:solidFill>
              <a:effectLst/>
              <a:latin typeface="+mn-lt"/>
              <a:ea typeface="+mn-ea"/>
              <a:cs typeface="+mn-cs"/>
            </a:rPr>
            <a:t>２１</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１</a:t>
          </a:r>
          <a:endParaRPr lang="ja-JP" altLang="ja-JP">
            <a:effectLst/>
          </a:endParaRPr>
        </a:p>
        <a:p>
          <a:r>
            <a:rPr kumimoji="1" lang="ja-JP" altLang="en-US" sz="1100">
              <a:solidFill>
                <a:schemeClr val="dk1"/>
              </a:solidFill>
              <a:effectLst/>
              <a:latin typeface="+mn-lt"/>
              <a:ea typeface="+mn-ea"/>
              <a:cs typeface="+mn-cs"/>
            </a:rPr>
            <a:t>１１</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１</a:t>
          </a:r>
          <a:endParaRPr lang="ja-JP" altLang="ja-JP">
            <a:effectLst/>
          </a:endParaRPr>
        </a:p>
        <a:p>
          <a:r>
            <a:rPr kumimoji="1" lang="ja-JP" altLang="en-US" sz="1100">
              <a:solidFill>
                <a:schemeClr val="dk1"/>
              </a:solidFill>
              <a:effectLst/>
              <a:latin typeface="+mn-lt"/>
              <a:ea typeface="+mn-ea"/>
              <a:cs typeface="+mn-cs"/>
            </a:rPr>
            <a:t>６万円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１</a:t>
          </a:r>
          <a:endParaRPr lang="ja-JP" altLang="ja-JP">
            <a:effectLst/>
          </a:endParaRPr>
        </a:p>
        <a:p>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121</xdr:col>
      <xdr:colOff>71051</xdr:colOff>
      <xdr:row>201</xdr:row>
      <xdr:rowOff>8251</xdr:rowOff>
    </xdr:to>
    <xdr:pic>
      <xdr:nvPicPr>
        <xdr:cNvPr id="4" name="図 3">
          <a:extLst>
            <a:ext uri="{FF2B5EF4-FFF2-40B4-BE49-F238E27FC236}">
              <a16:creationId xmlns:a16="http://schemas.microsoft.com/office/drawing/2014/main" id="{8BE33D4F-583F-D3AA-0C2D-C4C0E5746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0"/>
          <a:ext cx="10502568" cy="7969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117</xdr:col>
      <xdr:colOff>44053</xdr:colOff>
      <xdr:row>11</xdr:row>
      <xdr:rowOff>44054</xdr:rowOff>
    </xdr:from>
    <xdr:to>
      <xdr:col>141</xdr:col>
      <xdr:colOff>73284</xdr:colOff>
      <xdr:row>42</xdr:row>
      <xdr:rowOff>0</xdr:rowOff>
    </xdr:to>
    <xdr:sp macro="" textlink="">
      <xdr:nvSpPr>
        <xdr:cNvPr id="3" name="テキスト ボックス 2">
          <a:extLst>
            <a:ext uri="{FF2B5EF4-FFF2-40B4-BE49-F238E27FC236}">
              <a16:creationId xmlns:a16="http://schemas.microsoft.com/office/drawing/2014/main" id="{7D1CF430-6415-4B62-A408-5F936A9C0EA3}"/>
            </a:ext>
          </a:extLst>
        </xdr:cNvPr>
        <xdr:cNvSpPr txBox="1"/>
      </xdr:nvSpPr>
      <xdr:spPr>
        <a:xfrm>
          <a:off x="9449991" y="472679"/>
          <a:ext cx="1972331" cy="1175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印刷時、ディスプレイ設定の拡大縮小を１００％に設定してください。倍率が変わるとフォーマットの比率がずれます。</a:t>
          </a:r>
          <a:endParaRPr kumimoji="1" lang="en-US" altLang="ja-JP" sz="900">
            <a:solidFill>
              <a:srgbClr val="FF0000"/>
            </a:solidFill>
          </a:endParaRPr>
        </a:p>
        <a:p>
          <a:endParaRPr kumimoji="1" lang="en-US" altLang="ja-JP" sz="900">
            <a:solidFill>
              <a:srgbClr val="FF0000"/>
            </a:solidFill>
          </a:endParaRPr>
        </a:p>
        <a:p>
          <a:r>
            <a:rPr kumimoji="1" lang="ja-JP" altLang="en-US" sz="900">
              <a:solidFill>
                <a:srgbClr val="FF0000"/>
              </a:solidFill>
            </a:rPr>
            <a:t>デスクトップ上で右クリック→ディスプレイ設定→拡大</a:t>
          </a:r>
          <a:r>
            <a:rPr kumimoji="1" lang="en-US" altLang="ja-JP" sz="900">
              <a:solidFill>
                <a:srgbClr val="FF0000"/>
              </a:solidFill>
            </a:rPr>
            <a:t>/</a:t>
          </a:r>
          <a:r>
            <a:rPr kumimoji="1" lang="ja-JP" altLang="en-US" sz="900">
              <a:solidFill>
                <a:srgbClr val="FF0000"/>
              </a:solidFill>
            </a:rPr>
            <a:t>縮小→</a:t>
          </a:r>
          <a:r>
            <a:rPr kumimoji="1" lang="en-US" altLang="ja-JP" sz="900">
              <a:solidFill>
                <a:srgbClr val="FF0000"/>
              </a:solidFill>
            </a:rPr>
            <a:t>100%</a:t>
          </a:r>
          <a:endParaRPr kumimoji="1" lang="ja-JP" altLang="en-US" sz="900">
            <a:solidFill>
              <a:srgbClr val="FF0000"/>
            </a:solidFill>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131</xdr:col>
      <xdr:colOff>19878</xdr:colOff>
      <xdr:row>0</xdr:row>
      <xdr:rowOff>114300</xdr:rowOff>
    </xdr:from>
    <xdr:to>
      <xdr:col>161</xdr:col>
      <xdr:colOff>106470</xdr:colOff>
      <xdr:row>9</xdr:row>
      <xdr:rowOff>188129</xdr:rowOff>
    </xdr:to>
    <xdr:sp macro="" textlink="">
      <xdr:nvSpPr>
        <xdr:cNvPr id="2" name="テキスト ボックス 1">
          <a:extLst>
            <a:ext uri="{FF2B5EF4-FFF2-40B4-BE49-F238E27FC236}">
              <a16:creationId xmlns:a16="http://schemas.microsoft.com/office/drawing/2014/main" id="{E6E2936A-973F-4DB4-AC9A-8721189771AB}"/>
            </a:ext>
          </a:extLst>
        </xdr:cNvPr>
        <xdr:cNvSpPr txBox="1"/>
      </xdr:nvSpPr>
      <xdr:spPr>
        <a:xfrm>
          <a:off x="22794153" y="114300"/>
          <a:ext cx="4658592" cy="31504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印刷範囲が用紙内に収まらない場合、印刷倍率を調節してください。</a:t>
          </a:r>
          <a:endParaRPr kumimoji="1" lang="en-US" altLang="ja-JP" sz="2000"/>
        </a:p>
        <a:p>
          <a:endParaRPr kumimoji="1" lang="en-US" altLang="ja-JP" sz="2000"/>
        </a:p>
        <a:p>
          <a:r>
            <a:rPr kumimoji="1" lang="ja-JP" altLang="en-US" sz="2000"/>
            <a:t>「印刷プレビュー」→「拡大縮小」→「拡大縮小オプション」で倍率を</a:t>
          </a:r>
          <a:r>
            <a:rPr kumimoji="1" lang="en-US" altLang="ja-JP" sz="2000"/>
            <a:t>1</a:t>
          </a:r>
          <a:r>
            <a:rPr kumimoji="1" lang="ja-JP" altLang="en-US" sz="2000"/>
            <a:t>％ずつ下げてみてください。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60326</xdr:colOff>
      <xdr:row>12</xdr:row>
      <xdr:rowOff>47626</xdr:rowOff>
    </xdr:from>
    <xdr:to>
      <xdr:col>6</xdr:col>
      <xdr:colOff>165100</xdr:colOff>
      <xdr:row>16</xdr:row>
      <xdr:rowOff>120101</xdr:rowOff>
    </xdr:to>
    <xdr:pic>
      <xdr:nvPicPr>
        <xdr:cNvPr id="2" name="図 1" descr="gensen_exeltop.jpg">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stretch>
          <a:fillRect/>
        </a:stretch>
      </xdr:blipFill>
      <xdr:spPr>
        <a:xfrm>
          <a:off x="974726" y="2917826"/>
          <a:ext cx="3717924" cy="7328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103</xdr:col>
      <xdr:colOff>55460</xdr:colOff>
      <xdr:row>172</xdr:row>
      <xdr:rowOff>28023</xdr:rowOff>
    </xdr:to>
    <xdr:pic>
      <xdr:nvPicPr>
        <xdr:cNvPr id="4" name="図 3">
          <a:extLst>
            <a:ext uri="{FF2B5EF4-FFF2-40B4-BE49-F238E27FC236}">
              <a16:creationId xmlns:a16="http://schemas.microsoft.com/office/drawing/2014/main" id="{7A1C6751-4828-4E4A-948A-78CDAF98CB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371035" cy="65907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149</xdr:col>
      <xdr:colOff>0</xdr:colOff>
      <xdr:row>5</xdr:row>
      <xdr:rowOff>0</xdr:rowOff>
    </xdr:from>
    <xdr:to>
      <xdr:col>179</xdr:col>
      <xdr:colOff>86591</xdr:colOff>
      <xdr:row>17</xdr:row>
      <xdr:rowOff>164523</xdr:rowOff>
    </xdr:to>
    <xdr:sp macro="" textlink="">
      <xdr:nvSpPr>
        <xdr:cNvPr id="3" name="テキスト ボックス 2">
          <a:extLst>
            <a:ext uri="{FF2B5EF4-FFF2-40B4-BE49-F238E27FC236}">
              <a16:creationId xmlns:a16="http://schemas.microsoft.com/office/drawing/2014/main" id="{CD2FE417-6FD0-4E92-B93E-DB16CCC16F35}"/>
            </a:ext>
          </a:extLst>
        </xdr:cNvPr>
        <xdr:cNvSpPr txBox="1"/>
      </xdr:nvSpPr>
      <xdr:spPr>
        <a:xfrm>
          <a:off x="22733000" y="2032000"/>
          <a:ext cx="4372841" cy="3164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印刷範囲が用紙内に収まらない場合、印刷倍率を調節してください。</a:t>
          </a:r>
          <a:endParaRPr kumimoji="1" lang="en-US" altLang="ja-JP" sz="2000"/>
        </a:p>
        <a:p>
          <a:endParaRPr kumimoji="1" lang="en-US" altLang="ja-JP" sz="2000"/>
        </a:p>
        <a:p>
          <a:r>
            <a:rPr kumimoji="1" lang="ja-JP" altLang="en-US" sz="2000"/>
            <a:t>「印刷プレビュー」→「拡大縮小」→「拡大縮小オプション」で倍率を</a:t>
          </a:r>
          <a:r>
            <a:rPr kumimoji="1" lang="en-US" altLang="ja-JP" sz="2000"/>
            <a:t>1</a:t>
          </a:r>
          <a:r>
            <a:rPr kumimoji="1" lang="ja-JP" altLang="en-US" sz="2000"/>
            <a:t>％ずつ下げてみてください。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artup.nagoya/exelfile/entry-267.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hyperlink" Target="https://gensen-excel.stores.jp/items/6ac5ff120d88c72127d9fa3d"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FF00"/>
  </sheetPr>
  <dimension ref="A1:AV31"/>
  <sheetViews>
    <sheetView showGridLines="0" showRowColHeaders="0" tabSelected="1" zoomScaleNormal="100" workbookViewId="0">
      <selection activeCell="I9" sqref="I9:Y9"/>
    </sheetView>
  </sheetViews>
  <sheetFormatPr defaultColWidth="9" defaultRowHeight="13.5" x14ac:dyDescent="0.15"/>
  <cols>
    <col min="1" max="1" width="10.375" style="19" customWidth="1"/>
    <col min="2" max="2" width="3.375" style="19" customWidth="1"/>
    <col min="3" max="4" width="9" style="19"/>
    <col min="5" max="24" width="3.25" style="19" customWidth="1"/>
    <col min="25" max="25" width="11" style="19" customWidth="1"/>
    <col min="26" max="26" width="9.25" style="19" customWidth="1"/>
    <col min="27" max="27" width="4.125" style="19" customWidth="1"/>
    <col min="28" max="31" width="2.75" style="19" customWidth="1"/>
    <col min="32" max="34" width="2.875" style="19" customWidth="1"/>
    <col min="35" max="37" width="2.75" style="19" customWidth="1"/>
    <col min="38" max="40" width="2.875" style="19" customWidth="1"/>
    <col min="41" max="76" width="2.75" style="19" customWidth="1"/>
    <col min="77" max="103" width="2.875" style="19" customWidth="1"/>
    <col min="104" max="104" width="2.625" style="19" customWidth="1"/>
    <col min="105" max="126" width="3" style="19" customWidth="1"/>
    <col min="127" max="128" width="2.625" style="19" customWidth="1"/>
    <col min="129" max="156" width="2.5" style="19" customWidth="1"/>
    <col min="157" max="16384" width="9" style="19"/>
  </cols>
  <sheetData>
    <row r="1" spans="1:48" ht="23.25" customHeight="1" x14ac:dyDescent="0.15">
      <c r="N1" s="371"/>
      <c r="O1" s="371"/>
      <c r="P1" s="371"/>
      <c r="Q1" s="371"/>
      <c r="R1" s="371"/>
      <c r="S1" s="371"/>
    </row>
    <row r="2" spans="1:48" ht="15" customHeight="1" x14ac:dyDescent="0.15">
      <c r="I2" s="565" t="s">
        <v>508</v>
      </c>
      <c r="J2" s="565"/>
      <c r="K2" s="565"/>
      <c r="L2" s="565"/>
      <c r="M2" s="565"/>
      <c r="N2" s="565"/>
      <c r="O2" s="565"/>
      <c r="P2" s="565"/>
      <c r="Q2" s="371"/>
      <c r="R2" s="371"/>
      <c r="S2" s="371"/>
    </row>
    <row r="3" spans="1:48" ht="25.5" customHeight="1" x14ac:dyDescent="0.15"/>
    <row r="4" spans="1:48" ht="36" customHeight="1" thickBot="1" x14ac:dyDescent="0.2">
      <c r="C4" s="20"/>
      <c r="D4" s="21"/>
      <c r="E4" s="21"/>
      <c r="F4" s="20"/>
      <c r="G4" s="20"/>
      <c r="H4" s="20"/>
      <c r="I4" s="21"/>
      <c r="J4" s="20" t="s">
        <v>273</v>
      </c>
      <c r="K4" s="20"/>
      <c r="L4" s="20"/>
      <c r="M4" s="20"/>
      <c r="N4" s="20"/>
      <c r="O4" s="20"/>
      <c r="P4" s="20"/>
      <c r="Q4" s="20"/>
      <c r="R4" s="20"/>
      <c r="S4" s="20"/>
      <c r="T4" s="20"/>
      <c r="U4" s="20"/>
      <c r="V4" s="20"/>
      <c r="W4" s="20"/>
      <c r="X4" s="20"/>
      <c r="Y4" s="20"/>
      <c r="Z4" s="20"/>
    </row>
    <row r="5" spans="1:48" ht="8.25" customHeight="1" x14ac:dyDescent="0.15">
      <c r="C5" s="322"/>
      <c r="D5" s="323"/>
      <c r="E5" s="323"/>
      <c r="F5" s="323"/>
      <c r="G5" s="323"/>
      <c r="H5" s="323"/>
      <c r="I5" s="323"/>
      <c r="J5" s="323"/>
      <c r="K5" s="323"/>
      <c r="L5" s="323"/>
      <c r="M5" s="323"/>
      <c r="N5" s="323"/>
      <c r="O5" s="323"/>
      <c r="P5" s="323"/>
      <c r="Q5" s="323"/>
      <c r="R5" s="323"/>
      <c r="S5" s="323"/>
      <c r="T5" s="323"/>
      <c r="U5" s="323"/>
      <c r="V5" s="323"/>
      <c r="W5" s="323"/>
      <c r="X5" s="323"/>
      <c r="Y5" s="323"/>
      <c r="Z5" s="324"/>
      <c r="AB5" s="43"/>
      <c r="AC5" s="43"/>
      <c r="AD5" s="43"/>
      <c r="AE5" s="43"/>
      <c r="AF5" s="43"/>
      <c r="AG5" s="43"/>
      <c r="AH5" s="43"/>
      <c r="AI5" s="43"/>
      <c r="AQ5" s="43"/>
      <c r="AR5" s="43"/>
      <c r="AS5" s="43"/>
      <c r="AT5" s="43"/>
      <c r="AU5" s="43"/>
      <c r="AV5" s="43"/>
    </row>
    <row r="6" spans="1:48" ht="13.5" customHeight="1" x14ac:dyDescent="0.15">
      <c r="C6" s="322"/>
      <c r="D6" s="323"/>
      <c r="E6" s="323"/>
      <c r="F6" s="323"/>
      <c r="G6" s="323"/>
      <c r="H6" s="323"/>
      <c r="I6" s="323"/>
      <c r="J6" s="323"/>
      <c r="K6" s="323"/>
      <c r="L6" s="323"/>
      <c r="M6" s="323"/>
      <c r="N6" s="323"/>
      <c r="O6" s="323"/>
      <c r="P6" s="323"/>
      <c r="Q6" s="323"/>
      <c r="R6" s="323"/>
      <c r="S6" s="323"/>
      <c r="T6" s="323"/>
      <c r="U6" s="323"/>
      <c r="V6" s="323"/>
      <c r="W6" s="323"/>
      <c r="X6" s="323"/>
      <c r="Y6" s="323"/>
      <c r="Z6" s="324"/>
      <c r="AB6" s="43"/>
      <c r="AC6" s="43"/>
      <c r="AD6" s="43"/>
      <c r="AE6" s="43"/>
      <c r="AF6" s="43"/>
      <c r="AG6" s="43"/>
      <c r="AH6" s="43"/>
      <c r="AI6" s="43"/>
      <c r="AT6" s="43"/>
      <c r="AU6" s="43"/>
      <c r="AV6" s="43"/>
    </row>
    <row r="7" spans="1:48" ht="15" customHeight="1" x14ac:dyDescent="0.15">
      <c r="C7" s="322"/>
      <c r="D7" s="323"/>
      <c r="E7" s="569" t="s">
        <v>274</v>
      </c>
      <c r="F7" s="569"/>
      <c r="G7" s="569"/>
      <c r="H7" s="569"/>
      <c r="I7" s="569"/>
      <c r="J7" s="323"/>
      <c r="K7" s="323"/>
      <c r="L7" s="323"/>
      <c r="M7" s="323"/>
      <c r="N7" s="323"/>
      <c r="O7" s="323"/>
      <c r="P7" s="323"/>
      <c r="Q7" s="323"/>
      <c r="R7" s="323"/>
      <c r="S7" s="323"/>
      <c r="T7" s="323"/>
      <c r="U7" s="323"/>
      <c r="V7" s="323"/>
      <c r="W7" s="323"/>
      <c r="X7" s="323"/>
      <c r="Y7" s="323"/>
      <c r="Z7" s="324"/>
    </row>
    <row r="8" spans="1:48" ht="9.75" customHeight="1" x14ac:dyDescent="0.15">
      <c r="C8" s="322"/>
      <c r="D8" s="323"/>
      <c r="E8" s="323"/>
      <c r="F8" s="323"/>
      <c r="G8" s="323"/>
      <c r="H8" s="323"/>
      <c r="I8" s="323"/>
      <c r="J8" s="323"/>
      <c r="K8" s="323"/>
      <c r="L8" s="323"/>
      <c r="M8" s="323"/>
      <c r="N8" s="323"/>
      <c r="O8" s="323"/>
      <c r="P8" s="323"/>
      <c r="Q8" s="323"/>
      <c r="R8" s="323"/>
      <c r="S8" s="323"/>
      <c r="T8" s="323"/>
      <c r="U8" s="323"/>
      <c r="V8" s="323"/>
      <c r="W8" s="323"/>
      <c r="X8" s="323"/>
      <c r="Y8" s="323"/>
      <c r="Z8" s="324"/>
    </row>
    <row r="9" spans="1:48" ht="27.75" customHeight="1" x14ac:dyDescent="0.15">
      <c r="C9" s="322"/>
      <c r="D9" s="323"/>
      <c r="E9" s="323"/>
      <c r="F9" s="570" t="s">
        <v>123</v>
      </c>
      <c r="G9" s="571"/>
      <c r="H9" s="572"/>
      <c r="I9" s="573"/>
      <c r="J9" s="574"/>
      <c r="K9" s="574"/>
      <c r="L9" s="574"/>
      <c r="M9" s="574"/>
      <c r="N9" s="574"/>
      <c r="O9" s="574"/>
      <c r="P9" s="574"/>
      <c r="Q9" s="574"/>
      <c r="R9" s="574"/>
      <c r="S9" s="574"/>
      <c r="T9" s="574"/>
      <c r="U9" s="574"/>
      <c r="V9" s="574"/>
      <c r="W9" s="574"/>
      <c r="X9" s="574"/>
      <c r="Y9" s="575"/>
      <c r="Z9" s="324"/>
      <c r="AC9" s="325"/>
      <c r="AD9" s="325"/>
      <c r="AE9" s="325"/>
      <c r="AF9" s="325"/>
      <c r="AG9" s="325"/>
      <c r="AH9" s="325"/>
      <c r="AI9" s="325"/>
      <c r="AJ9" s="325"/>
      <c r="AK9" s="325"/>
      <c r="AL9" s="325"/>
      <c r="AM9" s="325"/>
      <c r="AN9" s="325"/>
    </row>
    <row r="10" spans="1:48" ht="27.75" customHeight="1" x14ac:dyDescent="0.15">
      <c r="C10" s="322"/>
      <c r="D10" s="323"/>
      <c r="E10" s="323"/>
      <c r="F10" s="570" t="s">
        <v>124</v>
      </c>
      <c r="G10" s="571"/>
      <c r="H10" s="572"/>
      <c r="I10" s="576"/>
      <c r="J10" s="577"/>
      <c r="K10" s="577"/>
      <c r="L10" s="577"/>
      <c r="M10" s="577"/>
      <c r="N10" s="577"/>
      <c r="O10" s="577"/>
      <c r="P10" s="577"/>
      <c r="Q10" s="577"/>
      <c r="R10" s="577"/>
      <c r="S10" s="577"/>
      <c r="T10" s="577"/>
      <c r="U10" s="577"/>
      <c r="V10" s="577"/>
      <c r="W10" s="577"/>
      <c r="X10" s="577"/>
      <c r="Y10" s="578"/>
      <c r="Z10" s="324"/>
      <c r="AC10" s="325"/>
      <c r="AD10" s="325"/>
      <c r="AE10" s="325"/>
      <c r="AF10" s="325"/>
      <c r="AG10" s="325"/>
      <c r="AH10" s="325"/>
      <c r="AI10" s="325"/>
      <c r="AJ10" s="325"/>
      <c r="AK10" s="325"/>
      <c r="AL10" s="325"/>
      <c r="AM10" s="325"/>
      <c r="AN10" s="325"/>
    </row>
    <row r="11" spans="1:48" ht="27.75" customHeight="1" x14ac:dyDescent="0.15">
      <c r="A11" s="22"/>
      <c r="B11" s="22"/>
      <c r="C11" s="322"/>
      <c r="D11" s="323"/>
      <c r="E11" s="323"/>
      <c r="F11" s="570" t="s">
        <v>122</v>
      </c>
      <c r="G11" s="571"/>
      <c r="H11" s="572"/>
      <c r="I11" s="579"/>
      <c r="J11" s="580"/>
      <c r="K11" s="580"/>
      <c r="L11" s="580"/>
      <c r="M11" s="580"/>
      <c r="N11" s="580"/>
      <c r="O11" s="581"/>
      <c r="P11" s="323"/>
      <c r="Q11" s="323"/>
      <c r="R11" s="323"/>
      <c r="S11" s="323"/>
      <c r="T11" s="323"/>
      <c r="U11" s="323"/>
      <c r="V11" s="323"/>
      <c r="W11" s="323"/>
      <c r="X11" s="323"/>
      <c r="Y11" s="323"/>
      <c r="Z11" s="324"/>
      <c r="AC11" s="325"/>
      <c r="AD11" s="325"/>
      <c r="AE11" s="325"/>
      <c r="AF11" s="325"/>
      <c r="AG11" s="325"/>
      <c r="AH11" s="325"/>
      <c r="AI11" s="325"/>
      <c r="AJ11" s="325"/>
      <c r="AK11" s="325"/>
      <c r="AL11" s="325"/>
      <c r="AM11" s="325"/>
      <c r="AN11" s="325"/>
    </row>
    <row r="12" spans="1:48" ht="27.75" customHeight="1" x14ac:dyDescent="0.15">
      <c r="B12" s="22"/>
      <c r="C12" s="322"/>
      <c r="D12" s="323"/>
      <c r="E12" s="323"/>
      <c r="F12" s="582" t="s">
        <v>230</v>
      </c>
      <c r="G12" s="583"/>
      <c r="H12" s="583"/>
      <c r="I12" s="297"/>
      <c r="J12" s="584"/>
      <c r="K12" s="567"/>
      <c r="L12" s="567"/>
      <c r="M12" s="567"/>
      <c r="N12" s="567"/>
      <c r="O12" s="567"/>
      <c r="P12" s="567"/>
      <c r="Q12" s="567"/>
      <c r="R12" s="568"/>
      <c r="S12" s="323"/>
      <c r="T12" s="323"/>
      <c r="U12" s="323"/>
      <c r="V12" s="323"/>
      <c r="W12" s="323"/>
      <c r="X12" s="323"/>
      <c r="Y12" s="323"/>
      <c r="Z12" s="324"/>
    </row>
    <row r="13" spans="1:48" ht="15" customHeight="1" x14ac:dyDescent="0.15">
      <c r="B13" s="22"/>
      <c r="C13" s="322"/>
      <c r="D13" s="323"/>
      <c r="E13" s="323"/>
      <c r="F13" s="323"/>
      <c r="G13" s="323"/>
      <c r="H13" s="323"/>
      <c r="I13" s="323"/>
      <c r="J13" s="323"/>
      <c r="K13" s="323"/>
      <c r="L13" s="323"/>
      <c r="M13" s="323"/>
      <c r="N13" s="323"/>
      <c r="O13" s="323"/>
      <c r="P13" s="323"/>
      <c r="Q13" s="323"/>
      <c r="R13" s="323"/>
      <c r="S13" s="323"/>
      <c r="T13" s="323"/>
      <c r="U13" s="323"/>
      <c r="V13" s="323"/>
      <c r="W13" s="323"/>
      <c r="X13" s="323"/>
      <c r="Y13" s="323"/>
      <c r="Z13" s="324"/>
      <c r="AC13" s="47"/>
      <c r="AD13" s="47"/>
      <c r="AE13" s="47"/>
      <c r="AF13" s="47"/>
      <c r="AG13" s="47"/>
      <c r="AH13" s="47"/>
      <c r="AI13" s="47"/>
      <c r="AJ13" s="47"/>
      <c r="AK13" s="47"/>
      <c r="AL13" s="47"/>
    </row>
    <row r="14" spans="1:48" x14ac:dyDescent="0.15">
      <c r="B14" s="46"/>
      <c r="C14" s="322"/>
      <c r="D14" s="323"/>
      <c r="E14" s="323"/>
      <c r="F14" s="323"/>
      <c r="G14" s="323"/>
      <c r="H14" s="323"/>
      <c r="I14" s="323"/>
      <c r="J14" s="323"/>
      <c r="K14" s="323"/>
      <c r="L14" s="323"/>
      <c r="M14" s="323"/>
      <c r="N14" s="323"/>
      <c r="O14" s="323"/>
      <c r="P14" s="323"/>
      <c r="Q14" s="323"/>
      <c r="R14" s="323"/>
      <c r="S14" s="323"/>
      <c r="T14" s="323"/>
      <c r="U14" s="323"/>
      <c r="V14" s="323"/>
      <c r="W14" s="323"/>
      <c r="X14" s="323"/>
      <c r="Y14" s="323"/>
      <c r="Z14" s="324"/>
      <c r="AQ14" s="44"/>
      <c r="AR14" s="44"/>
    </row>
    <row r="15" spans="1:48" ht="14.25" thickBot="1" x14ac:dyDescent="0.2">
      <c r="B15" s="46"/>
      <c r="C15" s="326"/>
      <c r="D15" s="327"/>
      <c r="E15" s="327"/>
      <c r="F15" s="327"/>
      <c r="G15" s="327"/>
      <c r="H15" s="327"/>
      <c r="I15" s="327"/>
      <c r="J15" s="327"/>
      <c r="K15" s="327"/>
      <c r="L15" s="327"/>
      <c r="M15" s="327"/>
      <c r="N15" s="327"/>
      <c r="O15" s="327"/>
      <c r="P15" s="327"/>
      <c r="Q15" s="327"/>
      <c r="R15" s="327"/>
      <c r="S15" s="327"/>
      <c r="T15" s="327"/>
      <c r="U15" s="327"/>
      <c r="V15" s="327"/>
      <c r="W15" s="327"/>
      <c r="X15" s="327"/>
      <c r="Y15" s="327"/>
      <c r="Z15" s="328"/>
      <c r="AQ15" s="44"/>
      <c r="AR15" s="44"/>
    </row>
    <row r="16" spans="1:48" x14ac:dyDescent="0.15">
      <c r="AR16" s="44"/>
    </row>
    <row r="17" spans="1:18" ht="20.25" customHeight="1" x14ac:dyDescent="0.15">
      <c r="C17" s="361"/>
    </row>
    <row r="18" spans="1:18" ht="23.1" customHeight="1" x14ac:dyDescent="0.15"/>
    <row r="19" spans="1:18" ht="13.5" customHeight="1" x14ac:dyDescent="0.15">
      <c r="A19" s="133"/>
    </row>
    <row r="20" spans="1:18" x14ac:dyDescent="0.15">
      <c r="A20" s="133"/>
      <c r="C20" s="19" t="s">
        <v>400</v>
      </c>
    </row>
    <row r="21" spans="1:18" x14ac:dyDescent="0.15">
      <c r="A21" s="133"/>
      <c r="C21" s="19" t="s">
        <v>362</v>
      </c>
      <c r="F21" s="45"/>
      <c r="G21" s="45"/>
      <c r="H21" s="45"/>
      <c r="I21" s="48"/>
      <c r="J21" s="48"/>
      <c r="K21" s="48"/>
      <c r="L21" s="48"/>
      <c r="M21" s="48"/>
      <c r="N21" s="48"/>
      <c r="O21" s="48"/>
      <c r="P21" s="48"/>
      <c r="Q21" s="48"/>
      <c r="R21" s="48"/>
    </row>
    <row r="22" spans="1:18" x14ac:dyDescent="0.15">
      <c r="A22" s="133"/>
      <c r="C22" s="19" t="s">
        <v>316</v>
      </c>
      <c r="I22" s="48"/>
      <c r="J22" s="48"/>
      <c r="K22" s="48"/>
      <c r="L22" s="48"/>
      <c r="M22" s="48"/>
      <c r="N22" s="48"/>
      <c r="O22" s="48"/>
      <c r="P22" s="48"/>
      <c r="Q22" s="48"/>
      <c r="R22" s="48"/>
    </row>
    <row r="23" spans="1:18" x14ac:dyDescent="0.15">
      <c r="A23" s="133"/>
      <c r="C23" s="19" t="s">
        <v>324</v>
      </c>
      <c r="I23" s="48"/>
      <c r="J23" s="48"/>
      <c r="K23" s="48"/>
      <c r="L23" s="48"/>
      <c r="M23" s="48"/>
      <c r="N23" s="48"/>
      <c r="O23" s="48"/>
      <c r="P23" s="48"/>
      <c r="Q23" s="48"/>
      <c r="R23" s="48"/>
    </row>
    <row r="24" spans="1:18" x14ac:dyDescent="0.15">
      <c r="A24" s="133"/>
      <c r="I24" s="48"/>
      <c r="J24" s="48"/>
      <c r="K24" s="48"/>
      <c r="L24" s="48"/>
      <c r="M24" s="48"/>
      <c r="N24" s="48"/>
      <c r="O24" s="48"/>
      <c r="P24" s="48"/>
      <c r="Q24" s="48"/>
      <c r="R24" s="48"/>
    </row>
    <row r="25" spans="1:18" x14ac:dyDescent="0.15">
      <c r="A25" s="133"/>
      <c r="H25" s="133"/>
      <c r="I25" s="133"/>
      <c r="J25" s="133"/>
      <c r="K25" s="133"/>
      <c r="L25" s="133"/>
      <c r="M25" s="133"/>
      <c r="N25" s="133"/>
      <c r="O25" s="133"/>
      <c r="P25" s="48"/>
      <c r="Q25" s="48"/>
      <c r="R25" s="48"/>
    </row>
    <row r="26" spans="1:18" ht="21" x14ac:dyDescent="0.15">
      <c r="A26" s="133"/>
      <c r="C26" s="566" t="s">
        <v>331</v>
      </c>
      <c r="D26" s="566"/>
      <c r="E26" s="329"/>
      <c r="H26" s="133"/>
      <c r="I26" s="133"/>
      <c r="J26" s="133"/>
      <c r="K26" s="566"/>
      <c r="L26" s="566"/>
      <c r="M26" s="566"/>
      <c r="N26" s="566"/>
      <c r="O26" s="566"/>
      <c r="P26" s="48"/>
      <c r="Q26" s="48"/>
      <c r="R26" s="48"/>
    </row>
    <row r="27" spans="1:18" x14ac:dyDescent="0.15">
      <c r="A27" s="133"/>
      <c r="C27" s="134"/>
      <c r="D27" s="134"/>
      <c r="E27" s="134"/>
      <c r="P27" s="48"/>
      <c r="Q27" s="48"/>
      <c r="R27" s="48"/>
    </row>
    <row r="28" spans="1:18" x14ac:dyDescent="0.15">
      <c r="A28" s="133"/>
      <c r="C28" s="134"/>
      <c r="D28" s="134"/>
      <c r="E28" s="134"/>
    </row>
    <row r="29" spans="1:18" x14ac:dyDescent="0.15">
      <c r="A29" s="133"/>
      <c r="C29" s="134"/>
      <c r="D29" s="134"/>
      <c r="E29" s="134"/>
    </row>
    <row r="30" spans="1:18" x14ac:dyDescent="0.15">
      <c r="C30" s="134"/>
      <c r="D30" s="134"/>
      <c r="E30" s="134"/>
    </row>
    <row r="31" spans="1:18" x14ac:dyDescent="0.15">
      <c r="C31" s="134"/>
      <c r="D31" s="134"/>
      <c r="E31" s="134"/>
    </row>
  </sheetData>
  <sheetProtection algorithmName="SHA-512" hashValue="R3noXJYF0jbY3Zlw8T68iMJvULJgw/zyLNjaEvC45tAqFxGe5SYE2XeVgYT/zBiKrJRrc4nN2fhgfQ9lA9sghA==" saltValue="ypVVNVdUd1wRTfhIPBTtSA==" spinCount="100000" sheet="1" objects="1" scenarios="1"/>
  <mergeCells count="14">
    <mergeCell ref="I2:P2"/>
    <mergeCell ref="C26:D26"/>
    <mergeCell ref="K26:O26"/>
    <mergeCell ref="P12:R12"/>
    <mergeCell ref="E7:I7"/>
    <mergeCell ref="F9:H9"/>
    <mergeCell ref="I9:Y9"/>
    <mergeCell ref="F10:H10"/>
    <mergeCell ref="I10:Y10"/>
    <mergeCell ref="F11:H11"/>
    <mergeCell ref="I11:O11"/>
    <mergeCell ref="F12:H12"/>
    <mergeCell ref="J12:L12"/>
    <mergeCell ref="M12:O12"/>
  </mergeCells>
  <phoneticPr fontId="1"/>
  <hyperlinks>
    <hyperlink ref="C26" r:id="rId1" display="更新情報ページ" xr:uid="{00000000-0004-0000-0000-000000000000}"/>
  </hyperlinks>
  <pageMargins left="0.7" right="0.7" top="0.75" bottom="0.75" header="0.3" footer="0.3"/>
  <pageSetup paperSize="9" scale="90" orientation="landscape" r:id="rId2"/>
  <rowBreaks count="1" manualBreakCount="1">
    <brk id="16" max="16383" man="1"/>
  </rowBreaks>
  <colBreaks count="1" manualBreakCount="1">
    <brk id="28"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AU44"/>
  <sheetViews>
    <sheetView showGridLines="0" showRowColHeaders="0" topLeftCell="C1" zoomScale="115" zoomScaleNormal="115" workbookViewId="0">
      <selection activeCell="H11" sqref="H11:K11"/>
    </sheetView>
  </sheetViews>
  <sheetFormatPr defaultColWidth="9" defaultRowHeight="13.5" x14ac:dyDescent="0.15"/>
  <cols>
    <col min="1" max="1" width="15.875" customWidth="1"/>
    <col min="2" max="2" width="4.25" customWidth="1"/>
    <col min="3" max="3" width="4" customWidth="1"/>
    <col min="4" max="23" width="3.25" customWidth="1"/>
    <col min="24" max="26" width="4.125" customWidth="1"/>
    <col min="27" max="30" width="2.75" customWidth="1"/>
    <col min="31" max="33" width="2.875" customWidth="1"/>
    <col min="34" max="36" width="2.75" customWidth="1"/>
    <col min="37" max="39" width="2.875" customWidth="1"/>
    <col min="40" max="75" width="2.75" customWidth="1"/>
    <col min="76" max="102" width="2.875" customWidth="1"/>
    <col min="103" max="103" width="2.625" customWidth="1"/>
    <col min="104" max="125" width="3" customWidth="1"/>
    <col min="126" max="127" width="2.625" customWidth="1"/>
    <col min="128" max="155" width="2.5" customWidth="1"/>
  </cols>
  <sheetData>
    <row r="1" spans="1:47" ht="21.75" thickBot="1" x14ac:dyDescent="0.2">
      <c r="B1" s="509"/>
      <c r="C1" s="510"/>
      <c r="D1" s="510"/>
      <c r="E1" s="509"/>
      <c r="F1" s="509"/>
      <c r="G1" s="509"/>
      <c r="I1" s="511" t="s">
        <v>275</v>
      </c>
      <c r="J1" s="511"/>
      <c r="K1" s="509"/>
      <c r="L1" s="509"/>
      <c r="M1" s="509"/>
      <c r="O1" s="509"/>
      <c r="P1" s="509"/>
      <c r="Q1" s="509"/>
      <c r="R1" s="509"/>
      <c r="S1" s="509"/>
      <c r="T1" s="509"/>
      <c r="U1" s="509"/>
      <c r="V1" s="509"/>
      <c r="W1" s="509"/>
      <c r="X1" s="509"/>
      <c r="Y1" s="509"/>
    </row>
    <row r="2" spans="1:47" ht="9" customHeight="1" x14ac:dyDescent="0.15">
      <c r="B2" s="512"/>
      <c r="C2" s="513"/>
      <c r="D2" s="513"/>
      <c r="E2" s="513"/>
      <c r="F2" s="513"/>
      <c r="G2" s="513"/>
      <c r="H2" s="513"/>
      <c r="I2" s="513"/>
      <c r="J2" s="513"/>
      <c r="K2" s="513"/>
      <c r="L2" s="513"/>
      <c r="M2" s="513"/>
      <c r="N2" s="513"/>
      <c r="O2" s="513"/>
      <c r="P2" s="513"/>
      <c r="Q2" s="513"/>
      <c r="R2" s="513"/>
      <c r="S2" s="513"/>
      <c r="T2" s="513"/>
      <c r="U2" s="513"/>
      <c r="V2" s="513"/>
      <c r="W2" s="513"/>
      <c r="X2" s="513"/>
      <c r="Y2" s="514"/>
      <c r="AA2" s="515"/>
      <c r="AB2" s="515"/>
      <c r="AC2" s="515"/>
      <c r="AD2" s="515"/>
      <c r="AE2" s="515"/>
      <c r="AF2" s="515"/>
      <c r="AG2" s="515"/>
      <c r="AH2" s="515"/>
      <c r="AP2" s="515"/>
      <c r="AQ2" s="515"/>
      <c r="AR2" s="515"/>
      <c r="AS2" s="515"/>
      <c r="AT2" s="515"/>
      <c r="AU2" s="515"/>
    </row>
    <row r="3" spans="1:47" ht="17.25" customHeight="1" x14ac:dyDescent="0.15">
      <c r="B3" s="516"/>
      <c r="C3" s="517"/>
      <c r="D3" s="630" t="s">
        <v>276</v>
      </c>
      <c r="E3" s="631"/>
      <c r="F3" s="631"/>
      <c r="G3" s="631"/>
      <c r="H3" s="632"/>
      <c r="I3" s="517"/>
      <c r="J3" s="517"/>
      <c r="K3" s="517"/>
      <c r="L3" s="517"/>
      <c r="M3" s="517"/>
      <c r="N3" s="517"/>
      <c r="O3" s="517"/>
      <c r="P3" s="517"/>
      <c r="Q3" s="517"/>
      <c r="R3" s="517"/>
      <c r="S3" s="517"/>
      <c r="T3" s="517"/>
      <c r="U3" s="517"/>
      <c r="V3" s="517"/>
      <c r="W3" s="517"/>
      <c r="X3" s="517"/>
      <c r="Y3" s="518"/>
      <c r="AA3" s="515"/>
      <c r="AB3" s="515"/>
      <c r="AC3" s="515"/>
      <c r="AD3" s="515"/>
      <c r="AE3" s="515"/>
      <c r="AF3" s="515"/>
      <c r="AG3" s="515"/>
      <c r="AH3" s="515"/>
      <c r="AP3" s="515"/>
      <c r="AQ3" s="515"/>
      <c r="AR3" s="515"/>
      <c r="AS3" s="515"/>
      <c r="AT3" s="515"/>
      <c r="AU3" s="515"/>
    </row>
    <row r="4" spans="1:47" ht="7.5" customHeight="1" x14ac:dyDescent="0.15">
      <c r="B4" s="516"/>
      <c r="C4" s="517"/>
      <c r="D4" s="517"/>
      <c r="E4" s="517"/>
      <c r="F4" s="517"/>
      <c r="G4" s="517"/>
      <c r="H4" s="517"/>
      <c r="I4" s="517"/>
      <c r="J4" s="517"/>
      <c r="K4" s="517"/>
      <c r="L4" s="517"/>
      <c r="M4" s="517"/>
      <c r="N4" s="517"/>
      <c r="O4" s="517"/>
      <c r="P4" s="517"/>
      <c r="Q4" s="517"/>
      <c r="R4" s="517"/>
      <c r="S4" s="517"/>
      <c r="T4" s="517"/>
      <c r="U4" s="517"/>
      <c r="V4" s="517"/>
      <c r="W4" s="517"/>
      <c r="X4" s="517"/>
      <c r="Y4" s="518"/>
      <c r="AA4" s="515"/>
      <c r="AB4" s="515"/>
      <c r="AC4" s="515"/>
      <c r="AD4" s="515"/>
      <c r="AE4" s="515"/>
      <c r="AF4" s="515"/>
      <c r="AG4" s="515"/>
      <c r="AH4" s="515"/>
      <c r="AP4" s="515"/>
      <c r="AQ4" s="515"/>
      <c r="AR4" s="515"/>
      <c r="AS4" s="515"/>
      <c r="AT4" s="515"/>
      <c r="AU4" s="515"/>
    </row>
    <row r="5" spans="1:47" ht="17.25" customHeight="1" x14ac:dyDescent="0.15">
      <c r="B5" s="516"/>
      <c r="C5" s="517"/>
      <c r="D5" s="517"/>
      <c r="E5" s="638" t="s">
        <v>437</v>
      </c>
      <c r="F5" s="638"/>
      <c r="G5" s="517"/>
      <c r="H5" s="517"/>
      <c r="I5" s="604"/>
      <c r="J5" s="604"/>
      <c r="K5" s="604"/>
      <c r="L5" s="604"/>
      <c r="M5" s="604"/>
      <c r="N5" s="604"/>
      <c r="O5" s="604"/>
      <c r="P5" s="604"/>
      <c r="Q5" s="604"/>
      <c r="R5" s="604"/>
      <c r="S5" s="604"/>
      <c r="T5" s="604"/>
      <c r="U5" s="604"/>
      <c r="V5" s="604"/>
      <c r="W5" s="604"/>
      <c r="X5" s="604"/>
      <c r="Y5" s="518"/>
      <c r="AA5" s="515"/>
      <c r="AB5" s="515"/>
      <c r="AC5" s="515"/>
      <c r="AD5" s="515"/>
      <c r="AE5" s="515"/>
      <c r="AF5" s="515"/>
      <c r="AG5" s="515"/>
      <c r="AH5" s="515"/>
      <c r="AP5" s="515"/>
      <c r="AQ5" s="515"/>
      <c r="AR5" s="515"/>
      <c r="AS5" s="515"/>
      <c r="AT5" s="515"/>
      <c r="AU5" s="515"/>
    </row>
    <row r="6" spans="1:47" ht="15" customHeight="1" x14ac:dyDescent="0.15">
      <c r="B6" s="516"/>
      <c r="C6" s="517"/>
      <c r="D6" s="517"/>
      <c r="E6" s="638"/>
      <c r="F6" s="638"/>
      <c r="G6" s="517"/>
      <c r="H6" s="519"/>
      <c r="I6" s="604"/>
      <c r="J6" s="604"/>
      <c r="K6" s="604"/>
      <c r="L6" s="604"/>
      <c r="M6" s="604"/>
      <c r="N6" s="604"/>
      <c r="O6" s="604"/>
      <c r="P6" s="604"/>
      <c r="Q6" s="604"/>
      <c r="R6" s="604"/>
      <c r="S6" s="604"/>
      <c r="T6" s="604"/>
      <c r="U6" s="604"/>
      <c r="V6" s="604"/>
      <c r="W6" s="604"/>
      <c r="X6" s="604"/>
      <c r="Y6" s="518"/>
      <c r="AA6" s="515"/>
      <c r="AB6" s="515"/>
      <c r="AC6" s="515"/>
      <c r="AD6" s="515"/>
      <c r="AE6" s="515"/>
      <c r="AF6" s="515"/>
      <c r="AG6" s="515"/>
      <c r="AH6" s="515"/>
      <c r="AP6" s="515"/>
      <c r="AQ6" s="515"/>
      <c r="AR6" s="515"/>
      <c r="AS6" s="515"/>
      <c r="AT6" s="515"/>
      <c r="AU6" s="515"/>
    </row>
    <row r="7" spans="1:47" ht="15" customHeight="1" x14ac:dyDescent="0.15">
      <c r="B7" s="520"/>
      <c r="C7" s="521"/>
      <c r="D7" s="521"/>
      <c r="E7" s="521"/>
      <c r="F7" s="521"/>
      <c r="G7" s="521"/>
      <c r="H7" s="522"/>
      <c r="I7" s="521"/>
      <c r="J7" s="521"/>
      <c r="K7" s="521"/>
      <c r="L7" s="521"/>
      <c r="M7" s="521"/>
      <c r="N7" s="521"/>
      <c r="O7" s="521"/>
      <c r="P7" s="521"/>
      <c r="Q7" s="521"/>
      <c r="R7" s="521"/>
      <c r="S7" s="521"/>
      <c r="T7" s="521"/>
      <c r="U7" s="521"/>
      <c r="V7" s="521"/>
      <c r="W7" s="521"/>
      <c r="X7" s="521"/>
      <c r="Y7" s="523"/>
      <c r="AA7" s="515"/>
      <c r="AB7" s="515"/>
      <c r="AC7" s="515"/>
      <c r="AD7" s="515"/>
      <c r="AE7" s="515"/>
      <c r="AF7" s="515"/>
      <c r="AG7" s="515"/>
      <c r="AH7" s="515"/>
      <c r="AP7" s="515"/>
      <c r="AQ7" s="515"/>
      <c r="AR7" s="515"/>
      <c r="AS7" s="515"/>
      <c r="AT7" s="515"/>
      <c r="AU7" s="515"/>
    </row>
    <row r="8" spans="1:47" ht="9.75" customHeight="1" x14ac:dyDescent="0.15">
      <c r="B8" s="516"/>
      <c r="C8" s="517"/>
      <c r="D8" s="517"/>
      <c r="E8" s="517"/>
      <c r="F8" s="517"/>
      <c r="G8" s="517"/>
      <c r="H8" s="517"/>
      <c r="I8" s="517"/>
      <c r="J8" s="517"/>
      <c r="K8" s="517"/>
      <c r="L8" s="517"/>
      <c r="M8" s="517"/>
      <c r="N8" s="517"/>
      <c r="O8" s="517"/>
      <c r="P8" s="517"/>
      <c r="Q8" s="517"/>
      <c r="R8" s="517"/>
      <c r="S8" s="517"/>
      <c r="T8" s="517"/>
      <c r="U8" s="517"/>
      <c r="V8" s="517"/>
      <c r="W8" s="517"/>
      <c r="X8" s="517"/>
      <c r="Y8" s="518"/>
      <c r="AA8" s="515"/>
      <c r="AB8" s="515"/>
      <c r="AC8" s="515"/>
      <c r="AD8" s="515"/>
      <c r="AE8" s="515"/>
      <c r="AF8" s="515"/>
      <c r="AG8" s="515"/>
      <c r="AH8" s="515"/>
      <c r="AS8" s="515"/>
      <c r="AT8" s="515"/>
      <c r="AU8" s="515"/>
    </row>
    <row r="9" spans="1:47" ht="15" customHeight="1" x14ac:dyDescent="0.15">
      <c r="B9" s="516"/>
      <c r="C9" s="517"/>
      <c r="D9" s="630" t="s">
        <v>277</v>
      </c>
      <c r="E9" s="631"/>
      <c r="F9" s="631"/>
      <c r="G9" s="631"/>
      <c r="H9" s="632"/>
      <c r="I9" s="517"/>
      <c r="J9" s="517"/>
      <c r="K9" s="517"/>
      <c r="L9" s="517"/>
      <c r="M9" s="517"/>
      <c r="N9" s="517"/>
      <c r="O9" s="517"/>
      <c r="P9" s="517"/>
      <c r="Q9" s="517"/>
      <c r="R9" s="517"/>
      <c r="S9" s="517"/>
      <c r="T9" s="517"/>
      <c r="U9" s="517"/>
      <c r="V9" s="517"/>
      <c r="W9" s="517"/>
      <c r="X9" s="517"/>
      <c r="Y9" s="518"/>
      <c r="AA9" s="515"/>
      <c r="AB9" s="515"/>
      <c r="AC9" s="515"/>
      <c r="AD9" s="515"/>
      <c r="AE9" s="515"/>
      <c r="AF9" s="515"/>
      <c r="AG9" s="515"/>
      <c r="AH9" s="515"/>
      <c r="AS9" s="515"/>
      <c r="AT9" s="515"/>
      <c r="AU9" s="515"/>
    </row>
    <row r="10" spans="1:47" ht="8.25" customHeight="1" x14ac:dyDescent="0.15">
      <c r="B10" s="516"/>
      <c r="C10" s="517"/>
      <c r="D10" s="517"/>
      <c r="E10" s="524"/>
      <c r="F10" s="524"/>
      <c r="G10" s="517"/>
      <c r="H10" s="517"/>
      <c r="I10" s="517"/>
      <c r="J10" s="517"/>
      <c r="K10" s="517"/>
      <c r="L10" s="517"/>
      <c r="M10" s="517"/>
      <c r="N10" s="517"/>
      <c r="O10" s="517"/>
      <c r="P10" s="517"/>
      <c r="Q10" s="517"/>
      <c r="R10" s="517"/>
      <c r="S10" s="517"/>
      <c r="T10" s="517"/>
      <c r="U10" s="517"/>
      <c r="V10" s="517"/>
      <c r="W10" s="517"/>
      <c r="X10" s="517"/>
      <c r="Y10" s="518"/>
      <c r="AA10" s="515"/>
      <c r="AB10" s="515"/>
      <c r="AC10" s="515"/>
      <c r="AD10" s="515"/>
      <c r="AE10" s="515"/>
      <c r="AF10" s="515"/>
      <c r="AG10" s="515"/>
      <c r="AH10" s="515"/>
      <c r="AS10" s="515"/>
      <c r="AT10" s="515"/>
      <c r="AU10" s="515"/>
    </row>
    <row r="11" spans="1:47" ht="18" customHeight="1" x14ac:dyDescent="0.15">
      <c r="A11" s="525"/>
      <c r="B11" s="516"/>
      <c r="C11" s="517"/>
      <c r="D11" s="517"/>
      <c r="E11" s="625" t="s">
        <v>92</v>
      </c>
      <c r="F11" s="625"/>
      <c r="G11" s="625"/>
      <c r="H11" s="611"/>
      <c r="I11" s="612"/>
      <c r="J11" s="612"/>
      <c r="K11" s="612"/>
      <c r="L11" s="622"/>
      <c r="M11" s="623"/>
      <c r="N11" s="623"/>
      <c r="O11" s="624"/>
      <c r="P11" s="517"/>
      <c r="Q11" s="517"/>
      <c r="R11" s="517"/>
      <c r="S11" s="517"/>
      <c r="T11" s="517"/>
      <c r="U11" s="517"/>
      <c r="V11" s="517"/>
      <c r="W11" s="517"/>
      <c r="X11" s="517"/>
      <c r="Y11" s="518"/>
      <c r="AA11" s="526"/>
      <c r="AO11" s="526"/>
    </row>
    <row r="12" spans="1:47" ht="18" customHeight="1" x14ac:dyDescent="0.15">
      <c r="A12" s="525"/>
      <c r="B12" s="516"/>
      <c r="C12" s="517"/>
      <c r="D12" s="517"/>
      <c r="E12" s="606" t="s">
        <v>125</v>
      </c>
      <c r="F12" s="607"/>
      <c r="G12" s="608"/>
      <c r="H12" s="635"/>
      <c r="I12" s="636"/>
      <c r="J12" s="636"/>
      <c r="K12" s="637"/>
      <c r="L12" s="613"/>
      <c r="M12" s="613"/>
      <c r="N12" s="613"/>
      <c r="O12" s="614"/>
      <c r="P12" s="517"/>
      <c r="Q12" s="517"/>
      <c r="R12" s="517"/>
      <c r="S12" s="517"/>
      <c r="T12" s="517"/>
      <c r="U12" s="517"/>
      <c r="V12" s="517"/>
      <c r="W12" s="517"/>
      <c r="X12" s="517"/>
      <c r="Y12" s="518"/>
      <c r="AB12" s="527"/>
      <c r="AC12" s="527"/>
      <c r="AD12" s="527"/>
      <c r="AE12" s="527"/>
      <c r="AF12" s="527"/>
      <c r="AG12" s="527"/>
      <c r="AH12" s="527"/>
      <c r="AI12" s="527"/>
      <c r="AJ12" s="527"/>
      <c r="AK12" s="527"/>
      <c r="AL12" s="527"/>
      <c r="AM12" s="527"/>
      <c r="AN12" s="527"/>
    </row>
    <row r="13" spans="1:47" ht="18" customHeight="1" x14ac:dyDescent="0.15">
      <c r="A13" s="528"/>
      <c r="B13" s="516"/>
      <c r="C13" s="517"/>
      <c r="D13" s="517"/>
      <c r="E13" s="606" t="s">
        <v>187</v>
      </c>
      <c r="F13" s="607"/>
      <c r="G13" s="608"/>
      <c r="H13" s="609"/>
      <c r="I13" s="609"/>
      <c r="J13" s="609"/>
      <c r="K13" s="609"/>
      <c r="L13" s="609"/>
      <c r="M13" s="609"/>
      <c r="N13" s="609"/>
      <c r="O13" s="609"/>
      <c r="P13" s="517"/>
      <c r="Q13" s="517"/>
      <c r="R13" s="517"/>
      <c r="S13" s="517"/>
      <c r="T13" s="517"/>
      <c r="U13" s="517"/>
      <c r="V13" s="517"/>
      <c r="W13" s="517"/>
      <c r="X13" s="517"/>
      <c r="Y13" s="518"/>
      <c r="AP13" s="515"/>
    </row>
    <row r="14" spans="1:47" ht="18" customHeight="1" x14ac:dyDescent="0.15">
      <c r="A14" s="528"/>
      <c r="B14" s="516"/>
      <c r="C14" s="517"/>
      <c r="D14" s="517"/>
      <c r="E14" s="639" t="s">
        <v>268</v>
      </c>
      <c r="F14" s="640"/>
      <c r="G14" s="640"/>
      <c r="H14" s="641"/>
      <c r="I14" s="641"/>
      <c r="J14" s="641"/>
      <c r="K14" s="641"/>
      <c r="L14" s="641"/>
      <c r="M14" s="641"/>
      <c r="N14" s="641"/>
      <c r="O14" s="641"/>
      <c r="P14" s="517"/>
      <c r="Q14" s="517"/>
      <c r="R14" s="517"/>
      <c r="S14" s="517"/>
      <c r="T14" s="517"/>
      <c r="U14" s="517"/>
      <c r="V14" s="517"/>
      <c r="W14" s="517"/>
      <c r="X14" s="517"/>
      <c r="Y14" s="518"/>
      <c r="AP14" s="515"/>
    </row>
    <row r="15" spans="1:47" ht="15" customHeight="1" x14ac:dyDescent="0.15">
      <c r="A15" s="528"/>
      <c r="B15" s="516"/>
      <c r="C15" s="517"/>
      <c r="D15" s="517"/>
      <c r="E15" s="517"/>
      <c r="F15" s="517"/>
      <c r="G15" s="517"/>
      <c r="H15" s="517"/>
      <c r="I15" s="517"/>
      <c r="J15" s="517"/>
      <c r="K15" s="517"/>
      <c r="L15" s="517"/>
      <c r="M15" s="517"/>
      <c r="N15" s="517"/>
      <c r="O15" s="517"/>
      <c r="P15" s="517"/>
      <c r="Q15" s="517"/>
      <c r="R15" s="517"/>
      <c r="S15" s="517"/>
      <c r="T15" s="517"/>
      <c r="U15" s="517"/>
      <c r="V15" s="517"/>
      <c r="W15" s="517"/>
      <c r="X15" s="517"/>
      <c r="Y15" s="518"/>
      <c r="AP15" s="515"/>
      <c r="AQ15" s="515"/>
      <c r="AR15" s="515"/>
    </row>
    <row r="16" spans="1:47" ht="18.75" customHeight="1" x14ac:dyDescent="0.15">
      <c r="A16" s="528"/>
      <c r="B16" s="516"/>
      <c r="C16" s="517"/>
      <c r="D16" s="517"/>
      <c r="E16" s="625" t="s">
        <v>90</v>
      </c>
      <c r="F16" s="629"/>
      <c r="G16" s="629"/>
      <c r="H16" s="633"/>
      <c r="I16" s="634"/>
      <c r="J16" s="508" t="s">
        <v>91</v>
      </c>
      <c r="K16" s="633"/>
      <c r="L16" s="634"/>
      <c r="M16" s="517"/>
      <c r="N16" s="517"/>
      <c r="O16" s="517"/>
      <c r="P16" s="517"/>
      <c r="Q16" s="517"/>
      <c r="R16" s="517"/>
      <c r="S16" s="517"/>
      <c r="T16" s="517"/>
      <c r="U16" s="517"/>
      <c r="V16" s="517"/>
      <c r="W16" s="517"/>
      <c r="X16" s="517"/>
      <c r="Y16" s="518"/>
      <c r="AP16" s="526"/>
      <c r="AQ16" s="515"/>
      <c r="AR16" s="515"/>
    </row>
    <row r="17" spans="1:44" ht="18.75" customHeight="1" x14ac:dyDescent="0.15">
      <c r="A17" s="529"/>
      <c r="B17" s="516"/>
      <c r="C17" s="517"/>
      <c r="D17" s="517"/>
      <c r="E17" s="606" t="s">
        <v>126</v>
      </c>
      <c r="F17" s="607"/>
      <c r="G17" s="608"/>
      <c r="H17" s="616"/>
      <c r="I17" s="617"/>
      <c r="J17" s="617"/>
      <c r="K17" s="617"/>
      <c r="L17" s="617"/>
      <c r="M17" s="617"/>
      <c r="N17" s="617"/>
      <c r="O17" s="617"/>
      <c r="P17" s="617"/>
      <c r="Q17" s="617"/>
      <c r="R17" s="617"/>
      <c r="S17" s="617"/>
      <c r="T17" s="617"/>
      <c r="U17" s="617"/>
      <c r="V17" s="617"/>
      <c r="W17" s="618"/>
      <c r="X17" s="517"/>
      <c r="Y17" s="518"/>
      <c r="AP17" s="526"/>
      <c r="AQ17" s="526"/>
      <c r="AR17" s="515"/>
    </row>
    <row r="18" spans="1:44" ht="9" customHeight="1" x14ac:dyDescent="0.15">
      <c r="A18" s="529"/>
      <c r="B18" s="516"/>
      <c r="C18" s="517"/>
      <c r="D18" s="517"/>
      <c r="E18" s="530"/>
      <c r="F18" s="530"/>
      <c r="G18" s="530"/>
      <c r="H18" s="531"/>
      <c r="I18" s="532"/>
      <c r="J18" s="532"/>
      <c r="K18" s="532"/>
      <c r="L18" s="532"/>
      <c r="M18" s="532"/>
      <c r="N18" s="532"/>
      <c r="O18" s="532"/>
      <c r="P18" s="532"/>
      <c r="Q18" s="532"/>
      <c r="R18" s="532"/>
      <c r="S18" s="532"/>
      <c r="T18" s="532"/>
      <c r="U18" s="532"/>
      <c r="V18" s="532"/>
      <c r="W18" s="532"/>
      <c r="X18" s="517"/>
      <c r="Y18" s="518"/>
      <c r="AP18" s="526"/>
      <c r="AQ18" s="526"/>
    </row>
    <row r="19" spans="1:44" ht="22.5" customHeight="1" x14ac:dyDescent="0.15">
      <c r="A19" s="529"/>
      <c r="B19" s="516"/>
      <c r="C19" s="517"/>
      <c r="D19" s="517"/>
      <c r="E19" s="615" t="s">
        <v>192</v>
      </c>
      <c r="F19" s="615"/>
      <c r="G19" s="615"/>
      <c r="H19" s="619"/>
      <c r="I19" s="620"/>
      <c r="J19" s="620"/>
      <c r="K19" s="620"/>
      <c r="L19" s="620"/>
      <c r="M19" s="620"/>
      <c r="N19" s="620"/>
      <c r="O19" s="620"/>
      <c r="P19" s="621"/>
      <c r="Q19" s="532"/>
      <c r="R19" s="532"/>
      <c r="S19" s="532"/>
      <c r="T19" s="532"/>
      <c r="U19" s="532"/>
      <c r="V19" s="532"/>
      <c r="W19" s="532"/>
      <c r="X19" s="517"/>
      <c r="Y19" s="518"/>
      <c r="AQ19" s="526"/>
    </row>
    <row r="20" spans="1:44" ht="9.75" customHeight="1" x14ac:dyDescent="0.15">
      <c r="A20" s="533"/>
      <c r="B20" s="516"/>
      <c r="C20" s="517"/>
      <c r="D20" s="517"/>
      <c r="E20" s="517"/>
      <c r="F20" s="517"/>
      <c r="G20" s="517"/>
      <c r="H20" s="517"/>
      <c r="I20" s="517"/>
      <c r="J20" s="517"/>
      <c r="K20" s="517"/>
      <c r="L20" s="517"/>
      <c r="M20" s="517"/>
      <c r="N20" s="517"/>
      <c r="O20" s="517"/>
      <c r="P20" s="517"/>
      <c r="Q20" s="517"/>
      <c r="R20" s="517"/>
      <c r="S20" s="517"/>
      <c r="T20" s="517"/>
      <c r="U20" s="517"/>
      <c r="V20" s="517"/>
      <c r="W20" s="517"/>
      <c r="X20" s="517"/>
      <c r="Y20" s="518"/>
    </row>
    <row r="21" spans="1:44" ht="15" customHeight="1" x14ac:dyDescent="0.15">
      <c r="A21" s="533"/>
      <c r="B21" s="516"/>
      <c r="C21" s="517"/>
      <c r="D21" s="517"/>
      <c r="E21" s="615" t="s">
        <v>94</v>
      </c>
      <c r="F21" s="615"/>
      <c r="G21" s="615"/>
      <c r="H21" s="606" t="s">
        <v>387</v>
      </c>
      <c r="I21" s="607"/>
      <c r="J21" s="607"/>
      <c r="K21" s="608"/>
      <c r="L21" s="615" t="s">
        <v>95</v>
      </c>
      <c r="M21" s="615"/>
      <c r="N21" s="615" t="s">
        <v>96</v>
      </c>
      <c r="O21" s="615"/>
      <c r="P21" s="606" t="s">
        <v>97</v>
      </c>
      <c r="Q21" s="608"/>
      <c r="R21" s="517"/>
      <c r="S21" s="517"/>
      <c r="T21" s="517"/>
      <c r="U21" s="517"/>
      <c r="V21" s="517"/>
      <c r="W21" s="517"/>
      <c r="X21" s="517"/>
      <c r="Y21" s="518"/>
      <c r="AB21" s="534"/>
      <c r="AC21" s="535"/>
      <c r="AD21" s="535"/>
      <c r="AE21" s="535"/>
      <c r="AF21" s="535"/>
      <c r="AG21" s="535"/>
      <c r="AH21" s="535"/>
      <c r="AI21" s="535"/>
      <c r="AJ21" s="535"/>
      <c r="AK21" s="535"/>
      <c r="AL21" s="535"/>
      <c r="AM21" s="535"/>
      <c r="AN21" s="535"/>
    </row>
    <row r="22" spans="1:44" ht="15" customHeight="1" x14ac:dyDescent="0.15">
      <c r="A22" s="536"/>
      <c r="B22" s="516"/>
      <c r="C22" s="517"/>
      <c r="D22" s="517"/>
      <c r="E22" s="615"/>
      <c r="F22" s="615"/>
      <c r="G22" s="615"/>
      <c r="H22" s="626"/>
      <c r="I22" s="627"/>
      <c r="J22" s="627"/>
      <c r="K22" s="628"/>
      <c r="L22" s="609">
        <v>3</v>
      </c>
      <c r="M22" s="610"/>
      <c r="N22" s="609">
        <v>4</v>
      </c>
      <c r="O22" s="610"/>
      <c r="P22" s="609">
        <v>5</v>
      </c>
      <c r="Q22" s="610"/>
      <c r="R22" s="517"/>
      <c r="S22" s="517"/>
      <c r="T22" s="517"/>
      <c r="U22" s="517"/>
      <c r="V22" s="517"/>
      <c r="W22" s="517"/>
      <c r="X22" s="517"/>
      <c r="Y22" s="518"/>
      <c r="AB22" s="535"/>
      <c r="AC22" s="535"/>
      <c r="AD22" s="535"/>
      <c r="AE22" s="535"/>
      <c r="AF22" s="535"/>
      <c r="AG22" s="535"/>
      <c r="AH22" s="535"/>
      <c r="AI22" s="535"/>
      <c r="AJ22" s="535"/>
      <c r="AK22" s="535"/>
      <c r="AL22" s="535"/>
      <c r="AM22" s="535"/>
      <c r="AN22" s="535"/>
      <c r="AO22" s="537"/>
    </row>
    <row r="23" spans="1:44" ht="7.5" customHeight="1" x14ac:dyDescent="0.15">
      <c r="A23" s="536"/>
      <c r="B23" s="516"/>
      <c r="C23" s="517"/>
      <c r="D23" s="517"/>
      <c r="E23" s="517"/>
      <c r="F23" s="517"/>
      <c r="G23" s="517"/>
      <c r="H23" s="517"/>
      <c r="I23" s="517"/>
      <c r="J23" s="517"/>
      <c r="K23" s="517"/>
      <c r="L23" s="517"/>
      <c r="M23" s="517"/>
      <c r="N23" s="517"/>
      <c r="O23" s="517"/>
      <c r="P23" s="517"/>
      <c r="Q23" s="517"/>
      <c r="R23" s="517"/>
      <c r="S23" s="517"/>
      <c r="T23" s="517"/>
      <c r="U23" s="517"/>
      <c r="V23" s="517"/>
      <c r="W23" s="517"/>
      <c r="X23" s="517"/>
      <c r="Y23" s="518"/>
      <c r="AB23" s="535"/>
      <c r="AC23" s="535"/>
      <c r="AD23" s="535"/>
      <c r="AE23" s="535"/>
      <c r="AF23" s="535"/>
      <c r="AG23" s="535"/>
      <c r="AH23" s="535"/>
      <c r="AI23" s="535"/>
      <c r="AJ23" s="535"/>
      <c r="AK23" s="535"/>
      <c r="AL23" s="535"/>
      <c r="AM23" s="535"/>
      <c r="AN23" s="535"/>
      <c r="AO23" s="537"/>
    </row>
    <row r="24" spans="1:44" ht="15" customHeight="1" x14ac:dyDescent="0.15">
      <c r="A24" s="536"/>
      <c r="B24" s="516"/>
      <c r="C24" s="517"/>
      <c r="D24" s="517"/>
      <c r="E24" s="606" t="s">
        <v>127</v>
      </c>
      <c r="F24" s="607"/>
      <c r="G24" s="608"/>
      <c r="H24" s="609" t="s">
        <v>432</v>
      </c>
      <c r="I24" s="609"/>
      <c r="J24" s="609"/>
      <c r="K24" s="609"/>
      <c r="L24" s="609"/>
      <c r="M24" s="517"/>
      <c r="N24" s="517"/>
      <c r="O24" s="517"/>
      <c r="P24" s="517"/>
      <c r="Q24" s="517"/>
      <c r="R24" s="517"/>
      <c r="S24" s="517"/>
      <c r="T24" s="517"/>
      <c r="U24" s="517"/>
      <c r="V24" s="517"/>
      <c r="W24" s="517"/>
      <c r="X24" s="517"/>
      <c r="Y24" s="518"/>
      <c r="AB24" s="537"/>
      <c r="AC24" s="537"/>
      <c r="AD24" s="537"/>
      <c r="AE24" s="537"/>
      <c r="AF24" s="537"/>
      <c r="AG24" s="537"/>
      <c r="AH24" s="537"/>
      <c r="AI24" s="537"/>
      <c r="AJ24" s="537"/>
      <c r="AK24" s="537"/>
      <c r="AL24" s="537"/>
      <c r="AM24" s="537"/>
      <c r="AN24" s="537"/>
      <c r="AO24" s="537"/>
    </row>
    <row r="25" spans="1:44" ht="15" customHeight="1" x14ac:dyDescent="0.15">
      <c r="A25" s="538"/>
      <c r="B25" s="516"/>
      <c r="C25" s="517"/>
      <c r="D25" s="517"/>
      <c r="E25" s="517"/>
      <c r="F25" s="517"/>
      <c r="G25" s="517"/>
      <c r="H25" s="517"/>
      <c r="I25" s="517"/>
      <c r="J25" s="517"/>
      <c r="K25" s="517"/>
      <c r="L25" s="517"/>
      <c r="M25" s="517"/>
      <c r="N25" s="517"/>
      <c r="O25" s="517"/>
      <c r="P25" s="517"/>
      <c r="Q25" s="517"/>
      <c r="R25" s="517"/>
      <c r="S25" s="517"/>
      <c r="T25" s="517"/>
      <c r="U25" s="517"/>
      <c r="V25" s="517"/>
      <c r="W25" s="517"/>
      <c r="X25" s="517"/>
      <c r="Y25" s="518"/>
      <c r="AB25" s="537"/>
      <c r="AC25" s="537"/>
      <c r="AD25" s="537"/>
      <c r="AE25" s="537"/>
      <c r="AF25" s="537"/>
      <c r="AG25" s="537"/>
      <c r="AH25" s="537"/>
      <c r="AI25" s="537"/>
      <c r="AJ25" s="537"/>
      <c r="AK25" s="537"/>
      <c r="AL25" s="537"/>
      <c r="AM25" s="537"/>
      <c r="AN25" s="537"/>
      <c r="AO25" s="537"/>
    </row>
    <row r="26" spans="1:44" ht="15" customHeight="1" x14ac:dyDescent="0.15">
      <c r="A26" s="538"/>
      <c r="B26" s="516"/>
      <c r="C26" s="517"/>
      <c r="D26" s="517"/>
      <c r="E26" s="629" t="s">
        <v>182</v>
      </c>
      <c r="F26" s="629"/>
      <c r="G26" s="629"/>
      <c r="H26" s="629"/>
      <c r="I26" s="629"/>
      <c r="J26" s="629"/>
      <c r="K26" s="629"/>
      <c r="L26" s="629"/>
      <c r="M26" s="609"/>
      <c r="N26" s="609"/>
      <c r="O26" s="517"/>
      <c r="P26" s="517"/>
      <c r="Q26" s="517"/>
      <c r="R26" s="517"/>
      <c r="S26" s="517"/>
      <c r="T26" s="517"/>
      <c r="U26" s="517"/>
      <c r="V26" s="517"/>
      <c r="W26" s="517"/>
      <c r="X26" s="517"/>
      <c r="Y26" s="518"/>
      <c r="AB26" s="537"/>
      <c r="AC26" s="537"/>
      <c r="AD26" s="537"/>
      <c r="AE26" s="537"/>
      <c r="AF26" s="537"/>
      <c r="AG26" s="537"/>
      <c r="AH26" s="537"/>
      <c r="AI26" s="537"/>
      <c r="AJ26" s="537"/>
      <c r="AK26" s="537"/>
      <c r="AL26" s="537"/>
      <c r="AM26" s="537"/>
      <c r="AN26" s="537"/>
      <c r="AO26" s="537"/>
    </row>
    <row r="27" spans="1:44" ht="15" customHeight="1" x14ac:dyDescent="0.15">
      <c r="A27" s="538"/>
      <c r="B27" s="516"/>
      <c r="C27" s="517"/>
      <c r="D27" s="517"/>
      <c r="E27" s="629"/>
      <c r="F27" s="629"/>
      <c r="G27" s="629"/>
      <c r="H27" s="629"/>
      <c r="I27" s="629"/>
      <c r="J27" s="629"/>
      <c r="K27" s="629"/>
      <c r="L27" s="629"/>
      <c r="M27" s="609"/>
      <c r="N27" s="609"/>
      <c r="O27" s="517"/>
      <c r="P27" s="517"/>
      <c r="Q27" s="517"/>
      <c r="R27" s="517"/>
      <c r="S27" s="517"/>
      <c r="T27" s="517"/>
      <c r="U27" s="517"/>
      <c r="V27" s="517"/>
      <c r="W27" s="517"/>
      <c r="X27" s="517"/>
      <c r="Y27" s="518"/>
      <c r="AB27" s="537"/>
      <c r="AC27" s="537"/>
      <c r="AD27" s="537"/>
      <c r="AE27" s="537"/>
      <c r="AF27" s="537"/>
      <c r="AG27" s="537"/>
      <c r="AH27" s="537"/>
      <c r="AI27" s="537"/>
      <c r="AJ27" s="537"/>
      <c r="AK27" s="537"/>
      <c r="AL27" s="537"/>
      <c r="AM27" s="537"/>
      <c r="AN27" s="537"/>
      <c r="AO27" s="537"/>
    </row>
    <row r="28" spans="1:44" ht="15" customHeight="1" x14ac:dyDescent="0.15">
      <c r="A28" s="538"/>
      <c r="B28" s="516"/>
      <c r="C28" s="517"/>
      <c r="D28" s="517"/>
      <c r="E28" s="517"/>
      <c r="F28" s="517"/>
      <c r="G28" s="517"/>
      <c r="H28" s="517"/>
      <c r="I28" s="517"/>
      <c r="J28" s="517"/>
      <c r="K28" s="517"/>
      <c r="L28" s="517"/>
      <c r="M28" s="517"/>
      <c r="N28" s="517"/>
      <c r="O28" s="517"/>
      <c r="P28" s="517"/>
      <c r="Q28" s="517"/>
      <c r="R28" s="517"/>
      <c r="S28" s="517"/>
      <c r="T28" s="517"/>
      <c r="U28" s="517"/>
      <c r="V28" s="517"/>
      <c r="W28" s="517"/>
      <c r="X28" s="517"/>
      <c r="Y28" s="518"/>
      <c r="AB28" s="537"/>
      <c r="AC28" s="537"/>
      <c r="AD28" s="537"/>
      <c r="AE28" s="537"/>
      <c r="AF28" s="537"/>
      <c r="AG28" s="537"/>
      <c r="AH28" s="537"/>
      <c r="AI28" s="537"/>
      <c r="AJ28" s="537"/>
      <c r="AK28" s="537"/>
      <c r="AL28" s="537"/>
      <c r="AM28" s="537"/>
      <c r="AN28" s="537"/>
      <c r="AO28" s="537"/>
    </row>
    <row r="29" spans="1:44" ht="15" customHeight="1" x14ac:dyDescent="0.15">
      <c r="A29" s="538"/>
      <c r="B29" s="516"/>
      <c r="C29" s="517"/>
      <c r="D29" s="517"/>
      <c r="E29" s="591" t="s">
        <v>278</v>
      </c>
      <c r="F29" s="592"/>
      <c r="G29" s="593"/>
      <c r="H29" s="605" t="s">
        <v>84</v>
      </c>
      <c r="I29" s="605"/>
      <c r="J29" s="605"/>
      <c r="K29" s="605" t="s">
        <v>85</v>
      </c>
      <c r="L29" s="605"/>
      <c r="M29" s="605"/>
      <c r="N29" s="605" t="s">
        <v>86</v>
      </c>
      <c r="O29" s="605"/>
      <c r="P29" s="605"/>
      <c r="Q29" s="605" t="s">
        <v>2</v>
      </c>
      <c r="R29" s="605"/>
      <c r="S29" s="605"/>
      <c r="T29" s="605" t="s">
        <v>87</v>
      </c>
      <c r="U29" s="605"/>
      <c r="V29" s="605"/>
      <c r="W29" s="517"/>
      <c r="X29" s="517"/>
      <c r="Y29" s="518"/>
      <c r="AB29" s="537"/>
      <c r="AC29" s="537"/>
      <c r="AD29" s="537"/>
      <c r="AE29" s="537"/>
      <c r="AF29" s="537"/>
      <c r="AG29" s="537"/>
      <c r="AH29" s="537"/>
      <c r="AI29" s="537"/>
      <c r="AJ29" s="537"/>
      <c r="AK29" s="537"/>
      <c r="AL29" s="537"/>
      <c r="AM29" s="537"/>
      <c r="AN29" s="537"/>
      <c r="AO29" s="537"/>
    </row>
    <row r="30" spans="1:44" ht="15" customHeight="1" x14ac:dyDescent="0.15">
      <c r="A30" s="538"/>
      <c r="B30" s="516"/>
      <c r="C30" s="517"/>
      <c r="D30" s="517"/>
      <c r="E30" s="594"/>
      <c r="F30" s="595"/>
      <c r="G30" s="596"/>
      <c r="H30" s="600"/>
      <c r="I30" s="600"/>
      <c r="J30" s="600"/>
      <c r="K30" s="600"/>
      <c r="L30" s="600"/>
      <c r="M30" s="600"/>
      <c r="N30" s="601"/>
      <c r="O30" s="601"/>
      <c r="P30" s="601"/>
      <c r="Q30" s="601"/>
      <c r="R30" s="601"/>
      <c r="S30" s="601"/>
      <c r="T30" s="601"/>
      <c r="U30" s="601"/>
      <c r="V30" s="601"/>
      <c r="W30" s="517"/>
      <c r="X30" s="517"/>
      <c r="Y30" s="518"/>
      <c r="AB30" s="537"/>
      <c r="AC30" s="537"/>
      <c r="AD30" s="537"/>
      <c r="AE30" s="537"/>
      <c r="AF30" s="537"/>
      <c r="AG30" s="537"/>
      <c r="AH30" s="537"/>
      <c r="AI30" s="537"/>
      <c r="AJ30" s="537"/>
      <c r="AK30" s="537"/>
      <c r="AL30" s="537"/>
      <c r="AM30" s="537"/>
      <c r="AN30" s="537"/>
      <c r="AO30" s="537"/>
    </row>
    <row r="31" spans="1:44" ht="15" customHeight="1" x14ac:dyDescent="0.15">
      <c r="A31" s="538"/>
      <c r="B31" s="516"/>
      <c r="C31" s="517"/>
      <c r="D31" s="517"/>
      <c r="E31" s="597"/>
      <c r="F31" s="598"/>
      <c r="G31" s="599"/>
      <c r="H31" s="600"/>
      <c r="I31" s="600"/>
      <c r="J31" s="600"/>
      <c r="K31" s="600"/>
      <c r="L31" s="600"/>
      <c r="M31" s="600"/>
      <c r="N31" s="601"/>
      <c r="O31" s="601"/>
      <c r="P31" s="601"/>
      <c r="Q31" s="601"/>
      <c r="R31" s="601"/>
      <c r="S31" s="601"/>
      <c r="T31" s="601"/>
      <c r="U31" s="601"/>
      <c r="V31" s="601"/>
      <c r="W31" s="517"/>
      <c r="X31" s="517"/>
      <c r="Y31" s="518"/>
      <c r="AB31" s="537"/>
      <c r="AC31" s="537"/>
      <c r="AM31" s="537"/>
      <c r="AN31" s="537"/>
      <c r="AO31" s="537"/>
    </row>
    <row r="32" spans="1:44" ht="15" customHeight="1" x14ac:dyDescent="0.15">
      <c r="A32" s="538"/>
      <c r="B32" s="516"/>
      <c r="C32" s="517"/>
      <c r="D32" s="517"/>
      <c r="E32" s="517"/>
      <c r="F32" s="517"/>
      <c r="G32" s="517"/>
      <c r="H32" s="517"/>
      <c r="I32" s="517"/>
      <c r="J32" s="517"/>
      <c r="K32" s="517"/>
      <c r="L32" s="517"/>
      <c r="M32" s="517"/>
      <c r="N32" s="517"/>
      <c r="O32" s="517"/>
      <c r="P32" s="517"/>
      <c r="Q32" s="517"/>
      <c r="R32" s="517"/>
      <c r="S32" s="517"/>
      <c r="T32" s="517"/>
      <c r="U32" s="517"/>
      <c r="V32" s="517"/>
      <c r="W32" s="517"/>
      <c r="X32" s="517"/>
      <c r="Y32" s="518"/>
      <c r="AB32" s="537"/>
      <c r="AC32" s="537"/>
      <c r="AM32" s="537"/>
      <c r="AN32" s="537"/>
      <c r="AO32" s="537"/>
    </row>
    <row r="33" spans="1:41" ht="37.5" customHeight="1" x14ac:dyDescent="0.15">
      <c r="A33" s="538"/>
      <c r="B33" s="516"/>
      <c r="C33" s="517"/>
      <c r="D33" s="517"/>
      <c r="E33" s="585" t="s">
        <v>483</v>
      </c>
      <c r="F33" s="586"/>
      <c r="G33" s="586"/>
      <c r="H33" s="587"/>
      <c r="I33" s="588"/>
      <c r="J33" s="589"/>
      <c r="K33" s="589"/>
      <c r="L33" s="589"/>
      <c r="M33" s="590"/>
      <c r="N33" s="602" t="s">
        <v>493</v>
      </c>
      <c r="O33" s="603"/>
      <c r="P33" s="603"/>
      <c r="Q33" s="603"/>
      <c r="R33" s="603"/>
      <c r="S33" s="603"/>
      <c r="T33" s="603"/>
      <c r="U33" s="603"/>
      <c r="V33" s="603"/>
      <c r="W33" s="603"/>
      <c r="X33" s="517"/>
      <c r="Y33" s="518"/>
      <c r="AB33" s="537"/>
      <c r="AC33" s="537"/>
      <c r="AM33" s="537"/>
      <c r="AN33" s="537"/>
      <c r="AO33" s="537"/>
    </row>
    <row r="34" spans="1:41" ht="15" customHeight="1" x14ac:dyDescent="0.15">
      <c r="A34" s="538"/>
      <c r="B34" s="516"/>
      <c r="C34" s="517"/>
      <c r="D34" s="517"/>
      <c r="E34" s="517"/>
      <c r="F34" s="517"/>
      <c r="G34" s="517"/>
      <c r="H34" s="517"/>
      <c r="I34" s="517"/>
      <c r="J34" s="517"/>
      <c r="K34" s="517"/>
      <c r="L34" s="517"/>
      <c r="M34" s="517"/>
      <c r="N34" s="517"/>
      <c r="O34" s="517"/>
      <c r="P34" s="517"/>
      <c r="Q34" s="517"/>
      <c r="R34" s="517"/>
      <c r="S34" s="517"/>
      <c r="T34" s="517"/>
      <c r="U34" s="517"/>
      <c r="V34" s="517"/>
      <c r="W34" s="517"/>
      <c r="X34" s="517"/>
      <c r="Y34" s="518"/>
      <c r="AB34" s="537"/>
      <c r="AC34" s="537"/>
      <c r="AD34" s="537"/>
      <c r="AE34" s="537"/>
      <c r="AF34" s="537"/>
      <c r="AG34" s="537"/>
      <c r="AH34" s="537"/>
      <c r="AI34" s="537"/>
      <c r="AJ34" s="537"/>
    </row>
    <row r="35" spans="1:41" ht="15" customHeight="1" x14ac:dyDescent="0.15">
      <c r="A35" s="538"/>
      <c r="B35" s="516"/>
      <c r="C35" s="517"/>
      <c r="D35" s="517"/>
      <c r="E35" s="517"/>
      <c r="F35" s="517"/>
      <c r="G35" s="517"/>
      <c r="H35" s="517"/>
      <c r="I35" s="517"/>
      <c r="J35" s="517"/>
      <c r="K35" s="517"/>
      <c r="L35" s="517"/>
      <c r="M35" s="517"/>
      <c r="N35" s="517"/>
      <c r="O35" s="517"/>
      <c r="P35" s="517"/>
      <c r="Q35" s="517"/>
      <c r="R35" s="517"/>
      <c r="S35" s="517"/>
      <c r="T35" s="517"/>
      <c r="U35" s="517"/>
      <c r="V35" s="517"/>
      <c r="W35" s="517"/>
      <c r="X35" s="517"/>
      <c r="Y35" s="518"/>
      <c r="AB35" s="537"/>
      <c r="AC35" s="537"/>
      <c r="AD35" s="537"/>
      <c r="AE35" s="537"/>
      <c r="AF35" s="537"/>
      <c r="AG35" s="537"/>
      <c r="AH35" s="537"/>
      <c r="AI35" s="537"/>
      <c r="AJ35" s="537"/>
    </row>
    <row r="36" spans="1:41" ht="10.5" customHeight="1" x14ac:dyDescent="0.15">
      <c r="A36" s="538"/>
      <c r="B36" s="516"/>
      <c r="C36" s="517"/>
      <c r="D36" s="517"/>
      <c r="E36" s="517"/>
      <c r="F36" s="517"/>
      <c r="G36" s="517"/>
      <c r="H36" s="517"/>
      <c r="I36" s="517"/>
      <c r="J36" s="517"/>
      <c r="K36" s="517"/>
      <c r="L36" s="517"/>
      <c r="M36" s="517"/>
      <c r="N36" s="517"/>
      <c r="O36" s="517"/>
      <c r="P36" s="517"/>
      <c r="Q36" s="517"/>
      <c r="R36" s="517"/>
      <c r="S36" s="517"/>
      <c r="T36" s="517"/>
      <c r="U36" s="517"/>
      <c r="V36" s="517"/>
      <c r="W36" s="517"/>
      <c r="X36" s="517"/>
      <c r="Y36" s="518"/>
      <c r="AB36" s="537"/>
      <c r="AC36" s="537"/>
      <c r="AD36" s="537"/>
      <c r="AE36" s="537"/>
      <c r="AF36" s="537"/>
      <c r="AG36" s="537"/>
      <c r="AH36" s="537"/>
      <c r="AI36" s="537"/>
      <c r="AJ36" s="537"/>
    </row>
    <row r="37" spans="1:41" ht="10.5" customHeight="1" thickBot="1" x14ac:dyDescent="0.2">
      <c r="B37" s="539"/>
      <c r="C37" s="540"/>
      <c r="D37" s="540"/>
      <c r="E37" s="540"/>
      <c r="F37" s="540"/>
      <c r="G37" s="540"/>
      <c r="H37" s="541"/>
      <c r="I37" s="541"/>
      <c r="J37" s="541"/>
      <c r="K37" s="541"/>
      <c r="L37" s="541"/>
      <c r="M37" s="541"/>
      <c r="N37" s="541"/>
      <c r="O37" s="541"/>
      <c r="P37" s="541"/>
      <c r="Q37" s="541"/>
      <c r="R37" s="540"/>
      <c r="S37" s="540"/>
      <c r="T37" s="540"/>
      <c r="U37" s="540"/>
      <c r="V37" s="540"/>
      <c r="W37" s="540"/>
      <c r="X37" s="540"/>
      <c r="Y37" s="542"/>
      <c r="AB37" s="537"/>
      <c r="AC37" s="537"/>
      <c r="AD37" s="537"/>
      <c r="AE37" s="537"/>
      <c r="AF37" s="537"/>
      <c r="AG37" s="537"/>
      <c r="AH37" s="537"/>
      <c r="AI37" s="537"/>
      <c r="AJ37" s="537"/>
      <c r="AK37" s="537"/>
      <c r="AL37" s="537"/>
      <c r="AM37" s="537"/>
      <c r="AN37" s="537"/>
      <c r="AO37" s="537"/>
    </row>
    <row r="38" spans="1:41" ht="15" customHeight="1" x14ac:dyDescent="0.15">
      <c r="AD38" s="537"/>
      <c r="AE38" s="537"/>
      <c r="AF38" s="537"/>
      <c r="AG38" s="537"/>
      <c r="AH38" s="537"/>
      <c r="AI38" s="537"/>
      <c r="AJ38" s="537"/>
      <c r="AK38" s="537"/>
      <c r="AL38" s="537"/>
      <c r="AM38" s="537"/>
      <c r="AN38" s="537"/>
      <c r="AO38" s="537"/>
    </row>
    <row r="39" spans="1:41" ht="15" customHeight="1" x14ac:dyDescent="0.15">
      <c r="B39" s="7"/>
      <c r="C39" s="7"/>
      <c r="D39" s="7"/>
      <c r="AD39" s="537"/>
      <c r="AE39" s="537"/>
      <c r="AF39" s="537"/>
      <c r="AG39" s="537"/>
      <c r="AH39" s="537"/>
      <c r="AI39" s="537"/>
      <c r="AJ39" s="537"/>
      <c r="AK39" s="537"/>
      <c r="AL39" s="537"/>
      <c r="AM39" s="537"/>
      <c r="AN39" s="537"/>
      <c r="AO39" s="537"/>
    </row>
    <row r="40" spans="1:41" x14ac:dyDescent="0.15">
      <c r="B40" s="543"/>
      <c r="C40" s="543"/>
      <c r="D40" s="543"/>
    </row>
    <row r="41" spans="1:41" x14ac:dyDescent="0.15">
      <c r="B41" s="543"/>
      <c r="C41" s="543"/>
      <c r="D41" s="543"/>
    </row>
    <row r="42" spans="1:41" x14ac:dyDescent="0.15">
      <c r="B42" s="543"/>
      <c r="C42" s="543"/>
      <c r="D42" s="543"/>
    </row>
    <row r="43" spans="1:41" x14ac:dyDescent="0.15">
      <c r="B43" s="543"/>
      <c r="C43" s="543"/>
      <c r="D43" s="543"/>
    </row>
    <row r="44" spans="1:41" x14ac:dyDescent="0.15">
      <c r="B44" s="543"/>
      <c r="C44" s="543"/>
      <c r="D44" s="543"/>
    </row>
  </sheetData>
  <sheetProtection algorithmName="SHA-512" hashValue="UHNnBVYqpoWosBD91y18lzDvBVSN7DHqbmq7CNPEq+kplo7jrra6S+z2uyKHonnp1tADhCs52QAzDHfLiNnAtA==" saltValue="qnO+4kyivY6gv3YdyxrrcQ==" spinCount="100000" sheet="1" objects="1" scenarios="1"/>
  <mergeCells count="50">
    <mergeCell ref="L11:O11"/>
    <mergeCell ref="E11:G11"/>
    <mergeCell ref="H22:K22"/>
    <mergeCell ref="E26:L27"/>
    <mergeCell ref="D3:H3"/>
    <mergeCell ref="K16:L16"/>
    <mergeCell ref="H16:I16"/>
    <mergeCell ref="E16:G16"/>
    <mergeCell ref="H12:K12"/>
    <mergeCell ref="E5:F6"/>
    <mergeCell ref="D9:H9"/>
    <mergeCell ref="E14:G14"/>
    <mergeCell ref="E17:G17"/>
    <mergeCell ref="E19:G19"/>
    <mergeCell ref="H14:O14"/>
    <mergeCell ref="E12:G12"/>
    <mergeCell ref="L12:O12"/>
    <mergeCell ref="H13:O13"/>
    <mergeCell ref="E21:G22"/>
    <mergeCell ref="L22:M22"/>
    <mergeCell ref="L21:M21"/>
    <mergeCell ref="N21:O21"/>
    <mergeCell ref="H17:W17"/>
    <mergeCell ref="H19:J19"/>
    <mergeCell ref="K19:M19"/>
    <mergeCell ref="P22:Q22"/>
    <mergeCell ref="P21:Q21"/>
    <mergeCell ref="N19:P19"/>
    <mergeCell ref="I5:X6"/>
    <mergeCell ref="T29:V29"/>
    <mergeCell ref="E24:G24"/>
    <mergeCell ref="H24:L24"/>
    <mergeCell ref="T30:V31"/>
    <mergeCell ref="M26:N27"/>
    <mergeCell ref="H30:J31"/>
    <mergeCell ref="H29:J29"/>
    <mergeCell ref="N29:P29"/>
    <mergeCell ref="Q29:S29"/>
    <mergeCell ref="H21:K21"/>
    <mergeCell ref="K29:M29"/>
    <mergeCell ref="Q30:S31"/>
    <mergeCell ref="N22:O22"/>
    <mergeCell ref="E13:G13"/>
    <mergeCell ref="H11:K11"/>
    <mergeCell ref="E33:H33"/>
    <mergeCell ref="I33:M33"/>
    <mergeCell ref="E29:G31"/>
    <mergeCell ref="K30:M31"/>
    <mergeCell ref="N30:P31"/>
    <mergeCell ref="N33:W33"/>
  </mergeCells>
  <phoneticPr fontId="1"/>
  <dataValidations count="5">
    <dataValidation type="list" allowBlank="1" showInputMessage="1" showErrorMessage="1" sqref="K30 H30" xr:uid="{00000000-0002-0000-0100-000000000000}">
      <formula1>"　,○"</formula1>
    </dataValidation>
    <dataValidation type="list" allowBlank="1" showInputMessage="1" showErrorMessage="1" sqref="M26:N27" xr:uid="{00000000-0002-0000-0100-000001000000}">
      <formula1>"有,無,　"</formula1>
    </dataValidation>
    <dataValidation type="list" allowBlank="1" showInputMessage="1" showErrorMessage="1" sqref="E5:F6" xr:uid="{00000000-0002-0000-0100-000002000000}">
      <formula1>"要,否"</formula1>
    </dataValidation>
    <dataValidation type="list" allowBlank="1" showInputMessage="1" sqref="H24:L24" xr:uid="{00000000-0002-0000-0100-000003000000}">
      <formula1>"給　料,給料・賞与,役員報酬"</formula1>
    </dataValidation>
    <dataValidation type="list" allowBlank="1" showInputMessage="1" showErrorMessage="1" sqref="H22:K22" xr:uid="{B3FA8F07-0942-462D-A79B-305ADD8903BB}">
      <formula1>",大正,昭和,平成,令和"</formula1>
    </dataValidation>
  </dataValidations>
  <pageMargins left="0.7" right="0.7" top="0.75" bottom="0.75" header="0.3" footer="0.3"/>
  <pageSetup paperSize="9" scale="90" orientation="landscape"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K34"/>
  <sheetViews>
    <sheetView showGridLines="0" showRowColHeaders="0" zoomScaleNormal="100" workbookViewId="0">
      <selection activeCell="F6" sqref="F6"/>
    </sheetView>
  </sheetViews>
  <sheetFormatPr defaultColWidth="9" defaultRowHeight="13.5" x14ac:dyDescent="0.15"/>
  <cols>
    <col min="1" max="1" width="1.875" style="51" customWidth="1"/>
    <col min="2" max="5" width="2.75" style="51" customWidth="1"/>
    <col min="6" max="6" width="11.125" style="51" customWidth="1"/>
    <col min="7" max="7" width="9.125" style="51" customWidth="1"/>
    <col min="8" max="8" width="10.125" style="51" customWidth="1"/>
    <col min="9" max="9" width="6" style="51" customWidth="1"/>
    <col min="10" max="10" width="9.5" style="51" customWidth="1"/>
    <col min="11" max="12" width="10" style="51" customWidth="1"/>
    <col min="13" max="16" width="2.75" style="51" customWidth="1"/>
    <col min="17" max="17" width="11.25" style="51" customWidth="1"/>
    <col min="18" max="18" width="9.875" style="51" customWidth="1"/>
    <col min="19" max="19" width="9.375" style="51" customWidth="1"/>
    <col min="20" max="20" width="6.75" style="51" customWidth="1"/>
    <col min="21" max="21" width="5.375" style="51" customWidth="1"/>
    <col min="22" max="22" width="2.25" style="51" customWidth="1"/>
    <col min="23" max="23" width="10" style="51" customWidth="1"/>
    <col min="24" max="24" width="8" style="51" customWidth="1"/>
    <col min="25" max="25" width="9.625" style="51" customWidth="1"/>
    <col min="26" max="26" width="2" style="51" customWidth="1"/>
    <col min="27" max="27" width="2.75" style="51" customWidth="1"/>
    <col min="28" max="36" width="6.25" style="51" customWidth="1"/>
    <col min="37" max="38" width="2.75" style="51" customWidth="1"/>
    <col min="39" max="41" width="2.875" style="51" customWidth="1"/>
    <col min="42" max="42" width="2.875" style="51" hidden="1" customWidth="1"/>
    <col min="43" max="43" width="11.5" style="73" hidden="1" customWidth="1"/>
    <col min="44" max="44" width="3.125" style="51" hidden="1" customWidth="1"/>
    <col min="45" max="45" width="13" style="51" hidden="1" customWidth="1"/>
    <col min="46" max="46" width="8.25" style="51" customWidth="1"/>
    <col min="47" max="57" width="2.875" style="51" customWidth="1"/>
    <col min="58" max="58" width="2.625" style="51" customWidth="1"/>
    <col min="59" max="80" width="3" style="51" customWidth="1"/>
    <col min="81" max="82" width="2.625" style="51" customWidth="1"/>
    <col min="83" max="110" width="2.5" style="51" customWidth="1"/>
    <col min="111" max="16384" width="9" style="51"/>
  </cols>
  <sheetData>
    <row r="1" spans="1:63" ht="24.75" customHeight="1" thickBot="1" x14ac:dyDescent="0.2">
      <c r="A1" s="49"/>
      <c r="B1" s="644" t="s">
        <v>158</v>
      </c>
      <c r="C1" s="644"/>
      <c r="D1" s="644"/>
      <c r="E1" s="644"/>
      <c r="F1" s="644"/>
      <c r="G1" s="644"/>
      <c r="H1" s="644"/>
      <c r="I1" s="644"/>
      <c r="J1" s="644"/>
      <c r="K1" s="644"/>
      <c r="L1" s="644"/>
      <c r="M1" s="644"/>
      <c r="N1" s="644"/>
      <c r="O1" s="644"/>
      <c r="P1" s="644"/>
      <c r="Q1" s="644"/>
      <c r="R1" s="644"/>
      <c r="S1" s="644"/>
      <c r="T1" s="644"/>
      <c r="U1" s="644"/>
      <c r="V1" s="644"/>
      <c r="W1" s="644"/>
      <c r="X1" s="644"/>
      <c r="Y1" s="644"/>
      <c r="Z1" s="644"/>
      <c r="AA1" s="260"/>
      <c r="AB1" s="260"/>
      <c r="AC1" s="260"/>
      <c r="AD1" s="260"/>
      <c r="AE1" s="260"/>
      <c r="AF1" s="260"/>
      <c r="AG1" s="260"/>
      <c r="AH1" s="260"/>
      <c r="AI1" s="260"/>
      <c r="AJ1" s="260"/>
      <c r="AK1" s="260"/>
      <c r="AL1" s="49"/>
      <c r="AM1" s="49"/>
      <c r="AN1" s="49"/>
      <c r="AO1" s="49"/>
      <c r="AP1" s="49"/>
      <c r="AQ1" s="50"/>
    </row>
    <row r="2" spans="1:63" ht="6" customHeight="1" x14ac:dyDescent="0.15">
      <c r="A2" s="49"/>
      <c r="B2" s="257"/>
      <c r="C2" s="258"/>
      <c r="D2" s="258"/>
      <c r="E2" s="258"/>
      <c r="F2" s="258"/>
      <c r="G2" s="258"/>
      <c r="H2" s="258"/>
      <c r="I2" s="258"/>
      <c r="J2" s="258"/>
      <c r="K2" s="258"/>
      <c r="L2" s="258"/>
      <c r="M2" s="258"/>
      <c r="N2" s="258"/>
      <c r="O2" s="258"/>
      <c r="P2" s="258"/>
      <c r="Q2" s="258"/>
      <c r="R2" s="258"/>
      <c r="S2" s="258"/>
      <c r="T2" s="258"/>
      <c r="U2" s="258"/>
      <c r="V2" s="258"/>
      <c r="W2" s="258"/>
      <c r="X2" s="258"/>
      <c r="Y2" s="258"/>
      <c r="Z2" s="259"/>
      <c r="AA2" s="49"/>
      <c r="AB2" s="49"/>
      <c r="AC2" s="49"/>
      <c r="AD2" s="49"/>
      <c r="AE2" s="49"/>
      <c r="AF2" s="49"/>
      <c r="AG2" s="49"/>
      <c r="AH2" s="49"/>
      <c r="AI2" s="49"/>
      <c r="AJ2" s="49"/>
      <c r="AK2" s="49"/>
      <c r="AL2" s="49"/>
      <c r="AM2" s="49"/>
      <c r="AN2" s="49"/>
      <c r="AO2" s="49"/>
      <c r="AP2" s="49"/>
      <c r="AQ2" s="50"/>
      <c r="AS2" s="55"/>
    </row>
    <row r="3" spans="1:63" ht="16.5" customHeight="1" x14ac:dyDescent="0.15">
      <c r="A3" s="49"/>
      <c r="B3" s="52"/>
      <c r="C3" s="645" t="s">
        <v>89</v>
      </c>
      <c r="D3" s="646"/>
      <c r="E3" s="647"/>
      <c r="F3" s="53"/>
      <c r="G3" s="57"/>
      <c r="H3" s="53"/>
      <c r="I3" s="58"/>
      <c r="J3" s="53"/>
      <c r="K3" s="56"/>
      <c r="L3" s="53"/>
      <c r="M3" s="53"/>
      <c r="N3" s="648" t="s">
        <v>93</v>
      </c>
      <c r="O3" s="648"/>
      <c r="P3" s="648"/>
      <c r="Q3" s="53"/>
      <c r="R3" s="59"/>
      <c r="S3" s="59"/>
      <c r="T3" s="60"/>
      <c r="U3" s="59"/>
      <c r="V3" s="59"/>
      <c r="W3" s="59"/>
      <c r="X3" s="59"/>
      <c r="Y3" s="59"/>
      <c r="Z3" s="61"/>
      <c r="AA3" s="72"/>
      <c r="AK3" s="72"/>
      <c r="AL3" s="49"/>
      <c r="AM3" s="49"/>
      <c r="AN3" s="49"/>
      <c r="AO3" s="49"/>
      <c r="AP3" s="49"/>
      <c r="AQ3" s="50"/>
      <c r="AS3" s="55"/>
      <c r="AT3" s="49"/>
      <c r="AV3" s="62"/>
      <c r="AW3" s="62"/>
      <c r="AX3" s="62"/>
      <c r="AY3" s="62"/>
      <c r="AZ3" s="62"/>
      <c r="BA3" s="62"/>
      <c r="BB3" s="62"/>
      <c r="BC3" s="62"/>
      <c r="BD3" s="62"/>
      <c r="BE3" s="62"/>
      <c r="BF3" s="49"/>
      <c r="BG3" s="49"/>
      <c r="BH3" s="49"/>
      <c r="BI3" s="49"/>
    </row>
    <row r="4" spans="1:63" ht="24" customHeight="1" x14ac:dyDescent="0.15">
      <c r="A4" s="49"/>
      <c r="B4" s="52"/>
      <c r="C4" s="657" t="s">
        <v>4</v>
      </c>
      <c r="D4" s="674" t="s">
        <v>5</v>
      </c>
      <c r="E4" s="674"/>
      <c r="F4" s="663" t="s">
        <v>0</v>
      </c>
      <c r="G4" s="670" t="s">
        <v>6</v>
      </c>
      <c r="H4" s="655" t="s">
        <v>7</v>
      </c>
      <c r="I4" s="667" t="s">
        <v>8</v>
      </c>
      <c r="J4" s="653" t="s">
        <v>9</v>
      </c>
      <c r="K4" s="655" t="s">
        <v>88</v>
      </c>
      <c r="L4" s="651" t="s">
        <v>10</v>
      </c>
      <c r="M4" s="63"/>
      <c r="N4" s="657" t="s">
        <v>4</v>
      </c>
      <c r="O4" s="659" t="s">
        <v>5</v>
      </c>
      <c r="P4" s="660"/>
      <c r="Q4" s="663" t="s">
        <v>0</v>
      </c>
      <c r="R4" s="670" t="s">
        <v>6</v>
      </c>
      <c r="S4" s="655" t="s">
        <v>7</v>
      </c>
      <c r="T4" s="667" t="s">
        <v>8</v>
      </c>
      <c r="U4" s="665" t="s">
        <v>9</v>
      </c>
      <c r="V4" s="666"/>
      <c r="W4" s="673"/>
      <c r="X4" s="649" t="s">
        <v>288</v>
      </c>
      <c r="Y4" s="651" t="s">
        <v>10</v>
      </c>
      <c r="Z4" s="64"/>
      <c r="AA4" s="191"/>
      <c r="AK4" s="191"/>
      <c r="AL4" s="49"/>
      <c r="AM4" s="49"/>
      <c r="AN4" s="49"/>
      <c r="AO4" s="49"/>
      <c r="AP4" s="49"/>
      <c r="AQ4" s="50"/>
      <c r="AS4" s="55"/>
      <c r="AT4" s="49"/>
      <c r="AU4" s="62"/>
      <c r="AV4" s="62"/>
      <c r="AW4" s="62"/>
      <c r="AX4" s="62"/>
      <c r="AY4" s="62"/>
      <c r="AZ4" s="62"/>
      <c r="BA4" s="62"/>
      <c r="BB4" s="62"/>
      <c r="BC4" s="62"/>
      <c r="BD4" s="62"/>
      <c r="BE4" s="62"/>
      <c r="BF4" s="49"/>
      <c r="BG4" s="49"/>
      <c r="BH4" s="49"/>
      <c r="BI4" s="49"/>
    </row>
    <row r="5" spans="1:63" ht="13.5" customHeight="1" x14ac:dyDescent="0.15">
      <c r="A5" s="49"/>
      <c r="B5" s="52"/>
      <c r="C5" s="658"/>
      <c r="D5" s="675"/>
      <c r="E5" s="675"/>
      <c r="F5" s="664"/>
      <c r="G5" s="676"/>
      <c r="H5" s="656"/>
      <c r="I5" s="668"/>
      <c r="J5" s="654"/>
      <c r="K5" s="656"/>
      <c r="L5" s="652"/>
      <c r="M5" s="63"/>
      <c r="N5" s="658"/>
      <c r="O5" s="661"/>
      <c r="P5" s="662"/>
      <c r="Q5" s="664"/>
      <c r="R5" s="671"/>
      <c r="S5" s="672"/>
      <c r="T5" s="668"/>
      <c r="U5" s="665" t="s">
        <v>287</v>
      </c>
      <c r="V5" s="666"/>
      <c r="W5" s="243" t="s">
        <v>286</v>
      </c>
      <c r="X5" s="650"/>
      <c r="Y5" s="652"/>
      <c r="Z5" s="64"/>
      <c r="AA5" s="191"/>
      <c r="AK5" s="191"/>
      <c r="AL5" s="49"/>
      <c r="AM5" s="49"/>
      <c r="AN5" s="49"/>
      <c r="AO5" s="49"/>
      <c r="AP5" s="49">
        <v>1</v>
      </c>
      <c r="AQ5" s="50">
        <f t="shared" ref="AQ5:AQ16" ca="1" si="0">SUMIF($O$6:$O$9,AP5,$Q$6)</f>
        <v>0</v>
      </c>
      <c r="AR5" s="50"/>
      <c r="AS5" s="50">
        <f t="shared" ref="AS5:AS16" ca="1" si="1">SUMIF($O$6:$O$9,AP5,$W$6)</f>
        <v>0</v>
      </c>
      <c r="AT5" s="49"/>
      <c r="AU5" s="62"/>
      <c r="AV5" s="62"/>
      <c r="AW5" s="62"/>
      <c r="AX5" s="62"/>
      <c r="AY5" s="62"/>
      <c r="AZ5" s="62"/>
      <c r="BA5" s="62"/>
      <c r="BB5" s="62"/>
      <c r="BC5" s="62"/>
      <c r="BD5" s="62"/>
      <c r="BE5" s="62"/>
      <c r="BF5" s="62"/>
      <c r="BG5" s="62"/>
      <c r="BH5" s="62"/>
      <c r="BI5" s="62"/>
    </row>
    <row r="6" spans="1:63" ht="25.5" customHeight="1" x14ac:dyDescent="0.15">
      <c r="A6" s="49"/>
      <c r="B6" s="669"/>
      <c r="C6" s="225">
        <v>1</v>
      </c>
      <c r="D6" s="194" t="s">
        <v>495</v>
      </c>
      <c r="E6" s="195"/>
      <c r="F6" s="226"/>
      <c r="G6" s="227"/>
      <c r="H6" s="228">
        <f t="shared" ref="H6:H17" si="2">F6-G6</f>
        <v>0</v>
      </c>
      <c r="I6" s="229"/>
      <c r="J6" s="227"/>
      <c r="K6" s="227"/>
      <c r="L6" s="230">
        <f t="shared" ref="L6:L17" si="3">J6+K6</f>
        <v>0</v>
      </c>
      <c r="M6" s="65"/>
      <c r="N6" s="231"/>
      <c r="O6" s="232"/>
      <c r="P6" s="233"/>
      <c r="Q6" s="234"/>
      <c r="R6" s="283"/>
      <c r="S6" s="242">
        <f>Q6-R6</f>
        <v>0</v>
      </c>
      <c r="T6" s="241"/>
      <c r="U6" s="284"/>
      <c r="V6" s="285" t="s">
        <v>32</v>
      </c>
      <c r="W6" s="286"/>
      <c r="X6" s="190"/>
      <c r="Y6" s="242">
        <f>W6+X6</f>
        <v>0</v>
      </c>
      <c r="Z6" s="61"/>
      <c r="AA6" s="72"/>
      <c r="AK6" s="72"/>
      <c r="AL6" s="49"/>
      <c r="AM6" s="49"/>
      <c r="AN6" s="49"/>
      <c r="AO6" s="49"/>
      <c r="AP6" s="49">
        <v>2</v>
      </c>
      <c r="AQ6" s="50">
        <f t="shared" ca="1" si="0"/>
        <v>0</v>
      </c>
      <c r="AR6" s="50"/>
      <c r="AS6" s="50">
        <f t="shared" ca="1" si="1"/>
        <v>0</v>
      </c>
      <c r="AT6" s="49"/>
      <c r="AU6" s="62"/>
      <c r="BI6" s="62"/>
    </row>
    <row r="7" spans="1:63" ht="25.5" customHeight="1" x14ac:dyDescent="0.15">
      <c r="A7" s="49"/>
      <c r="B7" s="669"/>
      <c r="C7" s="199">
        <v>2</v>
      </c>
      <c r="D7" s="194" t="s">
        <v>496</v>
      </c>
      <c r="E7" s="195"/>
      <c r="F7" s="226"/>
      <c r="G7" s="227"/>
      <c r="H7" s="228">
        <f t="shared" si="2"/>
        <v>0</v>
      </c>
      <c r="I7" s="229"/>
      <c r="J7" s="227"/>
      <c r="K7" s="227"/>
      <c r="L7" s="235">
        <f t="shared" si="3"/>
        <v>0</v>
      </c>
      <c r="M7" s="65"/>
      <c r="N7" s="236"/>
      <c r="O7" s="197"/>
      <c r="P7" s="195"/>
      <c r="Q7" s="234"/>
      <c r="R7" s="283"/>
      <c r="S7" s="237">
        <f>Q7-R7</f>
        <v>0</v>
      </c>
      <c r="T7" s="238"/>
      <c r="U7" s="287"/>
      <c r="V7" s="288" t="s">
        <v>32</v>
      </c>
      <c r="W7" s="289"/>
      <c r="X7" s="227"/>
      <c r="Y7" s="276">
        <f>W7+X7</f>
        <v>0</v>
      </c>
      <c r="Z7" s="61"/>
      <c r="AA7" s="72"/>
      <c r="AK7" s="72"/>
      <c r="AL7" s="49"/>
      <c r="AM7" s="49"/>
      <c r="AN7" s="49"/>
      <c r="AO7" s="49"/>
      <c r="AP7" s="49">
        <v>3</v>
      </c>
      <c r="AQ7" s="50">
        <f t="shared" ca="1" si="0"/>
        <v>0</v>
      </c>
      <c r="AR7" s="50"/>
      <c r="AS7" s="50">
        <f t="shared" ca="1" si="1"/>
        <v>0</v>
      </c>
      <c r="AT7" s="49"/>
      <c r="AU7" s="49"/>
      <c r="AV7" s="49"/>
      <c r="AW7" s="49"/>
      <c r="AX7" s="49"/>
      <c r="AY7" s="49"/>
      <c r="AZ7" s="49"/>
      <c r="BA7" s="49"/>
      <c r="BB7" s="49"/>
      <c r="BC7" s="49"/>
      <c r="BD7" s="49"/>
      <c r="BE7" s="49"/>
      <c r="BF7" s="49"/>
      <c r="BG7" s="49"/>
      <c r="BH7" s="49"/>
      <c r="BI7" s="49"/>
      <c r="BJ7" s="66"/>
    </row>
    <row r="8" spans="1:63" ht="25.5" customHeight="1" x14ac:dyDescent="0.15">
      <c r="A8" s="49"/>
      <c r="B8" s="52"/>
      <c r="C8" s="199">
        <v>3</v>
      </c>
      <c r="D8" s="194" t="s">
        <v>497</v>
      </c>
      <c r="E8" s="195"/>
      <c r="F8" s="226"/>
      <c r="G8" s="227"/>
      <c r="H8" s="228">
        <f t="shared" si="2"/>
        <v>0</v>
      </c>
      <c r="I8" s="229"/>
      <c r="J8" s="227"/>
      <c r="K8" s="227"/>
      <c r="L8" s="235">
        <f t="shared" si="3"/>
        <v>0</v>
      </c>
      <c r="M8" s="65"/>
      <c r="N8" s="236"/>
      <c r="O8" s="197"/>
      <c r="P8" s="195"/>
      <c r="Q8" s="234"/>
      <c r="R8" s="283"/>
      <c r="S8" s="239">
        <f>Q8-R8</f>
        <v>0</v>
      </c>
      <c r="T8" s="240"/>
      <c r="U8" s="287"/>
      <c r="V8" s="288" t="s">
        <v>32</v>
      </c>
      <c r="W8" s="289"/>
      <c r="X8" s="227"/>
      <c r="Y8" s="235">
        <f>W8+X8</f>
        <v>0</v>
      </c>
      <c r="Z8" s="61"/>
      <c r="AA8" s="72"/>
      <c r="AK8" s="72"/>
      <c r="AL8" s="49"/>
      <c r="AM8" s="49"/>
      <c r="AN8" s="49"/>
      <c r="AO8" s="49"/>
      <c r="AP8" s="49">
        <v>4</v>
      </c>
      <c r="AQ8" s="50">
        <f t="shared" ca="1" si="0"/>
        <v>0</v>
      </c>
      <c r="AR8" s="50"/>
      <c r="AS8" s="50">
        <f t="shared" ca="1" si="1"/>
        <v>0</v>
      </c>
      <c r="AT8" s="49"/>
      <c r="AU8" s="49"/>
      <c r="AV8" s="49"/>
      <c r="AW8" s="49"/>
      <c r="AX8" s="49"/>
      <c r="AY8" s="49"/>
      <c r="AZ8" s="49"/>
      <c r="BA8" s="49"/>
      <c r="BB8" s="49"/>
      <c r="BC8" s="49"/>
      <c r="BD8" s="49"/>
      <c r="BJ8" s="66"/>
      <c r="BK8" s="66"/>
    </row>
    <row r="9" spans="1:63" ht="25.5" customHeight="1" x14ac:dyDescent="0.15">
      <c r="A9" s="49"/>
      <c r="B9" s="193"/>
      <c r="C9" s="199">
        <v>4</v>
      </c>
      <c r="D9" s="194" t="s">
        <v>498</v>
      </c>
      <c r="E9" s="195"/>
      <c r="F9" s="226"/>
      <c r="G9" s="227"/>
      <c r="H9" s="228">
        <f t="shared" si="2"/>
        <v>0</v>
      </c>
      <c r="I9" s="229"/>
      <c r="J9" s="227"/>
      <c r="K9" s="227"/>
      <c r="L9" s="235">
        <f t="shared" si="3"/>
        <v>0</v>
      </c>
      <c r="M9" s="65"/>
      <c r="N9" s="678" t="s">
        <v>23</v>
      </c>
      <c r="O9" s="679"/>
      <c r="P9" s="679"/>
      <c r="Q9" s="245">
        <f>SUM(Q6:Q8)</f>
        <v>0</v>
      </c>
      <c r="R9" s="278">
        <f>SUM(R6:R8)</f>
        <v>0</v>
      </c>
      <c r="S9" s="279">
        <f>SUM(S6:S8)</f>
        <v>0</v>
      </c>
      <c r="T9" s="280"/>
      <c r="U9" s="642"/>
      <c r="V9" s="643"/>
      <c r="W9" s="281">
        <f>W6+W7+W8</f>
        <v>0</v>
      </c>
      <c r="X9" s="282"/>
      <c r="Y9" s="277"/>
      <c r="Z9" s="61"/>
      <c r="AA9" s="72"/>
      <c r="AK9" s="72"/>
      <c r="AL9" s="49"/>
      <c r="AM9" s="49"/>
      <c r="AN9" s="49"/>
      <c r="AO9" s="49"/>
      <c r="AP9" s="49">
        <v>5</v>
      </c>
      <c r="AQ9" s="50">
        <f t="shared" ca="1" si="0"/>
        <v>0</v>
      </c>
      <c r="AR9" s="50"/>
      <c r="AS9" s="50">
        <f t="shared" ca="1" si="1"/>
        <v>0</v>
      </c>
      <c r="AT9" s="49"/>
      <c r="AU9" s="49"/>
      <c r="AV9" s="49"/>
      <c r="AW9" s="49"/>
      <c r="AX9" s="49"/>
      <c r="AY9" s="49"/>
      <c r="AZ9" s="49"/>
      <c r="BA9" s="49"/>
      <c r="BB9" s="49"/>
      <c r="BC9" s="49"/>
      <c r="BD9" s="49"/>
      <c r="BJ9" s="62"/>
      <c r="BK9" s="62"/>
    </row>
    <row r="10" spans="1:63" ht="25.5" customHeight="1" x14ac:dyDescent="0.15">
      <c r="A10" s="49"/>
      <c r="B10" s="677"/>
      <c r="C10" s="192">
        <v>5</v>
      </c>
      <c r="D10" s="194" t="s">
        <v>499</v>
      </c>
      <c r="E10" s="195"/>
      <c r="F10" s="226"/>
      <c r="G10" s="227"/>
      <c r="H10" s="196">
        <f t="shared" si="2"/>
        <v>0</v>
      </c>
      <c r="I10" s="229"/>
      <c r="J10" s="227"/>
      <c r="K10" s="189"/>
      <c r="L10" s="198">
        <f t="shared" si="3"/>
        <v>0</v>
      </c>
      <c r="M10" s="65"/>
      <c r="N10" s="67"/>
      <c r="O10" s="67"/>
      <c r="P10" s="67"/>
      <c r="Q10" s="67"/>
      <c r="R10" s="67"/>
      <c r="S10" s="67"/>
      <c r="T10" s="67"/>
      <c r="U10" s="67"/>
      <c r="V10" s="67"/>
      <c r="W10" s="67"/>
      <c r="X10" s="67"/>
      <c r="Y10" s="67"/>
      <c r="Z10" s="61"/>
      <c r="AA10" s="72"/>
      <c r="AK10" s="72"/>
      <c r="AL10" s="49"/>
      <c r="AM10" s="49"/>
      <c r="AN10" s="49"/>
      <c r="AO10" s="49"/>
      <c r="AP10" s="49">
        <v>6</v>
      </c>
      <c r="AQ10" s="50">
        <f t="shared" ca="1" si="0"/>
        <v>0</v>
      </c>
      <c r="AR10" s="50"/>
      <c r="AS10" s="50">
        <f t="shared" ca="1" si="1"/>
        <v>0</v>
      </c>
      <c r="AT10" s="49"/>
      <c r="AU10" s="49"/>
      <c r="AV10" s="49"/>
      <c r="AW10" s="49"/>
      <c r="AX10" s="49"/>
      <c r="AY10" s="49"/>
      <c r="AZ10" s="49"/>
      <c r="BA10" s="49"/>
      <c r="BB10" s="49"/>
      <c r="BC10" s="49"/>
      <c r="BD10" s="49"/>
      <c r="BJ10" s="49"/>
      <c r="BK10" s="62"/>
    </row>
    <row r="11" spans="1:63" ht="25.5" customHeight="1" x14ac:dyDescent="0.15">
      <c r="A11" s="49"/>
      <c r="B11" s="677"/>
      <c r="C11" s="192">
        <v>6</v>
      </c>
      <c r="D11" s="194" t="s">
        <v>500</v>
      </c>
      <c r="E11" s="195"/>
      <c r="F11" s="226"/>
      <c r="G11" s="227"/>
      <c r="H11" s="196">
        <f t="shared" si="2"/>
        <v>0</v>
      </c>
      <c r="I11" s="229"/>
      <c r="J11" s="227"/>
      <c r="K11" s="189"/>
      <c r="L11" s="198">
        <f t="shared" si="3"/>
        <v>0</v>
      </c>
      <c r="M11" s="65"/>
      <c r="N11" s="67"/>
      <c r="O11" s="67"/>
      <c r="P11" s="67"/>
      <c r="Q11" s="67"/>
      <c r="R11" s="67"/>
      <c r="S11" s="67"/>
      <c r="T11" s="67"/>
      <c r="U11" s="67"/>
      <c r="V11" s="67"/>
      <c r="W11" s="67"/>
      <c r="X11" s="67"/>
      <c r="Y11" s="67"/>
      <c r="Z11" s="256"/>
      <c r="AL11" s="49"/>
      <c r="AM11" s="49"/>
      <c r="AN11" s="49"/>
      <c r="AO11" s="49"/>
      <c r="AP11" s="49">
        <v>7</v>
      </c>
      <c r="AQ11" s="50">
        <f t="shared" ca="1" si="0"/>
        <v>0</v>
      </c>
      <c r="AR11" s="50"/>
      <c r="AS11" s="50">
        <f t="shared" ca="1" si="1"/>
        <v>0</v>
      </c>
      <c r="AT11" s="49"/>
      <c r="AU11" s="49"/>
      <c r="AV11" s="99"/>
      <c r="AW11" s="99"/>
      <c r="AX11" s="99"/>
      <c r="AY11" s="99"/>
      <c r="AZ11" s="99"/>
      <c r="BA11" s="99"/>
      <c r="BB11" s="99"/>
      <c r="BC11" s="99"/>
      <c r="BD11" s="99"/>
      <c r="BE11" s="99"/>
      <c r="BF11" s="99"/>
      <c r="BG11" s="99"/>
      <c r="BH11" s="99"/>
      <c r="BK11" s="49"/>
    </row>
    <row r="12" spans="1:63" ht="25.5" customHeight="1" x14ac:dyDescent="0.15">
      <c r="A12" s="49"/>
      <c r="B12" s="680"/>
      <c r="C12" s="192">
        <v>7</v>
      </c>
      <c r="D12" s="194" t="s">
        <v>501</v>
      </c>
      <c r="E12" s="195"/>
      <c r="F12" s="226"/>
      <c r="G12" s="227"/>
      <c r="H12" s="196">
        <f t="shared" si="2"/>
        <v>0</v>
      </c>
      <c r="I12" s="229"/>
      <c r="J12" s="227"/>
      <c r="K12" s="189"/>
      <c r="L12" s="242">
        <f t="shared" si="3"/>
        <v>0</v>
      </c>
      <c r="M12" s="59"/>
      <c r="N12" s="67"/>
      <c r="O12" s="67"/>
      <c r="P12" s="67"/>
      <c r="Q12" s="67"/>
      <c r="R12" s="67"/>
      <c r="S12" s="67"/>
      <c r="T12" s="67"/>
      <c r="U12" s="67"/>
      <c r="V12" s="67"/>
      <c r="W12" s="67"/>
      <c r="X12" s="67"/>
      <c r="Y12" s="67"/>
      <c r="Z12" s="61"/>
      <c r="AA12" s="72"/>
      <c r="AK12" s="72"/>
      <c r="AL12" s="49"/>
      <c r="AM12" s="49"/>
      <c r="AN12" s="49"/>
      <c r="AO12" s="49"/>
      <c r="AP12" s="49">
        <v>8</v>
      </c>
      <c r="AQ12" s="50">
        <f t="shared" ca="1" si="0"/>
        <v>0</v>
      </c>
      <c r="AR12" s="50"/>
      <c r="AS12" s="50">
        <f t="shared" ca="1" si="1"/>
        <v>0</v>
      </c>
      <c r="AT12" s="49"/>
      <c r="AU12" s="49"/>
      <c r="AV12" s="99"/>
      <c r="AW12" s="99"/>
      <c r="AX12" s="99"/>
      <c r="AY12" s="99"/>
      <c r="AZ12" s="99"/>
      <c r="BA12" s="99"/>
      <c r="BB12" s="99"/>
      <c r="BC12" s="99"/>
      <c r="BD12" s="99"/>
      <c r="BE12" s="99"/>
      <c r="BF12" s="99"/>
      <c r="BG12" s="99"/>
      <c r="BH12" s="99"/>
      <c r="BI12" s="44"/>
    </row>
    <row r="13" spans="1:63" ht="25.5" customHeight="1" x14ac:dyDescent="0.15">
      <c r="A13" s="49"/>
      <c r="B13" s="680"/>
      <c r="C13" s="192">
        <v>8</v>
      </c>
      <c r="D13" s="194" t="s">
        <v>502</v>
      </c>
      <c r="E13" s="195"/>
      <c r="F13" s="226"/>
      <c r="G13" s="227"/>
      <c r="H13" s="196">
        <f t="shared" si="2"/>
        <v>0</v>
      </c>
      <c r="I13" s="229"/>
      <c r="J13" s="227"/>
      <c r="K13" s="189"/>
      <c r="L13" s="242">
        <f t="shared" si="3"/>
        <v>0</v>
      </c>
      <c r="M13" s="67"/>
      <c r="N13" s="689" t="s">
        <v>317</v>
      </c>
      <c r="O13" s="689"/>
      <c r="P13" s="689"/>
      <c r="Q13" s="332" t="s">
        <v>318</v>
      </c>
      <c r="R13" s="332" t="s">
        <v>319</v>
      </c>
      <c r="S13" s="333" t="s">
        <v>320</v>
      </c>
      <c r="T13" s="67"/>
      <c r="U13" s="67"/>
      <c r="V13" s="67"/>
      <c r="W13" s="67"/>
      <c r="X13" s="67"/>
      <c r="Y13" s="67"/>
      <c r="Z13" s="61"/>
      <c r="AA13" s="72"/>
      <c r="AK13" s="72"/>
      <c r="AL13" s="49"/>
      <c r="AM13" s="49"/>
      <c r="AN13" s="49"/>
      <c r="AO13" s="49"/>
      <c r="AP13" s="49">
        <v>9</v>
      </c>
      <c r="AQ13" s="50">
        <f t="shared" ca="1" si="0"/>
        <v>0</v>
      </c>
      <c r="AR13" s="50"/>
      <c r="AS13" s="50">
        <f t="shared" ca="1" si="1"/>
        <v>0</v>
      </c>
    </row>
    <row r="14" spans="1:63" ht="25.5" customHeight="1" x14ac:dyDescent="0.15">
      <c r="A14" s="49"/>
      <c r="B14" s="680"/>
      <c r="C14" s="192">
        <v>9</v>
      </c>
      <c r="D14" s="194" t="s">
        <v>503</v>
      </c>
      <c r="E14" s="195"/>
      <c r="F14" s="226"/>
      <c r="G14" s="227"/>
      <c r="H14" s="196">
        <f t="shared" si="2"/>
        <v>0</v>
      </c>
      <c r="I14" s="229"/>
      <c r="J14" s="227"/>
      <c r="K14" s="189"/>
      <c r="L14" s="242">
        <f t="shared" si="3"/>
        <v>0</v>
      </c>
      <c r="M14" s="67"/>
      <c r="N14" s="67"/>
      <c r="O14" s="67"/>
      <c r="P14" s="67"/>
      <c r="Q14" s="330"/>
      <c r="R14" s="330"/>
      <c r="S14" s="330"/>
      <c r="T14" s="67"/>
      <c r="U14" s="67"/>
      <c r="V14" s="67"/>
      <c r="W14" s="67"/>
      <c r="X14" s="67"/>
      <c r="Y14" s="67"/>
      <c r="Z14" s="61"/>
      <c r="AA14" s="72"/>
      <c r="AK14" s="72"/>
      <c r="AL14" s="49"/>
      <c r="AM14" s="49"/>
      <c r="AN14" s="49"/>
      <c r="AO14" s="49"/>
      <c r="AP14" s="49">
        <v>10</v>
      </c>
      <c r="AQ14" s="50">
        <f t="shared" ca="1" si="0"/>
        <v>0</v>
      </c>
      <c r="AR14" s="50"/>
      <c r="AS14" s="50">
        <f t="shared" ca="1" si="1"/>
        <v>0</v>
      </c>
    </row>
    <row r="15" spans="1:63" ht="25.5" customHeight="1" x14ac:dyDescent="0.15">
      <c r="A15" s="49"/>
      <c r="B15" s="680"/>
      <c r="C15" s="192">
        <v>10</v>
      </c>
      <c r="D15" s="194" t="s">
        <v>504</v>
      </c>
      <c r="E15" s="195"/>
      <c r="F15" s="226"/>
      <c r="G15" s="227"/>
      <c r="H15" s="196">
        <f t="shared" si="2"/>
        <v>0</v>
      </c>
      <c r="I15" s="229"/>
      <c r="J15" s="227"/>
      <c r="K15" s="189"/>
      <c r="L15" s="242">
        <f t="shared" si="3"/>
        <v>0</v>
      </c>
      <c r="M15" s="67"/>
      <c r="N15" s="67"/>
      <c r="O15" s="67"/>
      <c r="P15" s="67"/>
      <c r="Q15" s="331" t="s">
        <v>322</v>
      </c>
      <c r="R15" s="67"/>
      <c r="S15" s="67"/>
      <c r="T15" s="67"/>
      <c r="U15" s="67"/>
      <c r="V15" s="67"/>
      <c r="W15" s="67"/>
      <c r="X15" s="67"/>
      <c r="Y15" s="67"/>
      <c r="Z15" s="61"/>
      <c r="AA15" s="72"/>
      <c r="AK15" s="72"/>
      <c r="AL15" s="49"/>
      <c r="AM15" s="49"/>
      <c r="AN15" s="49"/>
      <c r="AO15" s="49"/>
      <c r="AP15" s="49">
        <v>11</v>
      </c>
      <c r="AQ15" s="50">
        <f t="shared" ca="1" si="0"/>
        <v>0</v>
      </c>
      <c r="AR15" s="50"/>
      <c r="AS15" s="50">
        <f t="shared" ca="1" si="1"/>
        <v>0</v>
      </c>
    </row>
    <row r="16" spans="1:63" ht="25.5" customHeight="1" x14ac:dyDescent="0.15">
      <c r="A16" s="49"/>
      <c r="B16" s="680"/>
      <c r="C16" s="192">
        <v>11</v>
      </c>
      <c r="D16" s="194" t="s">
        <v>505</v>
      </c>
      <c r="E16" s="195"/>
      <c r="F16" s="226"/>
      <c r="G16" s="227"/>
      <c r="H16" s="196">
        <f t="shared" si="2"/>
        <v>0</v>
      </c>
      <c r="I16" s="229"/>
      <c r="J16" s="227"/>
      <c r="K16" s="189"/>
      <c r="L16" s="242">
        <f t="shared" si="3"/>
        <v>0</v>
      </c>
      <c r="M16" s="67"/>
      <c r="N16" s="67"/>
      <c r="O16" s="67"/>
      <c r="P16" s="67"/>
      <c r="Q16" s="331" t="s">
        <v>321</v>
      </c>
      <c r="R16" s="67"/>
      <c r="S16" s="67"/>
      <c r="T16" s="67"/>
      <c r="U16" s="67"/>
      <c r="V16" s="67"/>
      <c r="W16" s="67"/>
      <c r="X16" s="67"/>
      <c r="Y16" s="67"/>
      <c r="Z16" s="61"/>
      <c r="AA16" s="72"/>
      <c r="AK16" s="72"/>
      <c r="AL16" s="49"/>
      <c r="AM16" s="49"/>
      <c r="AN16" s="49"/>
      <c r="AO16" s="49"/>
      <c r="AP16" s="49">
        <v>12</v>
      </c>
      <c r="AQ16" s="50">
        <f t="shared" ca="1" si="0"/>
        <v>0</v>
      </c>
      <c r="AR16" s="50"/>
      <c r="AS16" s="50">
        <f t="shared" ca="1" si="1"/>
        <v>0</v>
      </c>
    </row>
    <row r="17" spans="1:43" ht="25.5" customHeight="1" x14ac:dyDescent="0.15">
      <c r="A17" s="49"/>
      <c r="B17" s="680"/>
      <c r="C17" s="199">
        <v>12</v>
      </c>
      <c r="D17" s="194" t="s">
        <v>506</v>
      </c>
      <c r="E17" s="244"/>
      <c r="F17" s="226"/>
      <c r="G17" s="227"/>
      <c r="H17" s="337">
        <f t="shared" si="2"/>
        <v>0</v>
      </c>
      <c r="I17" s="229"/>
      <c r="J17" s="227"/>
      <c r="K17" s="336"/>
      <c r="L17" s="338">
        <f t="shared" si="3"/>
        <v>0</v>
      </c>
      <c r="M17" s="67"/>
      <c r="N17" s="67"/>
      <c r="O17" s="67"/>
      <c r="P17" s="67"/>
      <c r="Q17" s="331" t="s">
        <v>323</v>
      </c>
      <c r="R17" s="67"/>
      <c r="S17" s="67"/>
      <c r="T17" s="67"/>
      <c r="U17" s="67"/>
      <c r="V17" s="67"/>
      <c r="W17" s="67"/>
      <c r="X17" s="67"/>
      <c r="Y17" s="67"/>
      <c r="Z17" s="61"/>
      <c r="AA17" s="72"/>
      <c r="AK17" s="72"/>
      <c r="AL17" s="49"/>
      <c r="AM17" s="49"/>
      <c r="AN17" s="49"/>
      <c r="AO17" s="49"/>
    </row>
    <row r="18" spans="1:43" ht="25.5" customHeight="1" x14ac:dyDescent="0.15">
      <c r="A18" s="49"/>
      <c r="B18" s="681"/>
      <c r="C18" s="682"/>
      <c r="D18" s="682"/>
      <c r="E18" s="682"/>
      <c r="F18" s="339">
        <f>SUM(F6:F17)+Q14</f>
        <v>0</v>
      </c>
      <c r="G18" s="242">
        <f>SUM(G6:G17)+R14</f>
        <v>0</v>
      </c>
      <c r="H18" s="242">
        <f>SUM(H6:H17)+Q14-R14</f>
        <v>0</v>
      </c>
      <c r="I18" s="280"/>
      <c r="J18" s="339">
        <f>SUM(J6:J17)+S14</f>
        <v>0</v>
      </c>
      <c r="K18" s="242"/>
      <c r="L18" s="242"/>
      <c r="M18" s="67"/>
      <c r="N18" s="67"/>
      <c r="O18" s="67"/>
      <c r="P18" s="67"/>
      <c r="Q18" s="67"/>
      <c r="R18" s="67"/>
      <c r="S18" s="67"/>
      <c r="T18" s="67"/>
      <c r="U18" s="67"/>
      <c r="V18" s="67"/>
      <c r="W18" s="67"/>
      <c r="X18" s="67"/>
      <c r="Y18" s="67"/>
      <c r="Z18" s="61"/>
      <c r="AA18" s="72"/>
      <c r="AK18" s="72"/>
      <c r="AL18" s="49"/>
      <c r="AM18" s="49"/>
      <c r="AN18" s="49"/>
      <c r="AO18" s="49"/>
    </row>
    <row r="19" spans="1:43" ht="22.5" customHeight="1" thickBot="1" x14ac:dyDescent="0.2">
      <c r="A19" s="49"/>
      <c r="B19" s="68"/>
      <c r="C19" s="69"/>
      <c r="D19" s="69"/>
      <c r="E19" s="69"/>
      <c r="F19" s="69"/>
      <c r="G19" s="69"/>
      <c r="H19" s="69"/>
      <c r="I19" s="69"/>
      <c r="J19" s="69"/>
      <c r="K19" s="69"/>
      <c r="L19" s="69"/>
      <c r="M19" s="255"/>
      <c r="N19" s="249"/>
      <c r="O19" s="249"/>
      <c r="P19" s="249"/>
      <c r="Q19" s="250"/>
      <c r="R19" s="70"/>
      <c r="S19" s="251"/>
      <c r="T19" s="252"/>
      <c r="U19" s="253"/>
      <c r="V19" s="253"/>
      <c r="W19" s="254"/>
      <c r="X19" s="252"/>
      <c r="Y19" s="70"/>
      <c r="Z19" s="71"/>
      <c r="AA19" s="72"/>
      <c r="AB19" s="72"/>
      <c r="AC19" s="72"/>
      <c r="AD19" s="72"/>
      <c r="AE19" s="72"/>
      <c r="AF19" s="72"/>
      <c r="AG19" s="72"/>
      <c r="AH19" s="72"/>
      <c r="AI19" s="72"/>
      <c r="AJ19" s="72"/>
      <c r="AK19" s="72"/>
      <c r="AL19" s="49"/>
      <c r="AM19" s="49"/>
      <c r="AN19" s="49"/>
      <c r="AO19" s="49"/>
      <c r="AP19" s="49"/>
      <c r="AQ19" s="50"/>
    </row>
    <row r="20" spans="1:43" ht="16.5" customHeight="1" thickBot="1" x14ac:dyDescent="0.2">
      <c r="A20" s="49"/>
      <c r="B20" s="49"/>
      <c r="C20" s="49"/>
      <c r="D20" s="49"/>
      <c r="E20" s="49"/>
      <c r="F20" s="49"/>
      <c r="G20" s="49"/>
      <c r="H20" s="49"/>
      <c r="I20" s="49"/>
      <c r="J20" s="49"/>
      <c r="K20" s="49"/>
      <c r="L20" s="49"/>
      <c r="M20" s="72"/>
      <c r="AL20" s="49"/>
      <c r="AM20" s="49"/>
      <c r="AN20" s="49"/>
      <c r="AO20" s="49"/>
      <c r="AP20" s="49"/>
      <c r="AQ20" s="50"/>
    </row>
    <row r="21" spans="1:43" ht="18.75" customHeight="1" x14ac:dyDescent="0.15">
      <c r="A21" s="49"/>
      <c r="B21" s="261"/>
      <c r="C21" s="262" t="s">
        <v>291</v>
      </c>
      <c r="D21" s="269"/>
      <c r="E21" s="263"/>
      <c r="F21" s="263"/>
      <c r="G21" s="263"/>
      <c r="H21" s="263"/>
      <c r="I21" s="263"/>
      <c r="J21" s="263"/>
      <c r="K21" s="263"/>
      <c r="L21" s="269"/>
      <c r="M21" s="269"/>
      <c r="N21" s="269"/>
      <c r="O21" s="269"/>
      <c r="P21" s="269"/>
      <c r="Q21" s="269"/>
      <c r="R21" s="269"/>
      <c r="S21" s="269"/>
      <c r="T21" s="269"/>
      <c r="U21" s="269"/>
      <c r="V21" s="269"/>
      <c r="W21" s="269"/>
      <c r="X21" s="269"/>
      <c r="Y21" s="269"/>
      <c r="Z21" s="264"/>
      <c r="AL21" s="49"/>
      <c r="AM21" s="49"/>
      <c r="AN21" s="49"/>
      <c r="AQ21" s="51"/>
    </row>
    <row r="22" spans="1:43" ht="18.75" customHeight="1" x14ac:dyDescent="0.15">
      <c r="A22" s="49"/>
      <c r="B22" s="265"/>
      <c r="E22" s="246"/>
      <c r="F22" s="342"/>
      <c r="G22" s="340" t="s">
        <v>332</v>
      </c>
      <c r="H22" s="684" t="s">
        <v>185</v>
      </c>
      <c r="I22" s="685"/>
      <c r="J22" s="684" t="s">
        <v>186</v>
      </c>
      <c r="K22" s="685"/>
      <c r="Q22" s="342"/>
      <c r="R22" s="340" t="s">
        <v>332</v>
      </c>
      <c r="S22" s="684" t="s">
        <v>185</v>
      </c>
      <c r="T22" s="685"/>
      <c r="U22" s="684" t="s">
        <v>186</v>
      </c>
      <c r="V22" s="692"/>
      <c r="W22" s="685"/>
      <c r="Z22" s="266"/>
      <c r="AL22" s="49"/>
      <c r="AM22" s="49"/>
      <c r="AN22" s="49"/>
      <c r="AQ22" s="51"/>
    </row>
    <row r="23" spans="1:43" ht="18.75" customHeight="1" x14ac:dyDescent="0.15">
      <c r="A23" s="49"/>
      <c r="B23" s="265"/>
      <c r="C23" s="683" t="s">
        <v>289</v>
      </c>
      <c r="D23" s="683"/>
      <c r="E23" s="683"/>
      <c r="F23" s="343" t="s">
        <v>293</v>
      </c>
      <c r="G23" s="247">
        <f>COUNTA(F6:F11)</f>
        <v>0</v>
      </c>
      <c r="H23" s="686">
        <f>SUM(F6:F11)</f>
        <v>0</v>
      </c>
      <c r="I23" s="686"/>
      <c r="J23" s="687">
        <f>SUM(J6:J11)</f>
        <v>0</v>
      </c>
      <c r="K23" s="688"/>
      <c r="N23" s="683" t="s">
        <v>290</v>
      </c>
      <c r="O23" s="683"/>
      <c r="P23" s="683"/>
      <c r="Q23" s="343" t="s">
        <v>293</v>
      </c>
      <c r="R23" s="247">
        <f>COUNTIF(O6:O8,"&lt;7")</f>
        <v>0</v>
      </c>
      <c r="S23" s="686">
        <f ca="1">SUM(AQ5:AQ10)</f>
        <v>0</v>
      </c>
      <c r="T23" s="686"/>
      <c r="U23" s="687">
        <f ca="1">SUM(AS5:AS10)</f>
        <v>0</v>
      </c>
      <c r="V23" s="690"/>
      <c r="W23" s="691"/>
      <c r="Z23" s="266"/>
      <c r="AL23" s="49"/>
      <c r="AM23" s="49"/>
      <c r="AN23" s="49"/>
      <c r="AQ23" s="51"/>
    </row>
    <row r="24" spans="1:43" ht="18.75" customHeight="1" x14ac:dyDescent="0.15">
      <c r="A24" s="49"/>
      <c r="B24" s="265"/>
      <c r="C24" s="683"/>
      <c r="D24" s="683"/>
      <c r="E24" s="683"/>
      <c r="F24" s="343" t="s">
        <v>292</v>
      </c>
      <c r="G24" s="247">
        <f>COUNTA(F12:F17)</f>
        <v>0</v>
      </c>
      <c r="H24" s="686">
        <f>SUM(F12:F17)</f>
        <v>0</v>
      </c>
      <c r="I24" s="686"/>
      <c r="J24" s="686">
        <f>SUM(J12:J17)</f>
        <v>0</v>
      </c>
      <c r="K24" s="686"/>
      <c r="N24" s="683"/>
      <c r="O24" s="683"/>
      <c r="P24" s="683"/>
      <c r="Q24" s="343" t="s">
        <v>292</v>
      </c>
      <c r="R24" s="247">
        <f>COUNTIF(O6:O8,"&gt;6")</f>
        <v>0</v>
      </c>
      <c r="S24" s="686">
        <f ca="1">SUM(AQ11:AQ16)</f>
        <v>0</v>
      </c>
      <c r="T24" s="686"/>
      <c r="U24" s="687">
        <f ca="1">SUM(AS11:AS16)</f>
        <v>0</v>
      </c>
      <c r="V24" s="690"/>
      <c r="W24" s="691"/>
      <c r="Z24" s="266"/>
      <c r="AL24" s="49"/>
      <c r="AM24" s="49"/>
      <c r="AN24" s="49"/>
      <c r="AO24" s="49"/>
      <c r="AP24" s="50"/>
      <c r="AQ24" s="51"/>
    </row>
    <row r="25" spans="1:43" ht="18.75" customHeight="1" thickBot="1" x14ac:dyDescent="0.2">
      <c r="A25" s="49"/>
      <c r="B25" s="267"/>
      <c r="C25" s="341"/>
      <c r="D25" s="248"/>
      <c r="E25" s="248"/>
      <c r="F25" s="248"/>
      <c r="G25" s="248"/>
      <c r="H25" s="248"/>
      <c r="I25" s="248"/>
      <c r="J25" s="248"/>
      <c r="K25" s="248"/>
      <c r="L25" s="341"/>
      <c r="M25" s="341"/>
      <c r="N25" s="341"/>
      <c r="O25" s="341"/>
      <c r="P25" s="341"/>
      <c r="Q25" s="341"/>
      <c r="R25" s="341"/>
      <c r="S25" s="341"/>
      <c r="T25" s="341"/>
      <c r="U25" s="341"/>
      <c r="V25" s="341"/>
      <c r="W25" s="341"/>
      <c r="X25" s="341"/>
      <c r="Y25" s="341"/>
      <c r="Z25" s="268"/>
      <c r="AL25" s="49"/>
      <c r="AM25" s="49"/>
      <c r="AN25" s="49"/>
      <c r="AO25" s="49"/>
      <c r="AP25" s="50"/>
      <c r="AQ25" s="51"/>
    </row>
    <row r="26" spans="1:43" ht="13.7" customHeight="1" x14ac:dyDescent="0.15">
      <c r="A26" s="49"/>
      <c r="N26" s="49"/>
      <c r="AL26" s="49"/>
      <c r="AM26" s="49"/>
      <c r="AN26" s="49"/>
      <c r="AO26" s="49"/>
      <c r="AP26" s="49"/>
      <c r="AQ26" s="50"/>
    </row>
    <row r="27" spans="1:43" ht="13.7" customHeight="1" x14ac:dyDescent="0.15">
      <c r="A27" s="49"/>
      <c r="AL27" s="49"/>
      <c r="AM27" s="49"/>
      <c r="AN27" s="49"/>
      <c r="AO27" s="49"/>
      <c r="AP27" s="49"/>
      <c r="AQ27" s="50"/>
    </row>
    <row r="28" spans="1:43" ht="13.7" customHeight="1" x14ac:dyDescent="0.15">
      <c r="A28" s="49"/>
      <c r="AL28" s="49"/>
      <c r="AM28" s="49"/>
      <c r="AN28" s="49"/>
      <c r="AO28" s="49"/>
      <c r="AP28" s="49"/>
      <c r="AQ28" s="50"/>
    </row>
    <row r="29" spans="1:43" ht="13.7" customHeight="1" x14ac:dyDescent="0.15">
      <c r="A29" s="49"/>
      <c r="AL29" s="49"/>
      <c r="AM29" s="49"/>
      <c r="AN29" s="49"/>
      <c r="AO29" s="49"/>
      <c r="AP29" s="49"/>
      <c r="AQ29" s="50"/>
    </row>
    <row r="30" spans="1:43" ht="12.75" customHeight="1" x14ac:dyDescent="0.15">
      <c r="A30" s="49"/>
      <c r="AL30" s="49"/>
      <c r="AM30" s="49"/>
      <c r="AN30" s="49"/>
      <c r="AO30" s="49"/>
      <c r="AP30" s="49"/>
      <c r="AQ30" s="50"/>
    </row>
    <row r="31" spans="1:43" ht="12.75" customHeight="1" x14ac:dyDescent="0.15"/>
    <row r="32" spans="1:43" ht="12.75" customHeight="1" x14ac:dyDescent="0.15"/>
    <row r="33" ht="12.75" customHeight="1" x14ac:dyDescent="0.15"/>
    <row r="34" ht="12.75" customHeight="1" x14ac:dyDescent="0.15"/>
  </sheetData>
  <sheetProtection algorithmName="SHA-512" hashValue="8ZPGh2IBSX0S/jatwbuWjHEdYY/la/QbRfnkmniHIZ1fRDnMK8R22l4RdT2QbWzsyhhIB7F1Hj0dCVcRnSTtjQ==" saltValue="zlCP+4IZju1drS9/BiazVg==" spinCount="100000" sheet="1" objects="1" scenarios="1"/>
  <mergeCells count="43">
    <mergeCell ref="U24:W24"/>
    <mergeCell ref="N23:P24"/>
    <mergeCell ref="U23:W23"/>
    <mergeCell ref="S22:T22"/>
    <mergeCell ref="U22:W22"/>
    <mergeCell ref="S23:T23"/>
    <mergeCell ref="S24:T24"/>
    <mergeCell ref="B10:B11"/>
    <mergeCell ref="N9:P9"/>
    <mergeCell ref="B12:B18"/>
    <mergeCell ref="C18:E18"/>
    <mergeCell ref="C23:E24"/>
    <mergeCell ref="J22:K22"/>
    <mergeCell ref="H23:I23"/>
    <mergeCell ref="H24:I24"/>
    <mergeCell ref="H22:I22"/>
    <mergeCell ref="J23:K23"/>
    <mergeCell ref="J24:K24"/>
    <mergeCell ref="N13:P13"/>
    <mergeCell ref="R4:R5"/>
    <mergeCell ref="S4:S5"/>
    <mergeCell ref="U4:W4"/>
    <mergeCell ref="C4:C5"/>
    <mergeCell ref="D4:E5"/>
    <mergeCell ref="F4:F5"/>
    <mergeCell ref="G4:G5"/>
    <mergeCell ref="H4:H5"/>
    <mergeCell ref="U9:V9"/>
    <mergeCell ref="B1:Z1"/>
    <mergeCell ref="C3:E3"/>
    <mergeCell ref="N3:P3"/>
    <mergeCell ref="X4:X5"/>
    <mergeCell ref="Y4:Y5"/>
    <mergeCell ref="J4:J5"/>
    <mergeCell ref="K4:K5"/>
    <mergeCell ref="L4:L5"/>
    <mergeCell ref="N4:N5"/>
    <mergeCell ref="O4:P5"/>
    <mergeCell ref="Q4:Q5"/>
    <mergeCell ref="U5:V5"/>
    <mergeCell ref="T4:T5"/>
    <mergeCell ref="I4:I5"/>
    <mergeCell ref="B6:B7"/>
  </mergeCells>
  <phoneticPr fontId="1"/>
  <pageMargins left="0.39" right="0.3" top="0.35433070866141736" bottom="0.47244094488188981"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FF00"/>
    <pageSetUpPr fitToPage="1"/>
  </sheetPr>
  <dimension ref="B1:BS181"/>
  <sheetViews>
    <sheetView showGridLines="0" showRowColHeaders="0" zoomScaleNormal="100" workbookViewId="0">
      <selection activeCell="C10" sqref="C10:D11"/>
    </sheetView>
  </sheetViews>
  <sheetFormatPr defaultColWidth="9" defaultRowHeight="13.5" x14ac:dyDescent="0.15"/>
  <cols>
    <col min="1" max="1" width="4" style="49" customWidth="1"/>
    <col min="2" max="2" width="2.75" style="49" customWidth="1"/>
    <col min="3" max="51" width="2.875" style="49" customWidth="1"/>
    <col min="52" max="53" width="3" style="49" customWidth="1"/>
    <col min="54" max="70" width="3.5" style="49" customWidth="1"/>
    <col min="71" max="71" width="4.375" style="49" hidden="1" customWidth="1"/>
    <col min="72" max="72" width="3.5" style="49" customWidth="1"/>
    <col min="73" max="85" width="2.5" style="49" customWidth="1"/>
    <col min="86" max="16384" width="9" style="49"/>
  </cols>
  <sheetData>
    <row r="1" spans="2:61" ht="24.75" customHeight="1" thickBot="1" x14ac:dyDescent="0.2">
      <c r="B1" s="644" t="s">
        <v>173</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row>
    <row r="2" spans="2:61" ht="13.5" customHeight="1" x14ac:dyDescent="0.15">
      <c r="B2" s="802" t="s">
        <v>238</v>
      </c>
      <c r="C2" s="803"/>
      <c r="D2" s="803"/>
      <c r="E2" s="803"/>
      <c r="F2" s="803"/>
      <c r="G2" s="803"/>
      <c r="H2" s="803"/>
      <c r="I2" s="80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5"/>
    </row>
    <row r="3" spans="2:61" ht="15" customHeight="1" thickBot="1" x14ac:dyDescent="0.2">
      <c r="B3" s="753"/>
      <c r="C3" s="754"/>
      <c r="D3" s="754"/>
      <c r="E3" s="754"/>
      <c r="F3" s="754"/>
      <c r="G3" s="754"/>
      <c r="H3" s="754"/>
      <c r="I3" s="755"/>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7"/>
    </row>
    <row r="4" spans="2:61" ht="13.5" customHeight="1" x14ac:dyDescent="0.15">
      <c r="B4" s="78"/>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4"/>
    </row>
    <row r="5" spans="2:61" ht="13.5" customHeight="1" x14ac:dyDescent="0.15">
      <c r="B5" s="78"/>
      <c r="C5" s="954" t="s">
        <v>111</v>
      </c>
      <c r="D5" s="955"/>
      <c r="E5" s="954" t="s">
        <v>112</v>
      </c>
      <c r="F5" s="955"/>
      <c r="G5" s="954" t="s">
        <v>113</v>
      </c>
      <c r="H5" s="955"/>
      <c r="I5" s="954" t="s">
        <v>114</v>
      </c>
      <c r="J5" s="955"/>
      <c r="K5" s="954" t="s">
        <v>3</v>
      </c>
      <c r="L5" s="955"/>
      <c r="M5" s="953" t="s">
        <v>115</v>
      </c>
      <c r="N5" s="953"/>
      <c r="O5" s="953"/>
      <c r="P5" s="953"/>
      <c r="Q5" s="954" t="s">
        <v>376</v>
      </c>
      <c r="R5" s="955"/>
      <c r="S5" s="954" t="s">
        <v>375</v>
      </c>
      <c r="T5" s="955"/>
      <c r="U5" s="954" t="s">
        <v>119</v>
      </c>
      <c r="V5" s="955"/>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4"/>
    </row>
    <row r="6" spans="2:61" ht="13.7" customHeight="1" x14ac:dyDescent="0.15">
      <c r="B6" s="78"/>
      <c r="C6" s="956"/>
      <c r="D6" s="957"/>
      <c r="E6" s="956"/>
      <c r="F6" s="957"/>
      <c r="G6" s="956"/>
      <c r="H6" s="957"/>
      <c r="I6" s="956"/>
      <c r="J6" s="957"/>
      <c r="K6" s="956"/>
      <c r="L6" s="957"/>
      <c r="M6" s="954" t="s">
        <v>116</v>
      </c>
      <c r="N6" s="955"/>
      <c r="O6" s="954" t="s">
        <v>117</v>
      </c>
      <c r="P6" s="955"/>
      <c r="Q6" s="956"/>
      <c r="R6" s="957"/>
      <c r="S6" s="956"/>
      <c r="T6" s="957"/>
      <c r="U6" s="956"/>
      <c r="V6" s="957"/>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4"/>
    </row>
    <row r="7" spans="2:61" ht="13.7" customHeight="1" x14ac:dyDescent="0.15">
      <c r="B7" s="79"/>
      <c r="C7" s="956"/>
      <c r="D7" s="957"/>
      <c r="E7" s="956"/>
      <c r="F7" s="957"/>
      <c r="G7" s="956"/>
      <c r="H7" s="957"/>
      <c r="I7" s="956"/>
      <c r="J7" s="957"/>
      <c r="K7" s="956"/>
      <c r="L7" s="957"/>
      <c r="M7" s="956"/>
      <c r="N7" s="957"/>
      <c r="O7" s="956"/>
      <c r="P7" s="957"/>
      <c r="Q7" s="956"/>
      <c r="R7" s="957"/>
      <c r="S7" s="956"/>
      <c r="T7" s="957"/>
      <c r="U7" s="956"/>
      <c r="V7" s="957"/>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4"/>
    </row>
    <row r="8" spans="2:61" ht="13.7" customHeight="1" x14ac:dyDescent="0.15">
      <c r="B8" s="79"/>
      <c r="C8" s="956"/>
      <c r="D8" s="957"/>
      <c r="E8" s="956"/>
      <c r="F8" s="957"/>
      <c r="G8" s="956"/>
      <c r="H8" s="957"/>
      <c r="I8" s="956"/>
      <c r="J8" s="957"/>
      <c r="K8" s="956"/>
      <c r="L8" s="957"/>
      <c r="M8" s="958"/>
      <c r="N8" s="959"/>
      <c r="O8" s="958"/>
      <c r="P8" s="959"/>
      <c r="Q8" s="958"/>
      <c r="R8" s="959"/>
      <c r="S8" s="958"/>
      <c r="T8" s="959"/>
      <c r="U8" s="958"/>
      <c r="V8" s="959"/>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4"/>
    </row>
    <row r="9" spans="2:61" ht="13.7" customHeight="1" x14ac:dyDescent="0.15">
      <c r="B9" s="79"/>
      <c r="C9" s="958"/>
      <c r="D9" s="959"/>
      <c r="E9" s="958"/>
      <c r="F9" s="959"/>
      <c r="G9" s="958"/>
      <c r="H9" s="959"/>
      <c r="I9" s="958"/>
      <c r="J9" s="959"/>
      <c r="K9" s="958"/>
      <c r="L9" s="959"/>
      <c r="M9" s="960">
        <v>400000</v>
      </c>
      <c r="N9" s="960"/>
      <c r="O9" s="960">
        <v>270000</v>
      </c>
      <c r="P9" s="960"/>
      <c r="Q9" s="960">
        <v>270000</v>
      </c>
      <c r="R9" s="960"/>
      <c r="S9" s="960">
        <v>350000</v>
      </c>
      <c r="T9" s="960"/>
      <c r="U9" s="960">
        <v>270000</v>
      </c>
      <c r="V9" s="960"/>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4"/>
    </row>
    <row r="10" spans="2:61" ht="13.7" customHeight="1" x14ac:dyDescent="0.15">
      <c r="B10" s="79"/>
      <c r="C10" s="600"/>
      <c r="D10" s="600"/>
      <c r="E10" s="600"/>
      <c r="F10" s="600"/>
      <c r="G10" s="600"/>
      <c r="H10" s="600"/>
      <c r="I10" s="600"/>
      <c r="J10" s="600"/>
      <c r="K10" s="600"/>
      <c r="L10" s="600"/>
      <c r="M10" s="600"/>
      <c r="N10" s="600"/>
      <c r="O10" s="600"/>
      <c r="P10" s="600"/>
      <c r="Q10" s="600"/>
      <c r="R10" s="600"/>
      <c r="S10" s="600"/>
      <c r="T10" s="600"/>
      <c r="U10" s="600"/>
      <c r="V10" s="600"/>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4"/>
    </row>
    <row r="11" spans="2:61" ht="13.7" customHeight="1" x14ac:dyDescent="0.15">
      <c r="B11" s="79"/>
      <c r="C11" s="600"/>
      <c r="D11" s="600"/>
      <c r="E11" s="600"/>
      <c r="F11" s="600"/>
      <c r="G11" s="600"/>
      <c r="H11" s="600"/>
      <c r="I11" s="600"/>
      <c r="J11" s="600"/>
      <c r="K11" s="600"/>
      <c r="L11" s="600"/>
      <c r="M11" s="600"/>
      <c r="N11" s="600"/>
      <c r="O11" s="600"/>
      <c r="P11" s="600"/>
      <c r="Q11" s="600"/>
      <c r="R11" s="600"/>
      <c r="S11" s="600"/>
      <c r="T11" s="600"/>
      <c r="U11" s="600"/>
      <c r="V11" s="600"/>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4"/>
      <c r="BB11" s="80"/>
      <c r="BC11" s="80"/>
      <c r="BD11" s="80"/>
      <c r="BE11" s="80"/>
      <c r="BF11" s="80"/>
      <c r="BG11" s="80"/>
      <c r="BH11" s="80"/>
      <c r="BI11" s="80"/>
    </row>
    <row r="12" spans="2:61" ht="13.7" customHeight="1" x14ac:dyDescent="0.15">
      <c r="B12" s="79"/>
      <c r="C12" s="967"/>
      <c r="D12" s="967"/>
      <c r="E12" s="967"/>
      <c r="F12" s="967"/>
      <c r="G12" s="967"/>
      <c r="H12" s="967"/>
      <c r="I12" s="967"/>
      <c r="J12" s="967"/>
      <c r="K12" s="967"/>
      <c r="L12" s="967"/>
      <c r="M12" s="808">
        <f>IF(M10="○",M9,0)</f>
        <v>0</v>
      </c>
      <c r="N12" s="808"/>
      <c r="O12" s="808">
        <f>IF(O10="○",O9,0)</f>
        <v>0</v>
      </c>
      <c r="P12" s="808"/>
      <c r="Q12" s="808">
        <f>IF(AND(Q10="○",年末調整2!N10+従業員情報!I33&lt;=5000000),Q9,0)</f>
        <v>0</v>
      </c>
      <c r="R12" s="808"/>
      <c r="S12" s="808">
        <f>IF(AND(S10="○",年末調整2!N10+従業員情報!I33&lt;=5000000),S9,0)</f>
        <v>0</v>
      </c>
      <c r="T12" s="808"/>
      <c r="U12" s="808">
        <f>IF(AND(U10="○",年末調整2!N10+従業員情報!I33&lt;=890000,従業員情報!I33&lt;=100000),U9,0)</f>
        <v>0</v>
      </c>
      <c r="V12" s="808"/>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4"/>
      <c r="BH12" s="80"/>
      <c r="BI12" s="80"/>
    </row>
    <row r="13" spans="2:61" ht="13.7" customHeight="1" thickBot="1" x14ac:dyDescent="0.2">
      <c r="B13" s="79"/>
      <c r="C13" s="367"/>
      <c r="D13" s="367"/>
      <c r="E13" s="367"/>
      <c r="F13" s="367"/>
      <c r="G13" s="367"/>
      <c r="H13" s="367"/>
      <c r="I13" s="367"/>
      <c r="J13" s="367"/>
      <c r="K13" s="367"/>
      <c r="L13" s="367"/>
      <c r="M13" s="347"/>
      <c r="N13" s="347"/>
      <c r="O13" s="347"/>
      <c r="P13" s="347"/>
      <c r="Q13" s="347"/>
      <c r="R13" s="347"/>
      <c r="S13" s="347"/>
      <c r="T13" s="347"/>
      <c r="U13" s="347"/>
      <c r="V13" s="347"/>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4"/>
      <c r="BH13" s="80"/>
      <c r="BI13" s="80"/>
    </row>
    <row r="14" spans="2:61" ht="13.7" customHeight="1" x14ac:dyDescent="0.15">
      <c r="B14" s="802" t="s">
        <v>377</v>
      </c>
      <c r="C14" s="803"/>
      <c r="D14" s="803"/>
      <c r="E14" s="803"/>
      <c r="F14" s="803"/>
      <c r="G14" s="803"/>
      <c r="H14" s="803"/>
      <c r="I14" s="80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5"/>
      <c r="BH14" s="80"/>
      <c r="BI14" s="80"/>
    </row>
    <row r="15" spans="2:61" ht="13.7" customHeight="1" thickBot="1" x14ac:dyDescent="0.2">
      <c r="B15" s="753"/>
      <c r="C15" s="754"/>
      <c r="D15" s="754"/>
      <c r="E15" s="754"/>
      <c r="F15" s="754"/>
      <c r="G15" s="754"/>
      <c r="H15" s="754"/>
      <c r="I15" s="755"/>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7"/>
      <c r="BH15" s="80"/>
      <c r="BI15" s="80"/>
    </row>
    <row r="16" spans="2:61" ht="13.7" customHeight="1" x14ac:dyDescent="0.15">
      <c r="B16" s="79"/>
      <c r="C16" s="367"/>
      <c r="D16" s="367"/>
      <c r="E16" s="367"/>
      <c r="F16" s="367"/>
      <c r="G16" s="367"/>
      <c r="H16" s="367"/>
      <c r="I16" s="367"/>
      <c r="J16" s="367"/>
      <c r="K16" s="367"/>
      <c r="L16" s="367"/>
      <c r="M16" s="347"/>
      <c r="N16" s="347"/>
      <c r="O16" s="347"/>
      <c r="P16" s="347"/>
      <c r="Q16" s="347"/>
      <c r="R16" s="347"/>
      <c r="S16" s="347"/>
      <c r="T16" s="347"/>
      <c r="U16" s="347"/>
      <c r="V16" s="347"/>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4"/>
      <c r="BH16" s="80"/>
      <c r="BI16" s="80"/>
    </row>
    <row r="17" spans="2:71" ht="13.7" customHeight="1" x14ac:dyDescent="0.15">
      <c r="B17" s="79"/>
      <c r="C17" s="979" t="s">
        <v>379</v>
      </c>
      <c r="D17" s="979"/>
      <c r="E17" s="979"/>
      <c r="F17" s="979"/>
      <c r="G17" s="979"/>
      <c r="H17" s="979"/>
      <c r="I17" s="979"/>
      <c r="J17" s="979"/>
      <c r="K17" s="979"/>
      <c r="L17" s="979"/>
      <c r="M17" s="979"/>
      <c r="N17" s="979"/>
      <c r="O17" s="980"/>
      <c r="P17" s="980"/>
      <c r="Q17" s="980"/>
      <c r="R17" s="980"/>
      <c r="S17" s="980"/>
      <c r="T17" s="980"/>
      <c r="U17" s="347"/>
      <c r="V17" s="347"/>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4"/>
      <c r="BH17" s="80"/>
      <c r="BI17" s="80"/>
    </row>
    <row r="18" spans="2:71" ht="13.7" customHeight="1" x14ac:dyDescent="0.15">
      <c r="B18" s="79"/>
      <c r="C18" s="979"/>
      <c r="D18" s="979"/>
      <c r="E18" s="979"/>
      <c r="F18" s="979"/>
      <c r="G18" s="979"/>
      <c r="H18" s="979"/>
      <c r="I18" s="979"/>
      <c r="J18" s="979"/>
      <c r="K18" s="979"/>
      <c r="L18" s="979"/>
      <c r="M18" s="979"/>
      <c r="N18" s="979"/>
      <c r="O18" s="980"/>
      <c r="P18" s="980"/>
      <c r="Q18" s="980"/>
      <c r="R18" s="980"/>
      <c r="S18" s="980"/>
      <c r="T18" s="980"/>
      <c r="U18" s="347"/>
      <c r="V18" s="347"/>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H18" s="80"/>
      <c r="BI18" s="80"/>
    </row>
    <row r="19" spans="2:71" ht="13.7" customHeight="1" x14ac:dyDescent="0.15">
      <c r="B19" s="79"/>
      <c r="C19" s="979"/>
      <c r="D19" s="979"/>
      <c r="E19" s="979"/>
      <c r="F19" s="979"/>
      <c r="G19" s="979"/>
      <c r="H19" s="979"/>
      <c r="I19" s="979"/>
      <c r="J19" s="979"/>
      <c r="K19" s="979"/>
      <c r="L19" s="979"/>
      <c r="M19" s="979"/>
      <c r="N19" s="979"/>
      <c r="O19" s="980"/>
      <c r="P19" s="980"/>
      <c r="Q19" s="980"/>
      <c r="R19" s="980"/>
      <c r="S19" s="980"/>
      <c r="T19" s="980"/>
      <c r="U19" s="347"/>
      <c r="V19" s="347"/>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4"/>
      <c r="BH19" s="80"/>
      <c r="BI19" s="80"/>
    </row>
    <row r="20" spans="2:71" ht="13.7" customHeight="1" x14ac:dyDescent="0.15">
      <c r="B20" s="52"/>
      <c r="C20" s="979"/>
      <c r="D20" s="979"/>
      <c r="E20" s="979"/>
      <c r="F20" s="979"/>
      <c r="G20" s="979"/>
      <c r="H20" s="979"/>
      <c r="I20" s="979"/>
      <c r="J20" s="979"/>
      <c r="K20" s="979"/>
      <c r="L20" s="979"/>
      <c r="M20" s="979"/>
      <c r="N20" s="979"/>
      <c r="O20" s="980"/>
      <c r="P20" s="980"/>
      <c r="Q20" s="980"/>
      <c r="R20" s="980"/>
      <c r="S20" s="980"/>
      <c r="T20" s="980"/>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4"/>
    </row>
    <row r="21" spans="2:71" ht="13.7" customHeight="1" x14ac:dyDescent="0.15">
      <c r="B21" s="82"/>
      <c r="C21" s="83"/>
      <c r="D21" s="83"/>
      <c r="E21" s="83"/>
      <c r="F21" s="83"/>
      <c r="G21" s="83"/>
      <c r="H21" s="83"/>
      <c r="I21" s="83"/>
      <c r="J21" s="83"/>
      <c r="K21" s="83"/>
      <c r="L21" s="83"/>
      <c r="M21" s="84"/>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5"/>
    </row>
    <row r="22" spans="2:71" ht="13.7" customHeight="1" x14ac:dyDescent="0.15">
      <c r="B22" s="961" t="s">
        <v>378</v>
      </c>
      <c r="C22" s="962"/>
      <c r="D22" s="962"/>
      <c r="E22" s="962"/>
      <c r="F22" s="962"/>
      <c r="G22" s="962"/>
      <c r="H22" s="962"/>
      <c r="I22" s="963"/>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86"/>
      <c r="AO22" s="86"/>
      <c r="AP22" s="86"/>
      <c r="AQ22" s="86"/>
      <c r="AR22" s="86"/>
      <c r="AS22" s="86"/>
      <c r="AT22" s="86"/>
      <c r="AU22" s="86"/>
      <c r="AV22" s="86"/>
      <c r="AW22" s="86"/>
      <c r="AX22" s="86"/>
      <c r="AY22" s="86"/>
      <c r="AZ22" s="87"/>
    </row>
    <row r="23" spans="2:71" ht="13.7" customHeight="1" thickBot="1" x14ac:dyDescent="0.2">
      <c r="B23" s="964"/>
      <c r="C23" s="965"/>
      <c r="D23" s="965"/>
      <c r="E23" s="965"/>
      <c r="F23" s="965"/>
      <c r="G23" s="965"/>
      <c r="H23" s="965"/>
      <c r="I23" s="96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81" t="s">
        <v>357</v>
      </c>
      <c r="AJ23" s="76"/>
      <c r="AK23" s="76"/>
      <c r="AL23" s="76"/>
      <c r="AM23" s="76"/>
      <c r="AN23" s="76"/>
      <c r="AO23" s="76"/>
      <c r="AP23" s="76"/>
      <c r="AQ23" s="76"/>
      <c r="AR23" s="76"/>
      <c r="AS23" s="76"/>
      <c r="AT23" s="76"/>
      <c r="AU23" s="76"/>
      <c r="AV23" s="76"/>
      <c r="AW23" s="76"/>
      <c r="AX23" s="76"/>
      <c r="AY23" s="76"/>
      <c r="AZ23" s="77"/>
    </row>
    <row r="24" spans="2:71" ht="13.7" customHeight="1" x14ac:dyDescent="0.15">
      <c r="B24" s="79"/>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76"/>
      <c r="AF24" s="76"/>
      <c r="AG24" s="76"/>
      <c r="AH24" s="76"/>
      <c r="AI24" s="76"/>
      <c r="AJ24" s="76"/>
      <c r="AK24" s="76"/>
      <c r="AL24" s="76"/>
      <c r="AM24" s="76"/>
      <c r="AN24" s="53"/>
      <c r="AO24" s="76"/>
      <c r="AP24" s="76"/>
      <c r="AQ24" s="76"/>
      <c r="AR24" s="76"/>
      <c r="AS24" s="76"/>
      <c r="AT24" s="76"/>
      <c r="AU24" s="351"/>
      <c r="AV24" s="351"/>
      <c r="AW24" s="351"/>
      <c r="AX24" s="351"/>
      <c r="AY24" s="351"/>
      <c r="AZ24" s="352"/>
      <c r="BS24" s="501"/>
    </row>
    <row r="25" spans="2:71" ht="13.7" customHeight="1" x14ac:dyDescent="0.15">
      <c r="B25" s="79"/>
      <c r="C25" s="968" t="s">
        <v>352</v>
      </c>
      <c r="D25" s="969"/>
      <c r="E25" s="969"/>
      <c r="F25" s="969"/>
      <c r="G25" s="969"/>
      <c r="H25" s="969"/>
      <c r="I25" s="969"/>
      <c r="J25" s="969"/>
      <c r="K25" s="969"/>
      <c r="L25" s="969"/>
      <c r="M25" s="969"/>
      <c r="N25" s="970"/>
      <c r="O25" s="978"/>
      <c r="P25" s="978"/>
      <c r="Q25" s="978"/>
      <c r="R25" s="978"/>
      <c r="S25" s="978"/>
      <c r="T25" s="978"/>
      <c r="U25" s="53"/>
      <c r="V25" s="53"/>
      <c r="W25" s="53"/>
      <c r="X25" s="53"/>
      <c r="Y25" s="53"/>
      <c r="Z25" s="53"/>
      <c r="AA25" s="53"/>
      <c r="AB25" s="53"/>
      <c r="AC25" s="53"/>
      <c r="AD25" s="53"/>
      <c r="AE25" s="76"/>
      <c r="AF25" s="76"/>
      <c r="AG25" s="76"/>
      <c r="AH25" s="76"/>
      <c r="AI25" s="76"/>
      <c r="AJ25" s="76"/>
      <c r="AK25" s="76"/>
      <c r="AL25" s="76"/>
      <c r="AM25" s="76"/>
      <c r="AN25" s="947" t="s">
        <v>354</v>
      </c>
      <c r="AO25" s="948"/>
      <c r="AP25" s="948"/>
      <c r="AQ25" s="948"/>
      <c r="AR25" s="948"/>
      <c r="AS25" s="949"/>
      <c r="AT25" s="941"/>
      <c r="AU25" s="942"/>
      <c r="AV25" s="942"/>
      <c r="AW25" s="942"/>
      <c r="AX25" s="943"/>
      <c r="AY25" s="351"/>
      <c r="AZ25" s="352"/>
      <c r="BS25" s="502" t="s">
        <v>453</v>
      </c>
    </row>
    <row r="26" spans="2:71" ht="13.7" customHeight="1" x14ac:dyDescent="0.15">
      <c r="B26" s="79"/>
      <c r="C26" s="971"/>
      <c r="D26" s="972"/>
      <c r="E26" s="972"/>
      <c r="F26" s="972"/>
      <c r="G26" s="972"/>
      <c r="H26" s="972"/>
      <c r="I26" s="972"/>
      <c r="J26" s="972"/>
      <c r="K26" s="972"/>
      <c r="L26" s="972"/>
      <c r="M26" s="972"/>
      <c r="N26" s="973"/>
      <c r="O26" s="978"/>
      <c r="P26" s="978"/>
      <c r="Q26" s="978"/>
      <c r="R26" s="978"/>
      <c r="S26" s="978"/>
      <c r="T26" s="978"/>
      <c r="U26" s="53"/>
      <c r="V26" s="53"/>
      <c r="W26" s="53"/>
      <c r="X26" s="53"/>
      <c r="Y26" s="53"/>
      <c r="Z26" s="53"/>
      <c r="AA26" s="53"/>
      <c r="AB26" s="53"/>
      <c r="AC26" s="53"/>
      <c r="AD26" s="53"/>
      <c r="AE26" s="76"/>
      <c r="AF26" s="76"/>
      <c r="AG26" s="76"/>
      <c r="AH26" s="76"/>
      <c r="AI26" s="76"/>
      <c r="AJ26" s="76"/>
      <c r="AK26" s="76"/>
      <c r="AL26" s="76"/>
      <c r="AM26" s="76"/>
      <c r="AN26" s="53"/>
      <c r="AO26" s="76"/>
      <c r="AP26" s="356"/>
      <c r="AQ26" s="356"/>
      <c r="AR26" s="356"/>
      <c r="AS26" s="356"/>
      <c r="AT26" s="76"/>
      <c r="AU26" s="351"/>
      <c r="AV26" s="357" t="s">
        <v>355</v>
      </c>
      <c r="AW26" s="351"/>
      <c r="AX26" s="351"/>
      <c r="AY26" s="351"/>
      <c r="AZ26" s="352"/>
      <c r="BS26" s="502" t="s">
        <v>454</v>
      </c>
    </row>
    <row r="27" spans="2:71" ht="13.7" customHeight="1" x14ac:dyDescent="0.15">
      <c r="B27" s="79"/>
      <c r="C27" s="971"/>
      <c r="D27" s="972"/>
      <c r="E27" s="972"/>
      <c r="F27" s="972"/>
      <c r="G27" s="972"/>
      <c r="H27" s="972"/>
      <c r="I27" s="972"/>
      <c r="J27" s="972"/>
      <c r="K27" s="972"/>
      <c r="L27" s="972"/>
      <c r="M27" s="972"/>
      <c r="N27" s="973"/>
      <c r="O27" s="978"/>
      <c r="P27" s="978"/>
      <c r="Q27" s="978"/>
      <c r="R27" s="978"/>
      <c r="S27" s="978"/>
      <c r="T27" s="978"/>
      <c r="U27" s="53"/>
      <c r="V27" s="53"/>
      <c r="W27" s="53"/>
      <c r="X27" s="53"/>
      <c r="Y27" s="53"/>
      <c r="Z27" s="53"/>
      <c r="AA27" s="53"/>
      <c r="AB27" s="53"/>
      <c r="AC27" s="53"/>
      <c r="AD27" s="53"/>
      <c r="AE27" s="76"/>
      <c r="AF27" s="76"/>
      <c r="AG27" s="76"/>
      <c r="AH27" s="76"/>
      <c r="AI27" s="76"/>
      <c r="AJ27" s="76"/>
      <c r="AK27" s="76"/>
      <c r="AL27" s="76"/>
      <c r="AM27" s="76"/>
      <c r="AN27" s="950" t="s">
        <v>356</v>
      </c>
      <c r="AO27" s="951"/>
      <c r="AP27" s="951"/>
      <c r="AQ27" s="951"/>
      <c r="AR27" s="951"/>
      <c r="AS27" s="952"/>
      <c r="AT27" s="944">
        <f>'給与所得 (配偶者)'!H27</f>
        <v>0</v>
      </c>
      <c r="AU27" s="945"/>
      <c r="AV27" s="945"/>
      <c r="AW27" s="945"/>
      <c r="AX27" s="946"/>
      <c r="AY27" s="351"/>
      <c r="AZ27" s="352"/>
      <c r="BS27" s="502" t="s">
        <v>455</v>
      </c>
    </row>
    <row r="28" spans="2:71" ht="13.7" customHeight="1" x14ac:dyDescent="0.15">
      <c r="B28" s="79"/>
      <c r="C28" s="974"/>
      <c r="D28" s="975"/>
      <c r="E28" s="975"/>
      <c r="F28" s="975"/>
      <c r="G28" s="975"/>
      <c r="H28" s="975"/>
      <c r="I28" s="975"/>
      <c r="J28" s="975"/>
      <c r="K28" s="975"/>
      <c r="L28" s="975"/>
      <c r="M28" s="975"/>
      <c r="N28" s="976"/>
      <c r="O28" s="978"/>
      <c r="P28" s="978"/>
      <c r="Q28" s="978"/>
      <c r="R28" s="978"/>
      <c r="S28" s="978"/>
      <c r="T28" s="978"/>
      <c r="U28" s="53"/>
      <c r="V28" s="53"/>
      <c r="W28" s="53"/>
      <c r="X28" s="53"/>
      <c r="Y28" s="53"/>
      <c r="Z28" s="53"/>
      <c r="AA28" s="53"/>
      <c r="AB28" s="53"/>
      <c r="AC28" s="53"/>
      <c r="AD28" s="53"/>
      <c r="AE28" s="76"/>
      <c r="AF28" s="76"/>
      <c r="AG28" s="76"/>
      <c r="AH28" s="76"/>
      <c r="AI28" s="76"/>
      <c r="AJ28" s="76"/>
      <c r="AK28" s="76"/>
      <c r="AL28" s="76"/>
      <c r="AM28" s="76"/>
      <c r="AN28" s="53"/>
      <c r="AO28" s="76"/>
      <c r="AP28" s="76"/>
      <c r="AQ28" s="76"/>
      <c r="AR28" s="76"/>
      <c r="AS28" s="76"/>
      <c r="AT28" s="76"/>
      <c r="AU28" s="351"/>
      <c r="AV28" s="351"/>
      <c r="AW28" s="351"/>
      <c r="AX28" s="351"/>
      <c r="AY28" s="351"/>
      <c r="AZ28" s="352"/>
      <c r="BS28" s="502" t="s">
        <v>456</v>
      </c>
    </row>
    <row r="29" spans="2:71" ht="13.7" customHeight="1" x14ac:dyDescent="0.15">
      <c r="B29" s="79"/>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76"/>
      <c r="AF29" s="76"/>
      <c r="AG29" s="76"/>
      <c r="AH29" s="76"/>
      <c r="AI29" s="76"/>
      <c r="AJ29" s="76"/>
      <c r="AK29" s="76"/>
      <c r="AL29" s="76"/>
      <c r="AM29" s="76"/>
      <c r="AN29" s="53"/>
      <c r="AO29" s="76"/>
      <c r="AP29" s="76"/>
      <c r="AQ29" s="76"/>
      <c r="AR29" s="76"/>
      <c r="AS29" s="76"/>
      <c r="AT29" s="76"/>
      <c r="AU29" s="351"/>
      <c r="AV29" s="351"/>
      <c r="AW29" s="351"/>
      <c r="AX29" s="351"/>
      <c r="AY29" s="351"/>
      <c r="AZ29" s="352"/>
      <c r="BS29" s="502" t="s">
        <v>457</v>
      </c>
    </row>
    <row r="30" spans="2:71" ht="13.7" customHeight="1" x14ac:dyDescent="0.15">
      <c r="B30" s="79"/>
      <c r="C30" s="358" t="s">
        <v>353</v>
      </c>
      <c r="D30" s="53"/>
      <c r="E30" s="53"/>
      <c r="F30" s="53"/>
      <c r="G30" s="53"/>
      <c r="H30" s="53"/>
      <c r="I30" s="53"/>
      <c r="J30" s="53"/>
      <c r="K30" s="53"/>
      <c r="L30" s="53"/>
      <c r="M30" s="53"/>
      <c r="N30" s="53"/>
      <c r="O30" s="53"/>
      <c r="P30" s="53"/>
      <c r="Q30" s="53"/>
      <c r="R30" s="53"/>
      <c r="S30" s="53"/>
      <c r="T30" s="53"/>
      <c r="U30" s="76"/>
      <c r="V30" s="76"/>
      <c r="W30" s="76"/>
      <c r="X30" s="76"/>
      <c r="Y30" s="76"/>
      <c r="Z30" s="76"/>
      <c r="AA30" s="76"/>
      <c r="AB30" s="76"/>
      <c r="AC30" s="76"/>
      <c r="AD30" s="76"/>
      <c r="AE30" s="76"/>
      <c r="AF30" s="76"/>
      <c r="AG30" s="76"/>
      <c r="AH30" s="76"/>
      <c r="AI30" s="76"/>
      <c r="AJ30" s="76"/>
      <c r="AK30" s="76"/>
      <c r="AL30" s="76"/>
      <c r="AM30" s="76"/>
      <c r="AN30" s="53"/>
      <c r="AO30" s="76"/>
      <c r="AP30" s="76"/>
      <c r="AQ30" s="76"/>
      <c r="AR30" s="76"/>
      <c r="AS30" s="76"/>
      <c r="AT30" s="76"/>
      <c r="AU30" s="351"/>
      <c r="AV30" s="351"/>
      <c r="AW30" s="351"/>
      <c r="AX30" s="351"/>
      <c r="AY30" s="351"/>
      <c r="AZ30" s="352"/>
      <c r="BS30" s="502" t="s">
        <v>458</v>
      </c>
    </row>
    <row r="31" spans="2:71" ht="13.7" customHeight="1" x14ac:dyDescent="0.15">
      <c r="B31" s="79"/>
      <c r="C31" s="977" t="s">
        <v>145</v>
      </c>
      <c r="D31" s="977"/>
      <c r="E31" s="977"/>
      <c r="F31" s="977"/>
      <c r="G31" s="977"/>
      <c r="H31" s="977"/>
      <c r="I31" s="977"/>
      <c r="J31" s="977"/>
      <c r="K31" s="977"/>
      <c r="L31" s="977"/>
      <c r="M31" s="977"/>
      <c r="N31" s="977"/>
      <c r="O31" s="768"/>
      <c r="P31" s="768"/>
      <c r="Q31" s="768"/>
      <c r="R31" s="768"/>
      <c r="S31" s="769"/>
      <c r="T31" s="770" t="s">
        <v>99</v>
      </c>
      <c r="U31" s="76"/>
      <c r="V31" s="76"/>
      <c r="W31" s="76"/>
      <c r="X31" s="76"/>
      <c r="Y31" s="76"/>
      <c r="Z31" s="76"/>
      <c r="AA31" s="76"/>
      <c r="AB31" s="76"/>
      <c r="AC31" s="76"/>
      <c r="AD31" s="76"/>
      <c r="AE31" s="76"/>
      <c r="AF31" s="76"/>
      <c r="AG31" s="76"/>
      <c r="AH31" s="76"/>
      <c r="AI31" s="76"/>
      <c r="AJ31" s="76"/>
      <c r="AK31" s="76"/>
      <c r="AL31" s="76"/>
      <c r="AM31" s="76"/>
      <c r="AN31" s="53"/>
      <c r="AO31" s="76"/>
      <c r="AP31" s="76"/>
      <c r="AQ31" s="76"/>
      <c r="AR31" s="76"/>
      <c r="AS31" s="76"/>
      <c r="AT31" s="76"/>
      <c r="AU31" s="351"/>
      <c r="AV31" s="351"/>
      <c r="AW31" s="351"/>
      <c r="AX31" s="351"/>
      <c r="AY31" s="351"/>
      <c r="AZ31" s="352"/>
      <c r="BS31" s="502" t="s">
        <v>460</v>
      </c>
    </row>
    <row r="32" spans="2:71" ht="13.7" customHeight="1" x14ac:dyDescent="0.15">
      <c r="B32" s="79"/>
      <c r="C32" s="977"/>
      <c r="D32" s="977"/>
      <c r="E32" s="977"/>
      <c r="F32" s="977"/>
      <c r="G32" s="977"/>
      <c r="H32" s="977"/>
      <c r="I32" s="977"/>
      <c r="J32" s="977"/>
      <c r="K32" s="977"/>
      <c r="L32" s="977"/>
      <c r="M32" s="977"/>
      <c r="N32" s="977"/>
      <c r="O32" s="768"/>
      <c r="P32" s="768"/>
      <c r="Q32" s="768"/>
      <c r="R32" s="768"/>
      <c r="S32" s="769"/>
      <c r="T32" s="771"/>
      <c r="U32" s="76"/>
      <c r="V32" s="76"/>
      <c r="W32" s="76"/>
      <c r="X32" s="76"/>
      <c r="Y32" s="76"/>
      <c r="Z32" s="76"/>
      <c r="AA32" s="76"/>
      <c r="AB32" s="76"/>
      <c r="AC32" s="76"/>
      <c r="AD32" s="76"/>
      <c r="AE32" s="76"/>
      <c r="AF32" s="76"/>
      <c r="AG32" s="76"/>
      <c r="AH32" s="76"/>
      <c r="AI32" s="76"/>
      <c r="AJ32" s="76"/>
      <c r="AK32" s="76"/>
      <c r="AL32" s="76"/>
      <c r="AM32" s="76"/>
      <c r="AN32" s="53"/>
      <c r="AO32" s="76"/>
      <c r="AP32" s="76"/>
      <c r="AQ32" s="76"/>
      <c r="AR32" s="76"/>
      <c r="AS32" s="76"/>
      <c r="AT32" s="76"/>
      <c r="AU32" s="351"/>
      <c r="AV32" s="351"/>
      <c r="AW32" s="351"/>
      <c r="AX32" s="351"/>
      <c r="AY32" s="351"/>
      <c r="AZ32" s="352"/>
      <c r="BS32" s="502" t="s">
        <v>461</v>
      </c>
    </row>
    <row r="33" spans="2:71" ht="13.7" customHeight="1" x14ac:dyDescent="0.15">
      <c r="B33" s="79"/>
      <c r="C33" s="977"/>
      <c r="D33" s="977"/>
      <c r="E33" s="977"/>
      <c r="F33" s="977"/>
      <c r="G33" s="977"/>
      <c r="H33" s="977"/>
      <c r="I33" s="977"/>
      <c r="J33" s="977"/>
      <c r="K33" s="977"/>
      <c r="L33" s="977"/>
      <c r="M33" s="977"/>
      <c r="N33" s="977"/>
      <c r="O33" s="768"/>
      <c r="P33" s="768"/>
      <c r="Q33" s="768"/>
      <c r="R33" s="768"/>
      <c r="S33" s="769"/>
      <c r="T33" s="771"/>
      <c r="U33" s="76"/>
      <c r="V33" s="76"/>
      <c r="W33" s="76"/>
      <c r="X33" s="76"/>
      <c r="Y33" s="76"/>
      <c r="Z33" s="76"/>
      <c r="AA33" s="76"/>
      <c r="AB33" s="76"/>
      <c r="AC33" s="76"/>
      <c r="AD33" s="76"/>
      <c r="AE33" s="76"/>
      <c r="AF33" s="76"/>
      <c r="AG33" s="76"/>
      <c r="AH33" s="76"/>
      <c r="AI33" s="76"/>
      <c r="AJ33" s="76"/>
      <c r="AK33" s="76"/>
      <c r="AL33" s="76"/>
      <c r="AM33" s="76"/>
      <c r="AN33" s="53"/>
      <c r="AO33" s="76"/>
      <c r="AP33" s="76"/>
      <c r="AQ33" s="76"/>
      <c r="AR33" s="76"/>
      <c r="AS33" s="76"/>
      <c r="AT33" s="76"/>
      <c r="AU33" s="351"/>
      <c r="AV33" s="351"/>
      <c r="AW33" s="351"/>
      <c r="AX33" s="351"/>
      <c r="AY33" s="351"/>
      <c r="AZ33" s="352"/>
      <c r="BS33" s="502" t="s">
        <v>462</v>
      </c>
    </row>
    <row r="34" spans="2:71" ht="13.7" customHeight="1" x14ac:dyDescent="0.15">
      <c r="B34" s="79"/>
      <c r="C34" s="977"/>
      <c r="D34" s="977"/>
      <c r="E34" s="977"/>
      <c r="F34" s="977"/>
      <c r="G34" s="977"/>
      <c r="H34" s="977"/>
      <c r="I34" s="977"/>
      <c r="J34" s="977"/>
      <c r="K34" s="977"/>
      <c r="L34" s="977"/>
      <c r="M34" s="977"/>
      <c r="N34" s="977"/>
      <c r="O34" s="768"/>
      <c r="P34" s="768"/>
      <c r="Q34" s="768"/>
      <c r="R34" s="768"/>
      <c r="S34" s="769"/>
      <c r="T34" s="772"/>
      <c r="U34" s="53"/>
      <c r="V34" s="53"/>
      <c r="W34" s="53"/>
      <c r="X34" s="53"/>
      <c r="Y34" s="53"/>
      <c r="Z34" s="53"/>
      <c r="AA34" s="53"/>
      <c r="AB34" s="53"/>
      <c r="AC34" s="53"/>
      <c r="AD34" s="53"/>
      <c r="AE34" s="76"/>
      <c r="AF34" s="76"/>
      <c r="AG34" s="76"/>
      <c r="AH34" s="76"/>
      <c r="AI34" s="76"/>
      <c r="AJ34" s="76"/>
      <c r="AK34" s="76"/>
      <c r="AL34" s="76"/>
      <c r="AM34" s="76"/>
      <c r="AN34" s="53"/>
      <c r="AO34" s="76"/>
      <c r="AP34" s="76"/>
      <c r="AQ34" s="76"/>
      <c r="AR34" s="76"/>
      <c r="AS34" s="76"/>
      <c r="AT34" s="76"/>
      <c r="AU34" s="351"/>
      <c r="AV34" s="351"/>
      <c r="AW34" s="351"/>
      <c r="AX34" s="351"/>
      <c r="AY34" s="351"/>
      <c r="AZ34" s="352"/>
      <c r="BS34" s="502" t="s">
        <v>463</v>
      </c>
    </row>
    <row r="35" spans="2:71" ht="13.7" customHeight="1" x14ac:dyDescent="0.15">
      <c r="B35" s="79"/>
      <c r="C35" s="53"/>
      <c r="D35" s="53"/>
      <c r="E35" s="53"/>
      <c r="F35" s="53"/>
      <c r="G35" s="53"/>
      <c r="H35" s="53"/>
      <c r="I35" s="53"/>
      <c r="J35" s="53"/>
      <c r="K35" s="53"/>
      <c r="L35" s="53"/>
      <c r="M35" s="53"/>
      <c r="N35" s="53"/>
      <c r="O35" s="53"/>
      <c r="P35" s="53"/>
      <c r="Q35" s="53"/>
      <c r="R35" s="53"/>
      <c r="S35" s="53"/>
      <c r="T35" s="53"/>
      <c r="U35" s="53"/>
      <c r="V35" s="53"/>
      <c r="W35" s="53"/>
      <c r="X35" s="53"/>
      <c r="Y35" s="53"/>
      <c r="Z35" s="90"/>
      <c r="AA35" s="90"/>
      <c r="AB35" s="347"/>
      <c r="AC35" s="347"/>
      <c r="AD35" s="90"/>
      <c r="AE35" s="90"/>
      <c r="AF35" s="53"/>
      <c r="AG35" s="53"/>
      <c r="AH35" s="91"/>
      <c r="AI35" s="92"/>
      <c r="AJ35" s="92"/>
      <c r="AK35" s="92"/>
      <c r="AL35" s="348"/>
      <c r="AM35" s="348"/>
      <c r="AN35" s="348"/>
      <c r="AO35" s="348"/>
      <c r="AP35" s="348"/>
      <c r="AQ35" s="348"/>
      <c r="AR35" s="348"/>
      <c r="AS35" s="348"/>
      <c r="AT35" s="348"/>
      <c r="AU35" s="348"/>
      <c r="AV35" s="348"/>
      <c r="AW35" s="348"/>
      <c r="AX35" s="348"/>
      <c r="AY35" s="348"/>
      <c r="AZ35" s="350"/>
      <c r="BS35" s="502" t="s">
        <v>464</v>
      </c>
    </row>
    <row r="36" spans="2:71" ht="13.7" customHeight="1" x14ac:dyDescent="0.15">
      <c r="B36" s="79"/>
      <c r="C36" s="809" t="s">
        <v>347</v>
      </c>
      <c r="D36" s="810"/>
      <c r="E36" s="810"/>
      <c r="F36" s="810"/>
      <c r="G36" s="810"/>
      <c r="H36" s="810"/>
      <c r="I36" s="810"/>
      <c r="J36" s="810"/>
      <c r="K36" s="810"/>
      <c r="L36" s="810"/>
      <c r="M36" s="810"/>
      <c r="N36" s="810"/>
      <c r="O36" s="811"/>
      <c r="P36" s="682" t="s">
        <v>226</v>
      </c>
      <c r="Q36" s="682"/>
      <c r="R36" s="682" t="s">
        <v>227</v>
      </c>
      <c r="S36" s="682"/>
      <c r="T36" s="682"/>
      <c r="U36" s="682"/>
      <c r="V36" s="682"/>
      <c r="W36" s="682"/>
      <c r="X36" s="682"/>
      <c r="Y36" s="682"/>
      <c r="Z36" s="682"/>
      <c r="AA36" s="682"/>
      <c r="AB36" s="682"/>
      <c r="AC36" s="682"/>
      <c r="AD36" s="90"/>
      <c r="AE36" s="931" t="s">
        <v>345</v>
      </c>
      <c r="AF36" s="931"/>
      <c r="AG36" s="931"/>
      <c r="AH36" s="931"/>
      <c r="AI36" s="931"/>
      <c r="AJ36" s="931"/>
      <c r="AK36" s="931"/>
      <c r="AL36" s="932"/>
      <c r="AM36" s="933"/>
      <c r="AN36" s="933"/>
      <c r="AO36" s="933"/>
      <c r="AP36" s="938" t="s">
        <v>346</v>
      </c>
      <c r="AQ36" s="348"/>
      <c r="AR36" s="348"/>
      <c r="AS36" s="348"/>
      <c r="AT36" s="348"/>
      <c r="AU36" s="348"/>
      <c r="AV36" s="348"/>
      <c r="AW36" s="348"/>
      <c r="AX36" s="348"/>
      <c r="AY36" s="348"/>
      <c r="AZ36" s="350"/>
      <c r="BS36" s="502" t="s">
        <v>465</v>
      </c>
    </row>
    <row r="37" spans="2:71" ht="13.7" customHeight="1" x14ac:dyDescent="0.15">
      <c r="B37" s="79"/>
      <c r="C37" s="812" t="s">
        <v>213</v>
      </c>
      <c r="D37" s="813"/>
      <c r="E37" s="813"/>
      <c r="F37" s="814"/>
      <c r="G37" s="831"/>
      <c r="H37" s="832"/>
      <c r="I37" s="832"/>
      <c r="J37" s="832"/>
      <c r="K37" s="832"/>
      <c r="L37" s="832"/>
      <c r="M37" s="832"/>
      <c r="N37" s="832"/>
      <c r="O37" s="833"/>
      <c r="P37" s="703"/>
      <c r="Q37" s="703"/>
      <c r="R37" s="704"/>
      <c r="S37" s="705"/>
      <c r="T37" s="705"/>
      <c r="U37" s="705"/>
      <c r="V37" s="705"/>
      <c r="W37" s="705"/>
      <c r="X37" s="705"/>
      <c r="Y37" s="705"/>
      <c r="Z37" s="705"/>
      <c r="AA37" s="705"/>
      <c r="AB37" s="705"/>
      <c r="AC37" s="856"/>
      <c r="AD37" s="90"/>
      <c r="AE37" s="931"/>
      <c r="AF37" s="931"/>
      <c r="AG37" s="931"/>
      <c r="AH37" s="931"/>
      <c r="AI37" s="931"/>
      <c r="AJ37" s="931"/>
      <c r="AK37" s="931"/>
      <c r="AL37" s="934"/>
      <c r="AM37" s="935"/>
      <c r="AN37" s="935"/>
      <c r="AO37" s="935"/>
      <c r="AP37" s="939"/>
      <c r="AQ37" s="348"/>
      <c r="AR37" s="348"/>
      <c r="AS37" s="348"/>
      <c r="AT37" s="348"/>
      <c r="AU37" s="348"/>
      <c r="AV37" s="348"/>
      <c r="AW37" s="348"/>
      <c r="AX37" s="348"/>
      <c r="AY37" s="348"/>
      <c r="AZ37" s="350"/>
      <c r="BS37" s="502" t="s">
        <v>466</v>
      </c>
    </row>
    <row r="38" spans="2:71" ht="13.7" customHeight="1" x14ac:dyDescent="0.15">
      <c r="B38" s="79"/>
      <c r="C38" s="758" t="s">
        <v>125</v>
      </c>
      <c r="D38" s="759"/>
      <c r="E38" s="759"/>
      <c r="F38" s="760"/>
      <c r="G38" s="764"/>
      <c r="H38" s="765"/>
      <c r="I38" s="765"/>
      <c r="J38" s="765"/>
      <c r="K38" s="765"/>
      <c r="L38" s="765"/>
      <c r="M38" s="765"/>
      <c r="N38" s="765"/>
      <c r="O38" s="766"/>
      <c r="P38" s="703"/>
      <c r="Q38" s="703"/>
      <c r="R38" s="706"/>
      <c r="S38" s="707"/>
      <c r="T38" s="707"/>
      <c r="U38" s="707"/>
      <c r="V38" s="707"/>
      <c r="W38" s="707"/>
      <c r="X38" s="707"/>
      <c r="Y38" s="707"/>
      <c r="Z38" s="707"/>
      <c r="AA38" s="707"/>
      <c r="AB38" s="707"/>
      <c r="AC38" s="857"/>
      <c r="AD38" s="90"/>
      <c r="AE38" s="931"/>
      <c r="AF38" s="931"/>
      <c r="AG38" s="931"/>
      <c r="AH38" s="931"/>
      <c r="AI38" s="931"/>
      <c r="AJ38" s="931"/>
      <c r="AK38" s="931"/>
      <c r="AL38" s="934"/>
      <c r="AM38" s="935"/>
      <c r="AN38" s="935"/>
      <c r="AO38" s="935"/>
      <c r="AP38" s="939"/>
      <c r="AQ38" s="348"/>
      <c r="AR38" s="348"/>
      <c r="AS38" s="348"/>
      <c r="AT38" s="348"/>
      <c r="AU38" s="348"/>
      <c r="AV38" s="348"/>
      <c r="AW38" s="348"/>
      <c r="AX38" s="348"/>
      <c r="AY38" s="348"/>
      <c r="AZ38" s="350"/>
      <c r="BS38" s="502" t="s">
        <v>467</v>
      </c>
    </row>
    <row r="39" spans="2:71" ht="13.7" customHeight="1" x14ac:dyDescent="0.15">
      <c r="B39" s="79"/>
      <c r="C39" s="761"/>
      <c r="D39" s="762"/>
      <c r="E39" s="762"/>
      <c r="F39" s="763"/>
      <c r="G39" s="712"/>
      <c r="H39" s="715"/>
      <c r="I39" s="715"/>
      <c r="J39" s="715"/>
      <c r="K39" s="715"/>
      <c r="L39" s="715"/>
      <c r="M39" s="715"/>
      <c r="N39" s="715"/>
      <c r="O39" s="713"/>
      <c r="P39" s="703"/>
      <c r="Q39" s="703"/>
      <c r="R39" s="708"/>
      <c r="S39" s="709"/>
      <c r="T39" s="709"/>
      <c r="U39" s="709"/>
      <c r="V39" s="709"/>
      <c r="W39" s="709"/>
      <c r="X39" s="709"/>
      <c r="Y39" s="709"/>
      <c r="Z39" s="709"/>
      <c r="AA39" s="709"/>
      <c r="AB39" s="709"/>
      <c r="AC39" s="858"/>
      <c r="AD39" s="90"/>
      <c r="AE39" s="931"/>
      <c r="AF39" s="931"/>
      <c r="AG39" s="931"/>
      <c r="AH39" s="931"/>
      <c r="AI39" s="931"/>
      <c r="AJ39" s="931"/>
      <c r="AK39" s="931"/>
      <c r="AL39" s="936"/>
      <c r="AM39" s="937"/>
      <c r="AN39" s="937"/>
      <c r="AO39" s="937"/>
      <c r="AP39" s="940"/>
      <c r="AQ39" s="348"/>
      <c r="AR39" s="348"/>
      <c r="AS39" s="348"/>
      <c r="AT39" s="348"/>
      <c r="AU39" s="348"/>
      <c r="AV39" s="348"/>
      <c r="AW39" s="348"/>
      <c r="AX39" s="348"/>
      <c r="AY39" s="348"/>
      <c r="AZ39" s="350"/>
      <c r="BS39" s="502" t="s">
        <v>459</v>
      </c>
    </row>
    <row r="40" spans="2:71" ht="13.7" customHeight="1" x14ac:dyDescent="0.15">
      <c r="B40" s="79"/>
      <c r="C40" s="353"/>
      <c r="D40" s="353"/>
      <c r="E40" s="353"/>
      <c r="F40" s="353"/>
      <c r="G40" s="353"/>
      <c r="H40" s="353"/>
      <c r="I40" s="353"/>
      <c r="J40" s="353"/>
      <c r="K40" s="353"/>
      <c r="L40" s="353"/>
      <c r="M40" s="353"/>
      <c r="N40" s="353"/>
      <c r="O40" s="353"/>
      <c r="P40" s="355" t="str">
        <f>IF(OR(P37="",P37="00"),"","非居住者")</f>
        <v/>
      </c>
      <c r="Q40" s="349"/>
      <c r="R40" s="349"/>
      <c r="S40" s="349"/>
      <c r="T40" s="349"/>
      <c r="U40" s="349"/>
      <c r="V40" s="349"/>
      <c r="W40" s="349"/>
      <c r="X40" s="349"/>
      <c r="Y40" s="349"/>
      <c r="Z40" s="349"/>
      <c r="AA40" s="92"/>
      <c r="AB40" s="92"/>
      <c r="AC40" s="92"/>
      <c r="AD40" s="53"/>
      <c r="AE40" s="53"/>
      <c r="AF40" s="53"/>
      <c r="AG40" s="53"/>
      <c r="AH40" s="53"/>
      <c r="AI40" s="53"/>
      <c r="AJ40" s="53"/>
      <c r="AK40" s="53"/>
      <c r="AL40" s="53"/>
      <c r="AM40" s="53"/>
      <c r="AN40" s="53"/>
      <c r="AO40" s="53"/>
      <c r="AP40" s="53"/>
      <c r="AQ40" s="348"/>
      <c r="AR40" s="348"/>
      <c r="AS40" s="348"/>
      <c r="AT40" s="348"/>
      <c r="AU40" s="348"/>
      <c r="AV40" s="348"/>
      <c r="AW40" s="348"/>
      <c r="AX40" s="348"/>
      <c r="AY40" s="348"/>
      <c r="AZ40" s="350"/>
      <c r="BB40" s="80"/>
      <c r="BC40" s="80"/>
      <c r="BD40" s="80"/>
      <c r="BE40" s="80"/>
      <c r="BF40" s="80"/>
      <c r="BG40" s="80"/>
      <c r="BH40" s="80"/>
      <c r="BI40" s="80"/>
      <c r="BS40" s="502" t="s">
        <v>468</v>
      </c>
    </row>
    <row r="41" spans="2:71" ht="13.7" customHeight="1" x14ac:dyDescent="0.15">
      <c r="B41" s="79"/>
      <c r="C41" s="53"/>
      <c r="D41" s="53"/>
      <c r="E41" s="53"/>
      <c r="F41" s="53"/>
      <c r="G41" s="53"/>
      <c r="H41" s="53"/>
      <c r="I41" s="53"/>
      <c r="J41" s="53"/>
      <c r="K41" s="53"/>
      <c r="L41" s="53"/>
      <c r="M41" s="53"/>
      <c r="N41" s="53"/>
      <c r="O41" s="53"/>
      <c r="P41" s="53"/>
      <c r="Q41" s="53"/>
      <c r="R41" s="53"/>
      <c r="S41" s="53"/>
      <c r="T41" s="53"/>
      <c r="U41" s="53"/>
      <c r="V41" s="53"/>
      <c r="W41" s="53"/>
      <c r="X41" s="53"/>
      <c r="Y41" s="53"/>
      <c r="Z41" s="90"/>
      <c r="AA41" s="90"/>
      <c r="AB41" s="347"/>
      <c r="AC41" s="347"/>
      <c r="AD41" s="90"/>
      <c r="AE41" s="90"/>
      <c r="AF41" s="53"/>
      <c r="AG41" s="53"/>
      <c r="AH41" s="91"/>
      <c r="AI41" s="92"/>
      <c r="AJ41" s="92"/>
      <c r="AK41" s="92"/>
      <c r="AL41" s="348"/>
      <c r="AM41" s="348"/>
      <c r="AN41" s="348"/>
      <c r="AO41" s="348"/>
      <c r="AP41" s="348"/>
      <c r="AQ41" s="348"/>
      <c r="AR41" s="348"/>
      <c r="AS41" s="348"/>
      <c r="AT41" s="348"/>
      <c r="AU41" s="348"/>
      <c r="AV41" s="348"/>
      <c r="AW41" s="348"/>
      <c r="AX41" s="348"/>
      <c r="AY41" s="348"/>
      <c r="AZ41" s="350"/>
      <c r="BE41" s="80"/>
      <c r="BF41" s="80"/>
      <c r="BG41" s="80"/>
      <c r="BH41" s="80"/>
      <c r="BI41" s="80"/>
      <c r="BS41" s="502" t="s">
        <v>469</v>
      </c>
    </row>
    <row r="42" spans="2:71" ht="13.7" customHeight="1" x14ac:dyDescent="0.15">
      <c r="B42" s="79"/>
      <c r="C42" s="824" t="s">
        <v>228</v>
      </c>
      <c r="D42" s="825"/>
      <c r="E42" s="825"/>
      <c r="F42" s="825"/>
      <c r="G42" s="825"/>
      <c r="H42" s="825"/>
      <c r="I42" s="826"/>
      <c r="J42" s="53"/>
      <c r="K42" s="53"/>
      <c r="L42" s="925" t="s">
        <v>348</v>
      </c>
      <c r="M42" s="926"/>
      <c r="N42" s="926"/>
      <c r="O42" s="926"/>
      <c r="P42" s="926"/>
      <c r="Q42" s="926"/>
      <c r="R42" s="926"/>
      <c r="S42" s="927"/>
      <c r="T42" s="53"/>
      <c r="U42" s="53"/>
      <c r="V42" s="925" t="s">
        <v>349</v>
      </c>
      <c r="W42" s="926"/>
      <c r="X42" s="926"/>
      <c r="Y42" s="926"/>
      <c r="Z42" s="926"/>
      <c r="AA42" s="926"/>
      <c r="AB42" s="926"/>
      <c r="AC42" s="927"/>
      <c r="AD42" s="53"/>
      <c r="AE42" s="53"/>
      <c r="AF42" s="53"/>
      <c r="AG42" s="53"/>
      <c r="AH42" s="53"/>
      <c r="AI42" s="53"/>
      <c r="AJ42" s="53"/>
      <c r="AK42" s="53"/>
      <c r="AL42" s="53"/>
      <c r="AM42" s="53"/>
      <c r="AN42" s="53"/>
      <c r="AO42" s="53"/>
      <c r="AP42" s="53"/>
      <c r="AQ42" s="348"/>
      <c r="AR42" s="348"/>
      <c r="AS42" s="348"/>
      <c r="AT42" s="348"/>
      <c r="AU42" s="348"/>
      <c r="AV42" s="348"/>
      <c r="AW42" s="348"/>
      <c r="AX42" s="348"/>
      <c r="AY42" s="348"/>
      <c r="AZ42" s="350"/>
      <c r="BE42" s="80"/>
      <c r="BF42" s="80"/>
      <c r="BG42" s="80"/>
      <c r="BH42" s="80"/>
      <c r="BI42" s="80"/>
      <c r="BS42" s="502" t="s">
        <v>470</v>
      </c>
    </row>
    <row r="43" spans="2:71" ht="13.7" customHeight="1" x14ac:dyDescent="0.15">
      <c r="B43" s="79"/>
      <c r="C43" s="815" t="str">
        <f>IF(年末調整2!N10&lt;=10000000,IF(O25="受ける",IF(AND(O31&gt;620000,O31&lt;=1330000),"配偶者特別控除",IF(AND(O31&lt;=620000,AL36&lt;70),"一般の控除対象配偶者",IF(AND(O31&lt;=620000,AL36&gt;=70),"老人控除対象配偶者","適用なし"))),"適用なし"),"適用なし")</f>
        <v>適用なし</v>
      </c>
      <c r="D43" s="816"/>
      <c r="E43" s="816"/>
      <c r="F43" s="816"/>
      <c r="G43" s="816"/>
      <c r="H43" s="816"/>
      <c r="I43" s="817"/>
      <c r="J43" s="53"/>
      <c r="K43" s="53"/>
      <c r="L43" s="928"/>
      <c r="M43" s="929"/>
      <c r="N43" s="929"/>
      <c r="O43" s="929"/>
      <c r="P43" s="929"/>
      <c r="Q43" s="929"/>
      <c r="R43" s="929"/>
      <c r="S43" s="930"/>
      <c r="T43" s="53"/>
      <c r="U43" s="53"/>
      <c r="V43" s="928"/>
      <c r="W43" s="929"/>
      <c r="X43" s="929"/>
      <c r="Y43" s="929"/>
      <c r="Z43" s="929"/>
      <c r="AA43" s="929"/>
      <c r="AB43" s="929"/>
      <c r="AC43" s="930"/>
      <c r="AD43" s="53"/>
      <c r="AE43" s="53"/>
      <c r="AF43" s="53"/>
      <c r="AG43" s="53"/>
      <c r="AH43" s="53"/>
      <c r="AI43" s="53"/>
      <c r="AJ43" s="53"/>
      <c r="AK43" s="53"/>
      <c r="AL43" s="53"/>
      <c r="AM43" s="53"/>
      <c r="AN43" s="53"/>
      <c r="AO43" s="53"/>
      <c r="AP43" s="53"/>
      <c r="AQ43" s="348"/>
      <c r="AR43" s="348"/>
      <c r="AS43" s="348"/>
      <c r="AT43" s="348"/>
      <c r="AU43" s="348"/>
      <c r="AV43" s="348"/>
      <c r="AW43" s="348"/>
      <c r="AX43" s="348"/>
      <c r="AY43" s="348"/>
      <c r="AZ43" s="350"/>
      <c r="BE43" s="80"/>
      <c r="BF43" s="80"/>
      <c r="BG43" s="80"/>
      <c r="BH43" s="80"/>
      <c r="BI43" s="80"/>
      <c r="BS43" s="502" t="s">
        <v>471</v>
      </c>
    </row>
    <row r="44" spans="2:71" ht="13.7" customHeight="1" x14ac:dyDescent="0.15">
      <c r="B44" s="79"/>
      <c r="C44" s="818"/>
      <c r="D44" s="819"/>
      <c r="E44" s="819"/>
      <c r="F44" s="819"/>
      <c r="G44" s="819"/>
      <c r="H44" s="819"/>
      <c r="I44" s="820"/>
      <c r="J44" s="53"/>
      <c r="K44" s="53"/>
      <c r="L44" s="827">
        <f>E46+G46</f>
        <v>0</v>
      </c>
      <c r="M44" s="828"/>
      <c r="N44" s="828"/>
      <c r="O44" s="828"/>
      <c r="P44" s="828"/>
      <c r="Q44" s="828"/>
      <c r="R44" s="828"/>
      <c r="S44" s="88"/>
      <c r="T44" s="53"/>
      <c r="U44" s="53"/>
      <c r="V44" s="827">
        <f>IF(C43="配偶者特別控除",保険料控除!I44,0)</f>
        <v>0</v>
      </c>
      <c r="W44" s="828"/>
      <c r="X44" s="828"/>
      <c r="Y44" s="828"/>
      <c r="Z44" s="828"/>
      <c r="AA44" s="828"/>
      <c r="AB44" s="828"/>
      <c r="AC44" s="88"/>
      <c r="AD44" s="53"/>
      <c r="AE44" s="53"/>
      <c r="AF44" s="53"/>
      <c r="AG44" s="53"/>
      <c r="AH44" s="53"/>
      <c r="AI44" s="53"/>
      <c r="AJ44" s="53"/>
      <c r="AK44" s="53"/>
      <c r="AL44" s="53"/>
      <c r="AM44" s="53"/>
      <c r="AN44" s="53"/>
      <c r="AO44" s="53"/>
      <c r="AP44" s="53"/>
      <c r="AQ44" s="348"/>
      <c r="AR44" s="348"/>
      <c r="AS44" s="348"/>
      <c r="AT44" s="348"/>
      <c r="AU44" s="348"/>
      <c r="AV44" s="348"/>
      <c r="AW44" s="348"/>
      <c r="AX44" s="348"/>
      <c r="AY44" s="348"/>
      <c r="AZ44" s="350"/>
      <c r="BE44" s="80"/>
      <c r="BF44" s="80"/>
      <c r="BG44" s="80"/>
      <c r="BH44" s="80"/>
      <c r="BI44" s="80"/>
      <c r="BS44" s="502" t="s">
        <v>472</v>
      </c>
    </row>
    <row r="45" spans="2:71" ht="13.7" customHeight="1" x14ac:dyDescent="0.15">
      <c r="B45" s="79"/>
      <c r="C45" s="821"/>
      <c r="D45" s="822"/>
      <c r="E45" s="822"/>
      <c r="F45" s="822"/>
      <c r="G45" s="822"/>
      <c r="H45" s="822"/>
      <c r="I45" s="823"/>
      <c r="J45" s="53"/>
      <c r="K45" s="53"/>
      <c r="L45" s="829"/>
      <c r="M45" s="830"/>
      <c r="N45" s="830"/>
      <c r="O45" s="830"/>
      <c r="P45" s="830"/>
      <c r="Q45" s="830"/>
      <c r="R45" s="830"/>
      <c r="S45" s="89" t="s">
        <v>99</v>
      </c>
      <c r="T45" s="53"/>
      <c r="U45" s="53"/>
      <c r="V45" s="829"/>
      <c r="W45" s="830"/>
      <c r="X45" s="830"/>
      <c r="Y45" s="830"/>
      <c r="Z45" s="830"/>
      <c r="AA45" s="830"/>
      <c r="AB45" s="830"/>
      <c r="AC45" s="89" t="s">
        <v>99</v>
      </c>
      <c r="AD45" s="53"/>
      <c r="AE45" s="53"/>
      <c r="AF45" s="53"/>
      <c r="AG45" s="53"/>
      <c r="AH45" s="53"/>
      <c r="AI45" s="53"/>
      <c r="AJ45" s="53"/>
      <c r="AK45" s="53"/>
      <c r="AL45" s="53"/>
      <c r="AM45" s="53"/>
      <c r="AN45" s="53"/>
      <c r="AO45" s="53"/>
      <c r="AP45" s="53"/>
      <c r="AQ45" s="348"/>
      <c r="AR45" s="348"/>
      <c r="AS45" s="348"/>
      <c r="AT45" s="348"/>
      <c r="AU45" s="348"/>
      <c r="AV45" s="348"/>
      <c r="AW45" s="348"/>
      <c r="AX45" s="348"/>
      <c r="AY45" s="348"/>
      <c r="AZ45" s="350"/>
      <c r="BE45" s="80"/>
      <c r="BF45" s="80"/>
      <c r="BG45" s="80"/>
      <c r="BH45" s="80"/>
      <c r="BI45" s="80"/>
      <c r="BS45" s="502" t="s">
        <v>473</v>
      </c>
    </row>
    <row r="46" spans="2:71" ht="13.7" customHeight="1" x14ac:dyDescent="0.15">
      <c r="B46" s="79"/>
      <c r="C46" s="53"/>
      <c r="D46" s="53"/>
      <c r="E46" s="808">
        <f>IF(C43="一般の控除対象配偶者",保険料控除!I29,0)</f>
        <v>0</v>
      </c>
      <c r="F46" s="808"/>
      <c r="G46" s="808">
        <f>IF(C43="老人控除対象配偶者",保険料控除!I30,0)</f>
        <v>0</v>
      </c>
      <c r="H46" s="808"/>
      <c r="I46" s="53"/>
      <c r="J46" s="53"/>
      <c r="K46" s="53"/>
      <c r="L46" s="53"/>
      <c r="M46" s="53"/>
      <c r="N46" s="53"/>
      <c r="O46" s="53"/>
      <c r="P46" s="53"/>
      <c r="Q46" s="53"/>
      <c r="R46" s="53"/>
      <c r="S46" s="53"/>
      <c r="T46" s="53"/>
      <c r="U46" s="53"/>
      <c r="V46" s="53"/>
      <c r="W46" s="53"/>
      <c r="X46" s="53"/>
      <c r="Y46" s="53"/>
      <c r="Z46" s="90"/>
      <c r="AA46" s="90"/>
      <c r="AB46" s="808"/>
      <c r="AC46" s="808"/>
      <c r="AD46" s="53"/>
      <c r="AE46" s="53"/>
      <c r="AF46" s="53"/>
      <c r="AG46" s="53"/>
      <c r="AH46" s="53"/>
      <c r="AI46" s="53"/>
      <c r="AJ46" s="53"/>
      <c r="AK46" s="53"/>
      <c r="AL46" s="53"/>
      <c r="AM46" s="53"/>
      <c r="AN46" s="53"/>
      <c r="AO46" s="53"/>
      <c r="AP46" s="53"/>
      <c r="AQ46" s="53"/>
      <c r="AR46" s="53"/>
      <c r="AS46" s="53"/>
      <c r="AT46" s="53"/>
      <c r="AU46" s="53"/>
      <c r="AV46" s="53"/>
      <c r="AW46" s="53"/>
      <c r="AX46" s="53"/>
      <c r="AY46" s="53"/>
      <c r="AZ46" s="54"/>
      <c r="BE46" s="80"/>
      <c r="BF46" s="80"/>
      <c r="BG46" s="80"/>
      <c r="BH46" s="80"/>
      <c r="BI46" s="80"/>
      <c r="BS46" s="502" t="s">
        <v>474</v>
      </c>
    </row>
    <row r="47" spans="2:71" ht="13.7" customHeight="1" x14ac:dyDescent="0.15">
      <c r="B47" s="79"/>
      <c r="C47" s="354"/>
      <c r="D47" s="354"/>
      <c r="E47" s="354"/>
      <c r="F47" s="354"/>
      <c r="G47" s="354"/>
      <c r="H47" s="354"/>
      <c r="I47" s="354"/>
      <c r="J47" s="354"/>
      <c r="K47" s="354"/>
      <c r="L47" s="354"/>
      <c r="M47" s="354"/>
      <c r="N47" s="354"/>
      <c r="O47" s="354"/>
      <c r="P47" s="53"/>
      <c r="Q47" s="53"/>
      <c r="R47" s="53"/>
      <c r="S47" s="53"/>
      <c r="T47" s="53"/>
      <c r="U47" s="53"/>
      <c r="V47" s="53"/>
      <c r="W47" s="349"/>
      <c r="X47" s="349"/>
      <c r="Y47" s="349"/>
      <c r="Z47" s="349"/>
      <c r="AA47" s="349"/>
      <c r="AB47" s="349"/>
      <c r="AC47" s="349"/>
      <c r="AD47" s="53"/>
      <c r="AE47" s="53"/>
      <c r="AF47" s="53"/>
      <c r="AG47" s="53"/>
      <c r="AH47" s="53"/>
      <c r="AI47" s="53"/>
      <c r="AJ47" s="53"/>
      <c r="AK47" s="53"/>
      <c r="AL47" s="53"/>
      <c r="AM47" s="53"/>
      <c r="AN47" s="53"/>
      <c r="AO47" s="53"/>
      <c r="AP47" s="53"/>
      <c r="AQ47" s="53"/>
      <c r="AR47" s="53"/>
      <c r="AS47" s="53"/>
      <c r="AT47" s="53"/>
      <c r="AU47" s="53"/>
      <c r="AV47" s="53"/>
      <c r="AW47" s="53"/>
      <c r="AX47" s="53"/>
      <c r="AY47" s="53"/>
      <c r="AZ47" s="54"/>
      <c r="BA47" s="80"/>
      <c r="BE47" s="80"/>
      <c r="BF47" s="80"/>
      <c r="BG47" s="80"/>
      <c r="BH47" s="80"/>
      <c r="BI47" s="80"/>
      <c r="BS47" s="503" t="s">
        <v>475</v>
      </c>
    </row>
    <row r="48" spans="2:71" ht="13.7" customHeight="1" x14ac:dyDescent="0.15">
      <c r="B48" s="82"/>
      <c r="C48" s="94"/>
      <c r="D48" s="94"/>
      <c r="E48" s="94"/>
      <c r="F48" s="94"/>
      <c r="G48" s="94"/>
      <c r="H48" s="94"/>
      <c r="I48" s="94"/>
      <c r="J48" s="94"/>
      <c r="K48" s="94"/>
      <c r="L48" s="94"/>
      <c r="M48" s="94"/>
      <c r="N48" s="94"/>
      <c r="O48" s="94"/>
      <c r="P48" s="83"/>
      <c r="Q48" s="83"/>
      <c r="R48" s="83"/>
      <c r="S48" s="83"/>
      <c r="T48" s="83"/>
      <c r="U48" s="83"/>
      <c r="V48" s="83"/>
      <c r="W48" s="83"/>
      <c r="X48" s="83"/>
      <c r="Y48" s="83"/>
      <c r="Z48" s="83"/>
      <c r="AA48" s="83"/>
      <c r="AB48" s="83"/>
      <c r="AC48" s="83"/>
      <c r="AD48" s="83"/>
      <c r="AE48" s="83"/>
      <c r="AF48" s="83"/>
      <c r="AG48" s="95"/>
      <c r="AH48" s="83"/>
      <c r="AI48" s="83"/>
      <c r="AJ48" s="83"/>
      <c r="AK48" s="83"/>
      <c r="AL48" s="83"/>
      <c r="AM48" s="96"/>
      <c r="AN48" s="96"/>
      <c r="AO48" s="96"/>
      <c r="AP48" s="96"/>
      <c r="AQ48" s="83"/>
      <c r="AR48" s="83"/>
      <c r="AS48" s="83"/>
      <c r="AT48" s="83"/>
      <c r="AU48" s="83"/>
      <c r="AV48" s="83"/>
      <c r="AW48" s="83"/>
      <c r="AX48" s="83"/>
      <c r="AY48" s="83"/>
      <c r="AZ48" s="85"/>
      <c r="BS48" s="504"/>
    </row>
    <row r="49" spans="2:71" ht="13.7" customHeight="1" x14ac:dyDescent="0.15">
      <c r="B49" s="750" t="s">
        <v>239</v>
      </c>
      <c r="C49" s="751"/>
      <c r="D49" s="751"/>
      <c r="E49" s="751"/>
      <c r="F49" s="751"/>
      <c r="G49" s="751"/>
      <c r="H49" s="751"/>
      <c r="I49" s="752"/>
      <c r="J49" s="97"/>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76"/>
      <c r="AP49" s="76"/>
      <c r="AQ49" s="53"/>
      <c r="AR49" s="53"/>
      <c r="AS49" s="53"/>
      <c r="AT49" s="53"/>
      <c r="AU49" s="53"/>
      <c r="AV49" s="53"/>
      <c r="AW49" s="76"/>
      <c r="AX49" s="76"/>
      <c r="AY49" s="76"/>
      <c r="AZ49" s="77"/>
      <c r="BS49" s="504"/>
    </row>
    <row r="50" spans="2:71" ht="13.7" customHeight="1" thickBot="1" x14ac:dyDescent="0.2">
      <c r="B50" s="753"/>
      <c r="C50" s="754"/>
      <c r="D50" s="754"/>
      <c r="E50" s="754"/>
      <c r="F50" s="754"/>
      <c r="G50" s="754"/>
      <c r="H50" s="754"/>
      <c r="I50" s="755"/>
      <c r="J50" s="97"/>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53"/>
      <c r="AR50" s="53"/>
      <c r="AS50" s="53"/>
      <c r="AT50" s="53"/>
      <c r="AU50" s="53"/>
      <c r="AV50" s="53"/>
      <c r="AW50" s="76"/>
      <c r="AX50" s="76"/>
      <c r="AY50" s="76"/>
      <c r="AZ50" s="77"/>
      <c r="BS50" s="504"/>
    </row>
    <row r="51" spans="2:71" ht="16.5" customHeight="1" x14ac:dyDescent="0.15">
      <c r="B51" s="79"/>
      <c r="C51" s="53"/>
      <c r="D51" s="53"/>
      <c r="E51" s="53"/>
      <c r="F51" s="53"/>
      <c r="G51" s="93"/>
      <c r="H51" s="93"/>
      <c r="I51" s="93"/>
      <c r="J51" s="93"/>
      <c r="K51" s="93"/>
      <c r="L51" s="9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902"/>
      <c r="AR51" s="902"/>
      <c r="AS51" s="902"/>
      <c r="AT51" s="902"/>
      <c r="AU51" s="902"/>
      <c r="AV51" s="902"/>
      <c r="AW51" s="902"/>
      <c r="AX51" s="53"/>
      <c r="AY51" s="53"/>
      <c r="AZ51" s="54"/>
      <c r="BS51" s="504"/>
    </row>
    <row r="52" spans="2:71" ht="15.75" customHeight="1" x14ac:dyDescent="0.15">
      <c r="B52" s="79"/>
      <c r="C52" s="888" t="s">
        <v>229</v>
      </c>
      <c r="D52" s="889"/>
      <c r="E52" s="889"/>
      <c r="F52" s="889"/>
      <c r="G52" s="889"/>
      <c r="H52" s="889"/>
      <c r="I52" s="889"/>
      <c r="J52" s="889"/>
      <c r="K52" s="889"/>
      <c r="L52" s="889"/>
      <c r="M52" s="889"/>
      <c r="N52" s="889"/>
      <c r="O52" s="889"/>
      <c r="P52" s="889"/>
      <c r="Q52" s="889"/>
      <c r="R52" s="889"/>
      <c r="S52" s="889"/>
      <c r="T52" s="889"/>
      <c r="U52" s="889"/>
      <c r="V52" s="889"/>
      <c r="W52" s="889"/>
      <c r="X52" s="889"/>
      <c r="Y52" s="889"/>
      <c r="Z52" s="889"/>
      <c r="AA52" s="889"/>
      <c r="AB52" s="889"/>
      <c r="AC52" s="889"/>
      <c r="AD52" s="889"/>
      <c r="AE52" s="889"/>
      <c r="AF52" s="889"/>
      <c r="AG52" s="889"/>
      <c r="AH52" s="889"/>
      <c r="AI52" s="890"/>
      <c r="AJ52" s="53"/>
      <c r="AK52" s="53"/>
      <c r="AL52" s="53"/>
      <c r="AM52" s="53"/>
      <c r="AN52" s="53"/>
      <c r="AO52" s="53"/>
      <c r="AP52" s="53"/>
      <c r="AQ52" s="902"/>
      <c r="AR52" s="902"/>
      <c r="AS52" s="902"/>
      <c r="AT52" s="902"/>
      <c r="AU52" s="902"/>
      <c r="AV52" s="902"/>
      <c r="AW52" s="902"/>
      <c r="AX52" s="53"/>
      <c r="AY52" s="53"/>
      <c r="AZ52" s="54"/>
    </row>
    <row r="53" spans="2:71" ht="14.25" customHeight="1" x14ac:dyDescent="0.15">
      <c r="B53" s="79"/>
      <c r="C53" s="891"/>
      <c r="D53" s="892"/>
      <c r="E53" s="892"/>
      <c r="F53" s="892"/>
      <c r="G53" s="892"/>
      <c r="H53" s="892"/>
      <c r="I53" s="892"/>
      <c r="J53" s="892"/>
      <c r="K53" s="892"/>
      <c r="L53" s="892"/>
      <c r="M53" s="892"/>
      <c r="N53" s="892"/>
      <c r="O53" s="892"/>
      <c r="P53" s="892"/>
      <c r="Q53" s="892"/>
      <c r="R53" s="892"/>
      <c r="S53" s="892"/>
      <c r="T53" s="892"/>
      <c r="U53" s="892"/>
      <c r="V53" s="892"/>
      <c r="W53" s="892"/>
      <c r="X53" s="892"/>
      <c r="Y53" s="892"/>
      <c r="Z53" s="892"/>
      <c r="AA53" s="892"/>
      <c r="AB53" s="892"/>
      <c r="AC53" s="892"/>
      <c r="AD53" s="892"/>
      <c r="AE53" s="892"/>
      <c r="AF53" s="892"/>
      <c r="AG53" s="892"/>
      <c r="AH53" s="892"/>
      <c r="AI53" s="893"/>
      <c r="AJ53" s="53"/>
      <c r="AK53" s="53"/>
      <c r="AL53" s="53"/>
      <c r="AM53" s="53"/>
      <c r="AN53" s="53"/>
      <c r="AO53" s="53"/>
      <c r="AP53" s="53"/>
      <c r="AQ53" s="902"/>
      <c r="AR53" s="902"/>
      <c r="AS53" s="902"/>
      <c r="AT53" s="902"/>
      <c r="AU53" s="902"/>
      <c r="AV53" s="902"/>
      <c r="AW53" s="902"/>
      <c r="AX53" s="53"/>
      <c r="AY53" s="53"/>
      <c r="AZ53" s="54"/>
    </row>
    <row r="54" spans="2:71" ht="14.25" customHeight="1" x14ac:dyDescent="0.15">
      <c r="B54" s="79"/>
      <c r="C54" s="799"/>
      <c r="D54" s="800"/>
      <c r="E54" s="800"/>
      <c r="F54" s="800"/>
      <c r="G54" s="800"/>
      <c r="H54" s="800"/>
      <c r="I54" s="800"/>
      <c r="J54" s="800"/>
      <c r="K54" s="800"/>
      <c r="L54" s="800"/>
      <c r="M54" s="800"/>
      <c r="N54" s="800"/>
      <c r="O54" s="801"/>
      <c r="P54" s="824" t="s">
        <v>231</v>
      </c>
      <c r="Q54" s="825"/>
      <c r="R54" s="825"/>
      <c r="S54" s="825"/>
      <c r="T54" s="825"/>
      <c r="U54" s="826"/>
      <c r="V54" s="682" t="s">
        <v>226</v>
      </c>
      <c r="W54" s="682"/>
      <c r="X54" s="682" t="s">
        <v>227</v>
      </c>
      <c r="Y54" s="682"/>
      <c r="Z54" s="682"/>
      <c r="AA54" s="682"/>
      <c r="AB54" s="682"/>
      <c r="AC54" s="682"/>
      <c r="AD54" s="682"/>
      <c r="AE54" s="682"/>
      <c r="AF54" s="682"/>
      <c r="AG54" s="682"/>
      <c r="AH54" s="682"/>
      <c r="AI54" s="682"/>
      <c r="AJ54" s="53"/>
      <c r="AK54" s="53"/>
      <c r="AL54" s="53"/>
      <c r="AM54" s="53"/>
      <c r="AN54" s="53"/>
      <c r="AO54" s="53"/>
      <c r="AP54" s="53"/>
      <c r="AQ54" s="98"/>
      <c r="AR54" s="98"/>
      <c r="AS54" s="98"/>
      <c r="AT54" s="98"/>
      <c r="AU54" s="98"/>
      <c r="AV54" s="98"/>
      <c r="AW54" s="98"/>
      <c r="AX54" s="53"/>
      <c r="AY54" s="53"/>
      <c r="AZ54" s="54"/>
    </row>
    <row r="55" spans="2:71" ht="14.25" customHeight="1" x14ac:dyDescent="0.15">
      <c r="B55" s="79"/>
      <c r="C55" s="699">
        <v>1</v>
      </c>
      <c r="D55" s="700" t="s">
        <v>213</v>
      </c>
      <c r="E55" s="701"/>
      <c r="F55" s="702"/>
      <c r="G55" s="831"/>
      <c r="H55" s="832"/>
      <c r="I55" s="832"/>
      <c r="J55" s="832"/>
      <c r="K55" s="832"/>
      <c r="L55" s="832"/>
      <c r="M55" s="832"/>
      <c r="N55" s="832"/>
      <c r="O55" s="833"/>
      <c r="P55" s="847"/>
      <c r="Q55" s="848"/>
      <c r="R55" s="848"/>
      <c r="S55" s="848"/>
      <c r="T55" s="848"/>
      <c r="U55" s="849"/>
      <c r="V55" s="703"/>
      <c r="W55" s="703"/>
      <c r="X55" s="704"/>
      <c r="Y55" s="705"/>
      <c r="Z55" s="705"/>
      <c r="AA55" s="705"/>
      <c r="AB55" s="705"/>
      <c r="AC55" s="705"/>
      <c r="AD55" s="705"/>
      <c r="AE55" s="705"/>
      <c r="AF55" s="705"/>
      <c r="AG55" s="705"/>
      <c r="AH55" s="705"/>
      <c r="AI55" s="856"/>
      <c r="AJ55" s="53"/>
      <c r="AK55" s="53"/>
      <c r="AL55" s="53"/>
      <c r="AM55" s="53"/>
      <c r="AN55" s="53"/>
      <c r="AO55" s="53"/>
      <c r="AP55" s="53"/>
      <c r="AQ55" s="98"/>
      <c r="AR55" s="98"/>
      <c r="AS55" s="98"/>
      <c r="AT55" s="98"/>
      <c r="AU55" s="98"/>
      <c r="AV55" s="98"/>
      <c r="AW55" s="98"/>
      <c r="AX55" s="53"/>
      <c r="AY55" s="53"/>
      <c r="AZ55" s="54"/>
      <c r="BB55" s="99"/>
    </row>
    <row r="56" spans="2:71" ht="14.25" customHeight="1" x14ac:dyDescent="0.15">
      <c r="B56" s="79"/>
      <c r="C56" s="699"/>
      <c r="D56" s="758" t="s">
        <v>125</v>
      </c>
      <c r="E56" s="759"/>
      <c r="F56" s="760"/>
      <c r="G56" s="764"/>
      <c r="H56" s="765"/>
      <c r="I56" s="765"/>
      <c r="J56" s="765"/>
      <c r="K56" s="765"/>
      <c r="L56" s="765"/>
      <c r="M56" s="765"/>
      <c r="N56" s="765"/>
      <c r="O56" s="766"/>
      <c r="P56" s="850"/>
      <c r="Q56" s="851"/>
      <c r="R56" s="851"/>
      <c r="S56" s="851"/>
      <c r="T56" s="851"/>
      <c r="U56" s="852"/>
      <c r="V56" s="703"/>
      <c r="W56" s="703"/>
      <c r="X56" s="706"/>
      <c r="Y56" s="707"/>
      <c r="Z56" s="707"/>
      <c r="AA56" s="707"/>
      <c r="AB56" s="707"/>
      <c r="AC56" s="707"/>
      <c r="AD56" s="707"/>
      <c r="AE56" s="707"/>
      <c r="AF56" s="707"/>
      <c r="AG56" s="707"/>
      <c r="AH56" s="707"/>
      <c r="AI56" s="857"/>
      <c r="AJ56" s="53"/>
      <c r="AK56" s="53" t="str">
        <f>IF(OR(V55="01",V55="02",V55="03",V55="04",V55="11",V55="21",V55="31",V55="41",V55="51",V55="61",V55="71",V55="81",V55="91"),"非居住者","")</f>
        <v/>
      </c>
      <c r="AL56" s="53"/>
      <c r="AM56" s="53"/>
      <c r="AN56" s="53"/>
      <c r="AO56" s="53"/>
      <c r="AP56" s="53"/>
      <c r="AQ56" s="98"/>
      <c r="AR56" s="98"/>
      <c r="AS56" s="98"/>
      <c r="AT56" s="98"/>
      <c r="AU56" s="98"/>
      <c r="AV56" s="98"/>
      <c r="AW56" s="98"/>
      <c r="AX56" s="53"/>
      <c r="AY56" s="53"/>
      <c r="AZ56" s="54"/>
      <c r="BB56" s="99"/>
    </row>
    <row r="57" spans="2:71" ht="14.25" customHeight="1" x14ac:dyDescent="0.15">
      <c r="B57" s="79"/>
      <c r="C57" s="699"/>
      <c r="D57" s="761"/>
      <c r="E57" s="762"/>
      <c r="F57" s="763"/>
      <c r="G57" s="712"/>
      <c r="H57" s="715"/>
      <c r="I57" s="715"/>
      <c r="J57" s="715"/>
      <c r="K57" s="715"/>
      <c r="L57" s="715"/>
      <c r="M57" s="715"/>
      <c r="N57" s="715"/>
      <c r="O57" s="713"/>
      <c r="P57" s="853"/>
      <c r="Q57" s="854"/>
      <c r="R57" s="854"/>
      <c r="S57" s="854"/>
      <c r="T57" s="854"/>
      <c r="U57" s="855"/>
      <c r="V57" s="703"/>
      <c r="W57" s="703"/>
      <c r="X57" s="708"/>
      <c r="Y57" s="709"/>
      <c r="Z57" s="709"/>
      <c r="AA57" s="709"/>
      <c r="AB57" s="709"/>
      <c r="AC57" s="709"/>
      <c r="AD57" s="709"/>
      <c r="AE57" s="709"/>
      <c r="AF57" s="709"/>
      <c r="AG57" s="709"/>
      <c r="AH57" s="709"/>
      <c r="AI57" s="858"/>
      <c r="AJ57" s="53"/>
      <c r="AK57" s="53"/>
      <c r="AL57" s="53"/>
      <c r="AM57" s="53"/>
      <c r="AN57" s="53"/>
      <c r="AO57" s="53"/>
      <c r="AP57" s="53"/>
      <c r="AQ57" s="98"/>
      <c r="AR57" s="98"/>
      <c r="AS57" s="98"/>
      <c r="AT57" s="98"/>
      <c r="AU57" s="98"/>
      <c r="AV57" s="98"/>
      <c r="AW57" s="98"/>
      <c r="AX57" s="53"/>
      <c r="AY57" s="53"/>
      <c r="AZ57" s="54"/>
      <c r="BB57" s="99"/>
    </row>
    <row r="58" spans="2:71" ht="14.25" customHeight="1" x14ac:dyDescent="0.15">
      <c r="B58" s="52"/>
      <c r="C58" s="699">
        <v>2</v>
      </c>
      <c r="D58" s="700" t="s">
        <v>213</v>
      </c>
      <c r="E58" s="701"/>
      <c r="F58" s="702"/>
      <c r="G58" s="831"/>
      <c r="H58" s="832"/>
      <c r="I58" s="832"/>
      <c r="J58" s="832"/>
      <c r="K58" s="832"/>
      <c r="L58" s="832"/>
      <c r="M58" s="832"/>
      <c r="N58" s="832"/>
      <c r="O58" s="833"/>
      <c r="P58" s="847"/>
      <c r="Q58" s="848"/>
      <c r="R58" s="848"/>
      <c r="S58" s="848"/>
      <c r="T58" s="848"/>
      <c r="U58" s="849"/>
      <c r="V58" s="703"/>
      <c r="W58" s="703"/>
      <c r="X58" s="704"/>
      <c r="Y58" s="705"/>
      <c r="Z58" s="705"/>
      <c r="AA58" s="705"/>
      <c r="AB58" s="705"/>
      <c r="AC58" s="705"/>
      <c r="AD58" s="705"/>
      <c r="AE58" s="705"/>
      <c r="AF58" s="705"/>
      <c r="AG58" s="705"/>
      <c r="AH58" s="705"/>
      <c r="AI58" s="856"/>
      <c r="AJ58" s="53"/>
      <c r="AK58" s="53"/>
      <c r="AL58" s="53"/>
      <c r="AM58" s="53"/>
      <c r="AN58" s="53"/>
      <c r="AO58" s="53"/>
      <c r="AP58" s="53"/>
      <c r="AQ58" s="98"/>
      <c r="AR58" s="98"/>
      <c r="AS58" s="98"/>
      <c r="AT58" s="98"/>
      <c r="AU58" s="98"/>
      <c r="AV58" s="98"/>
      <c r="AW58" s="98"/>
      <c r="AX58" s="53"/>
      <c r="AY58" s="53"/>
      <c r="AZ58" s="54"/>
    </row>
    <row r="59" spans="2:71" ht="14.25" customHeight="1" x14ac:dyDescent="0.15">
      <c r="B59" s="52"/>
      <c r="C59" s="699"/>
      <c r="D59" s="758" t="s">
        <v>125</v>
      </c>
      <c r="E59" s="759"/>
      <c r="F59" s="760"/>
      <c r="G59" s="764"/>
      <c r="H59" s="765"/>
      <c r="I59" s="765"/>
      <c r="J59" s="765"/>
      <c r="K59" s="765"/>
      <c r="L59" s="765"/>
      <c r="M59" s="765"/>
      <c r="N59" s="765"/>
      <c r="O59" s="766"/>
      <c r="P59" s="850"/>
      <c r="Q59" s="851"/>
      <c r="R59" s="851"/>
      <c r="S59" s="851"/>
      <c r="T59" s="851"/>
      <c r="U59" s="852"/>
      <c r="V59" s="703"/>
      <c r="W59" s="703"/>
      <c r="X59" s="706"/>
      <c r="Y59" s="707"/>
      <c r="Z59" s="707"/>
      <c r="AA59" s="707"/>
      <c r="AB59" s="707"/>
      <c r="AC59" s="707"/>
      <c r="AD59" s="707"/>
      <c r="AE59" s="707"/>
      <c r="AF59" s="707"/>
      <c r="AG59" s="707"/>
      <c r="AH59" s="707"/>
      <c r="AI59" s="857"/>
      <c r="AJ59" s="53"/>
      <c r="AK59" s="53" t="str">
        <f>IF(OR(V58="01",V58="02",V58="03",V58="04",V58="11",V58="21",V58="31",V58="41",V58="51",V58="61",V58="71",V58="81",V58="91"),"非居住者","")</f>
        <v/>
      </c>
      <c r="AL59" s="53"/>
      <c r="AM59" s="53"/>
      <c r="AN59" s="53"/>
      <c r="AO59" s="53"/>
      <c r="AP59" s="53"/>
      <c r="AQ59" s="98"/>
      <c r="AR59" s="98"/>
      <c r="AS59" s="98"/>
      <c r="AT59" s="98"/>
      <c r="AU59" s="98"/>
      <c r="AV59" s="98"/>
      <c r="AW59" s="98"/>
      <c r="AX59" s="53"/>
      <c r="AY59" s="53"/>
      <c r="AZ59" s="54"/>
      <c r="BC59" s="918" t="s">
        <v>103</v>
      </c>
      <c r="BD59" s="919"/>
      <c r="BE59" s="919"/>
      <c r="BF59" s="919"/>
      <c r="BG59" s="919"/>
      <c r="BH59" s="919"/>
      <c r="BI59" s="919"/>
      <c r="BJ59" s="920"/>
    </row>
    <row r="60" spans="2:71" ht="14.25" customHeight="1" x14ac:dyDescent="0.15">
      <c r="B60" s="52"/>
      <c r="C60" s="699"/>
      <c r="D60" s="761"/>
      <c r="E60" s="762"/>
      <c r="F60" s="763"/>
      <c r="G60" s="712"/>
      <c r="H60" s="715"/>
      <c r="I60" s="715"/>
      <c r="J60" s="715"/>
      <c r="K60" s="715"/>
      <c r="L60" s="715"/>
      <c r="M60" s="715"/>
      <c r="N60" s="715"/>
      <c r="O60" s="713"/>
      <c r="P60" s="853"/>
      <c r="Q60" s="854"/>
      <c r="R60" s="854"/>
      <c r="S60" s="854"/>
      <c r="T60" s="854"/>
      <c r="U60" s="855"/>
      <c r="V60" s="703"/>
      <c r="W60" s="703"/>
      <c r="X60" s="708"/>
      <c r="Y60" s="709"/>
      <c r="Z60" s="709"/>
      <c r="AA60" s="709"/>
      <c r="AB60" s="709"/>
      <c r="AC60" s="709"/>
      <c r="AD60" s="709"/>
      <c r="AE60" s="709"/>
      <c r="AF60" s="709"/>
      <c r="AG60" s="709"/>
      <c r="AH60" s="709"/>
      <c r="AI60" s="858"/>
      <c r="AJ60" s="53"/>
      <c r="AK60" s="53"/>
      <c r="AL60" s="53"/>
      <c r="AM60" s="53"/>
      <c r="AN60" s="53"/>
      <c r="AO60" s="53"/>
      <c r="AP60" s="53"/>
      <c r="AQ60" s="53"/>
      <c r="AR60" s="53"/>
      <c r="AS60" s="53"/>
      <c r="AT60" s="53"/>
      <c r="AU60" s="53"/>
      <c r="AV60" s="53"/>
      <c r="AW60" s="53"/>
      <c r="AX60" s="53"/>
      <c r="AY60" s="53"/>
      <c r="AZ60" s="54"/>
      <c r="BC60" s="903" t="s">
        <v>79</v>
      </c>
      <c r="BD60" s="923"/>
      <c r="BE60" s="923"/>
      <c r="BF60" s="923"/>
      <c r="BG60" s="923"/>
      <c r="BH60" s="923"/>
      <c r="BI60" s="923"/>
      <c r="BJ60" s="923"/>
      <c r="BK60" s="923"/>
      <c r="BL60" s="924"/>
    </row>
    <row r="61" spans="2:71" ht="14.25" customHeight="1" x14ac:dyDescent="0.15">
      <c r="B61" s="52"/>
      <c r="C61" s="699">
        <v>3</v>
      </c>
      <c r="D61" s="700" t="s">
        <v>213</v>
      </c>
      <c r="E61" s="701"/>
      <c r="F61" s="702"/>
      <c r="G61" s="831"/>
      <c r="H61" s="832"/>
      <c r="I61" s="832"/>
      <c r="J61" s="832"/>
      <c r="K61" s="832"/>
      <c r="L61" s="832"/>
      <c r="M61" s="832"/>
      <c r="N61" s="832"/>
      <c r="O61" s="833"/>
      <c r="P61" s="847"/>
      <c r="Q61" s="848"/>
      <c r="R61" s="848"/>
      <c r="S61" s="848"/>
      <c r="T61" s="848"/>
      <c r="U61" s="849"/>
      <c r="V61" s="703"/>
      <c r="W61" s="703"/>
      <c r="X61" s="704"/>
      <c r="Y61" s="705"/>
      <c r="Z61" s="705"/>
      <c r="AA61" s="705"/>
      <c r="AB61" s="705"/>
      <c r="AC61" s="705"/>
      <c r="AD61" s="705"/>
      <c r="AE61" s="705"/>
      <c r="AF61" s="705"/>
      <c r="AG61" s="705"/>
      <c r="AH61" s="705"/>
      <c r="AI61" s="856"/>
      <c r="AJ61" s="53"/>
      <c r="AK61" s="53"/>
      <c r="AL61" s="53"/>
      <c r="AM61" s="53"/>
      <c r="AN61" s="53"/>
      <c r="AO61" s="53"/>
      <c r="AP61" s="53"/>
      <c r="AQ61" s="53"/>
      <c r="AR61" s="53"/>
      <c r="AS61" s="53"/>
      <c r="AT61" s="53"/>
      <c r="AU61" s="53"/>
      <c r="AV61" s="53"/>
      <c r="AW61" s="53"/>
      <c r="AX61" s="53"/>
      <c r="AY61" s="53"/>
      <c r="AZ61" s="54"/>
      <c r="BC61" s="917" t="s">
        <v>162</v>
      </c>
      <c r="BD61" s="917"/>
      <c r="BE61" s="916" t="s">
        <v>246</v>
      </c>
      <c r="BF61" s="916"/>
      <c r="BG61" s="916"/>
      <c r="BH61" s="916"/>
      <c r="BI61" s="917" t="s">
        <v>164</v>
      </c>
      <c r="BJ61" s="917"/>
      <c r="BK61" s="917" t="s">
        <v>426</v>
      </c>
      <c r="BL61" s="917"/>
      <c r="BN61" s="813"/>
      <c r="BO61" s="813"/>
    </row>
    <row r="62" spans="2:71" ht="14.25" customHeight="1" x14ac:dyDescent="0.15">
      <c r="B62" s="52"/>
      <c r="C62" s="699"/>
      <c r="D62" s="758" t="s">
        <v>125</v>
      </c>
      <c r="E62" s="759"/>
      <c r="F62" s="760"/>
      <c r="G62" s="764"/>
      <c r="H62" s="765"/>
      <c r="I62" s="765"/>
      <c r="J62" s="765"/>
      <c r="K62" s="765"/>
      <c r="L62" s="765"/>
      <c r="M62" s="765"/>
      <c r="N62" s="765"/>
      <c r="O62" s="766"/>
      <c r="P62" s="850"/>
      <c r="Q62" s="851"/>
      <c r="R62" s="851"/>
      <c r="S62" s="851"/>
      <c r="T62" s="851"/>
      <c r="U62" s="852"/>
      <c r="V62" s="703"/>
      <c r="W62" s="703"/>
      <c r="X62" s="706"/>
      <c r="Y62" s="707"/>
      <c r="Z62" s="707"/>
      <c r="AA62" s="707"/>
      <c r="AB62" s="707"/>
      <c r="AC62" s="707"/>
      <c r="AD62" s="707"/>
      <c r="AE62" s="707"/>
      <c r="AF62" s="707"/>
      <c r="AG62" s="707"/>
      <c r="AH62" s="707"/>
      <c r="AI62" s="857"/>
      <c r="AJ62" s="53"/>
      <c r="AK62" s="53" t="str">
        <f>IF(OR(V61="01",V61="02",V61="03",V61="04",V61="11",V61="21",V61="31",V61="41",V61="51",V61="61",V61="71",V61="81",V61="91"),"非居住者","")</f>
        <v/>
      </c>
      <c r="AL62" s="53"/>
      <c r="AM62" s="53"/>
      <c r="AN62" s="53"/>
      <c r="AO62" s="53"/>
      <c r="AP62" s="53"/>
      <c r="AQ62" s="53"/>
      <c r="AR62" s="53"/>
      <c r="AS62" s="53"/>
      <c r="AT62" s="53"/>
      <c r="AU62" s="53"/>
      <c r="AV62" s="53"/>
      <c r="AW62" s="53"/>
      <c r="AX62" s="53"/>
      <c r="AY62" s="53"/>
      <c r="AZ62" s="54"/>
      <c r="BC62" s="917"/>
      <c r="BD62" s="917"/>
      <c r="BE62" s="917" t="s">
        <v>251</v>
      </c>
      <c r="BF62" s="917"/>
      <c r="BG62" s="917" t="s">
        <v>163</v>
      </c>
      <c r="BH62" s="917"/>
      <c r="BI62" s="917"/>
      <c r="BJ62" s="917"/>
      <c r="BK62" s="917"/>
      <c r="BL62" s="917"/>
    </row>
    <row r="63" spans="2:71" ht="14.25" customHeight="1" x14ac:dyDescent="0.15">
      <c r="B63" s="52"/>
      <c r="C63" s="699"/>
      <c r="D63" s="761"/>
      <c r="E63" s="762"/>
      <c r="F63" s="763"/>
      <c r="G63" s="712"/>
      <c r="H63" s="715"/>
      <c r="I63" s="715"/>
      <c r="J63" s="715"/>
      <c r="K63" s="715"/>
      <c r="L63" s="715"/>
      <c r="M63" s="715"/>
      <c r="N63" s="715"/>
      <c r="O63" s="713"/>
      <c r="P63" s="853"/>
      <c r="Q63" s="854"/>
      <c r="R63" s="854"/>
      <c r="S63" s="854"/>
      <c r="T63" s="854"/>
      <c r="U63" s="855"/>
      <c r="V63" s="703"/>
      <c r="W63" s="703"/>
      <c r="X63" s="708"/>
      <c r="Y63" s="709"/>
      <c r="Z63" s="709"/>
      <c r="AA63" s="709"/>
      <c r="AB63" s="709"/>
      <c r="AC63" s="709"/>
      <c r="AD63" s="709"/>
      <c r="AE63" s="709"/>
      <c r="AF63" s="709"/>
      <c r="AG63" s="709"/>
      <c r="AH63" s="709"/>
      <c r="AI63" s="858"/>
      <c r="AJ63" s="53"/>
      <c r="AK63" s="53"/>
      <c r="AL63" s="53"/>
      <c r="AM63" s="53"/>
      <c r="AN63" s="53"/>
      <c r="AO63" s="53"/>
      <c r="AP63" s="53"/>
      <c r="AQ63" s="53"/>
      <c r="AR63" s="53"/>
      <c r="AS63" s="53"/>
      <c r="AT63" s="53"/>
      <c r="AU63" s="53"/>
      <c r="AV63" s="53"/>
      <c r="AW63" s="53"/>
      <c r="AX63" s="53"/>
      <c r="AY63" s="53"/>
      <c r="AZ63" s="54"/>
      <c r="BC63" s="917"/>
      <c r="BD63" s="917"/>
      <c r="BE63" s="917"/>
      <c r="BF63" s="917"/>
      <c r="BG63" s="917"/>
      <c r="BH63" s="917"/>
      <c r="BI63" s="917"/>
      <c r="BJ63" s="917"/>
      <c r="BK63" s="917"/>
      <c r="BL63" s="917"/>
    </row>
    <row r="64" spans="2:71" ht="14.25" customHeight="1" x14ac:dyDescent="0.15">
      <c r="B64" s="52"/>
      <c r="C64" s="699">
        <v>4</v>
      </c>
      <c r="D64" s="700" t="s">
        <v>213</v>
      </c>
      <c r="E64" s="701"/>
      <c r="F64" s="702"/>
      <c r="G64" s="831"/>
      <c r="H64" s="832"/>
      <c r="I64" s="832"/>
      <c r="J64" s="832"/>
      <c r="K64" s="832"/>
      <c r="L64" s="832"/>
      <c r="M64" s="832"/>
      <c r="N64" s="832"/>
      <c r="O64" s="833"/>
      <c r="P64" s="847"/>
      <c r="Q64" s="848"/>
      <c r="R64" s="848"/>
      <c r="S64" s="848"/>
      <c r="T64" s="848"/>
      <c r="U64" s="849"/>
      <c r="V64" s="703"/>
      <c r="W64" s="703"/>
      <c r="X64" s="704"/>
      <c r="Y64" s="705"/>
      <c r="Z64" s="705"/>
      <c r="AA64" s="705"/>
      <c r="AB64" s="705"/>
      <c r="AC64" s="705"/>
      <c r="AD64" s="705"/>
      <c r="AE64" s="705"/>
      <c r="AF64" s="705"/>
      <c r="AG64" s="705"/>
      <c r="AH64" s="705"/>
      <c r="AI64" s="856"/>
      <c r="AJ64" s="53"/>
      <c r="AK64" s="53"/>
      <c r="AL64" s="53"/>
      <c r="AM64" s="53"/>
      <c r="AN64" s="53"/>
      <c r="AO64" s="53"/>
      <c r="AP64" s="53"/>
      <c r="AQ64" s="53"/>
      <c r="AR64" s="53"/>
      <c r="AS64" s="53"/>
      <c r="AT64" s="53"/>
      <c r="AU64" s="53"/>
      <c r="AV64" s="53"/>
      <c r="AW64" s="53"/>
      <c r="AX64" s="53"/>
      <c r="AY64" s="53"/>
      <c r="AZ64" s="54"/>
      <c r="BC64" s="922">
        <v>630000</v>
      </c>
      <c r="BD64" s="922"/>
      <c r="BE64" s="922">
        <v>580000</v>
      </c>
      <c r="BF64" s="922"/>
      <c r="BG64" s="922">
        <v>480000</v>
      </c>
      <c r="BH64" s="922"/>
      <c r="BI64" s="922">
        <v>380000</v>
      </c>
      <c r="BJ64" s="922"/>
      <c r="BK64" s="922"/>
      <c r="BL64" s="922"/>
    </row>
    <row r="65" spans="2:64" ht="14.25" customHeight="1" x14ac:dyDescent="0.15">
      <c r="B65" s="52"/>
      <c r="C65" s="699"/>
      <c r="D65" s="758" t="s">
        <v>125</v>
      </c>
      <c r="E65" s="759"/>
      <c r="F65" s="760"/>
      <c r="G65" s="764"/>
      <c r="H65" s="765"/>
      <c r="I65" s="765"/>
      <c r="J65" s="765"/>
      <c r="K65" s="765"/>
      <c r="L65" s="765"/>
      <c r="M65" s="765"/>
      <c r="N65" s="765"/>
      <c r="O65" s="766"/>
      <c r="P65" s="850"/>
      <c r="Q65" s="851"/>
      <c r="R65" s="851"/>
      <c r="S65" s="851"/>
      <c r="T65" s="851"/>
      <c r="U65" s="852"/>
      <c r="V65" s="703"/>
      <c r="W65" s="703"/>
      <c r="X65" s="706"/>
      <c r="Y65" s="707"/>
      <c r="Z65" s="707"/>
      <c r="AA65" s="707"/>
      <c r="AB65" s="707"/>
      <c r="AC65" s="707"/>
      <c r="AD65" s="707"/>
      <c r="AE65" s="707"/>
      <c r="AF65" s="707"/>
      <c r="AG65" s="707"/>
      <c r="AH65" s="707"/>
      <c r="AI65" s="857"/>
      <c r="AJ65" s="53"/>
      <c r="AK65" s="53" t="str">
        <f>IF(OR(V64="01",V64="02",V64="03",V64="04",V64="11",V64="21",V64="31",V64="41",V64="51",V64="61",V64="71",V64="81",V64="91"),"非居住者","")</f>
        <v/>
      </c>
      <c r="AL65" s="53"/>
      <c r="AM65" s="53"/>
      <c r="AN65" s="53"/>
      <c r="AO65" s="53"/>
      <c r="AP65" s="53"/>
      <c r="AQ65" s="53"/>
      <c r="AR65" s="53"/>
      <c r="AS65" s="53"/>
      <c r="AT65" s="53"/>
      <c r="AU65" s="53"/>
      <c r="AV65" s="53"/>
      <c r="AW65" s="53"/>
      <c r="AX65" s="53"/>
      <c r="AY65" s="53"/>
      <c r="AZ65" s="54"/>
      <c r="BC65" s="921">
        <f>COUNTIF($P$55:$U$72,"特定扶養親族")</f>
        <v>0</v>
      </c>
      <c r="BD65" s="921"/>
      <c r="BE65" s="921">
        <f>COUNTIF($P$55:$U$72,"同居老親等")</f>
        <v>0</v>
      </c>
      <c r="BF65" s="921"/>
      <c r="BG65" s="921">
        <f>COUNTIF($P$55:$U$72,"老人扶養親族（同居老親以外）")</f>
        <v>0</v>
      </c>
      <c r="BH65" s="921"/>
      <c r="BI65" s="921">
        <f>COUNTIF($P$55:$U$72,"一般の扶養親族")</f>
        <v>0</v>
      </c>
      <c r="BJ65" s="921"/>
      <c r="BK65" s="921">
        <f>COUNTIF($P$55:$U$72,"特定親族特別控除")</f>
        <v>0</v>
      </c>
      <c r="BL65" s="921"/>
    </row>
    <row r="66" spans="2:64" ht="14.25" customHeight="1" x14ac:dyDescent="0.15">
      <c r="B66" s="52"/>
      <c r="C66" s="699"/>
      <c r="D66" s="761"/>
      <c r="E66" s="762"/>
      <c r="F66" s="763"/>
      <c r="G66" s="712"/>
      <c r="H66" s="715"/>
      <c r="I66" s="715"/>
      <c r="J66" s="715"/>
      <c r="K66" s="715"/>
      <c r="L66" s="715"/>
      <c r="M66" s="715"/>
      <c r="N66" s="715"/>
      <c r="O66" s="713"/>
      <c r="P66" s="853"/>
      <c r="Q66" s="854"/>
      <c r="R66" s="854"/>
      <c r="S66" s="854"/>
      <c r="T66" s="854"/>
      <c r="U66" s="855"/>
      <c r="V66" s="703"/>
      <c r="W66" s="703"/>
      <c r="X66" s="708"/>
      <c r="Y66" s="709"/>
      <c r="Z66" s="709"/>
      <c r="AA66" s="709"/>
      <c r="AB66" s="709"/>
      <c r="AC66" s="709"/>
      <c r="AD66" s="709"/>
      <c r="AE66" s="709"/>
      <c r="AF66" s="709"/>
      <c r="AG66" s="709"/>
      <c r="AH66" s="709"/>
      <c r="AI66" s="858"/>
      <c r="AJ66" s="53"/>
      <c r="AK66" s="53"/>
      <c r="AL66" s="53"/>
      <c r="AM66" s="53"/>
      <c r="AN66" s="53"/>
      <c r="AO66" s="53"/>
      <c r="AP66" s="53"/>
      <c r="AQ66" s="53"/>
      <c r="AR66" s="53"/>
      <c r="AS66" s="53"/>
      <c r="AT66" s="53"/>
      <c r="AU66" s="53"/>
      <c r="AV66" s="53"/>
      <c r="AW66" s="53"/>
      <c r="AX66" s="53"/>
      <c r="AY66" s="53"/>
      <c r="AZ66" s="54"/>
      <c r="BC66" s="921"/>
      <c r="BD66" s="921"/>
      <c r="BE66" s="921"/>
      <c r="BF66" s="921"/>
      <c r="BG66" s="921"/>
      <c r="BH66" s="921"/>
      <c r="BI66" s="921"/>
      <c r="BJ66" s="921"/>
      <c r="BK66" s="921"/>
      <c r="BL66" s="921"/>
    </row>
    <row r="67" spans="2:64" ht="14.25" customHeight="1" x14ac:dyDescent="0.15">
      <c r="B67" s="52"/>
      <c r="C67" s="699">
        <v>5</v>
      </c>
      <c r="D67" s="700" t="s">
        <v>213</v>
      </c>
      <c r="E67" s="701"/>
      <c r="F67" s="702"/>
      <c r="G67" s="831"/>
      <c r="H67" s="832"/>
      <c r="I67" s="832"/>
      <c r="J67" s="832"/>
      <c r="K67" s="832"/>
      <c r="L67" s="832"/>
      <c r="M67" s="832"/>
      <c r="N67" s="832"/>
      <c r="O67" s="833"/>
      <c r="P67" s="847"/>
      <c r="Q67" s="848"/>
      <c r="R67" s="848"/>
      <c r="S67" s="848"/>
      <c r="T67" s="848"/>
      <c r="U67" s="849"/>
      <c r="V67" s="703"/>
      <c r="W67" s="703"/>
      <c r="X67" s="704"/>
      <c r="Y67" s="705"/>
      <c r="Z67" s="705"/>
      <c r="AA67" s="705"/>
      <c r="AB67" s="705"/>
      <c r="AC67" s="705"/>
      <c r="AD67" s="705"/>
      <c r="AE67" s="705"/>
      <c r="AF67" s="705"/>
      <c r="AG67" s="705"/>
      <c r="AH67" s="705"/>
      <c r="AI67" s="856"/>
      <c r="AJ67" s="53"/>
      <c r="AK67" s="53"/>
      <c r="AL67" s="53"/>
      <c r="AM67" s="53"/>
      <c r="AN67" s="53"/>
      <c r="AO67" s="53"/>
      <c r="AP67" s="53"/>
      <c r="AQ67" s="53"/>
      <c r="AR67" s="53"/>
      <c r="AS67" s="53"/>
      <c r="AT67" s="53"/>
      <c r="AU67" s="53"/>
      <c r="AV67" s="53"/>
      <c r="AW67" s="53"/>
      <c r="AX67" s="53"/>
      <c r="AY67" s="53"/>
      <c r="AZ67" s="54"/>
      <c r="BC67" s="915">
        <f>BC64*BC65</f>
        <v>0</v>
      </c>
      <c r="BD67" s="915"/>
      <c r="BE67" s="915">
        <f>BE64*BE65</f>
        <v>0</v>
      </c>
      <c r="BF67" s="915"/>
      <c r="BG67" s="915">
        <f>BG64*BG65</f>
        <v>0</v>
      </c>
      <c r="BH67" s="915"/>
      <c r="BI67" s="915">
        <f>BI64*BI65</f>
        <v>0</v>
      </c>
      <c r="BJ67" s="915"/>
    </row>
    <row r="68" spans="2:64" ht="14.25" customHeight="1" x14ac:dyDescent="0.15">
      <c r="B68" s="52"/>
      <c r="C68" s="699"/>
      <c r="D68" s="758" t="s">
        <v>125</v>
      </c>
      <c r="E68" s="759"/>
      <c r="F68" s="760"/>
      <c r="G68" s="764"/>
      <c r="H68" s="765"/>
      <c r="I68" s="765"/>
      <c r="J68" s="765"/>
      <c r="K68" s="765"/>
      <c r="L68" s="765"/>
      <c r="M68" s="765"/>
      <c r="N68" s="765"/>
      <c r="O68" s="766"/>
      <c r="P68" s="850"/>
      <c r="Q68" s="851"/>
      <c r="R68" s="851"/>
      <c r="S68" s="851"/>
      <c r="T68" s="851"/>
      <c r="U68" s="852"/>
      <c r="V68" s="703"/>
      <c r="W68" s="703"/>
      <c r="X68" s="706"/>
      <c r="Y68" s="707"/>
      <c r="Z68" s="707"/>
      <c r="AA68" s="707"/>
      <c r="AB68" s="707"/>
      <c r="AC68" s="707"/>
      <c r="AD68" s="707"/>
      <c r="AE68" s="707"/>
      <c r="AF68" s="707"/>
      <c r="AG68" s="707"/>
      <c r="AH68" s="707"/>
      <c r="AI68" s="857"/>
      <c r="AJ68" s="53"/>
      <c r="AK68" s="53" t="str">
        <f>IF(OR(V67="01",V67="02",V67="03",V67="04",V67="11",V67="21",V67="31",V67="41",V67="51",V67="61",V67="71",V67="81",V67="91"),"非居住者","")</f>
        <v/>
      </c>
      <c r="AL68" s="53"/>
      <c r="AM68" s="53"/>
      <c r="AN68" s="53"/>
      <c r="AO68" s="53"/>
      <c r="AP68" s="53"/>
      <c r="AQ68" s="53"/>
      <c r="AR68" s="53"/>
      <c r="AS68" s="53"/>
      <c r="AT68" s="53"/>
      <c r="AU68" s="53"/>
      <c r="AV68" s="53"/>
      <c r="AW68" s="53"/>
      <c r="AX68" s="53"/>
      <c r="AY68" s="53"/>
      <c r="AZ68" s="54"/>
    </row>
    <row r="69" spans="2:64" ht="14.25" customHeight="1" x14ac:dyDescent="0.15">
      <c r="B69" s="52"/>
      <c r="C69" s="699"/>
      <c r="D69" s="761"/>
      <c r="E69" s="762"/>
      <c r="F69" s="763"/>
      <c r="G69" s="712"/>
      <c r="H69" s="715"/>
      <c r="I69" s="715"/>
      <c r="J69" s="715"/>
      <c r="K69" s="715"/>
      <c r="L69" s="715"/>
      <c r="M69" s="715"/>
      <c r="N69" s="715"/>
      <c r="O69" s="713"/>
      <c r="P69" s="853"/>
      <c r="Q69" s="854"/>
      <c r="R69" s="854"/>
      <c r="S69" s="854"/>
      <c r="T69" s="854"/>
      <c r="U69" s="855"/>
      <c r="V69" s="703"/>
      <c r="W69" s="703"/>
      <c r="X69" s="708"/>
      <c r="Y69" s="709"/>
      <c r="Z69" s="709"/>
      <c r="AA69" s="709"/>
      <c r="AB69" s="709"/>
      <c r="AC69" s="709"/>
      <c r="AD69" s="709"/>
      <c r="AE69" s="709"/>
      <c r="AF69" s="709"/>
      <c r="AG69" s="709"/>
      <c r="AH69" s="709"/>
      <c r="AI69" s="858"/>
      <c r="AJ69" s="53"/>
      <c r="AK69" s="53"/>
      <c r="AL69" s="53"/>
      <c r="AM69" s="53"/>
      <c r="AN69" s="53"/>
      <c r="AO69" s="53"/>
      <c r="AP69" s="53"/>
      <c r="AQ69" s="53"/>
      <c r="AR69" s="53"/>
      <c r="AS69" s="53"/>
      <c r="AT69" s="53"/>
      <c r="AU69" s="53"/>
      <c r="AV69" s="53"/>
      <c r="AW69" s="53"/>
      <c r="AX69" s="53"/>
      <c r="AY69" s="53"/>
      <c r="AZ69" s="54"/>
    </row>
    <row r="70" spans="2:64" ht="14.25" customHeight="1" x14ac:dyDescent="0.15">
      <c r="B70" s="52"/>
      <c r="C70" s="699">
        <v>6</v>
      </c>
      <c r="D70" s="700" t="s">
        <v>213</v>
      </c>
      <c r="E70" s="701"/>
      <c r="F70" s="702"/>
      <c r="G70" s="831"/>
      <c r="H70" s="832"/>
      <c r="I70" s="832"/>
      <c r="J70" s="832"/>
      <c r="K70" s="832"/>
      <c r="L70" s="832"/>
      <c r="M70" s="832"/>
      <c r="N70" s="832"/>
      <c r="O70" s="833"/>
      <c r="P70" s="847"/>
      <c r="Q70" s="848"/>
      <c r="R70" s="848"/>
      <c r="S70" s="848"/>
      <c r="T70" s="848"/>
      <c r="U70" s="849"/>
      <c r="V70" s="703"/>
      <c r="W70" s="703"/>
      <c r="X70" s="704"/>
      <c r="Y70" s="705"/>
      <c r="Z70" s="705"/>
      <c r="AA70" s="705"/>
      <c r="AB70" s="705"/>
      <c r="AC70" s="705"/>
      <c r="AD70" s="705"/>
      <c r="AE70" s="705"/>
      <c r="AF70" s="705"/>
      <c r="AG70" s="705"/>
      <c r="AH70" s="705"/>
      <c r="AI70" s="856"/>
      <c r="AJ70" s="53"/>
      <c r="AK70" s="53"/>
      <c r="AL70" s="53"/>
      <c r="AM70" s="53"/>
      <c r="AN70" s="53"/>
      <c r="AO70" s="53"/>
      <c r="AP70" s="53"/>
      <c r="AQ70" s="53"/>
      <c r="AR70" s="53"/>
      <c r="AS70" s="53"/>
      <c r="AT70" s="53"/>
      <c r="AU70" s="53"/>
      <c r="AV70" s="53"/>
      <c r="AW70" s="53"/>
      <c r="AX70" s="53"/>
      <c r="AY70" s="53"/>
      <c r="AZ70" s="54"/>
    </row>
    <row r="71" spans="2:64" ht="14.25" customHeight="1" x14ac:dyDescent="0.15">
      <c r="B71" s="52"/>
      <c r="C71" s="699"/>
      <c r="D71" s="758" t="s">
        <v>125</v>
      </c>
      <c r="E71" s="759"/>
      <c r="F71" s="760"/>
      <c r="G71" s="764"/>
      <c r="H71" s="765"/>
      <c r="I71" s="765"/>
      <c r="J71" s="765"/>
      <c r="K71" s="765"/>
      <c r="L71" s="765"/>
      <c r="M71" s="765"/>
      <c r="N71" s="765"/>
      <c r="O71" s="766"/>
      <c r="P71" s="850"/>
      <c r="Q71" s="851"/>
      <c r="R71" s="851"/>
      <c r="S71" s="851"/>
      <c r="T71" s="851"/>
      <c r="U71" s="852"/>
      <c r="V71" s="703"/>
      <c r="W71" s="703"/>
      <c r="X71" s="706"/>
      <c r="Y71" s="707"/>
      <c r="Z71" s="707"/>
      <c r="AA71" s="707"/>
      <c r="AB71" s="707"/>
      <c r="AC71" s="707"/>
      <c r="AD71" s="707"/>
      <c r="AE71" s="707"/>
      <c r="AF71" s="707"/>
      <c r="AG71" s="707"/>
      <c r="AH71" s="707"/>
      <c r="AI71" s="857"/>
      <c r="AJ71" s="53"/>
      <c r="AK71" s="53" t="str">
        <f>IF(OR(V70="01",V70="02",V70="03",V70="04",V70="11",V70="21",V70="31",V70="41",V70="51",V70="61",V70="71",V70="81",V70="91"),"非居住者","")</f>
        <v/>
      </c>
      <c r="AL71" s="53"/>
      <c r="AM71" s="53"/>
      <c r="AN71" s="53"/>
      <c r="AO71" s="53"/>
      <c r="AP71" s="53"/>
      <c r="AQ71" s="53"/>
      <c r="AR71" s="53"/>
      <c r="AS71" s="53"/>
      <c r="AT71" s="53"/>
      <c r="AU71" s="53"/>
      <c r="AV71" s="53"/>
      <c r="AW71" s="53"/>
      <c r="AX71" s="53"/>
      <c r="AY71" s="53"/>
      <c r="AZ71" s="54"/>
    </row>
    <row r="72" spans="2:64" ht="14.25" customHeight="1" x14ac:dyDescent="0.15">
      <c r="B72" s="52"/>
      <c r="C72" s="699"/>
      <c r="D72" s="761"/>
      <c r="E72" s="762"/>
      <c r="F72" s="763"/>
      <c r="G72" s="712"/>
      <c r="H72" s="715"/>
      <c r="I72" s="715"/>
      <c r="J72" s="715"/>
      <c r="K72" s="715"/>
      <c r="L72" s="715"/>
      <c r="M72" s="715"/>
      <c r="N72" s="715"/>
      <c r="O72" s="713"/>
      <c r="P72" s="853"/>
      <c r="Q72" s="854"/>
      <c r="R72" s="854"/>
      <c r="S72" s="854"/>
      <c r="T72" s="854"/>
      <c r="U72" s="855"/>
      <c r="V72" s="703"/>
      <c r="W72" s="703"/>
      <c r="X72" s="708"/>
      <c r="Y72" s="709"/>
      <c r="Z72" s="709"/>
      <c r="AA72" s="709"/>
      <c r="AB72" s="709"/>
      <c r="AC72" s="709"/>
      <c r="AD72" s="709"/>
      <c r="AE72" s="709"/>
      <c r="AF72" s="709"/>
      <c r="AG72" s="709"/>
      <c r="AH72" s="709"/>
      <c r="AI72" s="858"/>
      <c r="AJ72" s="53"/>
      <c r="AK72" s="53"/>
      <c r="AL72" s="53"/>
      <c r="AM72" s="53"/>
      <c r="AN72" s="53"/>
      <c r="AO72" s="53"/>
      <c r="AP72" s="53"/>
      <c r="AQ72" s="53"/>
      <c r="AR72" s="53"/>
      <c r="AS72" s="53"/>
      <c r="AT72" s="53"/>
      <c r="AU72" s="53"/>
      <c r="AV72" s="53"/>
      <c r="AW72" s="53"/>
      <c r="AX72" s="53"/>
      <c r="AY72" s="53"/>
      <c r="AZ72" s="54"/>
    </row>
    <row r="73" spans="2:64" ht="14.25" customHeight="1" x14ac:dyDescent="0.15">
      <c r="B73" s="52"/>
      <c r="C73" s="93"/>
      <c r="D73" s="93"/>
      <c r="E73" s="93"/>
      <c r="F73" s="93"/>
      <c r="G73" s="93"/>
      <c r="H73" s="93"/>
      <c r="I73" s="93"/>
      <c r="J73" s="93"/>
      <c r="K73" s="53"/>
      <c r="L73" s="93"/>
      <c r="M73" s="93"/>
      <c r="N73" s="93"/>
      <c r="O73" s="93"/>
      <c r="P73" s="93"/>
      <c r="Q73" s="93"/>
      <c r="R73" s="53"/>
      <c r="S73" s="53"/>
      <c r="T73" s="53"/>
      <c r="U73" s="93"/>
      <c r="V73" s="9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4"/>
    </row>
    <row r="74" spans="2:64" ht="14.25" customHeight="1" x14ac:dyDescent="0.15">
      <c r="B74" s="52"/>
      <c r="C74" s="888" t="s">
        <v>232</v>
      </c>
      <c r="D74" s="889"/>
      <c r="E74" s="889"/>
      <c r="F74" s="889"/>
      <c r="G74" s="889"/>
      <c r="H74" s="889"/>
      <c r="I74" s="889"/>
      <c r="J74" s="889"/>
      <c r="K74" s="889"/>
      <c r="L74" s="889"/>
      <c r="M74" s="889"/>
      <c r="N74" s="889"/>
      <c r="O74" s="889"/>
      <c r="P74" s="889"/>
      <c r="Q74" s="889"/>
      <c r="R74" s="889"/>
      <c r="S74" s="889"/>
      <c r="T74" s="889"/>
      <c r="U74" s="889"/>
      <c r="V74" s="889"/>
      <c r="W74" s="889"/>
      <c r="X74" s="889"/>
      <c r="Y74" s="889"/>
      <c r="Z74" s="889"/>
      <c r="AA74" s="889"/>
      <c r="AB74" s="889"/>
      <c r="AC74" s="889"/>
      <c r="AD74" s="889"/>
      <c r="AE74" s="889"/>
      <c r="AF74" s="889"/>
      <c r="AG74" s="889"/>
      <c r="AH74" s="889"/>
      <c r="AI74" s="890"/>
      <c r="AJ74" s="53"/>
      <c r="AK74" s="53"/>
      <c r="AL74" s="53"/>
      <c r="AM74" s="53"/>
      <c r="AN74" s="53"/>
      <c r="AO74" s="53"/>
      <c r="AP74" s="53"/>
      <c r="AQ74" s="902" t="s">
        <v>265</v>
      </c>
      <c r="AR74" s="902"/>
      <c r="AS74" s="902"/>
      <c r="AT74" s="902"/>
      <c r="AU74" s="902"/>
      <c r="AV74" s="902"/>
      <c r="AW74" s="902"/>
      <c r="AX74" s="53"/>
      <c r="AY74" s="53"/>
      <c r="AZ74" s="54"/>
    </row>
    <row r="75" spans="2:64" ht="14.25" customHeight="1" x14ac:dyDescent="0.15">
      <c r="B75" s="52"/>
      <c r="C75" s="891"/>
      <c r="D75" s="892"/>
      <c r="E75" s="892"/>
      <c r="F75" s="892"/>
      <c r="G75" s="892"/>
      <c r="H75" s="892"/>
      <c r="I75" s="892"/>
      <c r="J75" s="892"/>
      <c r="K75" s="892"/>
      <c r="L75" s="892"/>
      <c r="M75" s="892"/>
      <c r="N75" s="892"/>
      <c r="O75" s="892"/>
      <c r="P75" s="892"/>
      <c r="Q75" s="892"/>
      <c r="R75" s="892"/>
      <c r="S75" s="892"/>
      <c r="T75" s="892"/>
      <c r="U75" s="892"/>
      <c r="V75" s="892"/>
      <c r="W75" s="892"/>
      <c r="X75" s="892"/>
      <c r="Y75" s="892"/>
      <c r="Z75" s="892"/>
      <c r="AA75" s="892"/>
      <c r="AB75" s="892"/>
      <c r="AC75" s="892"/>
      <c r="AD75" s="892"/>
      <c r="AE75" s="892"/>
      <c r="AF75" s="892"/>
      <c r="AG75" s="892"/>
      <c r="AH75" s="892"/>
      <c r="AI75" s="893"/>
      <c r="AJ75" s="53"/>
      <c r="AK75" s="53"/>
      <c r="AL75" s="53"/>
      <c r="AM75" s="53"/>
      <c r="AN75" s="53"/>
      <c r="AO75" s="53"/>
      <c r="AP75" s="53"/>
      <c r="AQ75" s="902"/>
      <c r="AR75" s="902"/>
      <c r="AS75" s="902"/>
      <c r="AT75" s="902"/>
      <c r="AU75" s="902"/>
      <c r="AV75" s="902"/>
      <c r="AW75" s="902"/>
      <c r="AX75" s="53"/>
      <c r="AY75" s="53"/>
      <c r="AZ75" s="54"/>
    </row>
    <row r="76" spans="2:64" ht="14.25" customHeight="1" x14ac:dyDescent="0.15">
      <c r="B76" s="52"/>
      <c r="C76" s="799"/>
      <c r="D76" s="800"/>
      <c r="E76" s="800"/>
      <c r="F76" s="800"/>
      <c r="G76" s="800"/>
      <c r="H76" s="800"/>
      <c r="I76" s="800"/>
      <c r="J76" s="800"/>
      <c r="K76" s="800"/>
      <c r="L76" s="800"/>
      <c r="M76" s="800"/>
      <c r="N76" s="800"/>
      <c r="O76" s="801"/>
      <c r="P76" s="838"/>
      <c r="Q76" s="839"/>
      <c r="R76" s="839"/>
      <c r="S76" s="839"/>
      <c r="T76" s="839"/>
      <c r="U76" s="840"/>
      <c r="V76" s="682" t="s">
        <v>214</v>
      </c>
      <c r="W76" s="682"/>
      <c r="X76" s="682" t="s">
        <v>227</v>
      </c>
      <c r="Y76" s="682"/>
      <c r="Z76" s="682"/>
      <c r="AA76" s="682"/>
      <c r="AB76" s="682"/>
      <c r="AC76" s="682"/>
      <c r="AD76" s="682"/>
      <c r="AE76" s="682"/>
      <c r="AF76" s="682"/>
      <c r="AG76" s="682"/>
      <c r="AH76" s="682"/>
      <c r="AI76" s="682"/>
      <c r="AJ76" s="53"/>
      <c r="AK76" s="53"/>
      <c r="AL76" s="53"/>
      <c r="AM76" s="53"/>
      <c r="AN76" s="53"/>
      <c r="AO76" s="53"/>
      <c r="AP76" s="53"/>
      <c r="AQ76" s="902"/>
      <c r="AR76" s="902"/>
      <c r="AS76" s="902"/>
      <c r="AT76" s="902"/>
      <c r="AU76" s="902"/>
      <c r="AV76" s="902"/>
      <c r="AW76" s="902"/>
      <c r="AX76" s="53"/>
      <c r="AY76" s="53"/>
      <c r="AZ76" s="54"/>
      <c r="BC76" s="903" t="s">
        <v>144</v>
      </c>
      <c r="BD76" s="904"/>
      <c r="BE76" s="905"/>
    </row>
    <row r="77" spans="2:64" ht="14.25" customHeight="1" x14ac:dyDescent="0.15">
      <c r="B77" s="52"/>
      <c r="C77" s="699">
        <v>1</v>
      </c>
      <c r="D77" s="700" t="s">
        <v>213</v>
      </c>
      <c r="E77" s="701"/>
      <c r="F77" s="702"/>
      <c r="G77" s="100"/>
      <c r="H77" s="756"/>
      <c r="I77" s="756"/>
      <c r="J77" s="756"/>
      <c r="K77" s="756"/>
      <c r="L77" s="756"/>
      <c r="M77" s="756"/>
      <c r="N77" s="756"/>
      <c r="O77" s="757"/>
      <c r="P77" s="841"/>
      <c r="Q77" s="842"/>
      <c r="R77" s="842"/>
      <c r="S77" s="842"/>
      <c r="T77" s="842"/>
      <c r="U77" s="843"/>
      <c r="V77" s="703"/>
      <c r="W77" s="703"/>
      <c r="X77" s="704"/>
      <c r="Y77" s="705"/>
      <c r="Z77" s="705"/>
      <c r="AA77" s="705"/>
      <c r="AB77" s="705"/>
      <c r="AC77" s="705"/>
      <c r="AD77" s="705"/>
      <c r="AE77" s="705"/>
      <c r="AF77" s="705"/>
      <c r="AG77" s="705"/>
      <c r="AH77" s="705"/>
      <c r="AI77" s="856"/>
      <c r="AJ77" s="53"/>
      <c r="AK77" s="53"/>
      <c r="AL77" s="53"/>
      <c r="AM77" s="53"/>
      <c r="AN77" s="53"/>
      <c r="AO77" s="53"/>
      <c r="AP77" s="53"/>
      <c r="AQ77" s="902"/>
      <c r="AR77" s="902"/>
      <c r="AS77" s="902"/>
      <c r="AT77" s="902"/>
      <c r="AU77" s="902"/>
      <c r="AV77" s="902"/>
      <c r="AW77" s="902"/>
      <c r="AX77" s="53"/>
      <c r="AY77" s="53"/>
      <c r="AZ77" s="54"/>
      <c r="BC77" s="906"/>
      <c r="BD77" s="907"/>
      <c r="BE77" s="908"/>
    </row>
    <row r="78" spans="2:64" ht="14.25" customHeight="1" x14ac:dyDescent="0.15">
      <c r="B78" s="52"/>
      <c r="C78" s="699"/>
      <c r="D78" s="758" t="s">
        <v>125</v>
      </c>
      <c r="E78" s="759"/>
      <c r="F78" s="760"/>
      <c r="G78" s="764"/>
      <c r="H78" s="765"/>
      <c r="I78" s="765"/>
      <c r="J78" s="765"/>
      <c r="K78" s="765"/>
      <c r="L78" s="765"/>
      <c r="M78" s="765"/>
      <c r="N78" s="765"/>
      <c r="O78" s="766"/>
      <c r="P78" s="841"/>
      <c r="Q78" s="842"/>
      <c r="R78" s="842"/>
      <c r="S78" s="842"/>
      <c r="T78" s="842"/>
      <c r="U78" s="843"/>
      <c r="V78" s="703"/>
      <c r="W78" s="703"/>
      <c r="X78" s="706"/>
      <c r="Y78" s="707"/>
      <c r="Z78" s="707"/>
      <c r="AA78" s="707"/>
      <c r="AB78" s="707"/>
      <c r="AC78" s="707"/>
      <c r="AD78" s="707"/>
      <c r="AE78" s="707"/>
      <c r="AF78" s="707"/>
      <c r="AG78" s="707"/>
      <c r="AH78" s="707"/>
      <c r="AI78" s="857"/>
      <c r="AJ78" s="53"/>
      <c r="AK78" s="53" t="str">
        <f>IF(V77="01","非居住者","")</f>
        <v/>
      </c>
      <c r="AL78" s="53"/>
      <c r="AM78" s="53"/>
      <c r="AN78" s="53"/>
      <c r="AO78" s="53"/>
      <c r="AP78" s="53"/>
      <c r="AQ78" s="902"/>
      <c r="AR78" s="902"/>
      <c r="AS78" s="902"/>
      <c r="AT78" s="902"/>
      <c r="AU78" s="902"/>
      <c r="AV78" s="902"/>
      <c r="AW78" s="902"/>
      <c r="AX78" s="53"/>
      <c r="AY78" s="53"/>
      <c r="AZ78" s="54"/>
      <c r="BC78" s="909"/>
      <c r="BD78" s="910"/>
      <c r="BE78" s="911"/>
    </row>
    <row r="79" spans="2:64" ht="14.25" customHeight="1" x14ac:dyDescent="0.15">
      <c r="B79" s="52"/>
      <c r="C79" s="699"/>
      <c r="D79" s="761"/>
      <c r="E79" s="762"/>
      <c r="F79" s="763"/>
      <c r="G79" s="712"/>
      <c r="H79" s="715"/>
      <c r="I79" s="715"/>
      <c r="J79" s="715"/>
      <c r="K79" s="715"/>
      <c r="L79" s="715"/>
      <c r="M79" s="715"/>
      <c r="N79" s="715"/>
      <c r="O79" s="713"/>
      <c r="P79" s="841"/>
      <c r="Q79" s="842"/>
      <c r="R79" s="842"/>
      <c r="S79" s="842"/>
      <c r="T79" s="842"/>
      <c r="U79" s="843"/>
      <c r="V79" s="703"/>
      <c r="W79" s="703"/>
      <c r="X79" s="708"/>
      <c r="Y79" s="709"/>
      <c r="Z79" s="709"/>
      <c r="AA79" s="709"/>
      <c r="AB79" s="709"/>
      <c r="AC79" s="709"/>
      <c r="AD79" s="709"/>
      <c r="AE79" s="709"/>
      <c r="AF79" s="709"/>
      <c r="AG79" s="709"/>
      <c r="AH79" s="709"/>
      <c r="AI79" s="858"/>
      <c r="AJ79" s="53"/>
      <c r="AK79" s="53"/>
      <c r="AL79" s="53"/>
      <c r="AM79" s="53"/>
      <c r="AN79" s="53"/>
      <c r="AO79" s="53"/>
      <c r="AP79" s="53"/>
      <c r="AQ79" s="98"/>
      <c r="AR79" s="98"/>
      <c r="AS79" s="98"/>
      <c r="AT79" s="98"/>
      <c r="AU79" s="98"/>
      <c r="AV79" s="98"/>
      <c r="AW79" s="98"/>
      <c r="AX79" s="53"/>
      <c r="AY79" s="53"/>
      <c r="AZ79" s="54"/>
      <c r="BC79" s="885" t="s">
        <v>120</v>
      </c>
      <c r="BD79" s="886"/>
      <c r="BE79" s="887"/>
    </row>
    <row r="80" spans="2:64" ht="14.25" customHeight="1" x14ac:dyDescent="0.15">
      <c r="B80" s="52"/>
      <c r="C80" s="699">
        <v>2</v>
      </c>
      <c r="D80" s="700" t="s">
        <v>213</v>
      </c>
      <c r="E80" s="701"/>
      <c r="F80" s="702"/>
      <c r="G80" s="100"/>
      <c r="H80" s="756"/>
      <c r="I80" s="756"/>
      <c r="J80" s="756"/>
      <c r="K80" s="756"/>
      <c r="L80" s="756"/>
      <c r="M80" s="756"/>
      <c r="N80" s="756"/>
      <c r="O80" s="757"/>
      <c r="P80" s="841"/>
      <c r="Q80" s="842"/>
      <c r="R80" s="842"/>
      <c r="S80" s="842"/>
      <c r="T80" s="842"/>
      <c r="U80" s="843"/>
      <c r="V80" s="703"/>
      <c r="W80" s="703"/>
      <c r="X80" s="704"/>
      <c r="Y80" s="705"/>
      <c r="Z80" s="705"/>
      <c r="AA80" s="705"/>
      <c r="AB80" s="705"/>
      <c r="AC80" s="705"/>
      <c r="AD80" s="705"/>
      <c r="AE80" s="705"/>
      <c r="AF80" s="705"/>
      <c r="AG80" s="705"/>
      <c r="AH80" s="705"/>
      <c r="AI80" s="856"/>
      <c r="AJ80" s="53"/>
      <c r="AK80" s="53"/>
      <c r="AL80" s="53"/>
      <c r="AM80" s="53"/>
      <c r="AN80" s="53"/>
      <c r="AO80" s="53"/>
      <c r="AP80" s="53"/>
      <c r="AQ80" s="98"/>
      <c r="AR80" s="98"/>
      <c r="AS80" s="98"/>
      <c r="AT80" s="98"/>
      <c r="AU80" s="98"/>
      <c r="AV80" s="98"/>
      <c r="AW80" s="98"/>
      <c r="AX80" s="53"/>
      <c r="AY80" s="53"/>
      <c r="AZ80" s="54"/>
      <c r="BC80" s="912">
        <f>COUNTA(G77:G88)</f>
        <v>0</v>
      </c>
      <c r="BD80" s="913"/>
      <c r="BE80" s="914"/>
    </row>
    <row r="81" spans="2:57" ht="14.25" customHeight="1" x14ac:dyDescent="0.15">
      <c r="B81" s="52"/>
      <c r="C81" s="699"/>
      <c r="D81" s="758" t="s">
        <v>125</v>
      </c>
      <c r="E81" s="759"/>
      <c r="F81" s="760"/>
      <c r="G81" s="764"/>
      <c r="H81" s="765"/>
      <c r="I81" s="765"/>
      <c r="J81" s="765"/>
      <c r="K81" s="765"/>
      <c r="L81" s="765"/>
      <c r="M81" s="765"/>
      <c r="N81" s="765"/>
      <c r="O81" s="766"/>
      <c r="P81" s="841"/>
      <c r="Q81" s="842"/>
      <c r="R81" s="842"/>
      <c r="S81" s="842"/>
      <c r="T81" s="842"/>
      <c r="U81" s="843"/>
      <c r="V81" s="703"/>
      <c r="W81" s="703"/>
      <c r="X81" s="706"/>
      <c r="Y81" s="707"/>
      <c r="Z81" s="707"/>
      <c r="AA81" s="707"/>
      <c r="AB81" s="707"/>
      <c r="AC81" s="707"/>
      <c r="AD81" s="707"/>
      <c r="AE81" s="707"/>
      <c r="AF81" s="707"/>
      <c r="AG81" s="707"/>
      <c r="AH81" s="707"/>
      <c r="AI81" s="857"/>
      <c r="AJ81" s="53"/>
      <c r="AK81" s="53" t="str">
        <f>IF(V80="01","非居住者","")</f>
        <v/>
      </c>
      <c r="AL81" s="53"/>
      <c r="AM81" s="53"/>
      <c r="AN81" s="53"/>
      <c r="AO81" s="53"/>
      <c r="AP81" s="53"/>
      <c r="AQ81" s="98"/>
      <c r="AR81" s="98"/>
      <c r="AS81" s="98"/>
      <c r="AT81" s="98"/>
      <c r="AU81" s="98"/>
      <c r="AV81" s="98"/>
      <c r="AW81" s="98"/>
      <c r="AX81" s="53"/>
      <c r="AY81" s="53"/>
      <c r="AZ81" s="54"/>
      <c r="BC81" s="906"/>
      <c r="BD81" s="907"/>
      <c r="BE81" s="908"/>
    </row>
    <row r="82" spans="2:57" ht="14.25" customHeight="1" x14ac:dyDescent="0.15">
      <c r="B82" s="52"/>
      <c r="C82" s="699"/>
      <c r="D82" s="761"/>
      <c r="E82" s="762"/>
      <c r="F82" s="763"/>
      <c r="G82" s="712"/>
      <c r="H82" s="715"/>
      <c r="I82" s="715"/>
      <c r="J82" s="715"/>
      <c r="K82" s="715"/>
      <c r="L82" s="715"/>
      <c r="M82" s="715"/>
      <c r="N82" s="715"/>
      <c r="O82" s="713"/>
      <c r="P82" s="841"/>
      <c r="Q82" s="842"/>
      <c r="R82" s="842"/>
      <c r="S82" s="842"/>
      <c r="T82" s="842"/>
      <c r="U82" s="843"/>
      <c r="V82" s="703"/>
      <c r="W82" s="703"/>
      <c r="X82" s="708"/>
      <c r="Y82" s="709"/>
      <c r="Z82" s="709"/>
      <c r="AA82" s="709"/>
      <c r="AB82" s="709"/>
      <c r="AC82" s="709"/>
      <c r="AD82" s="709"/>
      <c r="AE82" s="709"/>
      <c r="AF82" s="709"/>
      <c r="AG82" s="709"/>
      <c r="AH82" s="709"/>
      <c r="AI82" s="858"/>
      <c r="AJ82" s="53"/>
      <c r="AK82" s="53"/>
      <c r="AL82" s="53"/>
      <c r="AM82" s="53"/>
      <c r="AN82" s="53"/>
      <c r="AO82" s="53"/>
      <c r="AP82" s="53"/>
      <c r="AQ82" s="53"/>
      <c r="AR82" s="53"/>
      <c r="AS82" s="53"/>
      <c r="AT82" s="53"/>
      <c r="AU82" s="53"/>
      <c r="AV82" s="53"/>
      <c r="AW82" s="53"/>
      <c r="AX82" s="53"/>
      <c r="AY82" s="53"/>
      <c r="AZ82" s="54"/>
      <c r="BC82" s="909"/>
      <c r="BD82" s="910"/>
      <c r="BE82" s="911"/>
    </row>
    <row r="83" spans="2:57" ht="14.25" customHeight="1" x14ac:dyDescent="0.15">
      <c r="B83" s="52"/>
      <c r="C83" s="699">
        <v>3</v>
      </c>
      <c r="D83" s="700" t="s">
        <v>213</v>
      </c>
      <c r="E83" s="701"/>
      <c r="F83" s="702"/>
      <c r="G83" s="100"/>
      <c r="H83" s="756"/>
      <c r="I83" s="756"/>
      <c r="J83" s="756"/>
      <c r="K83" s="756"/>
      <c r="L83" s="756"/>
      <c r="M83" s="756"/>
      <c r="N83" s="756"/>
      <c r="O83" s="757"/>
      <c r="P83" s="841"/>
      <c r="Q83" s="842"/>
      <c r="R83" s="842"/>
      <c r="S83" s="842"/>
      <c r="T83" s="842"/>
      <c r="U83" s="843"/>
      <c r="V83" s="703"/>
      <c r="W83" s="703"/>
      <c r="X83" s="704"/>
      <c r="Y83" s="705"/>
      <c r="Z83" s="705"/>
      <c r="AA83" s="705"/>
      <c r="AB83" s="705"/>
      <c r="AC83" s="705"/>
      <c r="AD83" s="705"/>
      <c r="AE83" s="705"/>
      <c r="AF83" s="705"/>
      <c r="AG83" s="705"/>
      <c r="AH83" s="705"/>
      <c r="AI83" s="856"/>
      <c r="AJ83" s="53"/>
      <c r="AK83" s="53"/>
      <c r="AL83" s="53"/>
      <c r="AM83" s="53"/>
      <c r="AN83" s="53"/>
      <c r="AO83" s="53"/>
      <c r="AP83" s="53"/>
      <c r="AQ83" s="53"/>
      <c r="AR83" s="53"/>
      <c r="AS83" s="53"/>
      <c r="AT83" s="53"/>
      <c r="AU83" s="53"/>
      <c r="AV83" s="53"/>
      <c r="AW83" s="53"/>
      <c r="AX83" s="53"/>
      <c r="AY83" s="53"/>
      <c r="AZ83" s="54"/>
    </row>
    <row r="84" spans="2:57" ht="14.25" customHeight="1" x14ac:dyDescent="0.15">
      <c r="B84" s="52"/>
      <c r="C84" s="699"/>
      <c r="D84" s="758" t="s">
        <v>125</v>
      </c>
      <c r="E84" s="759"/>
      <c r="F84" s="760"/>
      <c r="G84" s="764"/>
      <c r="H84" s="765"/>
      <c r="I84" s="765"/>
      <c r="J84" s="765"/>
      <c r="K84" s="765"/>
      <c r="L84" s="765"/>
      <c r="M84" s="765"/>
      <c r="N84" s="765"/>
      <c r="O84" s="766"/>
      <c r="P84" s="841"/>
      <c r="Q84" s="842"/>
      <c r="R84" s="842"/>
      <c r="S84" s="842"/>
      <c r="T84" s="842"/>
      <c r="U84" s="843"/>
      <c r="V84" s="703"/>
      <c r="W84" s="703"/>
      <c r="X84" s="706"/>
      <c r="Y84" s="707"/>
      <c r="Z84" s="707"/>
      <c r="AA84" s="707"/>
      <c r="AB84" s="707"/>
      <c r="AC84" s="707"/>
      <c r="AD84" s="707"/>
      <c r="AE84" s="707"/>
      <c r="AF84" s="707"/>
      <c r="AG84" s="707"/>
      <c r="AH84" s="707"/>
      <c r="AI84" s="857"/>
      <c r="AJ84" s="53"/>
      <c r="AK84" s="53" t="str">
        <f>IF(V83="01","非居住者","")</f>
        <v/>
      </c>
      <c r="AL84" s="53"/>
      <c r="AM84" s="53"/>
      <c r="AN84" s="53"/>
      <c r="AO84" s="53"/>
      <c r="AP84" s="53"/>
      <c r="AQ84" s="53"/>
      <c r="AR84" s="53"/>
      <c r="AS84" s="53"/>
      <c r="AT84" s="53"/>
      <c r="AU84" s="53"/>
      <c r="AV84" s="53"/>
      <c r="AW84" s="53"/>
      <c r="AX84" s="53"/>
      <c r="AY84" s="53"/>
      <c r="AZ84" s="54"/>
    </row>
    <row r="85" spans="2:57" ht="14.25" customHeight="1" x14ac:dyDescent="0.15">
      <c r="B85" s="52"/>
      <c r="C85" s="699"/>
      <c r="D85" s="761"/>
      <c r="E85" s="762"/>
      <c r="F85" s="763"/>
      <c r="G85" s="712"/>
      <c r="H85" s="715"/>
      <c r="I85" s="715"/>
      <c r="J85" s="715"/>
      <c r="K85" s="715"/>
      <c r="L85" s="715"/>
      <c r="M85" s="715"/>
      <c r="N85" s="715"/>
      <c r="O85" s="713"/>
      <c r="P85" s="841"/>
      <c r="Q85" s="842"/>
      <c r="R85" s="842"/>
      <c r="S85" s="842"/>
      <c r="T85" s="842"/>
      <c r="U85" s="843"/>
      <c r="V85" s="703"/>
      <c r="W85" s="703"/>
      <c r="X85" s="708"/>
      <c r="Y85" s="709"/>
      <c r="Z85" s="709"/>
      <c r="AA85" s="709"/>
      <c r="AB85" s="709"/>
      <c r="AC85" s="709"/>
      <c r="AD85" s="709"/>
      <c r="AE85" s="709"/>
      <c r="AF85" s="709"/>
      <c r="AG85" s="709"/>
      <c r="AH85" s="709"/>
      <c r="AI85" s="858"/>
      <c r="AJ85" s="53"/>
      <c r="AK85" s="53"/>
      <c r="AL85" s="53"/>
      <c r="AM85" s="53"/>
      <c r="AN85" s="53"/>
      <c r="AO85" s="53"/>
      <c r="AP85" s="53"/>
      <c r="AQ85" s="53"/>
      <c r="AR85" s="53"/>
      <c r="AS85" s="53"/>
      <c r="AT85" s="53"/>
      <c r="AU85" s="53"/>
      <c r="AV85" s="53"/>
      <c r="AW85" s="53"/>
      <c r="AX85" s="53"/>
      <c r="AY85" s="53"/>
      <c r="AZ85" s="54"/>
    </row>
    <row r="86" spans="2:57" ht="14.25" customHeight="1" x14ac:dyDescent="0.15">
      <c r="B86" s="52"/>
      <c r="C86" s="699">
        <v>4</v>
      </c>
      <c r="D86" s="700" t="s">
        <v>213</v>
      </c>
      <c r="E86" s="701"/>
      <c r="F86" s="702"/>
      <c r="G86" s="100"/>
      <c r="H86" s="756"/>
      <c r="I86" s="756"/>
      <c r="J86" s="756"/>
      <c r="K86" s="756"/>
      <c r="L86" s="756"/>
      <c r="M86" s="756"/>
      <c r="N86" s="756"/>
      <c r="O86" s="757"/>
      <c r="P86" s="841"/>
      <c r="Q86" s="842"/>
      <c r="R86" s="842"/>
      <c r="S86" s="842"/>
      <c r="T86" s="842"/>
      <c r="U86" s="843"/>
      <c r="V86" s="703"/>
      <c r="W86" s="703"/>
      <c r="X86" s="704"/>
      <c r="Y86" s="705"/>
      <c r="Z86" s="705"/>
      <c r="AA86" s="705"/>
      <c r="AB86" s="705"/>
      <c r="AC86" s="705"/>
      <c r="AD86" s="705"/>
      <c r="AE86" s="705"/>
      <c r="AF86" s="705"/>
      <c r="AG86" s="705"/>
      <c r="AH86" s="705"/>
      <c r="AI86" s="856"/>
      <c r="AJ86" s="53"/>
      <c r="AK86" s="53"/>
      <c r="AL86" s="53"/>
      <c r="AM86" s="53"/>
      <c r="AN86" s="53"/>
      <c r="AO86" s="53"/>
      <c r="AP86" s="53"/>
      <c r="AQ86" s="53"/>
      <c r="AR86" s="53"/>
      <c r="AS86" s="53"/>
      <c r="AT86" s="53"/>
      <c r="AU86" s="53"/>
      <c r="AV86" s="53"/>
      <c r="AW86" s="53"/>
      <c r="AX86" s="53"/>
      <c r="AY86" s="53"/>
      <c r="AZ86" s="54"/>
    </row>
    <row r="87" spans="2:57" ht="14.25" customHeight="1" x14ac:dyDescent="0.15">
      <c r="B87" s="52"/>
      <c r="C87" s="699"/>
      <c r="D87" s="758" t="s">
        <v>125</v>
      </c>
      <c r="E87" s="759"/>
      <c r="F87" s="760"/>
      <c r="G87" s="764"/>
      <c r="H87" s="765"/>
      <c r="I87" s="765"/>
      <c r="J87" s="765"/>
      <c r="K87" s="765"/>
      <c r="L87" s="765"/>
      <c r="M87" s="765"/>
      <c r="N87" s="765"/>
      <c r="O87" s="766"/>
      <c r="P87" s="841"/>
      <c r="Q87" s="842"/>
      <c r="R87" s="842"/>
      <c r="S87" s="842"/>
      <c r="T87" s="842"/>
      <c r="U87" s="843"/>
      <c r="V87" s="703"/>
      <c r="W87" s="703"/>
      <c r="X87" s="706"/>
      <c r="Y87" s="707"/>
      <c r="Z87" s="707"/>
      <c r="AA87" s="707"/>
      <c r="AB87" s="707"/>
      <c r="AC87" s="707"/>
      <c r="AD87" s="707"/>
      <c r="AE87" s="707"/>
      <c r="AF87" s="707"/>
      <c r="AG87" s="707"/>
      <c r="AH87" s="707"/>
      <c r="AI87" s="857"/>
      <c r="AJ87" s="53"/>
      <c r="AK87" s="53" t="str">
        <f>IF(V86="01","非居住者","")</f>
        <v/>
      </c>
      <c r="AL87" s="53"/>
      <c r="AM87" s="53"/>
      <c r="AN87" s="53"/>
      <c r="AO87" s="53"/>
      <c r="AP87" s="53"/>
      <c r="AQ87" s="53"/>
      <c r="AR87" s="53"/>
      <c r="AS87" s="53"/>
      <c r="AT87" s="53"/>
      <c r="AU87" s="53"/>
      <c r="AV87" s="53"/>
      <c r="AW87" s="53"/>
      <c r="AX87" s="53"/>
      <c r="AY87" s="53"/>
      <c r="AZ87" s="54"/>
    </row>
    <row r="88" spans="2:57" ht="14.25" customHeight="1" x14ac:dyDescent="0.15">
      <c r="B88" s="52"/>
      <c r="C88" s="699"/>
      <c r="D88" s="761"/>
      <c r="E88" s="762"/>
      <c r="F88" s="763"/>
      <c r="G88" s="712"/>
      <c r="H88" s="715"/>
      <c r="I88" s="715"/>
      <c r="J88" s="715"/>
      <c r="K88" s="715"/>
      <c r="L88" s="715"/>
      <c r="M88" s="715"/>
      <c r="N88" s="715"/>
      <c r="O88" s="713"/>
      <c r="P88" s="844"/>
      <c r="Q88" s="845"/>
      <c r="R88" s="845"/>
      <c r="S88" s="845"/>
      <c r="T88" s="845"/>
      <c r="U88" s="846"/>
      <c r="V88" s="703"/>
      <c r="W88" s="703"/>
      <c r="X88" s="708"/>
      <c r="Y88" s="709"/>
      <c r="Z88" s="709"/>
      <c r="AA88" s="709"/>
      <c r="AB88" s="709"/>
      <c r="AC88" s="709"/>
      <c r="AD88" s="709"/>
      <c r="AE88" s="709"/>
      <c r="AF88" s="709"/>
      <c r="AG88" s="709"/>
      <c r="AH88" s="709"/>
      <c r="AI88" s="858"/>
      <c r="AJ88" s="53"/>
      <c r="AK88" s="53"/>
      <c r="AL88" s="53"/>
      <c r="AM88" s="53"/>
      <c r="AN88" s="53"/>
      <c r="AO88" s="53"/>
      <c r="AP88" s="53"/>
      <c r="AQ88" s="53"/>
      <c r="AR88" s="53"/>
      <c r="AS88" s="53"/>
      <c r="AT88" s="53"/>
      <c r="AU88" s="53"/>
      <c r="AV88" s="53"/>
      <c r="AW88" s="53"/>
      <c r="AX88" s="53"/>
      <c r="AY88" s="53"/>
      <c r="AZ88" s="54"/>
    </row>
    <row r="89" spans="2:57" ht="14.25" customHeight="1" x14ac:dyDescent="0.15">
      <c r="B89" s="52"/>
      <c r="C89" s="101"/>
      <c r="D89" s="102"/>
      <c r="E89" s="102"/>
      <c r="F89" s="102"/>
      <c r="G89" s="103"/>
      <c r="H89" s="103"/>
      <c r="I89" s="103"/>
      <c r="J89" s="103"/>
      <c r="K89" s="103"/>
      <c r="L89" s="103"/>
      <c r="M89" s="103"/>
      <c r="N89" s="103"/>
      <c r="O89" s="103"/>
      <c r="P89" s="102"/>
      <c r="Q89" s="102"/>
      <c r="R89" s="102"/>
      <c r="S89" s="102"/>
      <c r="T89" s="102"/>
      <c r="U89" s="102"/>
      <c r="V89" s="102"/>
      <c r="W89" s="102"/>
      <c r="X89" s="102"/>
      <c r="Y89" s="102"/>
      <c r="Z89" s="102"/>
      <c r="AA89" s="102"/>
      <c r="AB89" s="91"/>
      <c r="AC89" s="91"/>
      <c r="AD89" s="104"/>
      <c r="AE89" s="104"/>
      <c r="AF89" s="104"/>
      <c r="AG89" s="104"/>
      <c r="AH89" s="104"/>
      <c r="AI89" s="104"/>
      <c r="AJ89" s="104"/>
      <c r="AK89" s="104"/>
      <c r="AL89" s="53"/>
      <c r="AM89" s="53"/>
      <c r="AN89" s="53"/>
      <c r="AO89" s="53"/>
      <c r="AP89" s="53"/>
      <c r="AQ89" s="53"/>
      <c r="AR89" s="53"/>
      <c r="AS89" s="53"/>
      <c r="AT89" s="53"/>
      <c r="AU89" s="53"/>
      <c r="AV89" s="53"/>
      <c r="AW89" s="53"/>
      <c r="AX89" s="53"/>
      <c r="AY89" s="105"/>
      <c r="AZ89" s="54"/>
    </row>
    <row r="90" spans="2:57" ht="14.25" customHeight="1" x14ac:dyDescent="0.15">
      <c r="B90" s="52"/>
      <c r="C90" s="405"/>
      <c r="D90" s="102"/>
      <c r="E90" s="102"/>
      <c r="F90" s="102"/>
      <c r="G90" s="103"/>
      <c r="H90" s="103"/>
      <c r="I90" s="103"/>
      <c r="J90" s="103"/>
      <c r="K90" s="103"/>
      <c r="L90" s="103"/>
      <c r="M90" s="103"/>
      <c r="N90" s="103"/>
      <c r="O90" s="103"/>
      <c r="P90" s="102"/>
      <c r="Q90" s="102"/>
      <c r="R90" s="102"/>
      <c r="S90" s="102"/>
      <c r="T90" s="102"/>
      <c r="U90" s="102"/>
      <c r="V90" s="102"/>
      <c r="W90" s="102"/>
      <c r="X90" s="102"/>
      <c r="Y90" s="102"/>
      <c r="Z90" s="102"/>
      <c r="AA90" s="102"/>
      <c r="AB90" s="91"/>
      <c r="AC90" s="91"/>
      <c r="AD90" s="104"/>
      <c r="AE90" s="104"/>
      <c r="AF90" s="104"/>
      <c r="AG90" s="104"/>
      <c r="AH90" s="104"/>
      <c r="AI90" s="104"/>
      <c r="AJ90" s="104"/>
      <c r="AK90" s="104"/>
      <c r="AL90" s="53"/>
      <c r="AM90" s="53"/>
      <c r="AN90" s="53"/>
      <c r="AO90" s="53"/>
      <c r="AP90" s="53"/>
      <c r="AQ90" s="53"/>
      <c r="AR90" s="53"/>
      <c r="AS90" s="53"/>
      <c r="AT90" s="53"/>
      <c r="AU90" s="53"/>
      <c r="AV90" s="53"/>
      <c r="AW90" s="53"/>
      <c r="AX90" s="53"/>
      <c r="AY90" s="105"/>
      <c r="AZ90" s="54"/>
    </row>
    <row r="91" spans="2:57" ht="14.25" customHeight="1" x14ac:dyDescent="0.15">
      <c r="B91" s="52"/>
      <c r="C91" s="743" t="s">
        <v>425</v>
      </c>
      <c r="D91" s="743"/>
      <c r="E91" s="743"/>
      <c r="F91" s="743"/>
      <c r="G91" s="743"/>
      <c r="H91" s="743"/>
      <c r="I91" s="743"/>
      <c r="J91" s="743"/>
      <c r="K91" s="743"/>
      <c r="L91" s="743"/>
      <c r="M91" s="743"/>
      <c r="N91" s="743"/>
      <c r="O91" s="768"/>
      <c r="P91" s="768"/>
      <c r="Q91" s="768"/>
      <c r="R91" s="768"/>
      <c r="S91" s="769"/>
      <c r="T91" s="770" t="s">
        <v>99</v>
      </c>
      <c r="U91" s="102"/>
      <c r="V91" s="404" t="s">
        <v>433</v>
      </c>
      <c r="W91" s="102"/>
      <c r="X91" s="102"/>
      <c r="Y91" s="102"/>
      <c r="Z91" s="102"/>
      <c r="AA91" s="102"/>
      <c r="AB91" s="91"/>
      <c r="AC91" s="91"/>
      <c r="AD91" s="104"/>
      <c r="AE91" s="104"/>
      <c r="AF91" s="104"/>
      <c r="AG91" s="104"/>
      <c r="AH91" s="104"/>
      <c r="AI91" s="104"/>
      <c r="AJ91" s="104"/>
      <c r="AK91" s="104"/>
      <c r="AL91" s="53"/>
      <c r="AM91" s="53"/>
      <c r="AN91" s="53"/>
      <c r="AO91" s="53"/>
      <c r="AP91" s="53"/>
      <c r="AQ91" s="53"/>
      <c r="AR91" s="53"/>
      <c r="AS91" s="53"/>
      <c r="AT91" s="53"/>
      <c r="AU91" s="53"/>
      <c r="AV91" s="53"/>
      <c r="AW91" s="53"/>
      <c r="AX91" s="53"/>
      <c r="AY91" s="105"/>
      <c r="AZ91" s="54"/>
    </row>
    <row r="92" spans="2:57" ht="14.25" customHeight="1" x14ac:dyDescent="0.15">
      <c r="B92" s="52"/>
      <c r="C92" s="743"/>
      <c r="D92" s="743"/>
      <c r="E92" s="743"/>
      <c r="F92" s="743"/>
      <c r="G92" s="743"/>
      <c r="H92" s="743"/>
      <c r="I92" s="743"/>
      <c r="J92" s="743"/>
      <c r="K92" s="743"/>
      <c r="L92" s="743"/>
      <c r="M92" s="743"/>
      <c r="N92" s="743"/>
      <c r="O92" s="768"/>
      <c r="P92" s="768"/>
      <c r="Q92" s="768"/>
      <c r="R92" s="768"/>
      <c r="S92" s="769"/>
      <c r="T92" s="771"/>
      <c r="U92" s="102"/>
      <c r="V92" s="404" t="s">
        <v>434</v>
      </c>
      <c r="W92" s="102"/>
      <c r="X92" s="102"/>
      <c r="Y92" s="102"/>
      <c r="Z92" s="102"/>
      <c r="AA92" s="102"/>
      <c r="AB92" s="91"/>
      <c r="AC92" s="91"/>
      <c r="AD92" s="104"/>
      <c r="AE92" s="104"/>
      <c r="AF92" s="104"/>
      <c r="AG92" s="104"/>
      <c r="AH92" s="104"/>
      <c r="AI92" s="104"/>
      <c r="AJ92" s="104"/>
      <c r="AK92" s="104"/>
      <c r="AL92" s="53"/>
      <c r="AM92" s="53"/>
      <c r="AN92" s="53"/>
      <c r="AO92" s="53"/>
      <c r="AP92" s="53"/>
      <c r="AQ92" s="53"/>
      <c r="AR92" s="53"/>
      <c r="AS92" s="53"/>
      <c r="AT92" s="53"/>
      <c r="AU92" s="53"/>
      <c r="AV92" s="53"/>
      <c r="AW92" s="53"/>
      <c r="AX92" s="53"/>
      <c r="AY92" s="105"/>
      <c r="AZ92" s="54"/>
    </row>
    <row r="93" spans="2:57" ht="14.25" customHeight="1" x14ac:dyDescent="0.15">
      <c r="B93" s="52"/>
      <c r="C93" s="743"/>
      <c r="D93" s="743"/>
      <c r="E93" s="743"/>
      <c r="F93" s="743"/>
      <c r="G93" s="743"/>
      <c r="H93" s="743"/>
      <c r="I93" s="743"/>
      <c r="J93" s="743"/>
      <c r="K93" s="743"/>
      <c r="L93" s="743"/>
      <c r="M93" s="743"/>
      <c r="N93" s="743"/>
      <c r="O93" s="768"/>
      <c r="P93" s="768"/>
      <c r="Q93" s="768"/>
      <c r="R93" s="768"/>
      <c r="S93" s="769"/>
      <c r="T93" s="771"/>
      <c r="U93" s="102"/>
      <c r="V93" s="404" t="s">
        <v>435</v>
      </c>
      <c r="W93" s="102"/>
      <c r="X93" s="102"/>
      <c r="Y93" s="102"/>
      <c r="Z93" s="102"/>
      <c r="AA93" s="102"/>
      <c r="AB93" s="91"/>
      <c r="AC93" s="91"/>
      <c r="AD93" s="104"/>
      <c r="AE93" s="104"/>
      <c r="AF93" s="104"/>
      <c r="AG93" s="104"/>
      <c r="AH93" s="104"/>
      <c r="AI93" s="104"/>
      <c r="AJ93" s="104"/>
      <c r="AK93" s="104"/>
      <c r="AL93" s="53"/>
      <c r="AM93" s="53"/>
      <c r="AN93" s="53"/>
      <c r="AO93" s="53"/>
      <c r="AP93" s="53"/>
      <c r="AQ93" s="53"/>
      <c r="AR93" s="53"/>
      <c r="AS93" s="53"/>
      <c r="AT93" s="53"/>
      <c r="AU93" s="53"/>
      <c r="AV93" s="53"/>
      <c r="AW93" s="53"/>
      <c r="AX93" s="53"/>
      <c r="AY93" s="105"/>
      <c r="AZ93" s="54"/>
    </row>
    <row r="94" spans="2:57" ht="14.25" customHeight="1" x14ac:dyDescent="0.15">
      <c r="B94" s="52"/>
      <c r="C94" s="743"/>
      <c r="D94" s="743"/>
      <c r="E94" s="743"/>
      <c r="F94" s="743"/>
      <c r="G94" s="743"/>
      <c r="H94" s="743"/>
      <c r="I94" s="743"/>
      <c r="J94" s="743"/>
      <c r="K94" s="743"/>
      <c r="L94" s="743"/>
      <c r="M94" s="743"/>
      <c r="N94" s="743"/>
      <c r="O94" s="768"/>
      <c r="P94" s="768"/>
      <c r="Q94" s="768"/>
      <c r="R94" s="768"/>
      <c r="S94" s="769"/>
      <c r="T94" s="772"/>
      <c r="U94" s="102"/>
      <c r="V94" s="102"/>
      <c r="W94" s="102"/>
      <c r="X94" s="102"/>
      <c r="Y94" s="102"/>
      <c r="Z94" s="102"/>
      <c r="AA94" s="102"/>
      <c r="AB94" s="91"/>
      <c r="AC94" s="91"/>
      <c r="AD94" s="104"/>
      <c r="AE94" s="104"/>
      <c r="AF94" s="104"/>
      <c r="AG94" s="104"/>
      <c r="AH94" s="104"/>
      <c r="AI94" s="104"/>
      <c r="AJ94" s="104"/>
      <c r="AK94" s="104"/>
      <c r="AL94" s="53"/>
      <c r="AM94" s="53"/>
      <c r="AN94" s="53"/>
      <c r="AO94" s="53"/>
      <c r="AP94" s="53"/>
      <c r="AQ94" s="53"/>
      <c r="AR94" s="53"/>
      <c r="AS94" s="53"/>
      <c r="AT94" s="53"/>
      <c r="AU94" s="53"/>
      <c r="AV94" s="53"/>
      <c r="AW94" s="53"/>
      <c r="AX94" s="53"/>
      <c r="AY94" s="105"/>
      <c r="AZ94" s="54"/>
    </row>
    <row r="95" spans="2:57" ht="14.25" customHeight="1" x14ac:dyDescent="0.15">
      <c r="B95" s="52"/>
      <c r="C95" s="101"/>
      <c r="D95" s="102"/>
      <c r="E95" s="102"/>
      <c r="F95" s="102"/>
      <c r="G95" s="103"/>
      <c r="H95" s="103"/>
      <c r="I95" s="103"/>
      <c r="J95" s="103"/>
      <c r="K95" s="103"/>
      <c r="L95" s="103"/>
      <c r="M95" s="103"/>
      <c r="N95" s="103"/>
      <c r="O95" s="103"/>
      <c r="P95" s="102"/>
      <c r="Q95" s="102"/>
      <c r="R95" s="106"/>
      <c r="S95" s="106"/>
      <c r="T95" s="106"/>
      <c r="U95" s="106"/>
      <c r="V95" s="106"/>
      <c r="W95" s="106"/>
      <c r="X95" s="106"/>
      <c r="Y95" s="106"/>
      <c r="Z95" s="106"/>
      <c r="AA95" s="106"/>
      <c r="AB95" s="107"/>
      <c r="AC95" s="107"/>
      <c r="AD95" s="108"/>
      <c r="AE95" s="108"/>
      <c r="AF95" s="108"/>
      <c r="AG95" s="108"/>
      <c r="AH95" s="108"/>
      <c r="AI95" s="108"/>
      <c r="AJ95" s="108"/>
      <c r="AK95" s="108"/>
      <c r="AL95" s="83"/>
      <c r="AM95" s="83"/>
      <c r="AN95" s="83"/>
      <c r="AO95" s="83"/>
      <c r="AP95" s="83"/>
      <c r="AQ95" s="109"/>
      <c r="AR95" s="109"/>
      <c r="AS95" s="109"/>
      <c r="AT95" s="109"/>
      <c r="AU95" s="109"/>
      <c r="AV95" s="109"/>
      <c r="AW95" s="109"/>
      <c r="AX95" s="83"/>
      <c r="AY95" s="110"/>
      <c r="AZ95" s="85"/>
    </row>
    <row r="96" spans="2:57" ht="14.25" customHeight="1" x14ac:dyDescent="0.15">
      <c r="B96" s="773" t="s">
        <v>261</v>
      </c>
      <c r="C96" s="774"/>
      <c r="D96" s="774"/>
      <c r="E96" s="774"/>
      <c r="F96" s="774"/>
      <c r="G96" s="774"/>
      <c r="H96" s="774"/>
      <c r="I96" s="774"/>
      <c r="J96" s="774"/>
      <c r="K96" s="774"/>
      <c r="L96" s="774"/>
      <c r="M96" s="774"/>
      <c r="N96" s="774"/>
      <c r="O96" s="774"/>
      <c r="P96" s="774"/>
      <c r="Q96" s="774"/>
      <c r="R96" s="774"/>
      <c r="S96" s="775"/>
      <c r="T96" s="102"/>
      <c r="U96" s="102"/>
      <c r="V96" s="102"/>
      <c r="W96" s="102"/>
      <c r="X96" s="102"/>
      <c r="Y96" s="102"/>
      <c r="Z96" s="102"/>
      <c r="AA96" s="102"/>
      <c r="AB96" s="91"/>
      <c r="AC96" s="91"/>
      <c r="AD96" s="104"/>
      <c r="AE96" s="104"/>
      <c r="AF96" s="104"/>
      <c r="AG96" s="104"/>
      <c r="AH96" s="104"/>
      <c r="AI96" s="104"/>
      <c r="AJ96" s="104"/>
      <c r="AK96" s="104"/>
      <c r="AL96" s="53"/>
      <c r="AM96" s="53"/>
      <c r="AN96" s="53"/>
      <c r="AO96" s="53"/>
      <c r="AP96" s="53"/>
      <c r="AQ96" s="111"/>
      <c r="AR96" s="111"/>
      <c r="AS96" s="111"/>
      <c r="AT96" s="111"/>
      <c r="AU96" s="111"/>
      <c r="AV96" s="111"/>
      <c r="AW96" s="111"/>
      <c r="AX96" s="53"/>
      <c r="AY96" s="105"/>
      <c r="AZ96" s="54"/>
    </row>
    <row r="97" spans="2:52" ht="14.25" customHeight="1" x14ac:dyDescent="0.15">
      <c r="B97" s="776"/>
      <c r="C97" s="777"/>
      <c r="D97" s="777"/>
      <c r="E97" s="777"/>
      <c r="F97" s="777"/>
      <c r="G97" s="777"/>
      <c r="H97" s="777"/>
      <c r="I97" s="777"/>
      <c r="J97" s="777"/>
      <c r="K97" s="777"/>
      <c r="L97" s="777"/>
      <c r="M97" s="777"/>
      <c r="N97" s="777"/>
      <c r="O97" s="777"/>
      <c r="P97" s="777"/>
      <c r="Q97" s="777"/>
      <c r="R97" s="777"/>
      <c r="S97" s="778"/>
      <c r="T97" s="102"/>
      <c r="U97" s="102"/>
      <c r="V97" s="102"/>
      <c r="W97" s="102"/>
      <c r="X97" s="102"/>
      <c r="Y97" s="102"/>
      <c r="Z97" s="102"/>
      <c r="AA97" s="102"/>
      <c r="AB97" s="91"/>
      <c r="AC97" s="91"/>
      <c r="AD97" s="104"/>
      <c r="AE97" s="104"/>
      <c r="AF97" s="104"/>
      <c r="AG97" s="104"/>
      <c r="AH97" s="104"/>
      <c r="AI97" s="104"/>
      <c r="AJ97" s="104"/>
      <c r="AK97" s="104"/>
      <c r="AL97" s="53"/>
      <c r="AM97" s="53"/>
      <c r="AN97" s="53"/>
      <c r="AO97" s="53"/>
      <c r="AP97" s="53"/>
      <c r="AQ97" s="111"/>
      <c r="AR97" s="111"/>
      <c r="AS97" s="111"/>
      <c r="AT97" s="111"/>
      <c r="AU97" s="111"/>
      <c r="AV97" s="111"/>
      <c r="AW97" s="111"/>
      <c r="AX97" s="53"/>
      <c r="AY97" s="105"/>
      <c r="AZ97" s="54"/>
    </row>
    <row r="98" spans="2:52" ht="14.25" customHeight="1" x14ac:dyDescent="0.15">
      <c r="B98" s="52"/>
      <c r="C98" s="53"/>
      <c r="D98" s="53"/>
      <c r="E98" s="53"/>
      <c r="F98" s="53"/>
      <c r="G98" s="53"/>
      <c r="H98" s="53"/>
      <c r="I98" s="103"/>
      <c r="J98" s="103"/>
      <c r="K98" s="103"/>
      <c r="L98" s="103"/>
      <c r="M98" s="103"/>
      <c r="N98" s="103"/>
      <c r="O98" s="103"/>
      <c r="P98" s="102"/>
      <c r="Q98" s="102"/>
      <c r="R98" s="102"/>
      <c r="S98" s="102"/>
      <c r="T98" s="102"/>
      <c r="U98" s="102"/>
      <c r="V98" s="102"/>
      <c r="W98" s="102"/>
      <c r="X98" s="102"/>
      <c r="Y98" s="102"/>
      <c r="Z98" s="102"/>
      <c r="AA98" s="102"/>
      <c r="AB98" s="91"/>
      <c r="AC98" s="91"/>
      <c r="AD98" s="104"/>
      <c r="AE98" s="104"/>
      <c r="AF98" s="104"/>
      <c r="AG98" s="104"/>
      <c r="AH98" s="104"/>
      <c r="AI98" s="104"/>
      <c r="AJ98" s="104"/>
      <c r="AK98" s="104"/>
      <c r="AL98" s="53"/>
      <c r="AM98" s="53"/>
      <c r="AN98" s="53"/>
      <c r="AO98" s="53"/>
      <c r="AP98" s="53"/>
      <c r="AQ98" s="111"/>
      <c r="AR98" s="111"/>
      <c r="AS98" s="111"/>
      <c r="AT98" s="111"/>
      <c r="AU98" s="111"/>
      <c r="AV98" s="111"/>
      <c r="AW98" s="111"/>
      <c r="AX98" s="53"/>
      <c r="AY98" s="105"/>
      <c r="AZ98" s="54"/>
    </row>
    <row r="99" spans="2:52" ht="14.25" customHeight="1" x14ac:dyDescent="0.15">
      <c r="B99" s="52"/>
      <c r="C99" s="837" t="s">
        <v>260</v>
      </c>
      <c r="D99" s="837"/>
      <c r="E99" s="837"/>
      <c r="F99" s="837"/>
      <c r="G99" s="837"/>
      <c r="H99" s="837"/>
      <c r="I99" s="837"/>
      <c r="J99" s="837"/>
      <c r="K99" s="728" t="s">
        <v>259</v>
      </c>
      <c r="L99" s="728"/>
      <c r="M99" s="728"/>
      <c r="N99" s="728"/>
      <c r="O99" s="103"/>
      <c r="P99" s="102"/>
      <c r="Q99" s="53" t="s">
        <v>264</v>
      </c>
      <c r="R99" s="102"/>
      <c r="S99" s="102"/>
      <c r="T99" s="102"/>
      <c r="U99" s="102"/>
      <c r="V99" s="102"/>
      <c r="W99" s="102"/>
      <c r="X99" s="102"/>
      <c r="Y99" s="102"/>
      <c r="Z99" s="102"/>
      <c r="AA99" s="102"/>
      <c r="AB99" s="91"/>
      <c r="AC99" s="91"/>
      <c r="AD99" s="104"/>
      <c r="AE99" s="104"/>
      <c r="AF99" s="104"/>
      <c r="AG99" s="104"/>
      <c r="AH99" s="104"/>
      <c r="AI99" s="104"/>
      <c r="AJ99" s="104"/>
      <c r="AK99" s="104"/>
      <c r="AL99" s="53"/>
      <c r="AM99" s="53"/>
      <c r="AN99" s="53"/>
      <c r="AO99" s="53"/>
      <c r="AP99" s="53"/>
      <c r="AQ99" s="111"/>
      <c r="AR99" s="111"/>
      <c r="AS99" s="111"/>
      <c r="AT99" s="111"/>
      <c r="AU99" s="111"/>
      <c r="AV99" s="111"/>
      <c r="AW99" s="111"/>
      <c r="AX99" s="53"/>
      <c r="AY99" s="105"/>
      <c r="AZ99" s="54"/>
    </row>
    <row r="100" spans="2:52" ht="14.25" customHeight="1" x14ac:dyDescent="0.15">
      <c r="B100" s="52"/>
      <c r="C100" s="837"/>
      <c r="D100" s="837"/>
      <c r="E100" s="837"/>
      <c r="F100" s="837"/>
      <c r="G100" s="837"/>
      <c r="H100" s="837"/>
      <c r="I100" s="837"/>
      <c r="J100" s="837"/>
      <c r="K100" s="728"/>
      <c r="L100" s="728"/>
      <c r="M100" s="728"/>
      <c r="N100" s="728"/>
      <c r="O100" s="103"/>
      <c r="P100" s="102"/>
      <c r="Q100" s="112" t="s">
        <v>262</v>
      </c>
      <c r="R100" s="102"/>
      <c r="S100" s="53"/>
      <c r="T100" s="53"/>
      <c r="U100" s="102"/>
      <c r="V100" s="102"/>
      <c r="W100" s="102"/>
      <c r="X100" s="102"/>
      <c r="Y100" s="102"/>
      <c r="Z100" s="102"/>
      <c r="AA100" s="102"/>
      <c r="AB100" s="91"/>
      <c r="AC100" s="91"/>
      <c r="AD100" s="104"/>
      <c r="AE100" s="104"/>
      <c r="AF100" s="104"/>
      <c r="AG100" s="104"/>
      <c r="AH100" s="104"/>
      <c r="AI100" s="104"/>
      <c r="AJ100" s="104"/>
      <c r="AK100" s="104"/>
      <c r="AL100" s="53"/>
      <c r="AM100" s="53"/>
      <c r="AN100" s="53"/>
      <c r="AO100" s="53"/>
      <c r="AP100" s="53"/>
      <c r="AQ100" s="111"/>
      <c r="AR100" s="111"/>
      <c r="AS100" s="111"/>
      <c r="AT100" s="111"/>
      <c r="AU100" s="111"/>
      <c r="AV100" s="111"/>
      <c r="AW100" s="111"/>
      <c r="AX100" s="53"/>
      <c r="AY100" s="105"/>
      <c r="AZ100" s="54"/>
    </row>
    <row r="101" spans="2:52" ht="14.25" customHeight="1" x14ac:dyDescent="0.15">
      <c r="B101" s="52"/>
      <c r="C101" s="728" t="s">
        <v>258</v>
      </c>
      <c r="D101" s="728"/>
      <c r="E101" s="728"/>
      <c r="F101" s="728"/>
      <c r="G101" s="837" t="s">
        <v>116</v>
      </c>
      <c r="H101" s="837"/>
      <c r="I101" s="837"/>
      <c r="J101" s="837"/>
      <c r="K101" s="728"/>
      <c r="L101" s="728"/>
      <c r="M101" s="728"/>
      <c r="N101" s="728"/>
      <c r="O101" s="103"/>
      <c r="P101" s="102"/>
      <c r="Q101" s="112" t="s">
        <v>263</v>
      </c>
      <c r="R101" s="102"/>
      <c r="S101" s="53"/>
      <c r="T101" s="53"/>
      <c r="U101" s="102"/>
      <c r="V101" s="102"/>
      <c r="W101" s="102"/>
      <c r="X101" s="102"/>
      <c r="Y101" s="102"/>
      <c r="Z101" s="102"/>
      <c r="AA101" s="102"/>
      <c r="AB101" s="91"/>
      <c r="AC101" s="91"/>
      <c r="AD101" s="104"/>
      <c r="AE101" s="104"/>
      <c r="AF101" s="104"/>
      <c r="AG101" s="104"/>
      <c r="AH101" s="104"/>
      <c r="AI101" s="104"/>
      <c r="AJ101" s="104"/>
      <c r="AK101" s="104"/>
      <c r="AL101" s="53"/>
      <c r="AM101" s="53"/>
      <c r="AN101" s="53"/>
      <c r="AO101" s="53"/>
      <c r="AP101" s="53"/>
      <c r="AQ101" s="111"/>
      <c r="AR101" s="111"/>
      <c r="AS101" s="111"/>
      <c r="AT101" s="111"/>
      <c r="AU101" s="111"/>
      <c r="AV101" s="111"/>
      <c r="AW101" s="111"/>
      <c r="AX101" s="53"/>
      <c r="AY101" s="105"/>
      <c r="AZ101" s="54"/>
    </row>
    <row r="102" spans="2:52" ht="14.25" customHeight="1" x14ac:dyDescent="0.15">
      <c r="B102" s="52"/>
      <c r="C102" s="728"/>
      <c r="D102" s="728"/>
      <c r="E102" s="728"/>
      <c r="F102" s="728"/>
      <c r="G102" s="837"/>
      <c r="H102" s="837"/>
      <c r="I102" s="837"/>
      <c r="J102" s="837"/>
      <c r="K102" s="728"/>
      <c r="L102" s="728"/>
      <c r="M102" s="728"/>
      <c r="N102" s="728"/>
      <c r="O102" s="103"/>
      <c r="P102" s="102"/>
      <c r="Q102" s="102"/>
      <c r="R102" s="102"/>
      <c r="S102" s="53"/>
      <c r="T102" s="53"/>
      <c r="U102" s="102"/>
      <c r="V102" s="102"/>
      <c r="W102" s="102"/>
      <c r="X102" s="102"/>
      <c r="Y102" s="102"/>
      <c r="Z102" s="102"/>
      <c r="AA102" s="102"/>
      <c r="AB102" s="91"/>
      <c r="AC102" s="91"/>
      <c r="AD102" s="104"/>
      <c r="AE102" s="104"/>
      <c r="AF102" s="104"/>
      <c r="AG102" s="104"/>
      <c r="AH102" s="104"/>
      <c r="AI102" s="104"/>
      <c r="AJ102" s="104"/>
      <c r="AK102" s="104"/>
      <c r="AL102" s="53"/>
      <c r="AM102" s="53"/>
      <c r="AN102" s="53"/>
      <c r="AO102" s="53"/>
      <c r="AP102" s="53"/>
      <c r="AQ102" s="111"/>
      <c r="AR102" s="111"/>
      <c r="AS102" s="111"/>
      <c r="AT102" s="111"/>
      <c r="AU102" s="111"/>
      <c r="AV102" s="111"/>
      <c r="AW102" s="111"/>
      <c r="AX102" s="53"/>
      <c r="AY102" s="105"/>
      <c r="AZ102" s="54"/>
    </row>
    <row r="103" spans="2:52" ht="14.25" customHeight="1" x14ac:dyDescent="0.15">
      <c r="B103" s="52"/>
      <c r="C103" s="834">
        <v>750000</v>
      </c>
      <c r="D103" s="835"/>
      <c r="E103" s="835"/>
      <c r="F103" s="836"/>
      <c r="G103" s="729">
        <v>400000</v>
      </c>
      <c r="H103" s="729"/>
      <c r="I103" s="729"/>
      <c r="J103" s="729"/>
      <c r="K103" s="729">
        <v>270000</v>
      </c>
      <c r="L103" s="729"/>
      <c r="M103" s="729"/>
      <c r="N103" s="729"/>
      <c r="O103" s="103"/>
      <c r="P103" s="102"/>
      <c r="Q103" s="102"/>
      <c r="R103" s="102"/>
      <c r="S103" s="53"/>
      <c r="T103" s="53"/>
      <c r="U103" s="102"/>
      <c r="V103" s="102"/>
      <c r="W103" s="102"/>
      <c r="X103" s="102"/>
      <c r="Y103" s="102"/>
      <c r="Z103" s="102"/>
      <c r="AA103" s="102"/>
      <c r="AB103" s="91"/>
      <c r="AC103" s="91"/>
      <c r="AD103" s="104"/>
      <c r="AE103" s="104"/>
      <c r="AF103" s="104"/>
      <c r="AG103" s="104"/>
      <c r="AH103" s="104"/>
      <c r="AI103" s="104"/>
      <c r="AJ103" s="104"/>
      <c r="AK103" s="104"/>
      <c r="AL103" s="53"/>
      <c r="AM103" s="53"/>
      <c r="AN103" s="53"/>
      <c r="AO103" s="53"/>
      <c r="AP103" s="53"/>
      <c r="AQ103" s="111"/>
      <c r="AR103" s="111"/>
      <c r="AS103" s="111"/>
      <c r="AT103" s="111"/>
      <c r="AU103" s="111"/>
      <c r="AV103" s="111"/>
      <c r="AW103" s="111"/>
      <c r="AX103" s="53"/>
      <c r="AY103" s="105"/>
      <c r="AZ103" s="54"/>
    </row>
    <row r="104" spans="2:52" ht="14.25" customHeight="1" x14ac:dyDescent="0.15">
      <c r="B104" s="52"/>
      <c r="C104" s="730"/>
      <c r="D104" s="730"/>
      <c r="E104" s="730"/>
      <c r="F104" s="730"/>
      <c r="G104" s="730"/>
      <c r="H104" s="730"/>
      <c r="I104" s="730"/>
      <c r="J104" s="730"/>
      <c r="K104" s="730"/>
      <c r="L104" s="730"/>
      <c r="M104" s="730"/>
      <c r="N104" s="730"/>
      <c r="O104" s="103"/>
      <c r="P104" s="102"/>
      <c r="Q104" s="102"/>
      <c r="R104" s="102"/>
      <c r="S104" s="53"/>
      <c r="T104" s="53"/>
      <c r="U104" s="102"/>
      <c r="V104" s="102"/>
      <c r="W104" s="102"/>
      <c r="X104" s="102"/>
      <c r="Y104" s="102"/>
      <c r="Z104" s="102"/>
      <c r="AA104" s="102"/>
      <c r="AB104" s="91"/>
      <c r="AC104" s="91"/>
      <c r="AD104" s="104"/>
      <c r="AE104" s="104"/>
      <c r="AF104" s="104"/>
      <c r="AG104" s="104"/>
      <c r="AH104" s="104"/>
      <c r="AI104" s="104"/>
      <c r="AJ104" s="104"/>
      <c r="AK104" s="104"/>
      <c r="AL104" s="53"/>
      <c r="AM104" s="53"/>
      <c r="AN104" s="53"/>
      <c r="AO104" s="53"/>
      <c r="AP104" s="53"/>
      <c r="AQ104" s="111"/>
      <c r="AR104" s="111"/>
      <c r="AS104" s="111"/>
      <c r="AT104" s="111"/>
      <c r="AU104" s="111"/>
      <c r="AV104" s="111"/>
      <c r="AW104" s="111"/>
      <c r="AX104" s="53"/>
      <c r="AY104" s="105"/>
      <c r="AZ104" s="54"/>
    </row>
    <row r="105" spans="2:52" ht="14.25" customHeight="1" x14ac:dyDescent="0.15">
      <c r="B105" s="52"/>
      <c r="C105" s="730"/>
      <c r="D105" s="730"/>
      <c r="E105" s="730"/>
      <c r="F105" s="730"/>
      <c r="G105" s="730"/>
      <c r="H105" s="730"/>
      <c r="I105" s="730"/>
      <c r="J105" s="730"/>
      <c r="K105" s="730"/>
      <c r="L105" s="730"/>
      <c r="M105" s="730"/>
      <c r="N105" s="730"/>
      <c r="O105" s="113"/>
      <c r="P105" s="102"/>
      <c r="Q105" s="102"/>
      <c r="R105" s="102"/>
      <c r="S105" s="53"/>
      <c r="T105" s="53"/>
      <c r="U105" s="102"/>
      <c r="V105" s="102"/>
      <c r="W105" s="102"/>
      <c r="X105" s="102"/>
      <c r="Y105" s="102"/>
      <c r="Z105" s="102"/>
      <c r="AA105" s="102"/>
      <c r="AB105" s="91"/>
      <c r="AC105" s="91"/>
      <c r="AD105" s="104"/>
      <c r="AE105" s="104"/>
      <c r="AF105" s="104"/>
      <c r="AG105" s="104"/>
      <c r="AH105" s="104"/>
      <c r="AI105" s="104"/>
      <c r="AJ105" s="104"/>
      <c r="AK105" s="104"/>
      <c r="AL105" s="53"/>
      <c r="AM105" s="53"/>
      <c r="AN105" s="53"/>
      <c r="AO105" s="53"/>
      <c r="AP105" s="53"/>
      <c r="AQ105" s="111"/>
      <c r="AR105" s="111"/>
      <c r="AS105" s="111"/>
      <c r="AT105" s="111"/>
      <c r="AU105" s="111"/>
      <c r="AV105" s="111"/>
      <c r="AW105" s="111"/>
      <c r="AX105" s="53"/>
      <c r="AY105" s="105"/>
      <c r="AZ105" s="54"/>
    </row>
    <row r="106" spans="2:52" ht="14.25" customHeight="1" x14ac:dyDescent="0.15">
      <c r="B106" s="52"/>
      <c r="C106" s="767">
        <f>C103*C104</f>
        <v>0</v>
      </c>
      <c r="D106" s="767"/>
      <c r="E106" s="53"/>
      <c r="F106" s="53"/>
      <c r="G106" s="767">
        <f>G103*G104</f>
        <v>0</v>
      </c>
      <c r="H106" s="767"/>
      <c r="I106" s="103"/>
      <c r="J106" s="103"/>
      <c r="K106" s="767">
        <f>K103*K104</f>
        <v>0</v>
      </c>
      <c r="L106" s="767"/>
      <c r="M106" s="103"/>
      <c r="N106" s="103"/>
      <c r="O106" s="103"/>
      <c r="P106" s="102"/>
      <c r="Q106" s="102"/>
      <c r="R106" s="102"/>
      <c r="S106" s="53"/>
      <c r="T106" s="53"/>
      <c r="U106" s="102"/>
      <c r="V106" s="102"/>
      <c r="W106" s="102"/>
      <c r="X106" s="102"/>
      <c r="Y106" s="102"/>
      <c r="Z106" s="102"/>
      <c r="AA106" s="102"/>
      <c r="AB106" s="91"/>
      <c r="AC106" s="91"/>
      <c r="AD106" s="104"/>
      <c r="AE106" s="104"/>
      <c r="AF106" s="104"/>
      <c r="AG106" s="104"/>
      <c r="AH106" s="104"/>
      <c r="AI106" s="104"/>
      <c r="AJ106" s="104"/>
      <c r="AK106" s="104"/>
      <c r="AL106" s="53"/>
      <c r="AM106" s="53"/>
      <c r="AN106" s="53"/>
      <c r="AO106" s="53"/>
      <c r="AP106" s="53"/>
      <c r="AQ106" s="111"/>
      <c r="AR106" s="111"/>
      <c r="AS106" s="111"/>
      <c r="AT106" s="111"/>
      <c r="AU106" s="111"/>
      <c r="AV106" s="111"/>
      <c r="AW106" s="111"/>
      <c r="AX106" s="53"/>
      <c r="AY106" s="105"/>
      <c r="AZ106" s="54"/>
    </row>
    <row r="107" spans="2:52" ht="14.25" customHeight="1" x14ac:dyDescent="0.15">
      <c r="B107" s="114"/>
      <c r="C107" s="115"/>
      <c r="D107" s="106"/>
      <c r="E107" s="106"/>
      <c r="F107" s="106"/>
      <c r="G107" s="116"/>
      <c r="H107" s="116"/>
      <c r="I107" s="116"/>
      <c r="J107" s="116"/>
      <c r="K107" s="116"/>
      <c r="L107" s="116"/>
      <c r="M107" s="116"/>
      <c r="N107" s="116"/>
      <c r="O107" s="116"/>
      <c r="P107" s="106"/>
      <c r="Q107" s="106"/>
      <c r="R107" s="106"/>
      <c r="S107" s="106"/>
      <c r="T107" s="106"/>
      <c r="U107" s="106"/>
      <c r="V107" s="106"/>
      <c r="W107" s="106"/>
      <c r="X107" s="106"/>
      <c r="Y107" s="106"/>
      <c r="Z107" s="106"/>
      <c r="AA107" s="106"/>
      <c r="AB107" s="107"/>
      <c r="AC107" s="107"/>
      <c r="AD107" s="108"/>
      <c r="AE107" s="108"/>
      <c r="AF107" s="108"/>
      <c r="AG107" s="108"/>
      <c r="AH107" s="108"/>
      <c r="AI107" s="108"/>
      <c r="AJ107" s="108"/>
      <c r="AK107" s="108"/>
      <c r="AL107" s="108"/>
      <c r="AM107" s="108"/>
      <c r="AN107" s="108"/>
      <c r="AO107" s="108"/>
      <c r="AP107" s="83"/>
      <c r="AQ107" s="83"/>
      <c r="AR107" s="83"/>
      <c r="AS107" s="83"/>
      <c r="AT107" s="83"/>
      <c r="AU107" s="83"/>
      <c r="AV107" s="83"/>
      <c r="AW107" s="83"/>
      <c r="AX107" s="83"/>
      <c r="AY107" s="110"/>
      <c r="AZ107" s="85"/>
    </row>
    <row r="108" spans="2:52" ht="14.25" customHeight="1" x14ac:dyDescent="0.15">
      <c r="B108" s="750" t="s">
        <v>241</v>
      </c>
      <c r="C108" s="751"/>
      <c r="D108" s="751"/>
      <c r="E108" s="751"/>
      <c r="F108" s="751"/>
      <c r="G108" s="751"/>
      <c r="H108" s="751"/>
      <c r="I108" s="752"/>
      <c r="J108" s="53"/>
      <c r="K108" s="53"/>
      <c r="L108" s="53"/>
      <c r="M108" s="53"/>
      <c r="N108" s="53"/>
      <c r="O108" s="53"/>
      <c r="P108" s="53"/>
      <c r="Q108" s="53"/>
      <c r="R108" s="53"/>
      <c r="S108" s="53"/>
      <c r="T108" s="53"/>
      <c r="U108" s="53"/>
      <c r="V108" s="53"/>
      <c r="W108" s="53"/>
      <c r="X108" s="53"/>
      <c r="Y108" s="53"/>
      <c r="Z108" s="102"/>
      <c r="AA108" s="102"/>
      <c r="AB108" s="91"/>
      <c r="AC108" s="91"/>
      <c r="AD108" s="104"/>
      <c r="AE108" s="104"/>
      <c r="AF108" s="104"/>
      <c r="AG108" s="104"/>
      <c r="AH108" s="104"/>
      <c r="AI108" s="104"/>
      <c r="AJ108" s="104"/>
      <c r="AK108" s="104"/>
      <c r="AL108" s="104"/>
      <c r="AM108" s="104"/>
      <c r="AN108" s="104"/>
      <c r="AO108" s="104"/>
      <c r="AP108" s="53"/>
      <c r="AQ108" s="53"/>
      <c r="AR108" s="53"/>
      <c r="AS108" s="53"/>
      <c r="AT108" s="53"/>
      <c r="AU108" s="53"/>
      <c r="AV108" s="53"/>
      <c r="AW108" s="53"/>
      <c r="AX108" s="53"/>
      <c r="AY108" s="105"/>
      <c r="AZ108" s="54"/>
    </row>
    <row r="109" spans="2:52" ht="14.25" customHeight="1" thickBot="1" x14ac:dyDescent="0.2">
      <c r="B109" s="753"/>
      <c r="C109" s="754"/>
      <c r="D109" s="754"/>
      <c r="E109" s="754"/>
      <c r="F109" s="754"/>
      <c r="G109" s="754"/>
      <c r="H109" s="754"/>
      <c r="I109" s="755"/>
      <c r="J109" s="53"/>
      <c r="K109" s="53"/>
      <c r="L109" s="53"/>
      <c r="M109" s="53"/>
      <c r="N109" s="53"/>
      <c r="O109" s="53"/>
      <c r="P109" s="53"/>
      <c r="Q109" s="53"/>
      <c r="R109" s="53"/>
      <c r="S109" s="53"/>
      <c r="T109" s="53"/>
      <c r="U109" s="53"/>
      <c r="V109" s="53"/>
      <c r="W109" s="53"/>
      <c r="X109" s="53"/>
      <c r="Y109" s="53"/>
      <c r="Z109" s="102"/>
      <c r="AA109" s="102"/>
      <c r="AB109" s="91"/>
      <c r="AC109" s="91"/>
      <c r="AD109" s="104"/>
      <c r="AE109" s="104"/>
      <c r="AF109" s="104"/>
      <c r="AG109" s="104"/>
      <c r="AH109" s="104"/>
      <c r="AI109" s="104"/>
      <c r="AJ109" s="104"/>
      <c r="AK109" s="104"/>
      <c r="AL109" s="104"/>
      <c r="AM109" s="104"/>
      <c r="AN109" s="104"/>
      <c r="AO109" s="104"/>
      <c r="AP109" s="53"/>
      <c r="AQ109" s="53"/>
      <c r="AR109" s="53"/>
      <c r="AS109" s="53"/>
      <c r="AT109" s="53"/>
      <c r="AU109" s="53"/>
      <c r="AV109" s="53"/>
      <c r="AW109" s="53"/>
      <c r="AX109" s="53"/>
      <c r="AY109" s="105"/>
      <c r="AZ109" s="54"/>
    </row>
    <row r="110" spans="2:52" ht="14.25" customHeight="1" x14ac:dyDescent="0.15">
      <c r="B110" s="52"/>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102"/>
      <c r="AA110" s="102"/>
      <c r="AB110" s="91"/>
      <c r="AC110" s="91"/>
      <c r="AD110" s="104"/>
      <c r="AE110" s="104"/>
      <c r="AF110" s="104"/>
      <c r="AG110" s="104"/>
      <c r="AH110" s="104"/>
      <c r="AI110" s="104"/>
      <c r="AJ110" s="104"/>
      <c r="AK110" s="104"/>
      <c r="AL110" s="104"/>
      <c r="AM110" s="104"/>
      <c r="AN110" s="104"/>
      <c r="AO110" s="104"/>
      <c r="AP110" s="53"/>
      <c r="AQ110" s="53"/>
      <c r="AR110" s="53"/>
      <c r="AS110" s="53"/>
      <c r="AT110" s="53"/>
      <c r="AU110" s="53"/>
      <c r="AV110" s="53"/>
      <c r="AW110" s="53"/>
      <c r="AX110" s="53"/>
      <c r="AY110" s="105"/>
      <c r="AZ110" s="54"/>
    </row>
    <row r="111" spans="2:52" ht="14.25" customHeight="1" x14ac:dyDescent="0.15">
      <c r="B111" s="52"/>
      <c r="C111" s="731" t="s">
        <v>169</v>
      </c>
      <c r="D111" s="732"/>
      <c r="E111" s="732"/>
      <c r="F111" s="732"/>
      <c r="G111" s="732"/>
      <c r="H111" s="732"/>
      <c r="I111" s="732"/>
      <c r="J111" s="732"/>
      <c r="K111" s="732"/>
      <c r="L111" s="732"/>
      <c r="M111" s="733"/>
      <c r="N111" s="744"/>
      <c r="O111" s="745"/>
      <c r="P111" s="745"/>
      <c r="Q111" s="745"/>
      <c r="R111" s="745"/>
      <c r="S111" s="745"/>
      <c r="T111" s="745"/>
      <c r="U111" s="740" t="s">
        <v>99</v>
      </c>
      <c r="V111" s="117"/>
      <c r="W111" s="117"/>
      <c r="X111" s="117"/>
      <c r="Y111" s="117"/>
      <c r="Z111" s="117"/>
      <c r="AA111" s="731" t="s">
        <v>172</v>
      </c>
      <c r="AB111" s="732"/>
      <c r="AC111" s="732"/>
      <c r="AD111" s="732"/>
      <c r="AE111" s="732"/>
      <c r="AF111" s="732"/>
      <c r="AG111" s="732"/>
      <c r="AH111" s="732"/>
      <c r="AI111" s="732"/>
      <c r="AJ111" s="732"/>
      <c r="AK111" s="733"/>
      <c r="AL111" s="744"/>
      <c r="AM111" s="745"/>
      <c r="AN111" s="745"/>
      <c r="AO111" s="745"/>
      <c r="AP111" s="745"/>
      <c r="AQ111" s="745"/>
      <c r="AR111" s="745"/>
      <c r="AS111" s="740" t="s">
        <v>99</v>
      </c>
      <c r="AT111" s="53"/>
      <c r="AU111" s="53"/>
      <c r="AV111" s="53"/>
      <c r="AW111" s="53"/>
      <c r="AX111" s="53"/>
      <c r="AY111" s="105"/>
      <c r="AZ111" s="54"/>
    </row>
    <row r="112" spans="2:52" ht="14.25" customHeight="1" x14ac:dyDescent="0.15">
      <c r="B112" s="52"/>
      <c r="C112" s="734"/>
      <c r="D112" s="735"/>
      <c r="E112" s="735"/>
      <c r="F112" s="735"/>
      <c r="G112" s="735"/>
      <c r="H112" s="735"/>
      <c r="I112" s="735"/>
      <c r="J112" s="735"/>
      <c r="K112" s="735"/>
      <c r="L112" s="735"/>
      <c r="M112" s="736"/>
      <c r="N112" s="746"/>
      <c r="O112" s="747"/>
      <c r="P112" s="747"/>
      <c r="Q112" s="747"/>
      <c r="R112" s="747"/>
      <c r="S112" s="747"/>
      <c r="T112" s="747"/>
      <c r="U112" s="741"/>
      <c r="V112" s="117"/>
      <c r="W112" s="117"/>
      <c r="X112" s="117"/>
      <c r="Y112" s="117"/>
      <c r="Z112" s="117"/>
      <c r="AA112" s="734"/>
      <c r="AB112" s="735"/>
      <c r="AC112" s="735"/>
      <c r="AD112" s="735"/>
      <c r="AE112" s="735"/>
      <c r="AF112" s="735"/>
      <c r="AG112" s="735"/>
      <c r="AH112" s="735"/>
      <c r="AI112" s="735"/>
      <c r="AJ112" s="735"/>
      <c r="AK112" s="736"/>
      <c r="AL112" s="746"/>
      <c r="AM112" s="747"/>
      <c r="AN112" s="747"/>
      <c r="AO112" s="747"/>
      <c r="AP112" s="747"/>
      <c r="AQ112" s="747"/>
      <c r="AR112" s="747"/>
      <c r="AS112" s="741"/>
      <c r="AT112" s="53"/>
      <c r="AU112" s="53"/>
      <c r="AV112" s="53"/>
      <c r="AW112" s="53"/>
      <c r="AX112" s="53"/>
      <c r="AY112" s="105"/>
      <c r="AZ112" s="54"/>
    </row>
    <row r="113" spans="2:65" ht="14.25" customHeight="1" x14ac:dyDescent="0.15">
      <c r="B113" s="52"/>
      <c r="C113" s="737"/>
      <c r="D113" s="738"/>
      <c r="E113" s="738"/>
      <c r="F113" s="738"/>
      <c r="G113" s="738"/>
      <c r="H113" s="738"/>
      <c r="I113" s="738"/>
      <c r="J113" s="738"/>
      <c r="K113" s="738"/>
      <c r="L113" s="738"/>
      <c r="M113" s="739"/>
      <c r="N113" s="748"/>
      <c r="O113" s="749"/>
      <c r="P113" s="749"/>
      <c r="Q113" s="749"/>
      <c r="R113" s="749"/>
      <c r="S113" s="749"/>
      <c r="T113" s="749"/>
      <c r="U113" s="742"/>
      <c r="V113" s="117"/>
      <c r="W113" s="117"/>
      <c r="X113" s="117"/>
      <c r="Y113" s="117"/>
      <c r="Z113" s="117"/>
      <c r="AA113" s="737"/>
      <c r="AB113" s="738"/>
      <c r="AC113" s="738"/>
      <c r="AD113" s="738"/>
      <c r="AE113" s="738"/>
      <c r="AF113" s="738"/>
      <c r="AG113" s="738"/>
      <c r="AH113" s="738"/>
      <c r="AI113" s="738"/>
      <c r="AJ113" s="738"/>
      <c r="AK113" s="739"/>
      <c r="AL113" s="748"/>
      <c r="AM113" s="749"/>
      <c r="AN113" s="749"/>
      <c r="AO113" s="749"/>
      <c r="AP113" s="749"/>
      <c r="AQ113" s="749"/>
      <c r="AR113" s="749"/>
      <c r="AS113" s="742"/>
      <c r="AT113" s="53"/>
      <c r="AU113" s="53"/>
      <c r="AV113" s="53"/>
      <c r="AW113" s="53"/>
      <c r="AX113" s="53"/>
      <c r="AY113" s="105"/>
      <c r="AZ113" s="54"/>
    </row>
    <row r="114" spans="2:65" ht="14.25" customHeight="1" x14ac:dyDescent="0.15">
      <c r="B114" s="52"/>
      <c r="C114" s="731" t="s">
        <v>171</v>
      </c>
      <c r="D114" s="732"/>
      <c r="E114" s="732"/>
      <c r="F114" s="732"/>
      <c r="G114" s="732"/>
      <c r="H114" s="732"/>
      <c r="I114" s="732"/>
      <c r="J114" s="732"/>
      <c r="K114" s="732"/>
      <c r="L114" s="732"/>
      <c r="M114" s="733"/>
      <c r="N114" s="745"/>
      <c r="O114" s="745"/>
      <c r="P114" s="745"/>
      <c r="Q114" s="745"/>
      <c r="R114" s="745"/>
      <c r="S114" s="745"/>
      <c r="T114" s="745"/>
      <c r="U114" s="740" t="s">
        <v>99</v>
      </c>
      <c r="V114" s="117"/>
      <c r="W114" s="117"/>
      <c r="X114" s="117"/>
      <c r="Y114" s="117"/>
      <c r="Z114" s="117"/>
      <c r="AA114" s="731" t="s">
        <v>170</v>
      </c>
      <c r="AB114" s="732"/>
      <c r="AC114" s="732"/>
      <c r="AD114" s="732"/>
      <c r="AE114" s="732"/>
      <c r="AF114" s="732"/>
      <c r="AG114" s="732"/>
      <c r="AH114" s="732"/>
      <c r="AI114" s="732"/>
      <c r="AJ114" s="732"/>
      <c r="AK114" s="733"/>
      <c r="AL114" s="745"/>
      <c r="AM114" s="745"/>
      <c r="AN114" s="745"/>
      <c r="AO114" s="745"/>
      <c r="AP114" s="745"/>
      <c r="AQ114" s="745"/>
      <c r="AR114" s="745"/>
      <c r="AS114" s="740" t="s">
        <v>99</v>
      </c>
      <c r="AT114" s="53"/>
      <c r="AU114" s="53"/>
      <c r="AV114" s="53"/>
      <c r="AW114" s="53"/>
      <c r="AX114" s="53"/>
      <c r="AY114" s="105"/>
      <c r="AZ114" s="54"/>
    </row>
    <row r="115" spans="2:65" ht="14.25" customHeight="1" x14ac:dyDescent="0.15">
      <c r="B115" s="52"/>
      <c r="C115" s="734"/>
      <c r="D115" s="735"/>
      <c r="E115" s="735"/>
      <c r="F115" s="735"/>
      <c r="G115" s="735"/>
      <c r="H115" s="735"/>
      <c r="I115" s="735"/>
      <c r="J115" s="735"/>
      <c r="K115" s="735"/>
      <c r="L115" s="735"/>
      <c r="M115" s="736"/>
      <c r="N115" s="747"/>
      <c r="O115" s="747"/>
      <c r="P115" s="747"/>
      <c r="Q115" s="747"/>
      <c r="R115" s="747"/>
      <c r="S115" s="747"/>
      <c r="T115" s="747"/>
      <c r="U115" s="741"/>
      <c r="V115" s="117"/>
      <c r="W115" s="117"/>
      <c r="X115" s="117"/>
      <c r="Y115" s="117"/>
      <c r="Z115" s="117"/>
      <c r="AA115" s="734"/>
      <c r="AB115" s="735"/>
      <c r="AC115" s="735"/>
      <c r="AD115" s="735"/>
      <c r="AE115" s="735"/>
      <c r="AF115" s="735"/>
      <c r="AG115" s="735"/>
      <c r="AH115" s="735"/>
      <c r="AI115" s="735"/>
      <c r="AJ115" s="735"/>
      <c r="AK115" s="736"/>
      <c r="AL115" s="747"/>
      <c r="AM115" s="747"/>
      <c r="AN115" s="747"/>
      <c r="AO115" s="747"/>
      <c r="AP115" s="747"/>
      <c r="AQ115" s="747"/>
      <c r="AR115" s="747"/>
      <c r="AS115" s="741"/>
      <c r="AT115" s="53"/>
      <c r="AU115" s="53"/>
      <c r="AV115" s="53"/>
      <c r="AW115" s="53"/>
      <c r="AX115" s="53"/>
      <c r="AY115" s="105"/>
      <c r="AZ115" s="54"/>
    </row>
    <row r="116" spans="2:65" ht="14.25" customHeight="1" x14ac:dyDescent="0.15">
      <c r="B116" s="52"/>
      <c r="C116" s="737"/>
      <c r="D116" s="738"/>
      <c r="E116" s="738"/>
      <c r="F116" s="738"/>
      <c r="G116" s="738"/>
      <c r="H116" s="738"/>
      <c r="I116" s="738"/>
      <c r="J116" s="738"/>
      <c r="K116" s="738"/>
      <c r="L116" s="738"/>
      <c r="M116" s="739"/>
      <c r="N116" s="749"/>
      <c r="O116" s="749"/>
      <c r="P116" s="749"/>
      <c r="Q116" s="749"/>
      <c r="R116" s="749"/>
      <c r="S116" s="749"/>
      <c r="T116" s="749"/>
      <c r="U116" s="742"/>
      <c r="V116" s="117"/>
      <c r="W116" s="117"/>
      <c r="X116" s="117"/>
      <c r="Y116" s="117"/>
      <c r="Z116" s="117"/>
      <c r="AA116" s="737"/>
      <c r="AB116" s="738"/>
      <c r="AC116" s="738"/>
      <c r="AD116" s="738"/>
      <c r="AE116" s="738"/>
      <c r="AF116" s="738"/>
      <c r="AG116" s="738"/>
      <c r="AH116" s="738"/>
      <c r="AI116" s="738"/>
      <c r="AJ116" s="738"/>
      <c r="AK116" s="739"/>
      <c r="AL116" s="749"/>
      <c r="AM116" s="749"/>
      <c r="AN116" s="749"/>
      <c r="AO116" s="749"/>
      <c r="AP116" s="749"/>
      <c r="AQ116" s="749"/>
      <c r="AR116" s="749"/>
      <c r="AS116" s="742"/>
      <c r="AT116" s="53"/>
      <c r="AU116" s="53"/>
      <c r="AV116" s="53"/>
      <c r="AW116" s="53"/>
      <c r="AX116" s="53"/>
      <c r="AY116" s="105"/>
      <c r="AZ116" s="54"/>
    </row>
    <row r="117" spans="2:65" ht="14.25" customHeight="1" x14ac:dyDescent="0.15">
      <c r="B117" s="52"/>
      <c r="C117" s="53"/>
      <c r="D117" s="53"/>
      <c r="E117" s="53"/>
      <c r="F117" s="53"/>
      <c r="G117" s="53"/>
      <c r="H117" s="53"/>
      <c r="I117" s="53"/>
      <c r="J117" s="53"/>
      <c r="K117" s="53"/>
      <c r="L117" s="53"/>
      <c r="M117" s="53"/>
      <c r="N117" s="53"/>
      <c r="O117" s="53"/>
      <c r="P117" s="53"/>
      <c r="Q117" s="53"/>
      <c r="R117" s="53"/>
      <c r="S117" s="53"/>
      <c r="T117" s="53"/>
      <c r="U117" s="53"/>
      <c r="V117" s="117"/>
      <c r="W117" s="117"/>
      <c r="X117" s="117"/>
      <c r="Y117" s="117"/>
      <c r="Z117" s="102"/>
      <c r="AA117" s="102"/>
      <c r="AB117" s="91"/>
      <c r="AC117" s="91"/>
      <c r="AD117" s="104"/>
      <c r="AE117" s="104"/>
      <c r="AF117" s="104"/>
      <c r="AG117" s="104"/>
      <c r="AH117" s="104"/>
      <c r="AI117" s="104"/>
      <c r="AJ117" s="104"/>
      <c r="AK117" s="104"/>
      <c r="AL117" s="104"/>
      <c r="AM117" s="104"/>
      <c r="AN117" s="104"/>
      <c r="AO117" s="104"/>
      <c r="AP117" s="53"/>
      <c r="AQ117" s="53"/>
      <c r="AR117" s="53"/>
      <c r="AS117" s="53"/>
      <c r="AT117" s="53"/>
      <c r="AU117" s="53"/>
      <c r="AV117" s="53"/>
      <c r="AW117" s="53"/>
      <c r="AX117" s="53"/>
      <c r="AY117" s="105"/>
      <c r="AZ117" s="54"/>
    </row>
    <row r="118" spans="2:65" ht="14.25" customHeight="1" x14ac:dyDescent="0.15">
      <c r="B118" s="52"/>
      <c r="C118" s="53"/>
      <c r="D118" s="53"/>
      <c r="E118" s="53"/>
      <c r="F118" s="53"/>
      <c r="G118" s="53"/>
      <c r="H118" s="53"/>
      <c r="I118" s="53"/>
      <c r="J118" s="53"/>
      <c r="K118" s="53"/>
      <c r="L118" s="53"/>
      <c r="M118" s="53"/>
      <c r="N118" s="53"/>
      <c r="O118" s="53"/>
      <c r="P118" s="53"/>
      <c r="Q118" s="53"/>
      <c r="R118" s="53"/>
      <c r="S118" s="53"/>
      <c r="T118" s="53"/>
      <c r="U118" s="53"/>
      <c r="V118" s="117"/>
      <c r="W118" s="117"/>
      <c r="X118" s="117"/>
      <c r="Y118" s="117"/>
      <c r="Z118" s="102"/>
      <c r="AA118" s="102"/>
      <c r="AB118" s="91"/>
      <c r="AC118" s="91"/>
      <c r="AD118" s="104"/>
      <c r="AE118" s="104"/>
      <c r="AF118" s="104"/>
      <c r="AG118" s="104"/>
      <c r="AH118" s="104"/>
      <c r="AI118" s="104"/>
      <c r="AJ118" s="104"/>
      <c r="AK118" s="104"/>
      <c r="AL118" s="104"/>
      <c r="AM118" s="104"/>
      <c r="AN118" s="104"/>
      <c r="AO118" s="104"/>
      <c r="AP118" s="53"/>
      <c r="AQ118" s="53"/>
      <c r="AR118" s="53"/>
      <c r="AS118" s="53"/>
      <c r="AT118" s="53"/>
      <c r="AU118" s="53"/>
      <c r="AV118" s="53"/>
      <c r="AW118" s="53"/>
      <c r="AX118" s="53"/>
      <c r="AY118" s="105"/>
      <c r="AZ118" s="54"/>
    </row>
    <row r="119" spans="2:65" ht="14.25" customHeight="1" x14ac:dyDescent="0.15">
      <c r="B119" s="52"/>
      <c r="C119" s="53"/>
      <c r="D119" s="53"/>
      <c r="E119" s="53"/>
      <c r="F119" s="53"/>
      <c r="G119" s="53"/>
      <c r="H119" s="53"/>
      <c r="I119" s="53"/>
      <c r="J119" s="53"/>
      <c r="K119" s="53"/>
      <c r="L119" s="53"/>
      <c r="M119" s="53"/>
      <c r="N119" s="53"/>
      <c r="O119" s="53"/>
      <c r="P119" s="53"/>
      <c r="Q119" s="53"/>
      <c r="R119" s="53"/>
      <c r="S119" s="53"/>
      <c r="T119" s="53"/>
      <c r="U119" s="53"/>
      <c r="V119" s="117"/>
      <c r="W119" s="117"/>
      <c r="X119" s="117"/>
      <c r="Y119" s="117"/>
      <c r="Z119" s="102"/>
      <c r="AA119" s="102"/>
      <c r="AB119" s="91"/>
      <c r="AC119" s="91"/>
      <c r="AD119" s="104"/>
      <c r="AE119" s="104"/>
      <c r="AF119" s="104"/>
      <c r="AG119" s="104"/>
      <c r="AH119" s="104"/>
      <c r="AI119" s="104"/>
      <c r="AJ119" s="104"/>
      <c r="AK119" s="104"/>
      <c r="AL119" s="104"/>
      <c r="AM119" s="104"/>
      <c r="AN119" s="104"/>
      <c r="AO119" s="104"/>
      <c r="AP119" s="53"/>
      <c r="AQ119" s="53"/>
      <c r="AR119" s="53"/>
      <c r="AS119" s="53"/>
      <c r="AT119" s="53"/>
      <c r="AU119" s="53"/>
      <c r="AV119" s="53"/>
      <c r="AW119" s="53"/>
      <c r="AX119" s="53"/>
      <c r="AY119" s="105"/>
      <c r="AZ119" s="54"/>
    </row>
    <row r="120" spans="2:65" ht="14.25" customHeight="1" x14ac:dyDescent="0.15">
      <c r="B120" s="52"/>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102"/>
      <c r="AA120" s="102"/>
      <c r="AB120" s="91"/>
      <c r="AC120" s="91"/>
      <c r="AD120" s="104"/>
      <c r="AE120" s="104"/>
      <c r="AF120" s="104"/>
      <c r="AG120" s="104"/>
      <c r="AH120" s="104"/>
      <c r="AI120" s="104"/>
      <c r="AJ120" s="104"/>
      <c r="AK120" s="104"/>
      <c r="AL120" s="104"/>
      <c r="AM120" s="104"/>
      <c r="AN120" s="104"/>
      <c r="AO120" s="104"/>
      <c r="AP120" s="53"/>
      <c r="AQ120" s="53"/>
      <c r="AR120" s="53"/>
      <c r="AS120" s="53"/>
      <c r="AT120" s="53"/>
      <c r="AU120" s="53"/>
      <c r="AV120" s="53"/>
      <c r="AW120" s="53"/>
      <c r="AX120" s="53"/>
      <c r="AY120" s="105"/>
      <c r="AZ120" s="54"/>
    </row>
    <row r="121" spans="2:65" ht="14.25" customHeight="1" thickBot="1" x14ac:dyDescent="0.2">
      <c r="B121" s="52"/>
      <c r="C121" s="53"/>
      <c r="D121" s="53"/>
      <c r="E121" s="53"/>
      <c r="F121" s="53"/>
      <c r="G121" s="53"/>
      <c r="H121" s="53"/>
      <c r="I121" s="53"/>
      <c r="J121" s="53"/>
      <c r="K121" s="53"/>
      <c r="L121" s="53"/>
      <c r="M121" s="53"/>
      <c r="N121" s="5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110"/>
      <c r="AZ121" s="85"/>
    </row>
    <row r="122" spans="2:65" ht="14.25" customHeight="1" x14ac:dyDescent="0.15">
      <c r="B122" s="802" t="s">
        <v>266</v>
      </c>
      <c r="C122" s="803"/>
      <c r="D122" s="803"/>
      <c r="E122" s="803"/>
      <c r="F122" s="803"/>
      <c r="G122" s="803"/>
      <c r="H122" s="803"/>
      <c r="I122" s="803"/>
      <c r="J122" s="803"/>
      <c r="K122" s="803"/>
      <c r="L122" s="803"/>
      <c r="M122" s="803"/>
      <c r="N122" s="804"/>
      <c r="O122" s="53"/>
      <c r="P122" s="53"/>
      <c r="Q122" s="53"/>
      <c r="R122" s="53"/>
      <c r="S122" s="102"/>
      <c r="T122" s="102"/>
      <c r="U122" s="102"/>
      <c r="V122" s="102"/>
      <c r="W122" s="102"/>
      <c r="X122" s="102"/>
      <c r="Y122" s="102"/>
      <c r="Z122" s="102"/>
      <c r="AA122" s="102"/>
      <c r="AB122" s="91"/>
      <c r="AC122" s="91"/>
      <c r="AD122" s="104"/>
      <c r="AE122" s="104"/>
      <c r="AF122" s="104"/>
      <c r="AG122" s="104"/>
      <c r="AH122" s="104"/>
      <c r="AI122" s="104"/>
      <c r="AJ122" s="104"/>
      <c r="AK122" s="104"/>
      <c r="AL122" s="104"/>
      <c r="AM122" s="104"/>
      <c r="AN122" s="104"/>
      <c r="AO122" s="104"/>
      <c r="AP122" s="53"/>
      <c r="AQ122" s="53"/>
      <c r="AR122" s="53"/>
      <c r="AS122" s="53"/>
      <c r="AT122" s="53"/>
      <c r="AU122" s="53"/>
      <c r="AV122" s="53"/>
      <c r="AW122" s="53"/>
      <c r="AX122" s="53"/>
      <c r="AY122" s="105"/>
      <c r="AZ122" s="54"/>
    </row>
    <row r="123" spans="2:65" ht="14.25" customHeight="1" thickBot="1" x14ac:dyDescent="0.2">
      <c r="B123" s="753"/>
      <c r="C123" s="754"/>
      <c r="D123" s="754"/>
      <c r="E123" s="754"/>
      <c r="F123" s="754"/>
      <c r="G123" s="754"/>
      <c r="H123" s="754"/>
      <c r="I123" s="754"/>
      <c r="J123" s="754"/>
      <c r="K123" s="754"/>
      <c r="L123" s="754"/>
      <c r="M123" s="754"/>
      <c r="N123" s="755"/>
      <c r="O123" s="53"/>
      <c r="P123" s="53"/>
      <c r="Q123" s="53"/>
      <c r="R123" s="53"/>
      <c r="S123" s="53"/>
      <c r="T123" s="53"/>
      <c r="U123" s="93"/>
      <c r="V123" s="93"/>
      <c r="W123" s="102"/>
      <c r="X123" s="102"/>
      <c r="Y123" s="102"/>
      <c r="Z123" s="102"/>
      <c r="AA123" s="900" t="s">
        <v>491</v>
      </c>
      <c r="AB123" s="900"/>
      <c r="AC123" s="900"/>
      <c r="AD123" s="900"/>
      <c r="AE123" s="900"/>
      <c r="AF123" s="900"/>
      <c r="AG123" s="900"/>
      <c r="AH123" s="900"/>
      <c r="AI123" s="900"/>
      <c r="AJ123" s="900"/>
      <c r="AK123" s="900"/>
      <c r="AL123" s="901" t="s">
        <v>267</v>
      </c>
      <c r="AM123" s="901"/>
      <c r="AN123" s="901"/>
      <c r="AO123" s="901"/>
      <c r="AP123" s="557" t="s">
        <v>492</v>
      </c>
      <c r="AQ123" s="53"/>
      <c r="AR123" s="53"/>
      <c r="AS123" s="53"/>
      <c r="AT123" s="53"/>
      <c r="AU123" s="53"/>
      <c r="AV123" s="53"/>
      <c r="AW123" s="53"/>
      <c r="AX123" s="53"/>
      <c r="AY123" s="105"/>
      <c r="AZ123" s="54"/>
    </row>
    <row r="124" spans="2:65" ht="14.25" customHeight="1" x14ac:dyDescent="0.15">
      <c r="B124" s="52"/>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102"/>
      <c r="AA124" s="900"/>
      <c r="AB124" s="900"/>
      <c r="AC124" s="900"/>
      <c r="AD124" s="900"/>
      <c r="AE124" s="900"/>
      <c r="AF124" s="900"/>
      <c r="AG124" s="900"/>
      <c r="AH124" s="900"/>
      <c r="AI124" s="900"/>
      <c r="AJ124" s="900"/>
      <c r="AK124" s="900"/>
      <c r="AL124" s="901"/>
      <c r="AM124" s="901"/>
      <c r="AN124" s="901"/>
      <c r="AO124" s="901"/>
      <c r="AP124" s="53"/>
      <c r="AQ124" s="53"/>
      <c r="AR124" s="53"/>
      <c r="AS124" s="53"/>
      <c r="AT124" s="53"/>
      <c r="AU124" s="53"/>
      <c r="AV124" s="53"/>
      <c r="AW124" s="53"/>
      <c r="AX124" s="53"/>
      <c r="AY124" s="105"/>
      <c r="AZ124" s="54"/>
      <c r="BB124" s="80"/>
      <c r="BC124" s="80"/>
      <c r="BD124" s="897" t="s">
        <v>188</v>
      </c>
      <c r="BE124" s="898"/>
      <c r="BF124" s="898"/>
      <c r="BG124" s="899"/>
      <c r="BJ124" s="897" t="s">
        <v>188</v>
      </c>
      <c r="BK124" s="898"/>
      <c r="BL124" s="898"/>
      <c r="BM124" s="899"/>
    </row>
    <row r="125" spans="2:65" ht="14.25" customHeight="1" x14ac:dyDescent="0.15">
      <c r="B125" s="52"/>
      <c r="C125" s="120"/>
      <c r="D125" s="120"/>
      <c r="E125" s="120"/>
      <c r="F125" s="120"/>
      <c r="G125" s="120"/>
      <c r="H125" s="120"/>
      <c r="I125" s="120"/>
      <c r="J125" s="120"/>
      <c r="K125" s="53"/>
      <c r="L125" s="53"/>
      <c r="M125" s="53"/>
      <c r="N125" s="53"/>
      <c r="O125" s="53"/>
      <c r="P125" s="53"/>
      <c r="Q125" s="53"/>
      <c r="R125" s="53"/>
      <c r="S125" s="53"/>
      <c r="T125" s="53"/>
      <c r="U125" s="53"/>
      <c r="V125" s="53"/>
      <c r="W125" s="53"/>
      <c r="X125" s="53"/>
      <c r="Y125" s="53"/>
      <c r="Z125" s="102"/>
      <c r="AA125" s="102"/>
      <c r="AB125" s="91"/>
      <c r="AC125" s="91"/>
      <c r="AD125" s="104"/>
      <c r="AE125" s="104"/>
      <c r="AF125" s="104"/>
      <c r="AG125" s="104"/>
      <c r="AH125" s="104"/>
      <c r="AI125" s="104"/>
      <c r="AJ125" s="104"/>
      <c r="AK125" s="104"/>
      <c r="AL125" s="104"/>
      <c r="AM125" s="104"/>
      <c r="AN125" s="104"/>
      <c r="AO125" s="104"/>
      <c r="AP125" s="53"/>
      <c r="AQ125" s="53"/>
      <c r="AR125" s="53"/>
      <c r="AS125" s="53"/>
      <c r="AT125" s="53"/>
      <c r="AU125" s="53"/>
      <c r="AV125" s="53"/>
      <c r="AW125" s="53"/>
      <c r="AX125" s="53"/>
      <c r="AY125" s="105"/>
      <c r="AZ125" s="54"/>
      <c r="BB125" s="80"/>
      <c r="BC125" s="80"/>
      <c r="BD125" s="788">
        <f>保険料控除!L3</f>
        <v>0</v>
      </c>
      <c r="BE125" s="789"/>
      <c r="BF125" s="789"/>
      <c r="BG125" s="790"/>
      <c r="BI125" s="118" t="s">
        <v>256</v>
      </c>
      <c r="BJ125" s="788">
        <f>保険料控除!H18</f>
        <v>0</v>
      </c>
      <c r="BK125" s="789"/>
      <c r="BL125" s="789"/>
      <c r="BM125" s="790"/>
    </row>
    <row r="126" spans="2:65" ht="14.25" customHeight="1" x14ac:dyDescent="0.15">
      <c r="B126" s="52"/>
      <c r="C126" s="53"/>
      <c r="D126" s="53"/>
      <c r="E126" s="53"/>
      <c r="F126" s="53"/>
      <c r="G126" s="53"/>
      <c r="H126" s="53"/>
      <c r="I126" s="53"/>
      <c r="J126" s="53"/>
      <c r="K126" s="53"/>
      <c r="L126" s="53"/>
      <c r="M126" s="53"/>
      <c r="N126" s="799" t="s">
        <v>189</v>
      </c>
      <c r="O126" s="800"/>
      <c r="P126" s="800"/>
      <c r="Q126" s="800"/>
      <c r="R126" s="800"/>
      <c r="S126" s="800"/>
      <c r="T126" s="800"/>
      <c r="U126" s="801"/>
      <c r="V126" s="53"/>
      <c r="W126" s="53"/>
      <c r="X126" s="53"/>
      <c r="Y126" s="53"/>
      <c r="Z126" s="102"/>
      <c r="AA126" s="102"/>
      <c r="AB126" s="91"/>
      <c r="AC126" s="91"/>
      <c r="AD126" s="104"/>
      <c r="AE126" s="104"/>
      <c r="AF126" s="104"/>
      <c r="AG126" s="104"/>
      <c r="AH126" s="104"/>
      <c r="AI126" s="104"/>
      <c r="AJ126" s="104"/>
      <c r="AK126" s="104"/>
      <c r="AL126" s="799" t="s">
        <v>189</v>
      </c>
      <c r="AM126" s="800"/>
      <c r="AN126" s="800"/>
      <c r="AO126" s="800"/>
      <c r="AP126" s="800"/>
      <c r="AQ126" s="800"/>
      <c r="AR126" s="800"/>
      <c r="AS126" s="801"/>
      <c r="AT126" s="53"/>
      <c r="AU126" s="53"/>
      <c r="AV126" s="53"/>
      <c r="AW126" s="53"/>
      <c r="AX126" s="53"/>
      <c r="AY126" s="105"/>
      <c r="AZ126" s="54"/>
      <c r="BC126" s="119" t="s">
        <v>252</v>
      </c>
      <c r="BD126" s="788"/>
      <c r="BE126" s="789"/>
      <c r="BF126" s="789"/>
      <c r="BG126" s="790"/>
      <c r="BI126" s="118"/>
      <c r="BJ126" s="788"/>
      <c r="BK126" s="789"/>
      <c r="BL126" s="789"/>
      <c r="BM126" s="790"/>
    </row>
    <row r="127" spans="2:65" ht="14.25" customHeight="1" x14ac:dyDescent="0.15">
      <c r="B127" s="52"/>
      <c r="C127" s="793" t="s">
        <v>177</v>
      </c>
      <c r="D127" s="794"/>
      <c r="E127" s="794"/>
      <c r="F127" s="794"/>
      <c r="G127" s="794"/>
      <c r="H127" s="794"/>
      <c r="I127" s="794"/>
      <c r="J127" s="794"/>
      <c r="K127" s="794"/>
      <c r="L127" s="794"/>
      <c r="M127" s="795"/>
      <c r="N127" s="744"/>
      <c r="O127" s="745"/>
      <c r="P127" s="745"/>
      <c r="Q127" s="745"/>
      <c r="R127" s="745"/>
      <c r="S127" s="745"/>
      <c r="T127" s="745"/>
      <c r="U127" s="791" t="s">
        <v>99</v>
      </c>
      <c r="V127" s="53"/>
      <c r="W127" s="53"/>
      <c r="X127" s="53"/>
      <c r="Y127" s="53"/>
      <c r="Z127" s="102"/>
      <c r="AA127" s="793" t="s">
        <v>181</v>
      </c>
      <c r="AB127" s="794"/>
      <c r="AC127" s="794"/>
      <c r="AD127" s="794"/>
      <c r="AE127" s="794"/>
      <c r="AF127" s="794"/>
      <c r="AG127" s="794"/>
      <c r="AH127" s="794"/>
      <c r="AI127" s="794"/>
      <c r="AJ127" s="794"/>
      <c r="AK127" s="795"/>
      <c r="AL127" s="859"/>
      <c r="AM127" s="860"/>
      <c r="AN127" s="860"/>
      <c r="AO127" s="860"/>
      <c r="AP127" s="860"/>
      <c r="AQ127" s="860"/>
      <c r="AR127" s="860"/>
      <c r="AS127" s="791" t="s">
        <v>99</v>
      </c>
      <c r="AT127" s="53"/>
      <c r="AU127" s="53"/>
      <c r="AV127" s="53"/>
      <c r="AW127" s="53"/>
      <c r="AX127" s="53"/>
      <c r="AY127" s="105"/>
      <c r="AZ127" s="54"/>
      <c r="BC127" s="119"/>
      <c r="BD127" s="788"/>
      <c r="BE127" s="789"/>
      <c r="BF127" s="789"/>
      <c r="BG127" s="790"/>
      <c r="BI127" s="118" t="s">
        <v>257</v>
      </c>
      <c r="BJ127" s="788">
        <f>保険料控除!H20</f>
        <v>0</v>
      </c>
      <c r="BK127" s="789"/>
      <c r="BL127" s="789"/>
      <c r="BM127" s="790"/>
    </row>
    <row r="128" spans="2:65" ht="14.25" customHeight="1" x14ac:dyDescent="0.15">
      <c r="B128" s="52"/>
      <c r="C128" s="796"/>
      <c r="D128" s="797"/>
      <c r="E128" s="797"/>
      <c r="F128" s="797"/>
      <c r="G128" s="797"/>
      <c r="H128" s="797"/>
      <c r="I128" s="797"/>
      <c r="J128" s="797"/>
      <c r="K128" s="797"/>
      <c r="L128" s="797"/>
      <c r="M128" s="798"/>
      <c r="N128" s="748"/>
      <c r="O128" s="749"/>
      <c r="P128" s="749"/>
      <c r="Q128" s="749"/>
      <c r="R128" s="749"/>
      <c r="S128" s="749"/>
      <c r="T128" s="749"/>
      <c r="U128" s="792"/>
      <c r="V128" s="53"/>
      <c r="W128" s="53"/>
      <c r="X128" s="53"/>
      <c r="Y128" s="53"/>
      <c r="Z128" s="102"/>
      <c r="AA128" s="796"/>
      <c r="AB128" s="797"/>
      <c r="AC128" s="797"/>
      <c r="AD128" s="797"/>
      <c r="AE128" s="797"/>
      <c r="AF128" s="797"/>
      <c r="AG128" s="797"/>
      <c r="AH128" s="797"/>
      <c r="AI128" s="797"/>
      <c r="AJ128" s="797"/>
      <c r="AK128" s="798"/>
      <c r="AL128" s="861"/>
      <c r="AM128" s="862"/>
      <c r="AN128" s="862"/>
      <c r="AO128" s="862"/>
      <c r="AP128" s="862"/>
      <c r="AQ128" s="862"/>
      <c r="AR128" s="862"/>
      <c r="AS128" s="792"/>
      <c r="AT128" s="53"/>
      <c r="AU128" s="53"/>
      <c r="AV128" s="53"/>
      <c r="AW128" s="53"/>
      <c r="AX128" s="53"/>
      <c r="AY128" s="105"/>
      <c r="AZ128" s="54"/>
      <c r="BC128" s="119"/>
      <c r="BD128" s="788"/>
      <c r="BE128" s="789"/>
      <c r="BF128" s="789"/>
      <c r="BG128" s="790"/>
      <c r="BJ128" s="788"/>
      <c r="BK128" s="789"/>
      <c r="BL128" s="789"/>
      <c r="BM128" s="790"/>
    </row>
    <row r="129" spans="2:71" ht="14.25" customHeight="1" x14ac:dyDescent="0.15">
      <c r="B129" s="52"/>
      <c r="C129" s="793" t="s">
        <v>178</v>
      </c>
      <c r="D129" s="794"/>
      <c r="E129" s="794"/>
      <c r="F129" s="794"/>
      <c r="G129" s="794"/>
      <c r="H129" s="794"/>
      <c r="I129" s="794"/>
      <c r="J129" s="794"/>
      <c r="K129" s="794"/>
      <c r="L129" s="794"/>
      <c r="M129" s="795"/>
      <c r="N129" s="744"/>
      <c r="O129" s="745"/>
      <c r="P129" s="745"/>
      <c r="Q129" s="745"/>
      <c r="R129" s="745"/>
      <c r="S129" s="745"/>
      <c r="T129" s="745"/>
      <c r="U129" s="791" t="s">
        <v>99</v>
      </c>
      <c r="V129" s="53"/>
      <c r="W129" s="53"/>
      <c r="X129" s="53"/>
      <c r="Y129" s="53"/>
      <c r="Z129" s="102"/>
      <c r="AA129" s="896" t="s">
        <v>148</v>
      </c>
      <c r="AB129" s="896"/>
      <c r="AC129" s="896"/>
      <c r="AD129" s="896"/>
      <c r="AE129" s="896"/>
      <c r="AF129" s="896"/>
      <c r="AG129" s="896"/>
      <c r="AH129" s="896"/>
      <c r="AI129" s="896"/>
      <c r="AJ129" s="896"/>
      <c r="AK129" s="896"/>
      <c r="AL129" s="859"/>
      <c r="AM129" s="860"/>
      <c r="AN129" s="860"/>
      <c r="AO129" s="860"/>
      <c r="AP129" s="860"/>
      <c r="AQ129" s="860"/>
      <c r="AR129" s="860"/>
      <c r="AS129" s="791" t="s">
        <v>99</v>
      </c>
      <c r="AT129" s="53"/>
      <c r="AU129" s="53"/>
      <c r="AV129" s="53"/>
      <c r="AW129" s="53"/>
      <c r="AX129" s="53"/>
      <c r="AY129" s="105"/>
      <c r="AZ129" s="54"/>
      <c r="BC129" s="119" t="s">
        <v>253</v>
      </c>
      <c r="BD129" s="788">
        <f>保険料控除!K7</f>
        <v>0</v>
      </c>
      <c r="BE129" s="789"/>
      <c r="BF129" s="789"/>
      <c r="BG129" s="790"/>
      <c r="BJ129" s="788">
        <f>MIN(BJ125+BJ127,50000)</f>
        <v>0</v>
      </c>
      <c r="BK129" s="894"/>
      <c r="BL129" s="894"/>
      <c r="BM129" s="895"/>
    </row>
    <row r="130" spans="2:71" ht="14.25" customHeight="1" x14ac:dyDescent="0.15">
      <c r="B130" s="52"/>
      <c r="C130" s="796"/>
      <c r="D130" s="797"/>
      <c r="E130" s="797"/>
      <c r="F130" s="797"/>
      <c r="G130" s="797"/>
      <c r="H130" s="797"/>
      <c r="I130" s="797"/>
      <c r="J130" s="797"/>
      <c r="K130" s="797"/>
      <c r="L130" s="797"/>
      <c r="M130" s="798"/>
      <c r="N130" s="748"/>
      <c r="O130" s="749"/>
      <c r="P130" s="749"/>
      <c r="Q130" s="749"/>
      <c r="R130" s="749"/>
      <c r="S130" s="749"/>
      <c r="T130" s="749"/>
      <c r="U130" s="792"/>
      <c r="V130" s="53"/>
      <c r="W130" s="53"/>
      <c r="X130" s="53"/>
      <c r="Y130" s="53"/>
      <c r="Z130" s="102"/>
      <c r="AA130" s="896"/>
      <c r="AB130" s="896"/>
      <c r="AC130" s="896"/>
      <c r="AD130" s="896"/>
      <c r="AE130" s="896"/>
      <c r="AF130" s="896"/>
      <c r="AG130" s="896"/>
      <c r="AH130" s="896"/>
      <c r="AI130" s="896"/>
      <c r="AJ130" s="896"/>
      <c r="AK130" s="896"/>
      <c r="AL130" s="861"/>
      <c r="AM130" s="862"/>
      <c r="AN130" s="862"/>
      <c r="AO130" s="862"/>
      <c r="AP130" s="862"/>
      <c r="AQ130" s="862"/>
      <c r="AR130" s="862"/>
      <c r="AS130" s="792"/>
      <c r="AT130" s="53"/>
      <c r="AU130" s="53"/>
      <c r="AV130" s="53"/>
      <c r="AW130" s="53"/>
      <c r="AX130" s="53"/>
      <c r="AY130" s="105"/>
      <c r="AZ130" s="54"/>
      <c r="BC130" s="119"/>
      <c r="BD130" s="788"/>
      <c r="BE130" s="789"/>
      <c r="BF130" s="789"/>
      <c r="BG130" s="790"/>
    </row>
    <row r="131" spans="2:71" ht="14.25" customHeight="1" x14ac:dyDescent="0.15">
      <c r="B131" s="52"/>
      <c r="C131" s="793" t="s">
        <v>109</v>
      </c>
      <c r="D131" s="794"/>
      <c r="E131" s="794"/>
      <c r="F131" s="794"/>
      <c r="G131" s="794"/>
      <c r="H131" s="794"/>
      <c r="I131" s="794"/>
      <c r="J131" s="794"/>
      <c r="K131" s="794"/>
      <c r="L131" s="794"/>
      <c r="M131" s="795"/>
      <c r="N131" s="744"/>
      <c r="O131" s="745"/>
      <c r="P131" s="745"/>
      <c r="Q131" s="745"/>
      <c r="R131" s="745"/>
      <c r="S131" s="745"/>
      <c r="T131" s="745"/>
      <c r="U131" s="791" t="s">
        <v>99</v>
      </c>
      <c r="V131" s="53"/>
      <c r="W131" s="53"/>
      <c r="X131" s="53"/>
      <c r="Y131" s="53"/>
      <c r="Z131" s="102"/>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105"/>
      <c r="AZ131" s="54"/>
      <c r="BC131" s="119" t="s">
        <v>254</v>
      </c>
      <c r="BD131" s="882">
        <f>保険料控除!K12</f>
        <v>0</v>
      </c>
      <c r="BE131" s="883"/>
      <c r="BF131" s="883"/>
      <c r="BG131" s="884"/>
    </row>
    <row r="132" spans="2:71" ht="14.25" customHeight="1" x14ac:dyDescent="0.15">
      <c r="B132" s="52"/>
      <c r="C132" s="796"/>
      <c r="D132" s="797"/>
      <c r="E132" s="797"/>
      <c r="F132" s="797"/>
      <c r="G132" s="797"/>
      <c r="H132" s="797"/>
      <c r="I132" s="797"/>
      <c r="J132" s="797"/>
      <c r="K132" s="797"/>
      <c r="L132" s="797"/>
      <c r="M132" s="798"/>
      <c r="N132" s="748"/>
      <c r="O132" s="749"/>
      <c r="P132" s="749"/>
      <c r="Q132" s="749"/>
      <c r="R132" s="749"/>
      <c r="S132" s="749"/>
      <c r="T132" s="749"/>
      <c r="U132" s="792"/>
      <c r="V132" s="53"/>
      <c r="W132" s="53"/>
      <c r="X132" s="53"/>
      <c r="Y132" s="53"/>
      <c r="Z132" s="102"/>
      <c r="AA132" s="53" t="s">
        <v>190</v>
      </c>
      <c r="AB132" s="53"/>
      <c r="AC132" s="53"/>
      <c r="AD132" s="53"/>
      <c r="AE132" s="53"/>
      <c r="AF132" s="53"/>
      <c r="AG132" s="53"/>
      <c r="AH132" s="53"/>
      <c r="AI132" s="53"/>
      <c r="AJ132" s="53"/>
      <c r="AK132" s="53"/>
      <c r="AL132" s="53"/>
      <c r="AM132" s="53"/>
      <c r="AN132" s="53"/>
      <c r="AO132" s="53"/>
      <c r="AP132" s="53"/>
      <c r="AQ132" s="53"/>
      <c r="AR132" s="53"/>
      <c r="AS132" s="53"/>
      <c r="AT132" s="121"/>
      <c r="AU132" s="117"/>
      <c r="AV132" s="117"/>
      <c r="AW132" s="117"/>
      <c r="AX132" s="53"/>
      <c r="AY132" s="105"/>
      <c r="AZ132" s="54"/>
      <c r="BC132" s="119"/>
      <c r="BD132" s="882"/>
      <c r="BE132" s="883"/>
      <c r="BF132" s="883"/>
      <c r="BG132" s="884"/>
    </row>
    <row r="133" spans="2:71" ht="14.25" customHeight="1" x14ac:dyDescent="0.15">
      <c r="B133" s="52"/>
      <c r="C133" s="793" t="s">
        <v>146</v>
      </c>
      <c r="D133" s="794"/>
      <c r="E133" s="794"/>
      <c r="F133" s="794"/>
      <c r="G133" s="794"/>
      <c r="H133" s="794"/>
      <c r="I133" s="794"/>
      <c r="J133" s="794"/>
      <c r="K133" s="794"/>
      <c r="L133" s="794"/>
      <c r="M133" s="795"/>
      <c r="N133" s="744"/>
      <c r="O133" s="745"/>
      <c r="P133" s="745"/>
      <c r="Q133" s="745"/>
      <c r="R133" s="745"/>
      <c r="S133" s="745"/>
      <c r="T133" s="745"/>
      <c r="U133" s="791" t="s">
        <v>99</v>
      </c>
      <c r="V133" s="53"/>
      <c r="W133" s="53"/>
      <c r="X133" s="53"/>
      <c r="Y133" s="53"/>
      <c r="Z133" s="102"/>
      <c r="AA133" s="102"/>
      <c r="AB133" s="91"/>
      <c r="AC133" s="91"/>
      <c r="AD133" s="104"/>
      <c r="AE133" s="104"/>
      <c r="AF133" s="104"/>
      <c r="AG133" s="104"/>
      <c r="AH133" s="104"/>
      <c r="AI133" s="104"/>
      <c r="AJ133" s="104"/>
      <c r="AK133" s="104"/>
      <c r="AL133" s="104"/>
      <c r="AM133" s="104"/>
      <c r="AN133" s="104"/>
      <c r="AO133" s="104"/>
      <c r="AP133" s="53"/>
      <c r="AQ133" s="53"/>
      <c r="AR133" s="53"/>
      <c r="AS133" s="53"/>
      <c r="AT133" s="53"/>
      <c r="AU133" s="53"/>
      <c r="AV133" s="53"/>
      <c r="AW133" s="53"/>
      <c r="AX133" s="53"/>
      <c r="AY133" s="105"/>
      <c r="AZ133" s="54"/>
      <c r="BC133" s="119"/>
      <c r="BD133" s="882"/>
      <c r="BE133" s="883"/>
      <c r="BF133" s="883"/>
      <c r="BG133" s="884"/>
    </row>
    <row r="134" spans="2:71" ht="14.25" customHeight="1" x14ac:dyDescent="0.15">
      <c r="B134" s="52"/>
      <c r="C134" s="796"/>
      <c r="D134" s="797"/>
      <c r="E134" s="797"/>
      <c r="F134" s="797"/>
      <c r="G134" s="797"/>
      <c r="H134" s="797"/>
      <c r="I134" s="797"/>
      <c r="J134" s="797"/>
      <c r="K134" s="797"/>
      <c r="L134" s="797"/>
      <c r="M134" s="798"/>
      <c r="N134" s="748"/>
      <c r="O134" s="749"/>
      <c r="P134" s="749"/>
      <c r="Q134" s="749"/>
      <c r="R134" s="749"/>
      <c r="S134" s="749"/>
      <c r="T134" s="749"/>
      <c r="U134" s="792"/>
      <c r="V134" s="53"/>
      <c r="W134" s="53"/>
      <c r="X134" s="53"/>
      <c r="Y134" s="53"/>
      <c r="Z134" s="102"/>
      <c r="AA134" s="53" t="s">
        <v>270</v>
      </c>
      <c r="AB134" s="91"/>
      <c r="AC134" s="91"/>
      <c r="AD134" s="104"/>
      <c r="AE134" s="104"/>
      <c r="AF134" s="104"/>
      <c r="AG134" s="104"/>
      <c r="AH134" s="104"/>
      <c r="AI134" s="104"/>
      <c r="AJ134" s="104"/>
      <c r="AK134" s="104"/>
      <c r="AL134" s="104"/>
      <c r="AM134" s="104"/>
      <c r="AN134" s="104"/>
      <c r="AO134" s="104"/>
      <c r="AP134" s="53"/>
      <c r="AQ134" s="53"/>
      <c r="AR134" s="53"/>
      <c r="AS134" s="53"/>
      <c r="AT134" s="53"/>
      <c r="AU134" s="53"/>
      <c r="AV134" s="53"/>
      <c r="AW134" s="53"/>
      <c r="AX134" s="53"/>
      <c r="AY134" s="105"/>
      <c r="AZ134" s="54"/>
      <c r="BC134" s="119"/>
      <c r="BD134" s="882"/>
      <c r="BE134" s="883"/>
      <c r="BF134" s="883"/>
      <c r="BG134" s="884"/>
    </row>
    <row r="135" spans="2:71" ht="14.25" customHeight="1" x14ac:dyDescent="0.15">
      <c r="B135" s="52"/>
      <c r="C135" s="793" t="s">
        <v>147</v>
      </c>
      <c r="D135" s="794"/>
      <c r="E135" s="794"/>
      <c r="F135" s="794"/>
      <c r="G135" s="794"/>
      <c r="H135" s="794"/>
      <c r="I135" s="794"/>
      <c r="J135" s="794"/>
      <c r="K135" s="794"/>
      <c r="L135" s="794"/>
      <c r="M135" s="795"/>
      <c r="N135" s="744"/>
      <c r="O135" s="745"/>
      <c r="P135" s="745"/>
      <c r="Q135" s="745"/>
      <c r="R135" s="745"/>
      <c r="S135" s="745"/>
      <c r="T135" s="745"/>
      <c r="U135" s="791" t="s">
        <v>99</v>
      </c>
      <c r="V135" s="53"/>
      <c r="W135" s="53"/>
      <c r="X135" s="53"/>
      <c r="Y135" s="53"/>
      <c r="Z135" s="102"/>
      <c r="AA135" s="102"/>
      <c r="AB135" s="91"/>
      <c r="AC135" s="91"/>
      <c r="AD135" s="104"/>
      <c r="AE135" s="104"/>
      <c r="AF135" s="104"/>
      <c r="AG135" s="104"/>
      <c r="AH135" s="104"/>
      <c r="AI135" s="104"/>
      <c r="AJ135" s="104"/>
      <c r="AK135" s="104"/>
      <c r="AL135" s="104"/>
      <c r="AM135" s="104"/>
      <c r="AN135" s="104"/>
      <c r="AO135" s="104"/>
      <c r="AP135" s="53"/>
      <c r="AQ135" s="53"/>
      <c r="AR135" s="53"/>
      <c r="AS135" s="53"/>
      <c r="AT135" s="53"/>
      <c r="AU135" s="53"/>
      <c r="AV135" s="53"/>
      <c r="AW135" s="53"/>
      <c r="AX135" s="53"/>
      <c r="AY135" s="105"/>
      <c r="AZ135" s="54"/>
      <c r="BC135" s="119" t="s">
        <v>255</v>
      </c>
      <c r="BD135" s="882">
        <f>MIN(BD125+BD129+BD131,120000)</f>
        <v>0</v>
      </c>
      <c r="BE135" s="883"/>
      <c r="BF135" s="883"/>
      <c r="BG135" s="884"/>
    </row>
    <row r="136" spans="2:71" ht="14.25" customHeight="1" x14ac:dyDescent="0.15">
      <c r="B136" s="52"/>
      <c r="C136" s="796"/>
      <c r="D136" s="797"/>
      <c r="E136" s="797"/>
      <c r="F136" s="797"/>
      <c r="G136" s="797"/>
      <c r="H136" s="797"/>
      <c r="I136" s="797"/>
      <c r="J136" s="797"/>
      <c r="K136" s="797"/>
      <c r="L136" s="797"/>
      <c r="M136" s="798"/>
      <c r="N136" s="748"/>
      <c r="O136" s="749"/>
      <c r="P136" s="749"/>
      <c r="Q136" s="749"/>
      <c r="R136" s="749"/>
      <c r="S136" s="749"/>
      <c r="T136" s="749"/>
      <c r="U136" s="792"/>
      <c r="V136" s="53"/>
      <c r="W136" s="53"/>
      <c r="X136" s="53"/>
      <c r="Y136" s="53"/>
      <c r="Z136" s="102"/>
      <c r="AA136" s="102"/>
      <c r="AB136" s="91"/>
      <c r="AC136" s="91"/>
      <c r="AD136" s="104"/>
      <c r="AE136" s="104"/>
      <c r="AF136" s="104"/>
      <c r="AG136" s="104"/>
      <c r="AH136" s="104"/>
      <c r="AI136" s="104"/>
      <c r="AJ136" s="104"/>
      <c r="AK136" s="104"/>
      <c r="AL136" s="104"/>
      <c r="AM136" s="104"/>
      <c r="AN136" s="104"/>
      <c r="AO136" s="104"/>
      <c r="AP136" s="53"/>
      <c r="AQ136" s="53"/>
      <c r="AR136" s="53"/>
      <c r="AS136" s="53"/>
      <c r="AT136" s="53"/>
      <c r="AU136" s="53"/>
      <c r="AV136" s="53"/>
      <c r="AW136" s="53"/>
      <c r="AX136" s="53"/>
      <c r="AY136" s="105"/>
      <c r="AZ136" s="54"/>
      <c r="BB136" s="122"/>
      <c r="BC136" s="122"/>
    </row>
    <row r="137" spans="2:71" ht="14.25" customHeight="1" x14ac:dyDescent="0.15">
      <c r="B137" s="52"/>
      <c r="C137" s="53"/>
      <c r="D137" s="53"/>
      <c r="E137" s="53"/>
      <c r="F137" s="53"/>
      <c r="G137" s="53"/>
      <c r="H137" s="53"/>
      <c r="I137" s="53"/>
      <c r="J137" s="53"/>
      <c r="K137" s="53"/>
      <c r="L137" s="53"/>
      <c r="M137" s="53"/>
      <c r="N137" s="53"/>
      <c r="O137" s="123"/>
      <c r="P137" s="123"/>
      <c r="Q137" s="123"/>
      <c r="R137" s="123"/>
      <c r="S137" s="123"/>
      <c r="T137" s="123"/>
      <c r="U137" s="53"/>
      <c r="V137" s="53"/>
      <c r="W137" s="53"/>
      <c r="X137" s="53"/>
      <c r="Y137" s="53"/>
      <c r="Z137" s="102"/>
      <c r="AA137" s="102"/>
      <c r="AB137" s="91"/>
      <c r="AC137" s="91"/>
      <c r="AD137" s="104"/>
      <c r="AE137" s="104"/>
      <c r="AF137" s="104"/>
      <c r="AG137" s="104"/>
      <c r="AH137" s="104"/>
      <c r="AI137" s="104"/>
      <c r="AJ137" s="104"/>
      <c r="AK137" s="104"/>
      <c r="AL137" s="104"/>
      <c r="AM137" s="104"/>
      <c r="AN137" s="104"/>
      <c r="AO137" s="104"/>
      <c r="AP137" s="53"/>
      <c r="AQ137" s="53"/>
      <c r="AR137" s="53"/>
      <c r="AS137" s="53"/>
      <c r="AT137" s="53"/>
      <c r="AU137" s="53"/>
      <c r="AV137" s="53"/>
      <c r="AW137" s="53"/>
      <c r="AX137" s="53"/>
      <c r="AY137" s="105"/>
      <c r="AZ137" s="54"/>
    </row>
    <row r="138" spans="2:71" ht="14.25" customHeight="1" x14ac:dyDescent="0.15">
      <c r="B138" s="52"/>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102"/>
      <c r="AA138" s="102"/>
      <c r="AB138" s="91"/>
      <c r="AC138" s="91"/>
      <c r="AD138" s="104"/>
      <c r="AE138" s="104"/>
      <c r="AF138" s="104"/>
      <c r="AG138" s="104"/>
      <c r="AH138" s="104"/>
      <c r="AI138" s="104"/>
      <c r="AJ138" s="104"/>
      <c r="AK138" s="104"/>
      <c r="AL138" s="104"/>
      <c r="AM138" s="104"/>
      <c r="AN138" s="104"/>
      <c r="AO138" s="104"/>
      <c r="AP138" s="53"/>
      <c r="AQ138" s="53"/>
      <c r="AR138" s="53"/>
      <c r="AS138" s="53"/>
      <c r="AT138" s="53"/>
      <c r="AU138" s="53"/>
      <c r="AV138" s="53"/>
      <c r="AW138" s="53"/>
      <c r="AX138" s="53"/>
      <c r="AY138" s="105"/>
      <c r="AZ138" s="54"/>
    </row>
    <row r="139" spans="2:71" ht="14.25" customHeight="1" x14ac:dyDescent="0.15">
      <c r="B139" s="52"/>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102"/>
      <c r="AA139" s="102"/>
      <c r="AB139" s="91"/>
      <c r="AC139" s="91"/>
      <c r="AD139" s="104"/>
      <c r="AE139" s="104"/>
      <c r="AF139" s="104"/>
      <c r="AG139" s="104"/>
      <c r="AH139" s="104"/>
      <c r="AI139" s="104"/>
      <c r="AJ139" s="104"/>
      <c r="AK139" s="104"/>
      <c r="AL139" s="104"/>
      <c r="AM139" s="104"/>
      <c r="AN139" s="104"/>
      <c r="AO139" s="104"/>
      <c r="AP139" s="53"/>
      <c r="AQ139" s="53"/>
      <c r="AR139" s="53"/>
      <c r="AS139" s="53"/>
      <c r="AT139" s="53"/>
      <c r="AU139" s="53"/>
      <c r="AV139" s="53"/>
      <c r="AW139" s="53"/>
      <c r="AX139" s="53"/>
      <c r="AY139" s="105"/>
      <c r="AZ139" s="54"/>
    </row>
    <row r="140" spans="2:71" ht="14.25" customHeight="1" x14ac:dyDescent="0.15">
      <c r="B140" s="114"/>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106"/>
      <c r="AA140" s="106"/>
      <c r="AB140" s="107"/>
      <c r="AC140" s="107"/>
      <c r="AD140" s="108"/>
      <c r="AE140" s="108"/>
      <c r="AF140" s="108"/>
      <c r="AG140" s="108"/>
      <c r="AH140" s="108"/>
      <c r="AI140" s="108"/>
      <c r="AJ140" s="108"/>
      <c r="AK140" s="108"/>
      <c r="AL140" s="108"/>
      <c r="AM140" s="108"/>
      <c r="AN140" s="108"/>
      <c r="AO140" s="108"/>
      <c r="AP140" s="83"/>
      <c r="AQ140" s="83"/>
      <c r="AR140" s="83"/>
      <c r="AS140" s="83"/>
      <c r="AT140" s="83"/>
      <c r="AU140" s="83"/>
      <c r="AV140" s="83"/>
      <c r="AW140" s="83"/>
      <c r="AX140" s="83"/>
      <c r="AY140" s="110"/>
      <c r="AZ140" s="85"/>
    </row>
    <row r="141" spans="2:71" ht="14.25" customHeight="1" x14ac:dyDescent="0.15">
      <c r="B141" s="750" t="s">
        <v>242</v>
      </c>
      <c r="C141" s="751"/>
      <c r="D141" s="751"/>
      <c r="E141" s="751"/>
      <c r="F141" s="751"/>
      <c r="G141" s="751"/>
      <c r="H141" s="751"/>
      <c r="I141" s="752"/>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105"/>
      <c r="AZ141" s="54"/>
    </row>
    <row r="142" spans="2:71" ht="14.25" customHeight="1" thickBot="1" x14ac:dyDescent="0.2">
      <c r="B142" s="753"/>
      <c r="C142" s="754"/>
      <c r="D142" s="754"/>
      <c r="E142" s="754"/>
      <c r="F142" s="754"/>
      <c r="G142" s="754"/>
      <c r="H142" s="754"/>
      <c r="I142" s="755"/>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105"/>
      <c r="AZ142" s="54"/>
      <c r="BS142" s="49" t="s">
        <v>439</v>
      </c>
    </row>
    <row r="143" spans="2:71" ht="14.25" customHeight="1" x14ac:dyDescent="0.15">
      <c r="B143" s="52"/>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105"/>
      <c r="AZ143" s="54"/>
      <c r="BS143" s="49" t="s">
        <v>440</v>
      </c>
    </row>
    <row r="144" spans="2:71" ht="14.25" customHeight="1" x14ac:dyDescent="0.15">
      <c r="B144" s="52"/>
      <c r="C144" s="120"/>
      <c r="D144" s="120"/>
      <c r="E144" s="120"/>
      <c r="F144" s="120"/>
      <c r="G144" s="120"/>
      <c r="H144" s="120"/>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105"/>
      <c r="AZ144" s="54"/>
      <c r="BS144" s="49" t="s">
        <v>441</v>
      </c>
    </row>
    <row r="145" spans="2:71" ht="14.25" customHeight="1" x14ac:dyDescent="0.15">
      <c r="B145" s="52"/>
      <c r="C145" s="719" t="s">
        <v>236</v>
      </c>
      <c r="D145" s="720"/>
      <c r="E145" s="720"/>
      <c r="F145" s="720"/>
      <c r="G145" s="720"/>
      <c r="H145" s="720"/>
      <c r="I145" s="720"/>
      <c r="J145" s="720"/>
      <c r="K145" s="720"/>
      <c r="L145" s="720"/>
      <c r="M145" s="721"/>
      <c r="N145" s="873"/>
      <c r="O145" s="874"/>
      <c r="P145" s="875"/>
      <c r="Q145" s="53"/>
      <c r="R145" s="53"/>
      <c r="S145" s="53"/>
      <c r="T145" s="53"/>
      <c r="U145" s="53"/>
      <c r="V145" s="53"/>
      <c r="W145" s="53"/>
      <c r="X145" s="53"/>
      <c r="Y145" s="53"/>
      <c r="Z145" s="53"/>
      <c r="AA145" s="743" t="s">
        <v>240</v>
      </c>
      <c r="AB145" s="743"/>
      <c r="AC145" s="743"/>
      <c r="AD145" s="743"/>
      <c r="AE145" s="743"/>
      <c r="AF145" s="743"/>
      <c r="AG145" s="743"/>
      <c r="AH145" s="743"/>
      <c r="AI145" s="743"/>
      <c r="AJ145" s="743"/>
      <c r="AK145" s="743"/>
      <c r="AL145" s="744"/>
      <c r="AM145" s="745"/>
      <c r="AN145" s="745"/>
      <c r="AO145" s="745"/>
      <c r="AP145" s="745"/>
      <c r="AQ145" s="879"/>
      <c r="AR145" s="872" t="s">
        <v>99</v>
      </c>
      <c r="AS145" s="53"/>
      <c r="AT145" s="53"/>
      <c r="AU145" s="53"/>
      <c r="AV145" s="53"/>
      <c r="AW145" s="105"/>
      <c r="AX145" s="53"/>
      <c r="AY145" s="53"/>
      <c r="AZ145" s="54"/>
      <c r="BS145" s="49" t="s">
        <v>442</v>
      </c>
    </row>
    <row r="146" spans="2:71" ht="14.25" customHeight="1" x14ac:dyDescent="0.15">
      <c r="B146" s="52"/>
      <c r="C146" s="722"/>
      <c r="D146" s="723"/>
      <c r="E146" s="723"/>
      <c r="F146" s="723"/>
      <c r="G146" s="723"/>
      <c r="H146" s="723"/>
      <c r="I146" s="723"/>
      <c r="J146" s="723"/>
      <c r="K146" s="723"/>
      <c r="L146" s="723"/>
      <c r="M146" s="724"/>
      <c r="N146" s="876"/>
      <c r="O146" s="877"/>
      <c r="P146" s="878"/>
      <c r="Q146" s="53"/>
      <c r="R146" s="53"/>
      <c r="S146" s="53"/>
      <c r="T146" s="53"/>
      <c r="U146" s="53"/>
      <c r="V146" s="53"/>
      <c r="W146" s="53"/>
      <c r="X146" s="53"/>
      <c r="Y146" s="53"/>
      <c r="Z146" s="53"/>
      <c r="AA146" s="743"/>
      <c r="AB146" s="743"/>
      <c r="AC146" s="743"/>
      <c r="AD146" s="743"/>
      <c r="AE146" s="743"/>
      <c r="AF146" s="743"/>
      <c r="AG146" s="743"/>
      <c r="AH146" s="743"/>
      <c r="AI146" s="743"/>
      <c r="AJ146" s="743"/>
      <c r="AK146" s="743"/>
      <c r="AL146" s="746"/>
      <c r="AM146" s="747"/>
      <c r="AN146" s="747"/>
      <c r="AO146" s="747"/>
      <c r="AP146" s="747"/>
      <c r="AQ146" s="880"/>
      <c r="AR146" s="872"/>
      <c r="AS146" s="53"/>
      <c r="AT146" s="53"/>
      <c r="AU146" s="53"/>
      <c r="AV146" s="53"/>
      <c r="AW146" s="105"/>
      <c r="AX146" s="53"/>
      <c r="AY146" s="53"/>
      <c r="AZ146" s="54"/>
      <c r="BS146" s="49" t="s">
        <v>451</v>
      </c>
    </row>
    <row r="147" spans="2:71" ht="14.25" customHeight="1" x14ac:dyDescent="0.15">
      <c r="B147" s="52"/>
      <c r="C147" s="725"/>
      <c r="D147" s="726"/>
      <c r="E147" s="726"/>
      <c r="F147" s="726"/>
      <c r="G147" s="726"/>
      <c r="H147" s="726"/>
      <c r="I147" s="726"/>
      <c r="J147" s="726"/>
      <c r="K147" s="726"/>
      <c r="L147" s="726"/>
      <c r="M147" s="727"/>
      <c r="N147" s="876"/>
      <c r="O147" s="877"/>
      <c r="P147" s="878"/>
      <c r="Q147" s="53"/>
      <c r="R147" s="53"/>
      <c r="S147" s="53"/>
      <c r="T147" s="53"/>
      <c r="U147" s="117"/>
      <c r="V147" s="53"/>
      <c r="W147" s="53"/>
      <c r="X147" s="53"/>
      <c r="Y147" s="53"/>
      <c r="Z147" s="53"/>
      <c r="AA147" s="743"/>
      <c r="AB147" s="743"/>
      <c r="AC147" s="743"/>
      <c r="AD147" s="743"/>
      <c r="AE147" s="743"/>
      <c r="AF147" s="743"/>
      <c r="AG147" s="743"/>
      <c r="AH147" s="743"/>
      <c r="AI147" s="743"/>
      <c r="AJ147" s="743"/>
      <c r="AK147" s="743"/>
      <c r="AL147" s="748"/>
      <c r="AM147" s="749"/>
      <c r="AN147" s="749"/>
      <c r="AO147" s="749"/>
      <c r="AP147" s="749"/>
      <c r="AQ147" s="881"/>
      <c r="AR147" s="872"/>
      <c r="AS147" s="53"/>
      <c r="AT147" s="53"/>
      <c r="AU147" s="53"/>
      <c r="AV147" s="53"/>
      <c r="AW147" s="105"/>
      <c r="AX147" s="53"/>
      <c r="AY147" s="53"/>
      <c r="AZ147" s="54"/>
      <c r="BS147" s="49" t="s">
        <v>443</v>
      </c>
    </row>
    <row r="148" spans="2:71" ht="14.25" customHeight="1" x14ac:dyDescent="0.15">
      <c r="B148" s="52"/>
      <c r="C148" s="719" t="s">
        <v>237</v>
      </c>
      <c r="D148" s="720"/>
      <c r="E148" s="720"/>
      <c r="F148" s="720"/>
      <c r="G148" s="720"/>
      <c r="H148" s="720"/>
      <c r="I148" s="720"/>
      <c r="J148" s="720"/>
      <c r="K148" s="720"/>
      <c r="L148" s="720"/>
      <c r="M148" s="721"/>
      <c r="N148" s="863"/>
      <c r="O148" s="864"/>
      <c r="P148" s="864"/>
      <c r="Q148" s="864"/>
      <c r="R148" s="865"/>
      <c r="S148" s="53"/>
      <c r="T148" s="53"/>
      <c r="U148" s="117"/>
      <c r="V148" s="53"/>
      <c r="W148" s="53"/>
      <c r="X148" s="53"/>
      <c r="Y148" s="53"/>
      <c r="Z148" s="53"/>
      <c r="AA148" s="743" t="s">
        <v>149</v>
      </c>
      <c r="AB148" s="743"/>
      <c r="AC148" s="743"/>
      <c r="AD148" s="743"/>
      <c r="AE148" s="743"/>
      <c r="AF148" s="743"/>
      <c r="AG148" s="743"/>
      <c r="AH148" s="743"/>
      <c r="AI148" s="743"/>
      <c r="AJ148" s="743"/>
      <c r="AK148" s="743"/>
      <c r="AL148" s="744"/>
      <c r="AM148" s="745"/>
      <c r="AN148" s="745"/>
      <c r="AO148" s="745"/>
      <c r="AP148" s="745"/>
      <c r="AQ148" s="879"/>
      <c r="AR148" s="872" t="s">
        <v>99</v>
      </c>
      <c r="AS148" s="53"/>
      <c r="AT148" s="53"/>
      <c r="AU148" s="53"/>
      <c r="AV148" s="53"/>
      <c r="AW148" s="105"/>
      <c r="AX148" s="53"/>
      <c r="AY148" s="53"/>
      <c r="AZ148" s="54"/>
      <c r="BS148" s="49" t="s">
        <v>444</v>
      </c>
    </row>
    <row r="149" spans="2:71" ht="14.25" customHeight="1" x14ac:dyDescent="0.15">
      <c r="B149" s="52"/>
      <c r="C149" s="722"/>
      <c r="D149" s="723"/>
      <c r="E149" s="723"/>
      <c r="F149" s="723"/>
      <c r="G149" s="723"/>
      <c r="H149" s="723"/>
      <c r="I149" s="723"/>
      <c r="J149" s="723"/>
      <c r="K149" s="723"/>
      <c r="L149" s="723"/>
      <c r="M149" s="724"/>
      <c r="N149" s="866"/>
      <c r="O149" s="867"/>
      <c r="P149" s="867"/>
      <c r="Q149" s="867"/>
      <c r="R149" s="868"/>
      <c r="S149" s="53"/>
      <c r="T149" s="53"/>
      <c r="U149" s="117"/>
      <c r="V149" s="53"/>
      <c r="W149" s="53"/>
      <c r="X149" s="53"/>
      <c r="Y149" s="53"/>
      <c r="Z149" s="53"/>
      <c r="AA149" s="743"/>
      <c r="AB149" s="743"/>
      <c r="AC149" s="743"/>
      <c r="AD149" s="743"/>
      <c r="AE149" s="743"/>
      <c r="AF149" s="743"/>
      <c r="AG149" s="743"/>
      <c r="AH149" s="743"/>
      <c r="AI149" s="743"/>
      <c r="AJ149" s="743"/>
      <c r="AK149" s="743"/>
      <c r="AL149" s="746"/>
      <c r="AM149" s="747"/>
      <c r="AN149" s="747"/>
      <c r="AO149" s="747"/>
      <c r="AP149" s="747"/>
      <c r="AQ149" s="880"/>
      <c r="AR149" s="872"/>
      <c r="AS149" s="53"/>
      <c r="AT149" s="53"/>
      <c r="AU149" s="53"/>
      <c r="AV149" s="53"/>
      <c r="AW149" s="105"/>
      <c r="AX149" s="53"/>
      <c r="AY149" s="53"/>
      <c r="AZ149" s="54"/>
      <c r="BS149" s="49" t="s">
        <v>446</v>
      </c>
    </row>
    <row r="150" spans="2:71" ht="14.25" customHeight="1" x14ac:dyDescent="0.15">
      <c r="B150" s="52"/>
      <c r="C150" s="725"/>
      <c r="D150" s="726"/>
      <c r="E150" s="726"/>
      <c r="F150" s="726"/>
      <c r="G150" s="726"/>
      <c r="H150" s="726"/>
      <c r="I150" s="726"/>
      <c r="J150" s="726"/>
      <c r="K150" s="726"/>
      <c r="L150" s="726"/>
      <c r="M150" s="727"/>
      <c r="N150" s="869"/>
      <c r="O150" s="870"/>
      <c r="P150" s="870"/>
      <c r="Q150" s="870"/>
      <c r="R150" s="871"/>
      <c r="S150" s="53"/>
      <c r="T150" s="53"/>
      <c r="U150" s="117"/>
      <c r="V150" s="53"/>
      <c r="W150" s="53"/>
      <c r="X150" s="53"/>
      <c r="Y150" s="53"/>
      <c r="Z150" s="53"/>
      <c r="AA150" s="743"/>
      <c r="AB150" s="743"/>
      <c r="AC150" s="743"/>
      <c r="AD150" s="743"/>
      <c r="AE150" s="743"/>
      <c r="AF150" s="743"/>
      <c r="AG150" s="743"/>
      <c r="AH150" s="743"/>
      <c r="AI150" s="743"/>
      <c r="AJ150" s="743"/>
      <c r="AK150" s="743"/>
      <c r="AL150" s="748"/>
      <c r="AM150" s="749"/>
      <c r="AN150" s="749"/>
      <c r="AO150" s="749"/>
      <c r="AP150" s="749"/>
      <c r="AQ150" s="881"/>
      <c r="AR150" s="872"/>
      <c r="AS150" s="53"/>
      <c r="AT150" s="53"/>
      <c r="AU150" s="53"/>
      <c r="AV150" s="53"/>
      <c r="AW150" s="105"/>
      <c r="AX150" s="53"/>
      <c r="AY150" s="53"/>
      <c r="AZ150" s="54"/>
      <c r="BS150" s="49" t="s">
        <v>445</v>
      </c>
    </row>
    <row r="151" spans="2:71" ht="14.25" customHeight="1" x14ac:dyDescent="0.15">
      <c r="B151" s="52"/>
      <c r="C151" s="719" t="s">
        <v>150</v>
      </c>
      <c r="D151" s="720"/>
      <c r="E151" s="720"/>
      <c r="F151" s="720"/>
      <c r="G151" s="720"/>
      <c r="H151" s="720"/>
      <c r="I151" s="720"/>
      <c r="J151" s="720"/>
      <c r="K151" s="720"/>
      <c r="L151" s="720"/>
      <c r="M151" s="721"/>
      <c r="N151" s="716" t="s">
        <v>233</v>
      </c>
      <c r="O151" s="717"/>
      <c r="P151" s="718"/>
      <c r="Q151" s="716" t="s">
        <v>234</v>
      </c>
      <c r="R151" s="718"/>
      <c r="S151" s="716" t="s">
        <v>235</v>
      </c>
      <c r="T151" s="718"/>
      <c r="U151" s="117"/>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105"/>
      <c r="AZ151" s="54"/>
      <c r="BS151" s="49" t="s">
        <v>452</v>
      </c>
    </row>
    <row r="152" spans="2:71" ht="14.25" customHeight="1" x14ac:dyDescent="0.15">
      <c r="B152" s="52"/>
      <c r="C152" s="722"/>
      <c r="D152" s="723"/>
      <c r="E152" s="723"/>
      <c r="F152" s="723"/>
      <c r="G152" s="723"/>
      <c r="H152" s="723"/>
      <c r="I152" s="723"/>
      <c r="J152" s="723"/>
      <c r="K152" s="723"/>
      <c r="L152" s="723"/>
      <c r="M152" s="724"/>
      <c r="N152" s="710"/>
      <c r="O152" s="714"/>
      <c r="P152" s="711"/>
      <c r="Q152" s="710"/>
      <c r="R152" s="711"/>
      <c r="S152" s="710"/>
      <c r="T152" s="711"/>
      <c r="U152" s="117"/>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105"/>
      <c r="AZ152" s="54"/>
      <c r="BS152" s="49" t="s">
        <v>447</v>
      </c>
    </row>
    <row r="153" spans="2:71" ht="14.25" customHeight="1" x14ac:dyDescent="0.15">
      <c r="B153" s="52"/>
      <c r="C153" s="725"/>
      <c r="D153" s="726"/>
      <c r="E153" s="726"/>
      <c r="F153" s="726"/>
      <c r="G153" s="726"/>
      <c r="H153" s="726"/>
      <c r="I153" s="726"/>
      <c r="J153" s="726"/>
      <c r="K153" s="726"/>
      <c r="L153" s="726"/>
      <c r="M153" s="727"/>
      <c r="N153" s="712"/>
      <c r="O153" s="715"/>
      <c r="P153" s="713"/>
      <c r="Q153" s="712"/>
      <c r="R153" s="713"/>
      <c r="S153" s="712"/>
      <c r="T153" s="713"/>
      <c r="U153" s="117"/>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105"/>
      <c r="AZ153" s="54"/>
      <c r="BS153" s="49" t="s">
        <v>448</v>
      </c>
    </row>
    <row r="154" spans="2:71" ht="14.25" customHeight="1" x14ac:dyDescent="0.15">
      <c r="B154" s="114"/>
      <c r="C154" s="115"/>
      <c r="D154" s="115"/>
      <c r="E154" s="115"/>
      <c r="F154" s="115"/>
      <c r="G154" s="115"/>
      <c r="H154" s="115"/>
      <c r="I154" s="115"/>
      <c r="J154" s="115"/>
      <c r="K154" s="115"/>
      <c r="L154" s="115"/>
      <c r="M154" s="115"/>
      <c r="N154" s="116"/>
      <c r="O154" s="116"/>
      <c r="P154" s="116"/>
      <c r="Q154" s="116"/>
      <c r="R154" s="116"/>
      <c r="S154" s="116"/>
      <c r="T154" s="116"/>
      <c r="U154" s="124"/>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110"/>
      <c r="AZ154" s="85"/>
      <c r="BS154" s="49" t="s">
        <v>450</v>
      </c>
    </row>
    <row r="155" spans="2:71" ht="13.7" customHeight="1" x14ac:dyDescent="0.15">
      <c r="B155" s="52"/>
      <c r="C155" s="101"/>
      <c r="D155" s="101"/>
      <c r="E155" s="101"/>
      <c r="F155" s="101"/>
      <c r="G155" s="101"/>
      <c r="H155" s="101"/>
      <c r="I155" s="101"/>
      <c r="J155" s="101"/>
      <c r="K155" s="101"/>
      <c r="L155" s="101"/>
      <c r="M155" s="101"/>
      <c r="N155" s="103"/>
      <c r="O155" s="103"/>
      <c r="P155" s="103"/>
      <c r="Q155" s="103"/>
      <c r="R155" s="103"/>
      <c r="S155" s="103"/>
      <c r="T155" s="103"/>
      <c r="U155" s="117"/>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105"/>
      <c r="AZ155" s="54"/>
      <c r="BS155" s="49" t="s">
        <v>449</v>
      </c>
    </row>
    <row r="156" spans="2:71" ht="13.7" customHeight="1" x14ac:dyDescent="0.15">
      <c r="B156" s="52"/>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105"/>
      <c r="AZ156" s="54"/>
    </row>
    <row r="157" spans="2:71" ht="13.7" customHeight="1" x14ac:dyDescent="0.15">
      <c r="B157" s="52"/>
      <c r="C157" s="693" t="s">
        <v>159</v>
      </c>
      <c r="D157" s="694"/>
      <c r="E157" s="694"/>
      <c r="F157" s="694"/>
      <c r="G157" s="694"/>
      <c r="H157" s="695"/>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105"/>
      <c r="AZ157" s="54"/>
    </row>
    <row r="158" spans="2:71" ht="13.7" customHeight="1" x14ac:dyDescent="0.15">
      <c r="B158" s="52"/>
      <c r="C158" s="696"/>
      <c r="D158" s="697"/>
      <c r="E158" s="697"/>
      <c r="F158" s="697"/>
      <c r="G158" s="697"/>
      <c r="H158" s="698"/>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105"/>
      <c r="AZ158" s="54"/>
    </row>
    <row r="159" spans="2:71" ht="13.7" customHeight="1" x14ac:dyDescent="0.15">
      <c r="B159" s="52"/>
      <c r="C159" s="125"/>
      <c r="D159" s="126" t="str">
        <f>IF(G68=0,"","(1)")</f>
        <v/>
      </c>
      <c r="E159" s="805" t="str">
        <f>IF(G68=0,"",G68)</f>
        <v/>
      </c>
      <c r="F159" s="805"/>
      <c r="G159" s="805"/>
      <c r="H159" s="805"/>
      <c r="I159" s="805"/>
      <c r="J159" s="806">
        <f>V67</f>
        <v>0</v>
      </c>
      <c r="K159" s="807"/>
      <c r="L159" s="807"/>
      <c r="M159" s="807"/>
      <c r="N159" s="127"/>
      <c r="O159" s="127"/>
      <c r="P159" s="126" t="str">
        <f>IF(G71=0,"","(2)")</f>
        <v/>
      </c>
      <c r="Q159" s="805" t="str">
        <f>IF(G71=0,"",G71)</f>
        <v/>
      </c>
      <c r="R159" s="805"/>
      <c r="S159" s="805"/>
      <c r="T159" s="805"/>
      <c r="U159" s="805"/>
      <c r="V159" s="806">
        <f>V70</f>
        <v>0</v>
      </c>
      <c r="W159" s="807"/>
      <c r="X159" s="807"/>
      <c r="Y159" s="807"/>
      <c r="Z159" s="127"/>
      <c r="AA159" s="127"/>
      <c r="AB159" s="127"/>
      <c r="AC159" s="127"/>
      <c r="AD159" s="128"/>
      <c r="AE159" s="53"/>
      <c r="AF159" s="53"/>
      <c r="AG159" s="53"/>
      <c r="AH159" s="53"/>
      <c r="AI159" s="53"/>
      <c r="AJ159" s="53"/>
      <c r="AK159" s="53"/>
      <c r="AL159" s="53"/>
      <c r="AM159" s="53"/>
      <c r="AN159" s="53"/>
      <c r="AO159" s="53"/>
      <c r="AP159" s="53"/>
      <c r="AQ159" s="53"/>
      <c r="AR159" s="53"/>
      <c r="AS159" s="53"/>
      <c r="AT159" s="53"/>
      <c r="AU159" s="53"/>
      <c r="AV159" s="53"/>
      <c r="AW159" s="53"/>
      <c r="AX159" s="53"/>
      <c r="AY159" s="105"/>
      <c r="AZ159" s="54"/>
    </row>
    <row r="160" spans="2:71" ht="13.7" customHeight="1" x14ac:dyDescent="0.15">
      <c r="B160" s="52"/>
      <c r="C160" s="779"/>
      <c r="D160" s="780"/>
      <c r="E160" s="780"/>
      <c r="F160" s="780"/>
      <c r="G160" s="780"/>
      <c r="H160" s="780"/>
      <c r="I160" s="780"/>
      <c r="J160" s="780"/>
      <c r="K160" s="780"/>
      <c r="L160" s="780"/>
      <c r="M160" s="780"/>
      <c r="N160" s="780"/>
      <c r="O160" s="780"/>
      <c r="P160" s="780"/>
      <c r="Q160" s="780"/>
      <c r="R160" s="780"/>
      <c r="S160" s="780"/>
      <c r="T160" s="780"/>
      <c r="U160" s="780"/>
      <c r="V160" s="780"/>
      <c r="W160" s="780"/>
      <c r="X160" s="780"/>
      <c r="Y160" s="780"/>
      <c r="Z160" s="780"/>
      <c r="AA160" s="780"/>
      <c r="AB160" s="780"/>
      <c r="AC160" s="780"/>
      <c r="AD160" s="781"/>
      <c r="AE160" s="129"/>
      <c r="AF160" s="129"/>
      <c r="AG160" s="129"/>
      <c r="AH160" s="129"/>
      <c r="AI160" s="129"/>
      <c r="AJ160" s="129"/>
      <c r="AK160" s="129"/>
      <c r="AL160" s="129"/>
      <c r="AM160" s="129"/>
      <c r="AN160" s="129"/>
      <c r="AO160" s="53"/>
      <c r="AP160" s="53"/>
      <c r="AQ160" s="53"/>
      <c r="AR160" s="53"/>
      <c r="AS160" s="53"/>
      <c r="AT160" s="53"/>
      <c r="AU160" s="53"/>
      <c r="AV160" s="53"/>
      <c r="AW160" s="53"/>
      <c r="AX160" s="53"/>
      <c r="AY160" s="105"/>
      <c r="AZ160" s="54"/>
    </row>
    <row r="161" spans="2:52" ht="13.7" customHeight="1" x14ac:dyDescent="0.15">
      <c r="B161" s="52"/>
      <c r="C161" s="782"/>
      <c r="D161" s="783"/>
      <c r="E161" s="783"/>
      <c r="F161" s="783"/>
      <c r="G161" s="783"/>
      <c r="H161" s="783"/>
      <c r="I161" s="783"/>
      <c r="J161" s="783"/>
      <c r="K161" s="783"/>
      <c r="L161" s="783"/>
      <c r="M161" s="783"/>
      <c r="N161" s="783"/>
      <c r="O161" s="783"/>
      <c r="P161" s="783"/>
      <c r="Q161" s="783"/>
      <c r="R161" s="783"/>
      <c r="S161" s="783"/>
      <c r="T161" s="783"/>
      <c r="U161" s="783"/>
      <c r="V161" s="783"/>
      <c r="W161" s="783"/>
      <c r="X161" s="783"/>
      <c r="Y161" s="783"/>
      <c r="Z161" s="783"/>
      <c r="AA161" s="783"/>
      <c r="AB161" s="783"/>
      <c r="AC161" s="783"/>
      <c r="AD161" s="784"/>
      <c r="AE161" s="129"/>
      <c r="AF161" s="129"/>
      <c r="AG161" s="129"/>
      <c r="AH161" s="129"/>
      <c r="AI161" s="129"/>
      <c r="AJ161" s="129"/>
      <c r="AK161" s="129"/>
      <c r="AL161" s="129"/>
      <c r="AM161" s="129"/>
      <c r="AN161" s="129"/>
      <c r="AO161" s="53"/>
      <c r="AP161" s="53"/>
      <c r="AQ161" s="53"/>
      <c r="AR161" s="53"/>
      <c r="AS161" s="53"/>
      <c r="AT161" s="53"/>
      <c r="AU161" s="53"/>
      <c r="AV161" s="53"/>
      <c r="AW161" s="53"/>
      <c r="AX161" s="53"/>
      <c r="AY161" s="105"/>
      <c r="AZ161" s="54"/>
    </row>
    <row r="162" spans="2:52" ht="13.7" customHeight="1" x14ac:dyDescent="0.15">
      <c r="B162" s="52"/>
      <c r="C162" s="782"/>
      <c r="D162" s="783"/>
      <c r="E162" s="783"/>
      <c r="F162" s="783"/>
      <c r="G162" s="783"/>
      <c r="H162" s="783"/>
      <c r="I162" s="783"/>
      <c r="J162" s="783"/>
      <c r="K162" s="783"/>
      <c r="L162" s="783"/>
      <c r="M162" s="783"/>
      <c r="N162" s="783"/>
      <c r="O162" s="783"/>
      <c r="P162" s="783"/>
      <c r="Q162" s="783"/>
      <c r="R162" s="783"/>
      <c r="S162" s="783"/>
      <c r="T162" s="783"/>
      <c r="U162" s="783"/>
      <c r="V162" s="783"/>
      <c r="W162" s="783"/>
      <c r="X162" s="783"/>
      <c r="Y162" s="783"/>
      <c r="Z162" s="783"/>
      <c r="AA162" s="783"/>
      <c r="AB162" s="783"/>
      <c r="AC162" s="783"/>
      <c r="AD162" s="784"/>
      <c r="AE162" s="129"/>
      <c r="AF162" s="129"/>
      <c r="AG162" s="129"/>
      <c r="AH162" s="129"/>
      <c r="AI162" s="129"/>
      <c r="AJ162" s="129"/>
      <c r="AK162" s="129"/>
      <c r="AL162" s="129"/>
      <c r="AM162" s="129"/>
      <c r="AN162" s="129"/>
      <c r="AO162" s="53"/>
      <c r="AP162" s="53"/>
      <c r="AQ162" s="53"/>
      <c r="AR162" s="53"/>
      <c r="AS162" s="53"/>
      <c r="AT162" s="53"/>
      <c r="AU162" s="53"/>
      <c r="AV162" s="53"/>
      <c r="AW162" s="53"/>
      <c r="AX162" s="53"/>
      <c r="AY162" s="105"/>
      <c r="AZ162" s="54"/>
    </row>
    <row r="163" spans="2:52" ht="13.7" customHeight="1" x14ac:dyDescent="0.15">
      <c r="B163" s="52"/>
      <c r="C163" s="782"/>
      <c r="D163" s="783"/>
      <c r="E163" s="783"/>
      <c r="F163" s="783"/>
      <c r="G163" s="783"/>
      <c r="H163" s="783"/>
      <c r="I163" s="783"/>
      <c r="J163" s="783"/>
      <c r="K163" s="783"/>
      <c r="L163" s="783"/>
      <c r="M163" s="783"/>
      <c r="N163" s="783"/>
      <c r="O163" s="783"/>
      <c r="P163" s="783"/>
      <c r="Q163" s="783"/>
      <c r="R163" s="783"/>
      <c r="S163" s="783"/>
      <c r="T163" s="783"/>
      <c r="U163" s="783"/>
      <c r="V163" s="783"/>
      <c r="W163" s="783"/>
      <c r="X163" s="783"/>
      <c r="Y163" s="783"/>
      <c r="Z163" s="783"/>
      <c r="AA163" s="783"/>
      <c r="AB163" s="783"/>
      <c r="AC163" s="783"/>
      <c r="AD163" s="784"/>
      <c r="AE163" s="129"/>
      <c r="AF163" s="129"/>
      <c r="AG163" s="129"/>
      <c r="AH163" s="129"/>
      <c r="AI163" s="129"/>
      <c r="AJ163" s="129"/>
      <c r="AK163" s="129"/>
      <c r="AL163" s="129"/>
      <c r="AM163" s="129"/>
      <c r="AN163" s="129"/>
      <c r="AO163" s="53"/>
      <c r="AP163" s="53"/>
      <c r="AQ163" s="53"/>
      <c r="AR163" s="53"/>
      <c r="AS163" s="53"/>
      <c r="AT163" s="53"/>
      <c r="AU163" s="53"/>
      <c r="AV163" s="53"/>
      <c r="AW163" s="53"/>
      <c r="AX163" s="53"/>
      <c r="AY163" s="105"/>
      <c r="AZ163" s="54"/>
    </row>
    <row r="164" spans="2:52" ht="13.7" customHeight="1" x14ac:dyDescent="0.15">
      <c r="B164" s="52"/>
      <c r="C164" s="785"/>
      <c r="D164" s="786"/>
      <c r="E164" s="786"/>
      <c r="F164" s="786"/>
      <c r="G164" s="786"/>
      <c r="H164" s="786"/>
      <c r="I164" s="786"/>
      <c r="J164" s="786"/>
      <c r="K164" s="786"/>
      <c r="L164" s="786"/>
      <c r="M164" s="786"/>
      <c r="N164" s="786"/>
      <c r="O164" s="786"/>
      <c r="P164" s="786"/>
      <c r="Q164" s="786"/>
      <c r="R164" s="786"/>
      <c r="S164" s="786"/>
      <c r="T164" s="786"/>
      <c r="U164" s="786"/>
      <c r="V164" s="786"/>
      <c r="W164" s="786"/>
      <c r="X164" s="786"/>
      <c r="Y164" s="786"/>
      <c r="Z164" s="786"/>
      <c r="AA164" s="786"/>
      <c r="AB164" s="786"/>
      <c r="AC164" s="786"/>
      <c r="AD164" s="787"/>
      <c r="AE164" s="129"/>
      <c r="AF164" s="129"/>
      <c r="AG164" s="129"/>
      <c r="AH164" s="129"/>
      <c r="AI164" s="129"/>
      <c r="AJ164" s="129"/>
      <c r="AK164" s="129"/>
      <c r="AL164" s="129"/>
      <c r="AM164" s="129"/>
      <c r="AN164" s="129"/>
      <c r="AO164" s="53"/>
      <c r="AP164" s="53"/>
      <c r="AQ164" s="53"/>
      <c r="AR164" s="53"/>
      <c r="AS164" s="53"/>
      <c r="AT164" s="53"/>
      <c r="AU164" s="53"/>
      <c r="AV164" s="53"/>
      <c r="AW164" s="53"/>
      <c r="AX164" s="53"/>
      <c r="AY164" s="105"/>
      <c r="AZ164" s="54"/>
    </row>
    <row r="165" spans="2:52" ht="13.7" customHeight="1" x14ac:dyDescent="0.15">
      <c r="B165" s="52"/>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105"/>
      <c r="AZ165" s="54"/>
    </row>
    <row r="166" spans="2:52" ht="13.7" customHeight="1" thickBot="1" x14ac:dyDescent="0.2">
      <c r="B166" s="130"/>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131"/>
    </row>
    <row r="167" spans="2:52" ht="12.75" customHeight="1" x14ac:dyDescent="0.15"/>
    <row r="168" spans="2:52" ht="12.75" customHeight="1" x14ac:dyDescent="0.15">
      <c r="B168" s="72"/>
    </row>
    <row r="169" spans="2:52" ht="12.75" customHeight="1" x14ac:dyDescent="0.15">
      <c r="B169" s="72"/>
    </row>
    <row r="170" spans="2:52" ht="12.75" customHeight="1" x14ac:dyDescent="0.15">
      <c r="B170" s="72"/>
    </row>
    <row r="171" spans="2:52" ht="12.75" customHeight="1" x14ac:dyDescent="0.15"/>
    <row r="172" spans="2:52" x14ac:dyDescent="0.15">
      <c r="AY172" s="132"/>
    </row>
    <row r="173" spans="2:52" x14ac:dyDescent="0.15">
      <c r="B173" s="72"/>
      <c r="AY173" s="132"/>
    </row>
    <row r="174" spans="2:52" x14ac:dyDescent="0.15">
      <c r="B174" s="72"/>
      <c r="AY174" s="132"/>
    </row>
    <row r="175" spans="2:52" x14ac:dyDescent="0.15">
      <c r="AY175" s="132"/>
    </row>
    <row r="176" spans="2:52" x14ac:dyDescent="0.15">
      <c r="AX176" s="132"/>
      <c r="AY176" s="132"/>
    </row>
    <row r="177" spans="50:51" x14ac:dyDescent="0.15">
      <c r="AX177" s="132"/>
      <c r="AY177" s="132"/>
    </row>
    <row r="178" spans="50:51" x14ac:dyDescent="0.15">
      <c r="AX178" s="132"/>
    </row>
    <row r="179" spans="50:51" x14ac:dyDescent="0.15">
      <c r="AX179" s="132"/>
    </row>
    <row r="180" spans="50:51" x14ac:dyDescent="0.15">
      <c r="AX180" s="132"/>
    </row>
    <row r="181" spans="50:51" x14ac:dyDescent="0.15">
      <c r="AX181" s="132"/>
    </row>
  </sheetData>
  <sheetProtection algorithmName="SHA-512" hashValue="n5VyRbAd/QMPtRBaBavhGDTMhkyXqxyS7jDYNDnloHMyWD1t+drwyKTxs/HgNa7Tqp4/M841LRX4i47awb0zNw==" saltValue="JQDlVO3AdD3wkycOwyCyTg==" spinCount="100000" sheet="1" objects="1" scenarios="1"/>
  <mergeCells count="298">
    <mergeCell ref="G12:H12"/>
    <mergeCell ref="C25:N28"/>
    <mergeCell ref="C31:N34"/>
    <mergeCell ref="O31:S34"/>
    <mergeCell ref="O25:T28"/>
    <mergeCell ref="C12:D12"/>
    <mergeCell ref="E12:F12"/>
    <mergeCell ref="C10:D11"/>
    <mergeCell ref="E10:F11"/>
    <mergeCell ref="G10:H11"/>
    <mergeCell ref="I10:J11"/>
    <mergeCell ref="K10:L11"/>
    <mergeCell ref="M10:N11"/>
    <mergeCell ref="O10:P11"/>
    <mergeCell ref="Q10:R11"/>
    <mergeCell ref="I12:J12"/>
    <mergeCell ref="K12:L12"/>
    <mergeCell ref="M12:N12"/>
    <mergeCell ref="O12:P12"/>
    <mergeCell ref="S10:T11"/>
    <mergeCell ref="B14:I15"/>
    <mergeCell ref="C17:N20"/>
    <mergeCell ref="O17:T20"/>
    <mergeCell ref="AN25:AS25"/>
    <mergeCell ref="AN27:AS27"/>
    <mergeCell ref="T31:T34"/>
    <mergeCell ref="AQ51:AW53"/>
    <mergeCell ref="C52:AI53"/>
    <mergeCell ref="B1:AZ1"/>
    <mergeCell ref="M5:P5"/>
    <mergeCell ref="M6:N8"/>
    <mergeCell ref="O6:P8"/>
    <mergeCell ref="U5:V8"/>
    <mergeCell ref="B2:I3"/>
    <mergeCell ref="C5:D9"/>
    <mergeCell ref="E5:F9"/>
    <mergeCell ref="G5:H9"/>
    <mergeCell ref="I5:J9"/>
    <mergeCell ref="K5:L9"/>
    <mergeCell ref="S9:T9"/>
    <mergeCell ref="U9:V9"/>
    <mergeCell ref="M9:N9"/>
    <mergeCell ref="O9:P9"/>
    <mergeCell ref="Q9:R9"/>
    <mergeCell ref="Q5:R8"/>
    <mergeCell ref="S5:T8"/>
    <mergeCell ref="B22:I23"/>
    <mergeCell ref="C54:O54"/>
    <mergeCell ref="AB58:AE60"/>
    <mergeCell ref="AF58:AI60"/>
    <mergeCell ref="BC65:BD66"/>
    <mergeCell ref="C58:C60"/>
    <mergeCell ref="U10:V11"/>
    <mergeCell ref="BC61:BD63"/>
    <mergeCell ref="U12:V12"/>
    <mergeCell ref="R36:AC36"/>
    <mergeCell ref="R37:U39"/>
    <mergeCell ref="V37:Y39"/>
    <mergeCell ref="AB46:AC46"/>
    <mergeCell ref="V42:AC43"/>
    <mergeCell ref="V44:AB45"/>
    <mergeCell ref="Z37:AC39"/>
    <mergeCell ref="Q12:R12"/>
    <mergeCell ref="S12:T12"/>
    <mergeCell ref="AE36:AK39"/>
    <mergeCell ref="AL36:AO39"/>
    <mergeCell ref="AP36:AP39"/>
    <mergeCell ref="L42:S43"/>
    <mergeCell ref="P36:Q36"/>
    <mergeCell ref="AT25:AX25"/>
    <mergeCell ref="AT27:AX27"/>
    <mergeCell ref="X54:AI54"/>
    <mergeCell ref="BE65:BF66"/>
    <mergeCell ref="BG65:BH66"/>
    <mergeCell ref="P54:U54"/>
    <mergeCell ref="V54:W54"/>
    <mergeCell ref="BI65:BJ66"/>
    <mergeCell ref="BC64:BD64"/>
    <mergeCell ref="BE64:BF64"/>
    <mergeCell ref="BG64:BH64"/>
    <mergeCell ref="BI64:BJ64"/>
    <mergeCell ref="BC60:BL60"/>
    <mergeCell ref="BK61:BL63"/>
    <mergeCell ref="BK64:BL64"/>
    <mergeCell ref="BK65:BL66"/>
    <mergeCell ref="V58:W60"/>
    <mergeCell ref="X58:AA60"/>
    <mergeCell ref="AB64:AE66"/>
    <mergeCell ref="AF64:AI66"/>
    <mergeCell ref="C55:C57"/>
    <mergeCell ref="BN61:BO61"/>
    <mergeCell ref="BC67:BD67"/>
    <mergeCell ref="BE67:BF67"/>
    <mergeCell ref="BG67:BH67"/>
    <mergeCell ref="BE61:BH61"/>
    <mergeCell ref="BI61:BJ63"/>
    <mergeCell ref="BI67:BJ67"/>
    <mergeCell ref="D59:F60"/>
    <mergeCell ref="BC59:BJ59"/>
    <mergeCell ref="BE62:BF63"/>
    <mergeCell ref="BG62:BH63"/>
    <mergeCell ref="D67:F67"/>
    <mergeCell ref="G67:O67"/>
    <mergeCell ref="P67:U69"/>
    <mergeCell ref="V67:W69"/>
    <mergeCell ref="G65:O66"/>
    <mergeCell ref="V61:W63"/>
    <mergeCell ref="X64:AA66"/>
    <mergeCell ref="D55:F55"/>
    <mergeCell ref="X61:AA63"/>
    <mergeCell ref="AB61:AE63"/>
    <mergeCell ref="AF61:AI63"/>
    <mergeCell ref="D68:F69"/>
    <mergeCell ref="AF70:AI72"/>
    <mergeCell ref="X77:AA79"/>
    <mergeCell ref="X67:AA69"/>
    <mergeCell ref="BJ129:BM129"/>
    <mergeCell ref="BD131:BG134"/>
    <mergeCell ref="AA127:AK128"/>
    <mergeCell ref="AA129:AK130"/>
    <mergeCell ref="BD129:BG130"/>
    <mergeCell ref="BD124:BG124"/>
    <mergeCell ref="AL127:AR128"/>
    <mergeCell ref="BD125:BG128"/>
    <mergeCell ref="BJ124:BM124"/>
    <mergeCell ref="AA123:AK124"/>
    <mergeCell ref="AL123:AO124"/>
    <mergeCell ref="AS111:AS113"/>
    <mergeCell ref="AA114:AK116"/>
    <mergeCell ref="AL126:AS126"/>
    <mergeCell ref="AQ74:AW78"/>
    <mergeCell ref="BC76:BE78"/>
    <mergeCell ref="X76:AI76"/>
    <mergeCell ref="AL111:AR113"/>
    <mergeCell ref="AB86:AE88"/>
    <mergeCell ref="AF86:AI88"/>
    <mergeCell ref="BC80:BE82"/>
    <mergeCell ref="AF77:AI79"/>
    <mergeCell ref="BD135:BG135"/>
    <mergeCell ref="C64:C66"/>
    <mergeCell ref="D64:F64"/>
    <mergeCell ref="G64:O64"/>
    <mergeCell ref="D65:F66"/>
    <mergeCell ref="P61:U63"/>
    <mergeCell ref="C61:C63"/>
    <mergeCell ref="D62:F63"/>
    <mergeCell ref="G62:O63"/>
    <mergeCell ref="BC79:BE79"/>
    <mergeCell ref="V80:W82"/>
    <mergeCell ref="X80:AA82"/>
    <mergeCell ref="AB80:AE82"/>
    <mergeCell ref="V83:W85"/>
    <mergeCell ref="X83:AA85"/>
    <mergeCell ref="AB77:AE79"/>
    <mergeCell ref="C74:AI75"/>
    <mergeCell ref="AB70:AE72"/>
    <mergeCell ref="C76:O76"/>
    <mergeCell ref="V76:W76"/>
    <mergeCell ref="AB83:AE85"/>
    <mergeCell ref="AF83:AI85"/>
    <mergeCell ref="AB67:AE69"/>
    <mergeCell ref="AF67:AI69"/>
    <mergeCell ref="AL129:AR130"/>
    <mergeCell ref="V77:W79"/>
    <mergeCell ref="N114:T116"/>
    <mergeCell ref="B141:I142"/>
    <mergeCell ref="U114:U116"/>
    <mergeCell ref="AA111:AK113"/>
    <mergeCell ref="N148:R150"/>
    <mergeCell ref="C145:M147"/>
    <mergeCell ref="AR148:AR150"/>
    <mergeCell ref="U127:U128"/>
    <mergeCell ref="U129:U130"/>
    <mergeCell ref="U131:U132"/>
    <mergeCell ref="N145:P147"/>
    <mergeCell ref="AF80:AI82"/>
    <mergeCell ref="AA145:AK147"/>
    <mergeCell ref="AL145:AQ147"/>
    <mergeCell ref="C77:C79"/>
    <mergeCell ref="D77:F77"/>
    <mergeCell ref="AR145:AR147"/>
    <mergeCell ref="AL148:AQ150"/>
    <mergeCell ref="D84:F85"/>
    <mergeCell ref="G84:O85"/>
    <mergeCell ref="C111:M113"/>
    <mergeCell ref="G59:O60"/>
    <mergeCell ref="D61:F61"/>
    <mergeCell ref="G61:O61"/>
    <mergeCell ref="P58:U60"/>
    <mergeCell ref="G68:O69"/>
    <mergeCell ref="C67:C69"/>
    <mergeCell ref="G81:O82"/>
    <mergeCell ref="C70:C72"/>
    <mergeCell ref="D70:F70"/>
    <mergeCell ref="G70:O70"/>
    <mergeCell ref="P70:U72"/>
    <mergeCell ref="G55:O55"/>
    <mergeCell ref="P55:U57"/>
    <mergeCell ref="V55:W57"/>
    <mergeCell ref="X55:AA57"/>
    <mergeCell ref="AB55:AE57"/>
    <mergeCell ref="AF55:AI57"/>
    <mergeCell ref="D56:F57"/>
    <mergeCell ref="G56:O57"/>
    <mergeCell ref="D58:F58"/>
    <mergeCell ref="G58:O58"/>
    <mergeCell ref="J159:M159"/>
    <mergeCell ref="V159:Y159"/>
    <mergeCell ref="E46:F46"/>
    <mergeCell ref="G46:H46"/>
    <mergeCell ref="C36:O36"/>
    <mergeCell ref="C37:F37"/>
    <mergeCell ref="C38:F39"/>
    <mergeCell ref="C43:I45"/>
    <mergeCell ref="C42:I42"/>
    <mergeCell ref="L44:R45"/>
    <mergeCell ref="G38:O39"/>
    <mergeCell ref="G37:O37"/>
    <mergeCell ref="P37:Q39"/>
    <mergeCell ref="B49:I50"/>
    <mergeCell ref="C103:F103"/>
    <mergeCell ref="C104:F105"/>
    <mergeCell ref="G101:J102"/>
    <mergeCell ref="C99:J100"/>
    <mergeCell ref="G87:O88"/>
    <mergeCell ref="H86:O86"/>
    <mergeCell ref="P76:U88"/>
    <mergeCell ref="D78:F79"/>
    <mergeCell ref="P64:U66"/>
    <mergeCell ref="V64:W66"/>
    <mergeCell ref="C160:AD164"/>
    <mergeCell ref="BJ125:BM126"/>
    <mergeCell ref="BJ127:BM128"/>
    <mergeCell ref="AS127:AS128"/>
    <mergeCell ref="AS129:AS130"/>
    <mergeCell ref="AL114:AR116"/>
    <mergeCell ref="AS114:AS116"/>
    <mergeCell ref="C127:M128"/>
    <mergeCell ref="C129:M130"/>
    <mergeCell ref="C131:M132"/>
    <mergeCell ref="C133:M134"/>
    <mergeCell ref="C135:M136"/>
    <mergeCell ref="N127:T128"/>
    <mergeCell ref="N129:T130"/>
    <mergeCell ref="N131:T132"/>
    <mergeCell ref="N133:T134"/>
    <mergeCell ref="N135:T136"/>
    <mergeCell ref="N126:U126"/>
    <mergeCell ref="B122:N123"/>
    <mergeCell ref="C148:M150"/>
    <mergeCell ref="E159:I159"/>
    <mergeCell ref="Q159:U159"/>
    <mergeCell ref="U133:U134"/>
    <mergeCell ref="U135:U136"/>
    <mergeCell ref="V70:W72"/>
    <mergeCell ref="X70:AA72"/>
    <mergeCell ref="H77:O77"/>
    <mergeCell ref="D71:F72"/>
    <mergeCell ref="G71:O72"/>
    <mergeCell ref="H80:O80"/>
    <mergeCell ref="C106:D106"/>
    <mergeCell ref="H83:O83"/>
    <mergeCell ref="G103:J103"/>
    <mergeCell ref="C80:C82"/>
    <mergeCell ref="C101:F102"/>
    <mergeCell ref="G104:J105"/>
    <mergeCell ref="G106:H106"/>
    <mergeCell ref="C91:N94"/>
    <mergeCell ref="O91:S94"/>
    <mergeCell ref="T91:T94"/>
    <mergeCell ref="D80:F80"/>
    <mergeCell ref="G78:O79"/>
    <mergeCell ref="D81:F82"/>
    <mergeCell ref="C83:C85"/>
    <mergeCell ref="D83:F83"/>
    <mergeCell ref="B96:S97"/>
    <mergeCell ref="K106:L106"/>
    <mergeCell ref="D87:F88"/>
    <mergeCell ref="C157:H158"/>
    <mergeCell ref="C86:C88"/>
    <mergeCell ref="D86:F86"/>
    <mergeCell ref="V86:W88"/>
    <mergeCell ref="X86:AA88"/>
    <mergeCell ref="Q152:R153"/>
    <mergeCell ref="S152:T153"/>
    <mergeCell ref="N152:P153"/>
    <mergeCell ref="N151:P151"/>
    <mergeCell ref="Q151:R151"/>
    <mergeCell ref="S151:T151"/>
    <mergeCell ref="C151:M153"/>
    <mergeCell ref="K99:N102"/>
    <mergeCell ref="K103:N103"/>
    <mergeCell ref="K104:N105"/>
    <mergeCell ref="C114:M116"/>
    <mergeCell ref="U111:U113"/>
    <mergeCell ref="AA148:AK150"/>
    <mergeCell ref="N111:T113"/>
    <mergeCell ref="B108:I109"/>
  </mergeCells>
  <phoneticPr fontId="1"/>
  <dataValidations count="12">
    <dataValidation type="list" allowBlank="1" showInputMessage="1" showErrorMessage="1" sqref="C10:V10" xr:uid="{00000000-0002-0000-0300-000000000000}">
      <formula1>"　,○"</formula1>
    </dataValidation>
    <dataValidation type="list" allowBlank="1" showInputMessage="1" showErrorMessage="1" sqref="N145:P147" xr:uid="{00000000-0002-0000-0300-000002000000}">
      <formula1>"　,1"</formula1>
    </dataValidation>
    <dataValidation type="list" allowBlank="1" showInputMessage="1" showErrorMessage="1" sqref="N148" xr:uid="{00000000-0002-0000-0300-000003000000}">
      <formula1>$BS$142:$BS$155</formula1>
    </dataValidation>
    <dataValidation type="list" allowBlank="1" showInputMessage="1" showErrorMessage="1" sqref="Z117:Z120" xr:uid="{00000000-0002-0000-0300-000004000000}">
      <formula1>"無,同居特別障害者,特別障害者,その他の障害者"</formula1>
    </dataValidation>
    <dataValidation type="list" allowBlank="1" showInputMessage="1" showErrorMessage="1" sqref="O25" xr:uid="{00000000-0002-0000-0300-000007000000}">
      <formula1>"　,受ける,受けない"</formula1>
    </dataValidation>
    <dataValidation type="whole" allowBlank="1" showInputMessage="1" showErrorMessage="1" sqref="AL36:AO39" xr:uid="{00000000-0002-0000-0300-000008000000}">
      <formula1>0</formula1>
      <formula2>200</formula2>
    </dataValidation>
    <dataValidation type="list" allowBlank="1" showInputMessage="1" showErrorMessage="1" sqref="O17:T20" xr:uid="{A76687AE-F5D5-4760-A418-79013C821243}">
      <formula1>"　,該当する,該当しない"</formula1>
    </dataValidation>
    <dataValidation type="list" allowBlank="1" showInputMessage="1" showErrorMessage="1" sqref="P55:U72" xr:uid="{52666FED-CA38-483B-A19A-8C0CF6AFC931}">
      <formula1>"　,一般の扶養親族,特定扶養親族,同居老親等,老人扶養親族（同居老親以外）,特定親族特別控除"</formula1>
    </dataValidation>
    <dataValidation type="list" allowBlank="1" showInputMessage="1" showErrorMessage="1" sqref="P37:Q39" xr:uid="{E129AA90-1F94-4995-8E3A-3B473B07D580}">
      <formula1>$BS$24:$BS$29</formula1>
    </dataValidation>
    <dataValidation type="list" allowBlank="1" showInputMessage="1" showErrorMessage="1" sqref="V55:W72" xr:uid="{A0DEAF27-D40D-408E-B517-C47CA43DEA68}">
      <formula1>$BS$24:$BS$47</formula1>
    </dataValidation>
    <dataValidation type="list" allowBlank="1" showInputMessage="1" showErrorMessage="1" sqref="V77:W88" xr:uid="{88B6996F-D08F-44E1-860A-8B0F8AC8066F}">
      <formula1>$BS$24:$BS$26</formula1>
    </dataValidation>
    <dataValidation type="list" allowBlank="1" showInputMessage="1" showErrorMessage="1" sqref="AL123:AO124" xr:uid="{8251B7C8-2C82-478F-9DF5-53B99284C9D1}">
      <formula1>"　,有"</formula1>
    </dataValidation>
  </dataValidations>
  <pageMargins left="0.19685039370078741" right="0.15748031496062992" top="0.35433070866141736" bottom="0.3149606299212598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L58"/>
  <sheetViews>
    <sheetView workbookViewId="0">
      <selection activeCell="K19" sqref="K19"/>
    </sheetView>
  </sheetViews>
  <sheetFormatPr defaultRowHeight="13.5" x14ac:dyDescent="0.15"/>
  <cols>
    <col min="1" max="1" width="10.5" customWidth="1"/>
    <col min="2" max="2" width="21.75" customWidth="1"/>
    <col min="3" max="3" width="9.25" bestFit="1" customWidth="1"/>
    <col min="4" max="7" width="9" style="9"/>
  </cols>
  <sheetData>
    <row r="1" spans="1:12" x14ac:dyDescent="0.15">
      <c r="A1" t="s">
        <v>118</v>
      </c>
    </row>
    <row r="2" spans="1:12" x14ac:dyDescent="0.15">
      <c r="B2" t="s">
        <v>179</v>
      </c>
      <c r="C2" s="8">
        <f>年末調整1!N127</f>
        <v>0</v>
      </c>
      <c r="D2" s="9">
        <f>IF(C2&lt;=20000,C2,0)</f>
        <v>0</v>
      </c>
      <c r="E2" s="9">
        <f>IF(AND(C2&gt;=20001,C2&lt;=40000),C2/2+10000,0)</f>
        <v>0</v>
      </c>
      <c r="F2" s="9">
        <f>IF(AND(C2&gt;=40001,C2&lt;=80000),C2/4+20000,0)</f>
        <v>0</v>
      </c>
      <c r="G2" s="9">
        <f>IF(C2&gt;=80001,40000,0)</f>
        <v>0</v>
      </c>
      <c r="H2" s="10">
        <f>ROUNDUP(SUM(D2:G2),0)</f>
        <v>0</v>
      </c>
      <c r="J2" s="8">
        <f>MIN(H2+H5,40000)</f>
        <v>0</v>
      </c>
      <c r="K2" s="10">
        <f>ROUNDUP(MAX(J2,H5),0)</f>
        <v>0</v>
      </c>
    </row>
    <row r="3" spans="1:12" x14ac:dyDescent="0.15">
      <c r="B3" s="368" t="s">
        <v>490</v>
      </c>
      <c r="C3" s="552">
        <f>年末調整1!N127</f>
        <v>0</v>
      </c>
      <c r="D3" s="553">
        <f>IF($C$3&lt;=30000,$C$3,0)</f>
        <v>0</v>
      </c>
      <c r="E3" s="553">
        <f>IF(AND($C$3&gt;=30001,$C$3&lt;=60000),$C$3/2+15000,0)</f>
        <v>0</v>
      </c>
      <c r="F3" s="553">
        <f>IF(AND($C$3&gt;=60001,$C$3&lt;=120000),$C$3/4+30000,0)</f>
        <v>0</v>
      </c>
      <c r="G3" s="553">
        <f>IF($C$3&gt;=120001,60000,0)</f>
        <v>0</v>
      </c>
      <c r="H3" s="554">
        <f>ROUNDUP(SUM(D3:G3),0)</f>
        <v>0</v>
      </c>
      <c r="J3" s="554">
        <f>MIN(H3+H5,60000)</f>
        <v>0</v>
      </c>
      <c r="K3" s="554">
        <f>ROUNDUP(J3,0)</f>
        <v>0</v>
      </c>
      <c r="L3" s="555">
        <f>IF(年末調整1!AL123="有",保険料控除!K3,保険料控除!K2)</f>
        <v>0</v>
      </c>
    </row>
    <row r="4" spans="1:12" x14ac:dyDescent="0.15">
      <c r="C4" s="8"/>
      <c r="D4" s="556"/>
      <c r="E4" s="556"/>
      <c r="F4" s="556"/>
      <c r="G4" s="556"/>
      <c r="H4" s="8"/>
    </row>
    <row r="5" spans="1:12" x14ac:dyDescent="0.15">
      <c r="B5" t="s">
        <v>180</v>
      </c>
      <c r="C5" s="8">
        <f>年末調整1!N129</f>
        <v>0</v>
      </c>
      <c r="D5" s="9">
        <f>IF(C5&lt;=25000,C5,0)</f>
        <v>0</v>
      </c>
      <c r="E5" s="9">
        <f>IF(AND(C5&gt;=25001,C5&lt;=50000),C5/2+12500,0)</f>
        <v>0</v>
      </c>
      <c r="F5" s="9">
        <f>IF(AND(C5&gt;=50001,C5&lt;=100000),C5/4+25000,0)</f>
        <v>0</v>
      </c>
      <c r="G5" s="9">
        <f>IF(C5&gt;=100001,50000,0)</f>
        <v>0</v>
      </c>
      <c r="H5" s="10">
        <f>ROUNDUP(SUM(D5:G5),0)</f>
        <v>0</v>
      </c>
    </row>
    <row r="7" spans="1:12" x14ac:dyDescent="0.15">
      <c r="A7" t="s">
        <v>175</v>
      </c>
      <c r="C7" s="8">
        <f>年末調整1!N131</f>
        <v>0</v>
      </c>
      <c r="D7" s="9">
        <f>IF(C7&lt;=20000,C7,0)</f>
        <v>0</v>
      </c>
      <c r="E7" s="9">
        <f>IF(AND(C7&gt;=20001,C7&lt;=40000),C7/2+10000,0)</f>
        <v>0</v>
      </c>
      <c r="F7" s="9">
        <f>IF(AND(C7&gt;=40001,C7&lt;=80000),C7/4+20000,0)</f>
        <v>0</v>
      </c>
      <c r="G7" s="9">
        <f>IF(C7&gt;=80001,40000,0)</f>
        <v>0</v>
      </c>
      <c r="H7" s="10">
        <f>SUM(D7:G7)</f>
        <v>0</v>
      </c>
      <c r="K7" s="10">
        <f>ROUNDUP(H7,0)</f>
        <v>0</v>
      </c>
    </row>
    <row r="11" spans="1:12" x14ac:dyDescent="0.15">
      <c r="A11" t="s">
        <v>176</v>
      </c>
    </row>
    <row r="12" spans="1:12" x14ac:dyDescent="0.15">
      <c r="B12" t="s">
        <v>179</v>
      </c>
      <c r="C12" s="8">
        <f>年末調整1!N133</f>
        <v>0</v>
      </c>
      <c r="D12" s="9">
        <f>IF(C12&lt;=20000,C12,0)</f>
        <v>0</v>
      </c>
      <c r="E12" s="9">
        <f>IF(AND(C12&gt;=20001,C12&lt;=40000),C12/2+10000,0)</f>
        <v>0</v>
      </c>
      <c r="F12" s="9">
        <f>IF(AND(C12&gt;=40001,C12&lt;=80000),C12/4+20000,0)</f>
        <v>0</v>
      </c>
      <c r="G12" s="9">
        <f>IF(C12&gt;=80001,40000,0)</f>
        <v>0</v>
      </c>
      <c r="H12" s="10">
        <f>ROUNDUP(SUM(D12:G12),0)</f>
        <v>0</v>
      </c>
      <c r="J12" s="8">
        <f>MIN(H12+H13,40000)</f>
        <v>0</v>
      </c>
      <c r="K12" s="10">
        <f>ROUNDUP(MAX(J12,H13),0)</f>
        <v>0</v>
      </c>
    </row>
    <row r="13" spans="1:12" x14ac:dyDescent="0.15">
      <c r="B13" t="s">
        <v>180</v>
      </c>
      <c r="C13" s="8">
        <f>年末調整1!N135</f>
        <v>0</v>
      </c>
      <c r="D13" s="9">
        <f>IF(C13&lt;=25000,C13,0)</f>
        <v>0</v>
      </c>
      <c r="E13" s="9">
        <f>IF(AND(C13&gt;=25001,C13&lt;=50000),C13/2+12500,0)</f>
        <v>0</v>
      </c>
      <c r="F13" s="9">
        <f>IF(AND(C13&gt;=50001,C13&lt;=100000),C13/4+25000,0)</f>
        <v>0</v>
      </c>
      <c r="G13" s="9">
        <f>IF(C13&gt;=100001,50000,0)</f>
        <v>0</v>
      </c>
      <c r="H13" s="10">
        <f>ROUNDUP(SUM(D13:G13),0)</f>
        <v>0</v>
      </c>
    </row>
    <row r="18" spans="1:9" x14ac:dyDescent="0.15">
      <c r="A18" t="s">
        <v>183</v>
      </c>
      <c r="C18" s="8">
        <f>年末調整1!AL127</f>
        <v>0</v>
      </c>
      <c r="H18" s="10">
        <f>ROUNDUP(MIN(C18,50000),0)</f>
        <v>0</v>
      </c>
    </row>
    <row r="20" spans="1:9" x14ac:dyDescent="0.15">
      <c r="A20" t="s">
        <v>184</v>
      </c>
      <c r="C20" s="8">
        <f>年末調整1!AL129</f>
        <v>0</v>
      </c>
      <c r="D20" s="9">
        <f>IF(C20&lt;=10000,C20,0)</f>
        <v>0</v>
      </c>
      <c r="E20" s="9">
        <f>MIN(IF(C20&gt;10000,C20/2+5000,0),15000)</f>
        <v>0</v>
      </c>
      <c r="H20" s="10">
        <f>ROUNDUP(SUM(D20:E20),0)</f>
        <v>0</v>
      </c>
    </row>
    <row r="22" spans="1:9" x14ac:dyDescent="0.15">
      <c r="A22" s="365" t="s">
        <v>335</v>
      </c>
    </row>
    <row r="23" spans="1:9" x14ac:dyDescent="0.15">
      <c r="A23" t="s">
        <v>486</v>
      </c>
      <c r="B23" s="346">
        <f>年末調整2!N10</f>
        <v>0</v>
      </c>
    </row>
    <row r="24" spans="1:9" ht="14.25" thickBot="1" x14ac:dyDescent="0.2">
      <c r="A24" t="s">
        <v>487</v>
      </c>
      <c r="B24" s="548">
        <f>従業員情報!I33</f>
        <v>0</v>
      </c>
    </row>
    <row r="25" spans="1:9" ht="14.25" thickBot="1" x14ac:dyDescent="0.2">
      <c r="A25" t="s">
        <v>488</v>
      </c>
      <c r="B25" s="549">
        <f>SUM(B23:B24)</f>
        <v>0</v>
      </c>
    </row>
    <row r="27" spans="1:9" x14ac:dyDescent="0.15">
      <c r="C27" t="s">
        <v>336</v>
      </c>
      <c r="E27" s="9" t="s">
        <v>337</v>
      </c>
      <c r="G27" s="9" t="s">
        <v>338</v>
      </c>
      <c r="I27" t="s">
        <v>339</v>
      </c>
    </row>
    <row r="28" spans="1:9" x14ac:dyDescent="0.15">
      <c r="A28" t="s">
        <v>494</v>
      </c>
      <c r="E28" s="9" t="s">
        <v>340</v>
      </c>
      <c r="G28" s="9" t="s">
        <v>341</v>
      </c>
    </row>
    <row r="29" spans="1:9" x14ac:dyDescent="0.15">
      <c r="A29" t="s">
        <v>342</v>
      </c>
      <c r="B29" s="368">
        <f>IF(年末調整1!$O$31&lt;=620000,B25)</f>
        <v>0</v>
      </c>
      <c r="C29">
        <f>IF(B29&lt;=9000000,380000,0)</f>
        <v>380000</v>
      </c>
      <c r="E29" s="9">
        <f>IF(AND(B29&gt;9000000,B29&lt;=9500000),260000,0)</f>
        <v>0</v>
      </c>
      <c r="G29" s="9">
        <f>IF(AND(B29&gt;9500000,B29&lt;=10000000),130000,0)</f>
        <v>0</v>
      </c>
      <c r="I29">
        <f>C29+E29+G29</f>
        <v>380000</v>
      </c>
    </row>
    <row r="30" spans="1:9" x14ac:dyDescent="0.15">
      <c r="A30" t="s">
        <v>343</v>
      </c>
      <c r="B30" s="368">
        <f>IF(年末調整1!$O$31&lt;=620000,B25)</f>
        <v>0</v>
      </c>
      <c r="C30">
        <f>IF(B30&lt;=9000000,480000,0)</f>
        <v>480000</v>
      </c>
      <c r="E30" s="9">
        <f>IF(AND(B30&gt;9000000,B30&lt;=9500000),320000,0)</f>
        <v>0</v>
      </c>
      <c r="G30" s="9">
        <f>IF(AND(B30&gt;9500000,B30&lt;=10000000),160000,0)</f>
        <v>0</v>
      </c>
      <c r="I30">
        <f>C30+E30+G30</f>
        <v>480000</v>
      </c>
    </row>
    <row r="32" spans="1:9" x14ac:dyDescent="0.15">
      <c r="A32" s="365" t="s">
        <v>344</v>
      </c>
    </row>
    <row r="34" spans="1:9" x14ac:dyDescent="0.15">
      <c r="A34" t="s">
        <v>489</v>
      </c>
      <c r="B34" s="368" t="b">
        <f>IF(AND(年末調整1!$O$31&gt;620000,年末調整1!$O$31&lt;=950000),B25)</f>
        <v>0</v>
      </c>
      <c r="C34">
        <f>IF(B34&lt;=9000000,380000,0)</f>
        <v>0</v>
      </c>
      <c r="E34" s="9">
        <f>IF(AND(B34&gt;9000000,B34&lt;=9500000),260000,0)</f>
        <v>0</v>
      </c>
      <c r="G34" s="9">
        <f>IF(AND(B34&gt;9500000,B34&lt;=10000000),130000,0)</f>
        <v>0</v>
      </c>
      <c r="I34">
        <f>C34+E34+G34</f>
        <v>0</v>
      </c>
    </row>
    <row r="35" spans="1:9" x14ac:dyDescent="0.15">
      <c r="A35" t="s">
        <v>417</v>
      </c>
      <c r="B35" s="368" t="b">
        <f>IF(AND(年末調整1!$O$31&gt;950000,年末調整1!$O$31&lt;=1000000),B25)</f>
        <v>0</v>
      </c>
      <c r="C35">
        <f>IF(B35&lt;=9000000,360000,0)</f>
        <v>0</v>
      </c>
      <c r="E35" s="9">
        <f>IF(AND(B35&gt;9000000,B35&lt;=9500000),240000,0)</f>
        <v>0</v>
      </c>
      <c r="G35" s="9">
        <f>IF(AND(B35&gt;9500000,B35&lt;=10000000),120000,0)</f>
        <v>0</v>
      </c>
      <c r="I35">
        <f t="shared" ref="I35:I42" si="0">C35+E35+G35</f>
        <v>0</v>
      </c>
    </row>
    <row r="36" spans="1:9" x14ac:dyDescent="0.15">
      <c r="A36" t="s">
        <v>418</v>
      </c>
      <c r="B36" s="368" t="b">
        <f>IF(AND(年末調整1!$O$31&gt;1000000,年末調整1!$O$31&lt;=1050000),B25)</f>
        <v>0</v>
      </c>
      <c r="C36">
        <f>IF(B36&lt;=9000000,310000,0)</f>
        <v>0</v>
      </c>
      <c r="E36" s="9">
        <f>IF(AND(B36&gt;9000000,B36&lt;=9500000),210000,0)</f>
        <v>0</v>
      </c>
      <c r="G36" s="9">
        <f>IF(AND(B36&gt;9500000,B36&lt;=10000000),110000,0)</f>
        <v>0</v>
      </c>
      <c r="I36">
        <f t="shared" si="0"/>
        <v>0</v>
      </c>
    </row>
    <row r="37" spans="1:9" x14ac:dyDescent="0.15">
      <c r="A37" t="s">
        <v>419</v>
      </c>
      <c r="B37" s="368" t="b">
        <f>IF(AND(年末調整1!$O$31&gt;1050000,年末調整1!$O$31&lt;=1100000),B25)</f>
        <v>0</v>
      </c>
      <c r="C37">
        <f>IF(B37&lt;=9000000,260000,0)</f>
        <v>0</v>
      </c>
      <c r="E37" s="9">
        <f>IF(AND(B37&gt;9000000,B37&lt;=9500000),180000,0)</f>
        <v>0</v>
      </c>
      <c r="G37" s="9">
        <f>IF(AND(B37&gt;9500000,B37&lt;=10000000),90000,0)</f>
        <v>0</v>
      </c>
      <c r="I37">
        <f t="shared" si="0"/>
        <v>0</v>
      </c>
    </row>
    <row r="38" spans="1:9" x14ac:dyDescent="0.15">
      <c r="A38" t="s">
        <v>420</v>
      </c>
      <c r="B38" s="368" t="b">
        <f>IF(AND(年末調整1!$O$31&gt;1100000,年末調整1!$O$31&lt;=1150000),B25)</f>
        <v>0</v>
      </c>
      <c r="C38">
        <f>IF(B38&lt;=9000000,210000,0)</f>
        <v>0</v>
      </c>
      <c r="E38" s="9">
        <f>IF(AND(B38&gt;9000000,B38&lt;=9500000),140000,0)</f>
        <v>0</v>
      </c>
      <c r="G38" s="9">
        <f>IF(AND(B38&gt;9500000,B38&lt;=10000000),70000,0)</f>
        <v>0</v>
      </c>
      <c r="I38">
        <f t="shared" si="0"/>
        <v>0</v>
      </c>
    </row>
    <row r="39" spans="1:9" x14ac:dyDescent="0.15">
      <c r="A39" t="s">
        <v>421</v>
      </c>
      <c r="B39" s="368" t="b">
        <f>IF(AND(年末調整1!$O$31&gt;1150000,年末調整1!$O$31&lt;=1200000),B25)</f>
        <v>0</v>
      </c>
      <c r="C39">
        <f>IF(B39&lt;=9000000,160000,0)</f>
        <v>0</v>
      </c>
      <c r="E39" s="9">
        <f>IF(AND(B39&gt;9000000,B39&lt;=9500000),110000,0)</f>
        <v>0</v>
      </c>
      <c r="G39" s="9">
        <f>IF(AND(B39&gt;9500000,B39&lt;=10000000),60000,0)</f>
        <v>0</v>
      </c>
      <c r="I39">
        <f t="shared" si="0"/>
        <v>0</v>
      </c>
    </row>
    <row r="40" spans="1:9" x14ac:dyDescent="0.15">
      <c r="A40" t="s">
        <v>422</v>
      </c>
      <c r="B40" s="368" t="b">
        <f>IF(AND(年末調整1!$O$31&gt;1200000,年末調整1!$O$31&lt;=1250000),B25)</f>
        <v>0</v>
      </c>
      <c r="C40">
        <f>IF(B40&lt;=9000000,110000,0)</f>
        <v>0</v>
      </c>
      <c r="E40" s="9">
        <f>IF(AND(B40&gt;9000000,B40&lt;=9500000),80000,0)</f>
        <v>0</v>
      </c>
      <c r="G40" s="9">
        <f>IF(AND(B40&gt;9500000,B40&lt;=10000000),40000,0)</f>
        <v>0</v>
      </c>
      <c r="I40">
        <f t="shared" si="0"/>
        <v>0</v>
      </c>
    </row>
    <row r="41" spans="1:9" x14ac:dyDescent="0.15">
      <c r="A41" t="s">
        <v>423</v>
      </c>
      <c r="B41" s="368" t="b">
        <f>IF(AND(年末調整1!$O$31&gt;1250000,年末調整1!$O$31&lt;=1300000),B25)</f>
        <v>0</v>
      </c>
      <c r="C41">
        <f>IF(B41&lt;=9000000,60000,0)</f>
        <v>0</v>
      </c>
      <c r="E41" s="9">
        <f>IF(AND(B41&gt;9000000,B41&lt;=9500000),40000,0)</f>
        <v>0</v>
      </c>
      <c r="G41" s="9">
        <f>IF(AND(B41&gt;9500000,B41&lt;=10000000),20000,0)</f>
        <v>0</v>
      </c>
      <c r="I41">
        <f t="shared" si="0"/>
        <v>0</v>
      </c>
    </row>
    <row r="42" spans="1:9" x14ac:dyDescent="0.15">
      <c r="A42" t="s">
        <v>424</v>
      </c>
      <c r="B42" s="368" t="b">
        <f>IF(AND(年末調整1!$O$31&gt;1300000,年末調整1!$O$31&lt;=1330000),B25)</f>
        <v>0</v>
      </c>
      <c r="C42">
        <f>IF(B42&lt;=9000000,30000,0)</f>
        <v>0</v>
      </c>
      <c r="E42" s="9">
        <f>IF(AND(B42&gt;9000000,B42&lt;=9500000),20000,0)</f>
        <v>0</v>
      </c>
      <c r="G42" s="9">
        <f>IF(AND(B42&gt;9500000,B42&lt;=10000000),10000,0)</f>
        <v>0</v>
      </c>
      <c r="I42">
        <f t="shared" si="0"/>
        <v>0</v>
      </c>
    </row>
    <row r="44" spans="1:9" ht="14.25" thickBot="1" x14ac:dyDescent="0.2">
      <c r="I44">
        <f>SUM(I34:I43)</f>
        <v>0</v>
      </c>
    </row>
    <row r="45" spans="1:9" x14ac:dyDescent="0.15">
      <c r="A45" s="365" t="s">
        <v>369</v>
      </c>
      <c r="C45" t="s">
        <v>485</v>
      </c>
      <c r="E45" s="545">
        <f>年末調整2!N10</f>
        <v>0</v>
      </c>
    </row>
    <row r="46" spans="1:9" x14ac:dyDescent="0.15">
      <c r="C46" t="s">
        <v>484</v>
      </c>
      <c r="E46" s="546">
        <f>従業員情報!I33</f>
        <v>0</v>
      </c>
    </row>
    <row r="47" spans="1:9" ht="14.25" thickBot="1" x14ac:dyDescent="0.2">
      <c r="A47" t="s">
        <v>401</v>
      </c>
      <c r="E47" s="547">
        <f>SUM(E45:E46)</f>
        <v>0</v>
      </c>
    </row>
    <row r="48" spans="1:9" x14ac:dyDescent="0.15">
      <c r="A48" s="374"/>
      <c r="B48" s="373" t="s">
        <v>402</v>
      </c>
      <c r="C48" s="375">
        <v>1040000</v>
      </c>
      <c r="D48"/>
      <c r="E48" s="544">
        <f>IF(E47&lt;=1320000,C48,0)</f>
        <v>1040000</v>
      </c>
    </row>
    <row r="49" spans="1:5" x14ac:dyDescent="0.15">
      <c r="A49" s="374" t="s">
        <v>403</v>
      </c>
      <c r="B49" s="373" t="s">
        <v>404</v>
      </c>
      <c r="C49" s="375">
        <v>1040000</v>
      </c>
      <c r="D49"/>
      <c r="E49" s="375">
        <f>IF(AND(1320000&lt;E47,E47&lt;=3360000),C49,0)</f>
        <v>0</v>
      </c>
    </row>
    <row r="50" spans="1:5" x14ac:dyDescent="0.15">
      <c r="A50" s="374" t="s">
        <v>405</v>
      </c>
      <c r="B50" s="373" t="s">
        <v>406</v>
      </c>
      <c r="C50" s="375">
        <v>1040000</v>
      </c>
      <c r="D50"/>
      <c r="E50" s="375">
        <f>IF(AND(3360000&lt;E47,E47&lt;=4890000),C50,0)</f>
        <v>0</v>
      </c>
    </row>
    <row r="51" spans="1:5" x14ac:dyDescent="0.15">
      <c r="A51" s="374" t="s">
        <v>407</v>
      </c>
      <c r="B51" s="373" t="s">
        <v>408</v>
      </c>
      <c r="C51" s="375">
        <v>670000</v>
      </c>
      <c r="D51"/>
      <c r="E51" s="375">
        <f>IF(AND(4890000&lt;E47,E47&lt;=6550000),C51,0)</f>
        <v>0</v>
      </c>
    </row>
    <row r="52" spans="1:5" x14ac:dyDescent="0.15">
      <c r="A52" s="374" t="s">
        <v>409</v>
      </c>
      <c r="B52" s="373" t="s">
        <v>410</v>
      </c>
      <c r="C52" s="375">
        <v>620000</v>
      </c>
      <c r="D52"/>
      <c r="E52" s="375">
        <f>IF(AND(6550000&lt;E47,E47&lt;=23500000),C52,0)</f>
        <v>0</v>
      </c>
    </row>
    <row r="53" spans="1:5" x14ac:dyDescent="0.15">
      <c r="A53" s="376" t="s">
        <v>411</v>
      </c>
      <c r="B53" s="377" t="s">
        <v>370</v>
      </c>
      <c r="C53" s="378">
        <v>480000</v>
      </c>
      <c r="D53"/>
      <c r="E53" s="375">
        <f>IF(AND(23500000&lt;E47,E47&lt;=24000000),C53,0)</f>
        <v>0</v>
      </c>
    </row>
    <row r="54" spans="1:5" x14ac:dyDescent="0.15">
      <c r="A54" s="346" t="s">
        <v>412</v>
      </c>
      <c r="B54" s="346" t="s">
        <v>413</v>
      </c>
      <c r="C54" s="375">
        <v>320000</v>
      </c>
      <c r="D54"/>
      <c r="E54" s="375">
        <f>IF(AND(24000000&lt;E47,E47&lt;=24500000),C54,0)</f>
        <v>0</v>
      </c>
    </row>
    <row r="55" spans="1:5" x14ac:dyDescent="0.15">
      <c r="A55" s="346" t="s">
        <v>414</v>
      </c>
      <c r="B55" s="346" t="s">
        <v>415</v>
      </c>
      <c r="C55" s="375">
        <v>160000</v>
      </c>
      <c r="D55"/>
      <c r="E55" s="375">
        <f>IF(AND(24500000&lt;E47,E47&lt;=25000000),C55,0)</f>
        <v>0</v>
      </c>
    </row>
    <row r="56" spans="1:5" x14ac:dyDescent="0.15">
      <c r="A56" s="346" t="s">
        <v>416</v>
      </c>
      <c r="B56" s="346"/>
      <c r="C56" s="346">
        <v>0</v>
      </c>
      <c r="D56"/>
      <c r="E56" s="346">
        <f>0</f>
        <v>0</v>
      </c>
    </row>
    <row r="58" spans="1:5" x14ac:dyDescent="0.15">
      <c r="E58" s="379">
        <f>SUM(E48:E57)</f>
        <v>1040000</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FF00"/>
  </sheetPr>
  <dimension ref="B1:AE58"/>
  <sheetViews>
    <sheetView showGridLines="0" showRowColHeaders="0" zoomScale="95" zoomScaleNormal="95" workbookViewId="0">
      <selection activeCell="U30" sqref="U30:AA30"/>
    </sheetView>
  </sheetViews>
  <sheetFormatPr defaultColWidth="9" defaultRowHeight="13.5" x14ac:dyDescent="0.15"/>
  <cols>
    <col min="1" max="1" width="16.125" style="19" customWidth="1"/>
    <col min="2" max="2" width="2.75" style="19" customWidth="1"/>
    <col min="3" max="3" width="6.75" style="19" customWidth="1"/>
    <col min="4" max="11" width="2.875" style="19" customWidth="1"/>
    <col min="12" max="12" width="5.875" style="19" customWidth="1"/>
    <col min="13" max="28" width="2.875" style="19" customWidth="1"/>
    <col min="29" max="35" width="2.5" style="19" customWidth="1"/>
    <col min="36" max="16384" width="9" style="19"/>
  </cols>
  <sheetData>
    <row r="1" spans="2:31" ht="24.75" customHeight="1" thickBot="1" x14ac:dyDescent="0.2">
      <c r="B1" s="981" t="s">
        <v>174</v>
      </c>
      <c r="C1" s="981"/>
      <c r="D1" s="981"/>
      <c r="E1" s="981"/>
      <c r="F1" s="981"/>
      <c r="G1" s="981"/>
      <c r="H1" s="981"/>
      <c r="I1" s="981"/>
      <c r="J1" s="981"/>
      <c r="K1" s="981"/>
      <c r="L1" s="981"/>
      <c r="M1" s="981"/>
      <c r="N1" s="981"/>
      <c r="O1" s="981"/>
      <c r="P1" s="981"/>
      <c r="Q1" s="981"/>
      <c r="R1" s="981"/>
      <c r="S1" s="981"/>
      <c r="T1" s="981"/>
      <c r="U1" s="981"/>
      <c r="V1" s="981"/>
      <c r="W1" s="981"/>
      <c r="X1" s="981"/>
      <c r="Y1" s="981"/>
      <c r="Z1" s="981"/>
      <c r="AA1" s="981"/>
      <c r="AB1" s="981"/>
      <c r="AC1" s="981"/>
    </row>
    <row r="2" spans="2:31" x14ac:dyDescent="0.15">
      <c r="B2" s="270"/>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2"/>
      <c r="AE2" s="19" t="s">
        <v>305</v>
      </c>
    </row>
    <row r="3" spans="2:31" ht="15" customHeight="1" x14ac:dyDescent="0.15">
      <c r="B3" s="270"/>
      <c r="C3" s="1017" t="s">
        <v>157</v>
      </c>
      <c r="D3" s="1017"/>
      <c r="E3" s="1017"/>
      <c r="F3" s="1017"/>
      <c r="G3" s="271"/>
      <c r="H3" s="271"/>
      <c r="I3" s="271"/>
      <c r="J3" s="271"/>
      <c r="K3" s="271"/>
      <c r="L3" s="273"/>
      <c r="M3" s="273"/>
      <c r="N3" s="273"/>
      <c r="O3" s="273"/>
      <c r="P3" s="273"/>
      <c r="Q3" s="28"/>
      <c r="R3" s="28"/>
      <c r="S3" s="28"/>
      <c r="T3" s="28"/>
      <c r="U3" s="28"/>
      <c r="V3" s="28"/>
      <c r="W3" s="29"/>
      <c r="X3" s="29"/>
      <c r="Y3" s="30"/>
      <c r="Z3" s="271"/>
      <c r="AA3" s="271"/>
      <c r="AB3" s="271"/>
      <c r="AC3" s="272"/>
      <c r="AE3" s="19" t="s">
        <v>306</v>
      </c>
    </row>
    <row r="4" spans="2:31" ht="13.5" customHeight="1" x14ac:dyDescent="0.15">
      <c r="B4" s="24"/>
      <c r="C4" s="1106" t="s">
        <v>18</v>
      </c>
      <c r="D4" s="1107"/>
      <c r="E4" s="1107"/>
      <c r="F4" s="1107"/>
      <c r="G4" s="1107"/>
      <c r="H4" s="1107"/>
      <c r="I4" s="1107"/>
      <c r="J4" s="1107"/>
      <c r="K4" s="1107"/>
      <c r="L4" s="1108"/>
      <c r="M4" s="1109" t="s">
        <v>19</v>
      </c>
      <c r="N4" s="1107"/>
      <c r="O4" s="1107"/>
      <c r="P4" s="1107"/>
      <c r="Q4" s="1107"/>
      <c r="R4" s="1107"/>
      <c r="S4" s="1108"/>
      <c r="T4" s="1004" t="s">
        <v>20</v>
      </c>
      <c r="U4" s="1005"/>
      <c r="V4" s="1005"/>
      <c r="W4" s="1005"/>
      <c r="X4" s="1005"/>
      <c r="Y4" s="1005"/>
      <c r="Z4" s="1005"/>
      <c r="AA4" s="1006"/>
      <c r="AB4" s="271"/>
      <c r="AC4" s="272"/>
    </row>
    <row r="5" spans="2:31" ht="13.5" customHeight="1" x14ac:dyDescent="0.15">
      <c r="B5" s="24"/>
      <c r="C5" s="1013" t="s">
        <v>21</v>
      </c>
      <c r="D5" s="1014"/>
      <c r="E5" s="1014"/>
      <c r="F5" s="1014"/>
      <c r="G5" s="1014"/>
      <c r="H5" s="1014"/>
      <c r="I5" s="1014"/>
      <c r="J5" s="1014"/>
      <c r="K5" s="1014"/>
      <c r="L5" s="1015"/>
      <c r="M5" s="31" t="s">
        <v>294</v>
      </c>
      <c r="N5" s="991">
        <f>給与金額!F18</f>
        <v>0</v>
      </c>
      <c r="O5" s="992"/>
      <c r="P5" s="992"/>
      <c r="Q5" s="992"/>
      <c r="R5" s="992"/>
      <c r="S5" s="993"/>
      <c r="T5" s="224" t="s">
        <v>136</v>
      </c>
      <c r="U5" s="1007">
        <f>給与金額!J18</f>
        <v>0</v>
      </c>
      <c r="V5" s="1008"/>
      <c r="W5" s="1008"/>
      <c r="X5" s="1008"/>
      <c r="Y5" s="1008"/>
      <c r="Z5" s="1008"/>
      <c r="AA5" s="1009"/>
      <c r="AB5" s="271"/>
      <c r="AC5" s="272"/>
      <c r="AE5" s="370" t="s">
        <v>398</v>
      </c>
    </row>
    <row r="6" spans="2:31" ht="13.7" customHeight="1" x14ac:dyDescent="0.15">
      <c r="B6" s="24"/>
      <c r="C6" s="1013" t="s">
        <v>22</v>
      </c>
      <c r="D6" s="1014"/>
      <c r="E6" s="1014"/>
      <c r="F6" s="1014"/>
      <c r="G6" s="1014"/>
      <c r="H6" s="1014"/>
      <c r="I6" s="1014"/>
      <c r="J6" s="1014"/>
      <c r="K6" s="1014"/>
      <c r="L6" s="1015"/>
      <c r="M6" s="223" t="s">
        <v>295</v>
      </c>
      <c r="N6" s="991">
        <f>給与金額!Q9</f>
        <v>0</v>
      </c>
      <c r="O6" s="992"/>
      <c r="P6" s="992"/>
      <c r="Q6" s="992"/>
      <c r="R6" s="992"/>
      <c r="S6" s="993"/>
      <c r="T6" s="223" t="s">
        <v>296</v>
      </c>
      <c r="U6" s="1010">
        <f>給与金額!W9</f>
        <v>0</v>
      </c>
      <c r="V6" s="1011"/>
      <c r="W6" s="1011"/>
      <c r="X6" s="1011"/>
      <c r="Y6" s="1011"/>
      <c r="Z6" s="1011"/>
      <c r="AA6" s="1012"/>
      <c r="AB6" s="271"/>
      <c r="AC6" s="272"/>
    </row>
    <row r="7" spans="2:31" ht="13.7" customHeight="1" x14ac:dyDescent="0.15">
      <c r="B7" s="25"/>
      <c r="C7" s="1013" t="s">
        <v>23</v>
      </c>
      <c r="D7" s="1014"/>
      <c r="E7" s="1014"/>
      <c r="F7" s="1014"/>
      <c r="G7" s="1014"/>
      <c r="H7" s="1014"/>
      <c r="I7" s="1014"/>
      <c r="J7" s="1014"/>
      <c r="K7" s="1014"/>
      <c r="L7" s="1015"/>
      <c r="M7" s="31" t="s">
        <v>297</v>
      </c>
      <c r="N7" s="991">
        <f>SUM(N5:S6)</f>
        <v>0</v>
      </c>
      <c r="O7" s="992"/>
      <c r="P7" s="992"/>
      <c r="Q7" s="992"/>
      <c r="R7" s="992"/>
      <c r="S7" s="993"/>
      <c r="T7" s="31" t="s">
        <v>298</v>
      </c>
      <c r="U7" s="991">
        <f>SUM(U5:AA6)</f>
        <v>0</v>
      </c>
      <c r="V7" s="992"/>
      <c r="W7" s="992"/>
      <c r="X7" s="992"/>
      <c r="Y7" s="992"/>
      <c r="Z7" s="992"/>
      <c r="AA7" s="1003"/>
      <c r="AB7" s="271"/>
      <c r="AC7" s="272"/>
    </row>
    <row r="8" spans="2:31" ht="13.5" customHeight="1" x14ac:dyDescent="0.15">
      <c r="B8" s="25"/>
      <c r="C8" s="1099" t="s">
        <v>24</v>
      </c>
      <c r="D8" s="998"/>
      <c r="E8" s="998"/>
      <c r="F8" s="998"/>
      <c r="G8" s="998"/>
      <c r="H8" s="998"/>
      <c r="I8" s="998"/>
      <c r="J8" s="998"/>
      <c r="K8" s="998"/>
      <c r="L8" s="999"/>
      <c r="M8" s="31" t="s">
        <v>135</v>
      </c>
      <c r="N8" s="991">
        <f>IF(従業員情報!E5="否","",給与所得!H27)</f>
        <v>0</v>
      </c>
      <c r="O8" s="992"/>
      <c r="P8" s="992"/>
      <c r="Q8" s="992"/>
      <c r="R8" s="992"/>
      <c r="S8" s="993"/>
      <c r="T8" s="982"/>
      <c r="U8" s="983"/>
      <c r="V8" s="983"/>
      <c r="W8" s="983"/>
      <c r="X8" s="983"/>
      <c r="Y8" s="983"/>
      <c r="Z8" s="983"/>
      <c r="AA8" s="984"/>
      <c r="AB8" s="271"/>
      <c r="AC8" s="272"/>
    </row>
    <row r="9" spans="2:31" ht="13.5" customHeight="1" x14ac:dyDescent="0.15">
      <c r="B9" s="25"/>
      <c r="C9" s="1099" t="s">
        <v>372</v>
      </c>
      <c r="D9" s="998"/>
      <c r="E9" s="998"/>
      <c r="F9" s="998"/>
      <c r="G9" s="998"/>
      <c r="H9" s="998"/>
      <c r="I9" s="998"/>
      <c r="J9" s="998"/>
      <c r="K9" s="998"/>
      <c r="L9" s="999"/>
      <c r="M9" s="224" t="s">
        <v>128</v>
      </c>
      <c r="N9" s="991">
        <f>IF(従業員情報!E5="否","",IF(年末調整1!O17="該当する",MIN(ROUNDUP(MAX((年末調整2!N7-8500000)*0.1,0),0),150000),0))</f>
        <v>0</v>
      </c>
      <c r="O9" s="992"/>
      <c r="P9" s="992"/>
      <c r="Q9" s="992"/>
      <c r="R9" s="992"/>
      <c r="S9" s="993"/>
      <c r="T9" s="985"/>
      <c r="U9" s="986"/>
      <c r="V9" s="986"/>
      <c r="W9" s="986"/>
      <c r="X9" s="986"/>
      <c r="Y9" s="986"/>
      <c r="Z9" s="986"/>
      <c r="AA9" s="987"/>
      <c r="AB9" s="271"/>
      <c r="AC9" s="272"/>
    </row>
    <row r="10" spans="2:31" ht="13.5" customHeight="1" x14ac:dyDescent="0.15">
      <c r="B10" s="25"/>
      <c r="C10" s="1110" t="s">
        <v>373</v>
      </c>
      <c r="D10" s="1001"/>
      <c r="E10" s="1001"/>
      <c r="F10" s="1001"/>
      <c r="G10" s="1001"/>
      <c r="H10" s="1001"/>
      <c r="I10" s="1001"/>
      <c r="J10" s="1001"/>
      <c r="K10" s="1001"/>
      <c r="L10" s="1002"/>
      <c r="M10" s="31" t="s">
        <v>129</v>
      </c>
      <c r="N10" s="991">
        <f>IF(従業員情報!E5="否","",N8-N9)</f>
        <v>0</v>
      </c>
      <c r="O10" s="992"/>
      <c r="P10" s="992"/>
      <c r="Q10" s="992"/>
      <c r="R10" s="992"/>
      <c r="S10" s="993"/>
      <c r="T10" s="985"/>
      <c r="U10" s="986"/>
      <c r="V10" s="986"/>
      <c r="W10" s="986"/>
      <c r="X10" s="986"/>
      <c r="Y10" s="986"/>
      <c r="Z10" s="986"/>
      <c r="AA10" s="987"/>
      <c r="AB10" s="271"/>
      <c r="AC10" s="272"/>
    </row>
    <row r="11" spans="2:31" ht="13.7" customHeight="1" x14ac:dyDescent="0.15">
      <c r="B11" s="25"/>
      <c r="C11" s="1114" t="s">
        <v>25</v>
      </c>
      <c r="D11" s="1115"/>
      <c r="E11" s="997" t="s">
        <v>143</v>
      </c>
      <c r="F11" s="998"/>
      <c r="G11" s="998"/>
      <c r="H11" s="998"/>
      <c r="I11" s="998"/>
      <c r="J11" s="998"/>
      <c r="K11" s="998"/>
      <c r="L11" s="999"/>
      <c r="M11" s="224" t="s">
        <v>130</v>
      </c>
      <c r="N11" s="991">
        <f>給与金額!G18+給与金額!R9</f>
        <v>0</v>
      </c>
      <c r="O11" s="992"/>
      <c r="P11" s="992"/>
      <c r="Q11" s="992"/>
      <c r="R11" s="992"/>
      <c r="S11" s="993"/>
      <c r="T11" s="985"/>
      <c r="U11" s="986"/>
      <c r="V11" s="986"/>
      <c r="W11" s="986"/>
      <c r="X11" s="986"/>
      <c r="Y11" s="986"/>
      <c r="Z11" s="986"/>
      <c r="AA11" s="987"/>
      <c r="AB11" s="271"/>
      <c r="AC11" s="272"/>
    </row>
    <row r="12" spans="2:31" ht="13.7" customHeight="1" x14ac:dyDescent="0.15">
      <c r="B12" s="25"/>
      <c r="C12" s="1116"/>
      <c r="D12" s="1117"/>
      <c r="E12" s="1000" t="s">
        <v>26</v>
      </c>
      <c r="F12" s="1001"/>
      <c r="G12" s="1001"/>
      <c r="H12" s="1001"/>
      <c r="I12" s="1001"/>
      <c r="J12" s="1001"/>
      <c r="K12" s="1001"/>
      <c r="L12" s="1002"/>
      <c r="M12" s="31" t="s">
        <v>131</v>
      </c>
      <c r="N12" s="991">
        <f>IF(従業員情報!E5="否","",年末調整1!N111)</f>
        <v>0</v>
      </c>
      <c r="O12" s="992"/>
      <c r="P12" s="992"/>
      <c r="Q12" s="992"/>
      <c r="R12" s="992"/>
      <c r="S12" s="993"/>
      <c r="T12" s="985"/>
      <c r="U12" s="986"/>
      <c r="V12" s="986"/>
      <c r="W12" s="986"/>
      <c r="X12" s="986"/>
      <c r="Y12" s="986"/>
      <c r="Z12" s="986"/>
      <c r="AA12" s="987"/>
      <c r="AB12" s="271"/>
      <c r="AC12" s="272"/>
    </row>
    <row r="13" spans="2:31" ht="13.7" customHeight="1" x14ac:dyDescent="0.15">
      <c r="B13" s="25"/>
      <c r="C13" s="1118"/>
      <c r="D13" s="1119"/>
      <c r="E13" s="1111" t="s">
        <v>27</v>
      </c>
      <c r="F13" s="1112"/>
      <c r="G13" s="1112"/>
      <c r="H13" s="1112"/>
      <c r="I13" s="1112"/>
      <c r="J13" s="1112"/>
      <c r="K13" s="1112"/>
      <c r="L13" s="1113"/>
      <c r="M13" s="224" t="s">
        <v>299</v>
      </c>
      <c r="N13" s="994">
        <f>IF(従業員情報!E5="否","",年末調整1!AL114)</f>
        <v>0</v>
      </c>
      <c r="O13" s="995"/>
      <c r="P13" s="995"/>
      <c r="Q13" s="995"/>
      <c r="R13" s="995"/>
      <c r="S13" s="996"/>
      <c r="T13" s="985"/>
      <c r="U13" s="986"/>
      <c r="V13" s="986"/>
      <c r="W13" s="986"/>
      <c r="X13" s="986"/>
      <c r="Y13" s="986"/>
      <c r="Z13" s="986"/>
      <c r="AA13" s="987"/>
      <c r="AB13" s="271"/>
      <c r="AC13" s="272"/>
    </row>
    <row r="14" spans="2:31" ht="13.7" customHeight="1" x14ac:dyDescent="0.15">
      <c r="B14" s="25"/>
      <c r="C14" s="1099" t="s">
        <v>28</v>
      </c>
      <c r="D14" s="998"/>
      <c r="E14" s="998"/>
      <c r="F14" s="998"/>
      <c r="G14" s="998"/>
      <c r="H14" s="998"/>
      <c r="I14" s="998"/>
      <c r="J14" s="998"/>
      <c r="K14" s="998"/>
      <c r="L14" s="999"/>
      <c r="M14" s="31" t="s">
        <v>132</v>
      </c>
      <c r="N14" s="991">
        <f>IF(従業員情報!E5="否","",年末調整1!BD135)</f>
        <v>0</v>
      </c>
      <c r="O14" s="992"/>
      <c r="P14" s="992"/>
      <c r="Q14" s="992"/>
      <c r="R14" s="992"/>
      <c r="S14" s="993"/>
      <c r="T14" s="985"/>
      <c r="U14" s="986"/>
      <c r="V14" s="986"/>
      <c r="W14" s="986"/>
      <c r="X14" s="986"/>
      <c r="Y14" s="986"/>
      <c r="Z14" s="986"/>
      <c r="AA14" s="987"/>
      <c r="AB14" s="271"/>
      <c r="AC14" s="272"/>
    </row>
    <row r="15" spans="2:31" ht="13.7" customHeight="1" x14ac:dyDescent="0.15">
      <c r="B15" s="25"/>
      <c r="C15" s="1099" t="s">
        <v>29</v>
      </c>
      <c r="D15" s="998"/>
      <c r="E15" s="998"/>
      <c r="F15" s="998"/>
      <c r="G15" s="998"/>
      <c r="H15" s="998"/>
      <c r="I15" s="998"/>
      <c r="J15" s="998"/>
      <c r="K15" s="998"/>
      <c r="L15" s="999"/>
      <c r="M15" s="224" t="s">
        <v>133</v>
      </c>
      <c r="N15" s="991">
        <f>IF(従業員情報!E5="否","",年末調整1!BJ129)</f>
        <v>0</v>
      </c>
      <c r="O15" s="992"/>
      <c r="P15" s="992"/>
      <c r="Q15" s="992"/>
      <c r="R15" s="992"/>
      <c r="S15" s="993"/>
      <c r="T15" s="985"/>
      <c r="U15" s="986"/>
      <c r="V15" s="986"/>
      <c r="W15" s="986"/>
      <c r="X15" s="986"/>
      <c r="Y15" s="986"/>
      <c r="Z15" s="986"/>
      <c r="AA15" s="987"/>
      <c r="AB15" s="271"/>
      <c r="AC15" s="272"/>
    </row>
    <row r="16" spans="2:31" ht="13.7" customHeight="1" x14ac:dyDescent="0.15">
      <c r="B16" s="25"/>
      <c r="C16" s="1099" t="s">
        <v>361</v>
      </c>
      <c r="D16" s="998"/>
      <c r="E16" s="998"/>
      <c r="F16" s="998"/>
      <c r="G16" s="998"/>
      <c r="H16" s="998"/>
      <c r="I16" s="998"/>
      <c r="J16" s="998"/>
      <c r="K16" s="998"/>
      <c r="L16" s="999"/>
      <c r="M16" s="31" t="s">
        <v>134</v>
      </c>
      <c r="N16" s="991">
        <f>IF(従業員情報!E5="要",年末調整1!V44+年末調整1!L44,"")</f>
        <v>0</v>
      </c>
      <c r="O16" s="992"/>
      <c r="P16" s="992"/>
      <c r="Q16" s="992"/>
      <c r="R16" s="992"/>
      <c r="S16" s="993"/>
      <c r="T16" s="985"/>
      <c r="U16" s="986"/>
      <c r="V16" s="986"/>
      <c r="W16" s="986"/>
      <c r="X16" s="986"/>
      <c r="Y16" s="986"/>
      <c r="Z16" s="986"/>
      <c r="AA16" s="987"/>
      <c r="AB16" s="271"/>
      <c r="AC16" s="272"/>
    </row>
    <row r="17" spans="2:29" ht="13.7" customHeight="1" x14ac:dyDescent="0.15">
      <c r="B17" s="25"/>
      <c r="C17" s="1099" t="s">
        <v>438</v>
      </c>
      <c r="D17" s="998"/>
      <c r="E17" s="998"/>
      <c r="F17" s="998"/>
      <c r="G17" s="998"/>
      <c r="H17" s="998"/>
      <c r="I17" s="998"/>
      <c r="J17" s="998"/>
      <c r="K17" s="998"/>
      <c r="L17" s="999"/>
      <c r="M17" s="31" t="s">
        <v>300</v>
      </c>
      <c r="N17" s="991">
        <f>IF(従業員情報!E5="否","",年末調整1!O91)</f>
        <v>0</v>
      </c>
      <c r="O17" s="992"/>
      <c r="P17" s="992"/>
      <c r="Q17" s="992"/>
      <c r="R17" s="992"/>
      <c r="S17" s="993"/>
      <c r="T17" s="985"/>
      <c r="U17" s="986"/>
      <c r="V17" s="986"/>
      <c r="W17" s="986"/>
      <c r="X17" s="986"/>
      <c r="Y17" s="986"/>
      <c r="Z17" s="986"/>
      <c r="AA17" s="987"/>
      <c r="AB17" s="271"/>
      <c r="AC17" s="272"/>
    </row>
    <row r="18" spans="2:29" ht="13.7" customHeight="1" x14ac:dyDescent="0.15">
      <c r="B18" s="25"/>
      <c r="C18" s="1100" t="s">
        <v>374</v>
      </c>
      <c r="D18" s="1019"/>
      <c r="E18" s="1019"/>
      <c r="F18" s="1019"/>
      <c r="G18" s="1019"/>
      <c r="H18" s="1019"/>
      <c r="I18" s="1019"/>
      <c r="J18" s="1019"/>
      <c r="K18" s="1019"/>
      <c r="L18" s="1020"/>
      <c r="M18" s="1040"/>
      <c r="N18" s="1042">
        <f>IF(従業員情報!E5="要",年末調整1!M12+年末調整1!O12+年末調整1!Q12+年末調整1!S12+年末調整1!U12+年末調整1!BC67+年末調整1!BE67+年末調整1!BG67+年末調整1!BI67+年末調整1!C106+年末調整1!G106+年末調整1!K106,"")</f>
        <v>0</v>
      </c>
      <c r="O18" s="1043"/>
      <c r="P18" s="1043"/>
      <c r="Q18" s="1043"/>
      <c r="R18" s="1043"/>
      <c r="S18" s="1104"/>
      <c r="T18" s="985"/>
      <c r="U18" s="986"/>
      <c r="V18" s="986"/>
      <c r="W18" s="986"/>
      <c r="X18" s="986"/>
      <c r="Y18" s="986"/>
      <c r="Z18" s="986"/>
      <c r="AA18" s="987"/>
      <c r="AB18" s="271"/>
      <c r="AC18" s="272"/>
    </row>
    <row r="19" spans="2:29" ht="13.7" customHeight="1" x14ac:dyDescent="0.15">
      <c r="B19" s="25"/>
      <c r="C19" s="1101"/>
      <c r="D19" s="1102"/>
      <c r="E19" s="1102"/>
      <c r="F19" s="1102"/>
      <c r="G19" s="1102"/>
      <c r="H19" s="1102"/>
      <c r="I19" s="1102"/>
      <c r="J19" s="1102"/>
      <c r="K19" s="1102"/>
      <c r="L19" s="1103"/>
      <c r="M19" s="1041"/>
      <c r="N19" s="1045"/>
      <c r="O19" s="1046"/>
      <c r="P19" s="1046"/>
      <c r="Q19" s="1046"/>
      <c r="R19" s="1046"/>
      <c r="S19" s="1105"/>
      <c r="T19" s="985"/>
      <c r="U19" s="986"/>
      <c r="V19" s="986"/>
      <c r="W19" s="986"/>
      <c r="X19" s="986"/>
      <c r="Y19" s="986"/>
      <c r="Z19" s="986"/>
      <c r="AA19" s="987"/>
      <c r="AB19" s="271"/>
      <c r="AC19" s="272"/>
    </row>
    <row r="20" spans="2:29" ht="13.7" customHeight="1" x14ac:dyDescent="0.15">
      <c r="B20" s="25"/>
      <c r="C20" s="1099" t="s">
        <v>371</v>
      </c>
      <c r="D20" s="998"/>
      <c r="E20" s="998"/>
      <c r="F20" s="998"/>
      <c r="G20" s="998"/>
      <c r="H20" s="998"/>
      <c r="I20" s="998"/>
      <c r="J20" s="998"/>
      <c r="K20" s="998"/>
      <c r="L20" s="999"/>
      <c r="M20" s="366" t="s">
        <v>380</v>
      </c>
      <c r="N20" s="991">
        <f>IF(従業員情報!E5="否","",保険料控除!E58)</f>
        <v>1040000</v>
      </c>
      <c r="O20" s="992"/>
      <c r="P20" s="992"/>
      <c r="Q20" s="992"/>
      <c r="R20" s="992"/>
      <c r="S20" s="993"/>
      <c r="T20" s="985"/>
      <c r="U20" s="986"/>
      <c r="V20" s="986"/>
      <c r="W20" s="986"/>
      <c r="X20" s="986"/>
      <c r="Y20" s="986"/>
      <c r="Z20" s="986"/>
      <c r="AA20" s="987"/>
      <c r="AB20" s="271"/>
      <c r="AC20" s="272"/>
    </row>
    <row r="21" spans="2:29" ht="13.7" customHeight="1" x14ac:dyDescent="0.15">
      <c r="B21" s="25"/>
      <c r="C21" s="1037" t="s">
        <v>30</v>
      </c>
      <c r="D21" s="1038"/>
      <c r="E21" s="1038"/>
      <c r="F21" s="1038"/>
      <c r="G21" s="1038"/>
      <c r="H21" s="1038"/>
      <c r="I21" s="1038"/>
      <c r="J21" s="1038"/>
      <c r="K21" s="1038"/>
      <c r="L21" s="1039"/>
      <c r="M21" s="1040" t="s">
        <v>381</v>
      </c>
      <c r="N21" s="1052">
        <f>IF(従業員情報!E5="否","",SUM(N11:S20))</f>
        <v>1040000</v>
      </c>
      <c r="O21" s="1053"/>
      <c r="P21" s="1053"/>
      <c r="Q21" s="1053"/>
      <c r="R21" s="1053"/>
      <c r="S21" s="1054"/>
      <c r="T21" s="985"/>
      <c r="U21" s="986"/>
      <c r="V21" s="986"/>
      <c r="W21" s="986"/>
      <c r="X21" s="986"/>
      <c r="Y21" s="986"/>
      <c r="Z21" s="986"/>
      <c r="AA21" s="987"/>
      <c r="AB21" s="271"/>
      <c r="AC21" s="272"/>
    </row>
    <row r="22" spans="2:29" ht="13.7" customHeight="1" x14ac:dyDescent="0.15">
      <c r="B22" s="25"/>
      <c r="C22" s="1049" t="s">
        <v>386</v>
      </c>
      <c r="D22" s="1050"/>
      <c r="E22" s="1050"/>
      <c r="F22" s="1050"/>
      <c r="G22" s="1050"/>
      <c r="H22" s="1050"/>
      <c r="I22" s="1050"/>
      <c r="J22" s="1050"/>
      <c r="K22" s="1050"/>
      <c r="L22" s="1051"/>
      <c r="M22" s="1041"/>
      <c r="N22" s="1055"/>
      <c r="O22" s="1056"/>
      <c r="P22" s="1056"/>
      <c r="Q22" s="1056"/>
      <c r="R22" s="1056"/>
      <c r="S22" s="1057"/>
      <c r="T22" s="988"/>
      <c r="U22" s="989"/>
      <c r="V22" s="989"/>
      <c r="W22" s="989"/>
      <c r="X22" s="989"/>
      <c r="Y22" s="989"/>
      <c r="Z22" s="989"/>
      <c r="AA22" s="990"/>
      <c r="AB22" s="271"/>
      <c r="AC22" s="272"/>
    </row>
    <row r="23" spans="2:29" ht="13.7" customHeight="1" x14ac:dyDescent="0.15">
      <c r="B23" s="25"/>
      <c r="C23" s="1058" t="s">
        <v>392</v>
      </c>
      <c r="D23" s="1059"/>
      <c r="E23" s="1059"/>
      <c r="F23" s="1059"/>
      <c r="G23" s="1059"/>
      <c r="H23" s="1059"/>
      <c r="I23" s="1059"/>
      <c r="J23" s="1059"/>
      <c r="K23" s="1059"/>
      <c r="L23" s="1060"/>
      <c r="M23" s="1040" t="s">
        <v>382</v>
      </c>
      <c r="N23" s="1064" t="s">
        <v>31</v>
      </c>
      <c r="O23" s="1065"/>
      <c r="P23" s="1065"/>
      <c r="Q23" s="1065"/>
      <c r="R23" s="1065"/>
      <c r="S23" s="1066"/>
      <c r="T23" s="1040" t="s">
        <v>137</v>
      </c>
      <c r="U23" s="1042">
        <f>IF(従業員情報!E5="否","",税額!G23)</f>
        <v>0</v>
      </c>
      <c r="V23" s="1043"/>
      <c r="W23" s="1043"/>
      <c r="X23" s="1043"/>
      <c r="Y23" s="1043"/>
      <c r="Z23" s="1043"/>
      <c r="AA23" s="1044"/>
      <c r="AB23" s="271"/>
      <c r="AC23" s="272"/>
    </row>
    <row r="24" spans="2:29" ht="13.7" customHeight="1" x14ac:dyDescent="0.15">
      <c r="B24" s="25"/>
      <c r="C24" s="1061"/>
      <c r="D24" s="1062"/>
      <c r="E24" s="1062"/>
      <c r="F24" s="1062"/>
      <c r="G24" s="1062"/>
      <c r="H24" s="1062"/>
      <c r="I24" s="1062"/>
      <c r="J24" s="1062"/>
      <c r="K24" s="1062"/>
      <c r="L24" s="1063"/>
      <c r="M24" s="1041"/>
      <c r="N24" s="1007">
        <f>IF(従業員情報!E5="否","",IF(Sheet1!B1="yes",MAX(ROUNDDOWN(N10-N21,-3),0),0))</f>
        <v>0</v>
      </c>
      <c r="O24" s="1008"/>
      <c r="P24" s="1008"/>
      <c r="Q24" s="1008"/>
      <c r="R24" s="1008"/>
      <c r="S24" s="1048"/>
      <c r="T24" s="1041"/>
      <c r="U24" s="1045"/>
      <c r="V24" s="1046"/>
      <c r="W24" s="1046"/>
      <c r="X24" s="1046"/>
      <c r="Y24" s="1046"/>
      <c r="Z24" s="1046"/>
      <c r="AA24" s="1047"/>
      <c r="AB24" s="271"/>
      <c r="AC24" s="272"/>
    </row>
    <row r="25" spans="2:29" ht="13.7" customHeight="1" x14ac:dyDescent="0.15">
      <c r="B25" s="25"/>
      <c r="C25" s="1099" t="s">
        <v>33</v>
      </c>
      <c r="D25" s="998"/>
      <c r="E25" s="998"/>
      <c r="F25" s="998"/>
      <c r="G25" s="998"/>
      <c r="H25" s="998"/>
      <c r="I25" s="998"/>
      <c r="J25" s="998"/>
      <c r="K25" s="998"/>
      <c r="L25" s="998"/>
      <c r="M25" s="998"/>
      <c r="N25" s="998"/>
      <c r="O25" s="998"/>
      <c r="P25" s="998"/>
      <c r="Q25" s="998"/>
      <c r="R25" s="998"/>
      <c r="S25" s="999"/>
      <c r="T25" s="32" t="s">
        <v>302</v>
      </c>
      <c r="U25" s="1031">
        <f>IF(従業員情報!E5="否","",年末調整1!AL148)</f>
        <v>0</v>
      </c>
      <c r="V25" s="1032"/>
      <c r="W25" s="1032"/>
      <c r="X25" s="1032"/>
      <c r="Y25" s="1032"/>
      <c r="Z25" s="1032"/>
      <c r="AA25" s="1033"/>
      <c r="AB25" s="271"/>
      <c r="AC25" s="272"/>
    </row>
    <row r="26" spans="2:29" ht="13.7" customHeight="1" x14ac:dyDescent="0.15">
      <c r="B26" s="25"/>
      <c r="C26" s="1099" t="s">
        <v>393</v>
      </c>
      <c r="D26" s="998"/>
      <c r="E26" s="998"/>
      <c r="F26" s="998"/>
      <c r="G26" s="998"/>
      <c r="H26" s="998"/>
      <c r="I26" s="998"/>
      <c r="J26" s="998"/>
      <c r="K26" s="998"/>
      <c r="L26" s="998"/>
      <c r="M26" s="998"/>
      <c r="N26" s="998"/>
      <c r="O26" s="998"/>
      <c r="P26" s="998"/>
      <c r="Q26" s="998"/>
      <c r="R26" s="998"/>
      <c r="S26" s="999"/>
      <c r="T26" s="34" t="s">
        <v>138</v>
      </c>
      <c r="U26" s="1034">
        <f>IF(従業員情報!E5="否","",MAX(U23-U25,0))</f>
        <v>0</v>
      </c>
      <c r="V26" s="1035"/>
      <c r="W26" s="1035"/>
      <c r="X26" s="1035"/>
      <c r="Y26" s="1035"/>
      <c r="Z26" s="1035"/>
      <c r="AA26" s="1036"/>
      <c r="AB26" s="271"/>
      <c r="AC26" s="272"/>
    </row>
    <row r="27" spans="2:29" ht="13.7" customHeight="1" x14ac:dyDescent="0.15">
      <c r="B27" s="25"/>
      <c r="C27" s="1037" t="s">
        <v>301</v>
      </c>
      <c r="D27" s="1038"/>
      <c r="E27" s="1038"/>
      <c r="F27" s="1038"/>
      <c r="G27" s="1038"/>
      <c r="H27" s="1038"/>
      <c r="I27" s="1038"/>
      <c r="J27" s="1038"/>
      <c r="K27" s="1038"/>
      <c r="L27" s="1038"/>
      <c r="M27" s="1038"/>
      <c r="N27" s="1038"/>
      <c r="O27" s="1038"/>
      <c r="P27" s="1038"/>
      <c r="Q27" s="1038"/>
      <c r="R27" s="1038"/>
      <c r="S27" s="1039"/>
      <c r="T27" s="1040" t="s">
        <v>303</v>
      </c>
      <c r="U27" s="1081" t="s">
        <v>34</v>
      </c>
      <c r="V27" s="1082"/>
      <c r="W27" s="1082"/>
      <c r="X27" s="1082"/>
      <c r="Y27" s="1082"/>
      <c r="Z27" s="1082"/>
      <c r="AA27" s="1083"/>
      <c r="AB27" s="271"/>
      <c r="AC27" s="272"/>
    </row>
    <row r="28" spans="2:29" ht="13.7" customHeight="1" x14ac:dyDescent="0.15">
      <c r="B28" s="25"/>
      <c r="C28" s="1049"/>
      <c r="D28" s="1050"/>
      <c r="E28" s="1050"/>
      <c r="F28" s="1050"/>
      <c r="G28" s="1050"/>
      <c r="H28" s="1050"/>
      <c r="I28" s="1050"/>
      <c r="J28" s="1050"/>
      <c r="K28" s="1050"/>
      <c r="L28" s="1050"/>
      <c r="M28" s="1050"/>
      <c r="N28" s="1050"/>
      <c r="O28" s="1050"/>
      <c r="P28" s="1050"/>
      <c r="Q28" s="1050"/>
      <c r="R28" s="1050"/>
      <c r="S28" s="1051"/>
      <c r="T28" s="1041"/>
      <c r="U28" s="1070">
        <f>IF(従業員情報!E5="否","",MAX(ROUNDDOWN(U26*1.021,-2),0))</f>
        <v>0</v>
      </c>
      <c r="V28" s="1071"/>
      <c r="W28" s="1071"/>
      <c r="X28" s="1071"/>
      <c r="Y28" s="1071"/>
      <c r="Z28" s="1071"/>
      <c r="AA28" s="1072"/>
      <c r="AB28" s="271"/>
      <c r="AC28" s="272"/>
    </row>
    <row r="29" spans="2:29" ht="13.7" customHeight="1" x14ac:dyDescent="0.15">
      <c r="B29" s="25"/>
      <c r="C29" s="33" t="s">
        <v>394</v>
      </c>
      <c r="D29" s="222"/>
      <c r="E29" s="222"/>
      <c r="F29" s="222"/>
      <c r="G29" s="222"/>
      <c r="H29" s="222"/>
      <c r="I29" s="222"/>
      <c r="J29" s="222"/>
      <c r="K29" s="222"/>
      <c r="L29" s="222"/>
      <c r="M29" s="222"/>
      <c r="N29" s="1014" t="str">
        <f>IF(従業員情報!E5="要",IF(U28-U7=0,"",IF(U28-U7&gt;0,"不足額","超過額")),"")</f>
        <v/>
      </c>
      <c r="O29" s="1014"/>
      <c r="P29" s="1014"/>
      <c r="Q29" s="1014"/>
      <c r="R29" s="1014"/>
      <c r="S29" s="1015"/>
      <c r="T29" s="19" t="s">
        <v>139</v>
      </c>
      <c r="U29" s="1076">
        <f>IF(従業員情報!E5="否","",IF(U28-U7&gt;0,U28-U7,-(U28-U7)))</f>
        <v>0</v>
      </c>
      <c r="V29" s="1077"/>
      <c r="W29" s="1077"/>
      <c r="X29" s="1077"/>
      <c r="Y29" s="1077"/>
      <c r="Z29" s="1077"/>
      <c r="AA29" s="1078"/>
      <c r="AB29" s="271"/>
      <c r="AC29" s="272"/>
    </row>
    <row r="30" spans="2:29" ht="13.7" customHeight="1" x14ac:dyDescent="0.15">
      <c r="B30" s="25"/>
      <c r="C30" s="1058" t="s">
        <v>35</v>
      </c>
      <c r="D30" s="1059"/>
      <c r="E30" s="1060"/>
      <c r="F30" s="997" t="s">
        <v>36</v>
      </c>
      <c r="G30" s="998"/>
      <c r="H30" s="998"/>
      <c r="I30" s="998"/>
      <c r="J30" s="998"/>
      <c r="K30" s="998"/>
      <c r="L30" s="998"/>
      <c r="M30" s="998"/>
      <c r="N30" s="998"/>
      <c r="O30" s="998"/>
      <c r="P30" s="998"/>
      <c r="Q30" s="998"/>
      <c r="R30" s="998"/>
      <c r="S30" s="999"/>
      <c r="T30" s="34" t="s">
        <v>140</v>
      </c>
      <c r="U30" s="1067"/>
      <c r="V30" s="1068"/>
      <c r="W30" s="1068"/>
      <c r="X30" s="1068"/>
      <c r="Y30" s="1068"/>
      <c r="Z30" s="1068"/>
      <c r="AA30" s="1069"/>
      <c r="AB30" s="271"/>
      <c r="AC30" s="272"/>
    </row>
    <row r="31" spans="2:29" ht="13.7" customHeight="1" x14ac:dyDescent="0.15">
      <c r="B31" s="25"/>
      <c r="C31" s="1090"/>
      <c r="D31" s="1091"/>
      <c r="E31" s="1092"/>
      <c r="F31" s="997" t="s">
        <v>37</v>
      </c>
      <c r="G31" s="998"/>
      <c r="H31" s="998"/>
      <c r="I31" s="998"/>
      <c r="J31" s="998"/>
      <c r="K31" s="998"/>
      <c r="L31" s="998"/>
      <c r="M31" s="998"/>
      <c r="N31" s="998"/>
      <c r="O31" s="998"/>
      <c r="P31" s="998"/>
      <c r="Q31" s="998"/>
      <c r="R31" s="998"/>
      <c r="S31" s="999"/>
      <c r="T31" s="34" t="s">
        <v>141</v>
      </c>
      <c r="U31" s="1067"/>
      <c r="V31" s="1068"/>
      <c r="W31" s="1068"/>
      <c r="X31" s="1068"/>
      <c r="Y31" s="1068"/>
      <c r="Z31" s="1068"/>
      <c r="AA31" s="1069"/>
      <c r="AB31" s="271"/>
      <c r="AC31" s="272"/>
    </row>
    <row r="32" spans="2:29" ht="13.7" customHeight="1" x14ac:dyDescent="0.15">
      <c r="B32" s="25"/>
      <c r="C32" s="1090"/>
      <c r="D32" s="1091"/>
      <c r="E32" s="1092"/>
      <c r="F32" s="1079" t="s">
        <v>38</v>
      </c>
      <c r="G32" s="1080"/>
      <c r="H32" s="1080"/>
      <c r="I32" s="1080"/>
      <c r="J32" s="1080"/>
      <c r="K32" s="1080"/>
      <c r="L32" s="1080"/>
      <c r="M32" s="998" t="s">
        <v>395</v>
      </c>
      <c r="N32" s="998"/>
      <c r="O32" s="998"/>
      <c r="P32" s="998"/>
      <c r="Q32" s="998"/>
      <c r="R32" s="998"/>
      <c r="S32" s="999"/>
      <c r="T32" s="34" t="s">
        <v>304</v>
      </c>
      <c r="U32" s="1073" t="str">
        <f>IF(U7&gt;U28,U29-U30-U31,"")</f>
        <v/>
      </c>
      <c r="V32" s="1074"/>
      <c r="W32" s="1074"/>
      <c r="X32" s="1074"/>
      <c r="Y32" s="1074"/>
      <c r="Z32" s="1074"/>
      <c r="AA32" s="1075"/>
      <c r="AB32" s="271"/>
      <c r="AC32" s="272"/>
    </row>
    <row r="33" spans="2:29" ht="13.7" customHeight="1" x14ac:dyDescent="0.15">
      <c r="B33" s="25"/>
      <c r="C33" s="1090"/>
      <c r="D33" s="1091"/>
      <c r="E33" s="1092"/>
      <c r="F33" s="1093" t="s">
        <v>39</v>
      </c>
      <c r="G33" s="1094"/>
      <c r="H33" s="1095"/>
      <c r="I33" s="997" t="s">
        <v>40</v>
      </c>
      <c r="J33" s="998"/>
      <c r="K33" s="998"/>
      <c r="L33" s="998"/>
      <c r="M33" s="998"/>
      <c r="N33" s="998"/>
      <c r="O33" s="998"/>
      <c r="P33" s="998"/>
      <c r="Q33" s="998"/>
      <c r="R33" s="998"/>
      <c r="S33" s="999"/>
      <c r="T33" s="35" t="s">
        <v>142</v>
      </c>
      <c r="U33" s="1067"/>
      <c r="V33" s="1068"/>
      <c r="W33" s="1068"/>
      <c r="X33" s="1068"/>
      <c r="Y33" s="1068"/>
      <c r="Z33" s="1068"/>
      <c r="AA33" s="1069"/>
      <c r="AB33" s="271"/>
      <c r="AC33" s="272"/>
    </row>
    <row r="34" spans="2:29" ht="13.7" customHeight="1" x14ac:dyDescent="0.15">
      <c r="B34" s="25"/>
      <c r="C34" s="1061"/>
      <c r="D34" s="1062"/>
      <c r="E34" s="1063"/>
      <c r="F34" s="1096"/>
      <c r="G34" s="1097"/>
      <c r="H34" s="1098"/>
      <c r="I34" s="997" t="s">
        <v>41</v>
      </c>
      <c r="J34" s="998"/>
      <c r="K34" s="998"/>
      <c r="L34" s="998"/>
      <c r="M34" s="998"/>
      <c r="N34" s="998"/>
      <c r="O34" s="998"/>
      <c r="P34" s="998"/>
      <c r="Q34" s="998"/>
      <c r="R34" s="998"/>
      <c r="S34" s="999"/>
      <c r="T34" s="35" t="s">
        <v>383</v>
      </c>
      <c r="U34" s="1067"/>
      <c r="V34" s="1068"/>
      <c r="W34" s="1068"/>
      <c r="X34" s="1068"/>
      <c r="Y34" s="1068"/>
      <c r="Z34" s="1068"/>
      <c r="AA34" s="1069"/>
      <c r="AB34" s="271"/>
      <c r="AC34" s="272"/>
    </row>
    <row r="35" spans="2:29" ht="13.7" customHeight="1" x14ac:dyDescent="0.15">
      <c r="B35" s="25"/>
      <c r="C35" s="1058" t="s">
        <v>42</v>
      </c>
      <c r="D35" s="1059"/>
      <c r="E35" s="1060"/>
      <c r="F35" s="997" t="s">
        <v>43</v>
      </c>
      <c r="G35" s="998"/>
      <c r="H35" s="998"/>
      <c r="I35" s="998"/>
      <c r="J35" s="998"/>
      <c r="K35" s="998"/>
      <c r="L35" s="998"/>
      <c r="M35" s="998"/>
      <c r="N35" s="998"/>
      <c r="O35" s="998"/>
      <c r="P35" s="998"/>
      <c r="Q35" s="998"/>
      <c r="R35" s="998"/>
      <c r="S35" s="999"/>
      <c r="T35" s="35" t="s">
        <v>384</v>
      </c>
      <c r="U35" s="1067"/>
      <c r="V35" s="1068"/>
      <c r="W35" s="1068"/>
      <c r="X35" s="1068"/>
      <c r="Y35" s="1068"/>
      <c r="Z35" s="1068"/>
      <c r="AA35" s="1069"/>
      <c r="AB35" s="271"/>
      <c r="AC35" s="272"/>
    </row>
    <row r="36" spans="2:29" ht="13.7" customHeight="1" x14ac:dyDescent="0.15">
      <c r="B36" s="25"/>
      <c r="C36" s="1087"/>
      <c r="D36" s="1088"/>
      <c r="E36" s="1089"/>
      <c r="F36" s="1084" t="s">
        <v>44</v>
      </c>
      <c r="G36" s="1085"/>
      <c r="H36" s="1085"/>
      <c r="I36" s="1085"/>
      <c r="J36" s="1085"/>
      <c r="K36" s="1085"/>
      <c r="L36" s="1085"/>
      <c r="M36" s="1085"/>
      <c r="N36" s="1085"/>
      <c r="O36" s="1085"/>
      <c r="P36" s="1085"/>
      <c r="Q36" s="1085"/>
      <c r="R36" s="1085"/>
      <c r="S36" s="1086"/>
      <c r="T36" s="35" t="s">
        <v>385</v>
      </c>
      <c r="U36" s="1067"/>
      <c r="V36" s="1068"/>
      <c r="W36" s="1068"/>
      <c r="X36" s="1068"/>
      <c r="Y36" s="1068"/>
      <c r="Z36" s="1068"/>
      <c r="AA36" s="1069"/>
      <c r="AB36" s="271"/>
      <c r="AC36" s="272"/>
    </row>
    <row r="37" spans="2:29" ht="13.7" customHeight="1" x14ac:dyDescent="0.15">
      <c r="B37" s="25"/>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2"/>
    </row>
    <row r="38" spans="2:29" ht="13.7" hidden="1" customHeight="1" x14ac:dyDescent="0.15">
      <c r="B38" s="25"/>
      <c r="C38" s="36" t="s">
        <v>11</v>
      </c>
      <c r="D38" s="37"/>
      <c r="E38" s="37"/>
      <c r="F38" s="37"/>
      <c r="G38" s="37"/>
      <c r="H38" s="37"/>
      <c r="I38" s="37"/>
      <c r="J38" s="37"/>
      <c r="K38" s="37"/>
      <c r="L38" s="37"/>
      <c r="M38" s="37"/>
      <c r="N38" s="37"/>
      <c r="O38" s="37"/>
      <c r="P38" s="37"/>
      <c r="Q38" s="37"/>
      <c r="R38" s="38"/>
      <c r="S38" s="1026"/>
      <c r="T38" s="1027"/>
      <c r="U38" s="1027"/>
      <c r="V38" s="1027"/>
      <c r="W38" s="1027"/>
      <c r="X38" s="1027"/>
      <c r="Y38" s="1027"/>
      <c r="Z38" s="1027"/>
      <c r="AA38" s="39"/>
      <c r="AB38" s="40" t="s">
        <v>1</v>
      </c>
      <c r="AC38" s="272"/>
    </row>
    <row r="39" spans="2:29" ht="13.7" hidden="1" customHeight="1" x14ac:dyDescent="0.15">
      <c r="B39" s="25"/>
      <c r="C39" s="1018" t="s">
        <v>12</v>
      </c>
      <c r="D39" s="1019"/>
      <c r="E39" s="1019"/>
      <c r="F39" s="1019"/>
      <c r="G39" s="1019"/>
      <c r="H39" s="1020"/>
      <c r="I39" s="1024" t="s">
        <v>13</v>
      </c>
      <c r="J39" s="1024"/>
      <c r="K39" s="1025" t="s">
        <v>14</v>
      </c>
      <c r="L39" s="1025"/>
      <c r="M39" s="1025"/>
      <c r="N39" s="1025"/>
      <c r="O39" s="1024" t="s">
        <v>15</v>
      </c>
      <c r="P39" s="1024"/>
      <c r="Q39" s="1024"/>
      <c r="R39" s="1024"/>
      <c r="S39" s="1024" t="s">
        <v>13</v>
      </c>
      <c r="T39" s="1024"/>
      <c r="U39" s="1025" t="s">
        <v>14</v>
      </c>
      <c r="V39" s="1025"/>
      <c r="W39" s="1025"/>
      <c r="X39" s="1025"/>
      <c r="Y39" s="1016" t="s">
        <v>15</v>
      </c>
      <c r="Z39" s="1014"/>
      <c r="AA39" s="1014"/>
      <c r="AB39" s="1015"/>
      <c r="AC39" s="272"/>
    </row>
    <row r="40" spans="2:29" ht="16.5" hidden="1" customHeight="1" x14ac:dyDescent="0.15">
      <c r="B40" s="25"/>
      <c r="C40" s="1021"/>
      <c r="D40" s="1022"/>
      <c r="E40" s="1022"/>
      <c r="F40" s="1022"/>
      <c r="G40" s="1022"/>
      <c r="H40" s="1023"/>
      <c r="I40" s="5"/>
      <c r="J40" s="41" t="s">
        <v>2</v>
      </c>
      <c r="K40" s="1028"/>
      <c r="L40" s="1028"/>
      <c r="M40" s="1028"/>
      <c r="N40" s="42" t="s">
        <v>1</v>
      </c>
      <c r="O40" s="1028"/>
      <c r="P40" s="1028"/>
      <c r="Q40" s="1028"/>
      <c r="R40" s="41" t="s">
        <v>1</v>
      </c>
      <c r="S40" s="6"/>
      <c r="T40" s="41" t="s">
        <v>2</v>
      </c>
      <c r="U40" s="1028"/>
      <c r="V40" s="1028"/>
      <c r="W40" s="1028"/>
      <c r="X40" s="42" t="s">
        <v>1</v>
      </c>
      <c r="Y40" s="1029"/>
      <c r="Z40" s="1030"/>
      <c r="AA40" s="1030"/>
      <c r="AB40" s="41" t="s">
        <v>1</v>
      </c>
      <c r="AC40" s="272"/>
    </row>
    <row r="41" spans="2:29" ht="13.7" hidden="1" customHeight="1" x14ac:dyDescent="0.15">
      <c r="B41" s="270"/>
      <c r="C41" s="271"/>
      <c r="D41" s="27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2"/>
    </row>
    <row r="42" spans="2:29" ht="13.7" customHeight="1" x14ac:dyDescent="0.15">
      <c r="B42" s="25"/>
      <c r="C42" s="271"/>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2"/>
    </row>
    <row r="43" spans="2:29" ht="13.7" customHeight="1" x14ac:dyDescent="0.15">
      <c r="B43" s="25"/>
      <c r="C43" s="271"/>
      <c r="D43" s="271"/>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2"/>
    </row>
    <row r="44" spans="2:29" ht="13.7" customHeight="1" thickBot="1" x14ac:dyDescent="0.2">
      <c r="B44" s="26"/>
      <c r="C44" s="274"/>
      <c r="D44" s="274"/>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275"/>
    </row>
    <row r="45" spans="2:29" ht="13.7" customHeight="1" x14ac:dyDescent="0.15">
      <c r="B45" s="23"/>
    </row>
    <row r="46" spans="2:29" ht="13.7" customHeight="1" x14ac:dyDescent="0.15">
      <c r="B46" s="23"/>
    </row>
    <row r="47" spans="2:29" ht="13.7" customHeight="1" x14ac:dyDescent="0.15">
      <c r="B47" s="23"/>
    </row>
    <row r="48" spans="2:29" ht="13.7" customHeight="1" x14ac:dyDescent="0.15"/>
    <row r="49" spans="2:28" ht="13.7" customHeight="1" x14ac:dyDescent="0.15">
      <c r="AB49" s="27"/>
    </row>
    <row r="50" spans="2:28" ht="13.7" customHeight="1" x14ac:dyDescent="0.15">
      <c r="B50" s="23"/>
      <c r="AB50" s="27"/>
    </row>
    <row r="51" spans="2:28" ht="13.7" customHeight="1" x14ac:dyDescent="0.15">
      <c r="B51" s="23"/>
      <c r="AB51" s="27"/>
    </row>
    <row r="52" spans="2:28" ht="13.7" customHeight="1" x14ac:dyDescent="0.15">
      <c r="AB52" s="27"/>
    </row>
    <row r="53" spans="2:28" ht="13.7" customHeight="1" x14ac:dyDescent="0.15">
      <c r="AB53" s="27"/>
    </row>
    <row r="54" spans="2:28" ht="12.75" customHeight="1" x14ac:dyDescent="0.15">
      <c r="AB54" s="27"/>
    </row>
    <row r="55" spans="2:28" ht="12.75" customHeight="1" x14ac:dyDescent="0.15">
      <c r="AB55" s="27"/>
    </row>
    <row r="56" spans="2:28" ht="12.75" customHeight="1" x14ac:dyDescent="0.15"/>
    <row r="57" spans="2:28" ht="12.75" customHeight="1" x14ac:dyDescent="0.15"/>
    <row r="58" spans="2:28" ht="12.75" customHeight="1" x14ac:dyDescent="0.15"/>
  </sheetData>
  <sheetProtection algorithmName="SHA-512" hashValue="SA0P8Uw7/FngKlP5LWwP8a7z4WsyD6xba5vWXO8HIykQ+ThoRDW8EYyxXCkOHZW1loLMuMQD4FtW+HV0JTttqw==" saltValue="yTHTriLIToquKtHCzKnsCA==" spinCount="100000" sheet="1" objects="1" scenarios="1"/>
  <mergeCells count="91">
    <mergeCell ref="C4:L4"/>
    <mergeCell ref="M4:S4"/>
    <mergeCell ref="N14:S14"/>
    <mergeCell ref="C9:L9"/>
    <mergeCell ref="C10:L10"/>
    <mergeCell ref="C14:L14"/>
    <mergeCell ref="C6:L6"/>
    <mergeCell ref="C7:L7"/>
    <mergeCell ref="E13:L13"/>
    <mergeCell ref="C11:D13"/>
    <mergeCell ref="C8:L8"/>
    <mergeCell ref="N9:S9"/>
    <mergeCell ref="N10:S10"/>
    <mergeCell ref="C27:S28"/>
    <mergeCell ref="C16:L16"/>
    <mergeCell ref="N16:S16"/>
    <mergeCell ref="C15:L15"/>
    <mergeCell ref="C18:L19"/>
    <mergeCell ref="C26:S26"/>
    <mergeCell ref="N15:S15"/>
    <mergeCell ref="C25:S25"/>
    <mergeCell ref="C20:L20"/>
    <mergeCell ref="N18:S19"/>
    <mergeCell ref="N20:S20"/>
    <mergeCell ref="M18:M19"/>
    <mergeCell ref="C17:L17"/>
    <mergeCell ref="N17:S17"/>
    <mergeCell ref="F36:S36"/>
    <mergeCell ref="C35:E36"/>
    <mergeCell ref="C30:E34"/>
    <mergeCell ref="F31:S31"/>
    <mergeCell ref="M32:S32"/>
    <mergeCell ref="F30:S30"/>
    <mergeCell ref="F33:H34"/>
    <mergeCell ref="U36:AA36"/>
    <mergeCell ref="I33:S33"/>
    <mergeCell ref="I34:S34"/>
    <mergeCell ref="U34:AA34"/>
    <mergeCell ref="U28:AA28"/>
    <mergeCell ref="U35:AA35"/>
    <mergeCell ref="U33:AA33"/>
    <mergeCell ref="U31:AA31"/>
    <mergeCell ref="F35:S35"/>
    <mergeCell ref="U32:AA32"/>
    <mergeCell ref="U30:AA30"/>
    <mergeCell ref="N29:S29"/>
    <mergeCell ref="U29:AA29"/>
    <mergeCell ref="F32:L32"/>
    <mergeCell ref="T27:T28"/>
    <mergeCell ref="U27:AA27"/>
    <mergeCell ref="T23:T24"/>
    <mergeCell ref="U23:AA24"/>
    <mergeCell ref="N24:S24"/>
    <mergeCell ref="C22:L22"/>
    <mergeCell ref="N21:S22"/>
    <mergeCell ref="M21:M22"/>
    <mergeCell ref="C23:L24"/>
    <mergeCell ref="M23:M24"/>
    <mergeCell ref="N23:S23"/>
    <mergeCell ref="Y39:AB39"/>
    <mergeCell ref="C3:F3"/>
    <mergeCell ref="C39:H40"/>
    <mergeCell ref="S39:T39"/>
    <mergeCell ref="U39:X39"/>
    <mergeCell ref="S38:Z38"/>
    <mergeCell ref="U40:W40"/>
    <mergeCell ref="K39:N39"/>
    <mergeCell ref="I39:J39"/>
    <mergeCell ref="Y40:AA40"/>
    <mergeCell ref="O39:R39"/>
    <mergeCell ref="O40:Q40"/>
    <mergeCell ref="K40:M40"/>
    <mergeCell ref="U25:AA25"/>
    <mergeCell ref="U26:AA26"/>
    <mergeCell ref="C21:L21"/>
    <mergeCell ref="B1:AC1"/>
    <mergeCell ref="T8:AA22"/>
    <mergeCell ref="N12:S12"/>
    <mergeCell ref="N13:S13"/>
    <mergeCell ref="E11:L11"/>
    <mergeCell ref="E12:L12"/>
    <mergeCell ref="U7:AA7"/>
    <mergeCell ref="T4:AA4"/>
    <mergeCell ref="N11:S11"/>
    <mergeCell ref="U5:AA5"/>
    <mergeCell ref="U6:AA6"/>
    <mergeCell ref="N6:S6"/>
    <mergeCell ref="N5:S5"/>
    <mergeCell ref="N7:S7"/>
    <mergeCell ref="N8:S8"/>
    <mergeCell ref="C5:L5"/>
  </mergeCells>
  <phoneticPr fontId="1"/>
  <pageMargins left="0.19685039370078741" right="0.15748031496062992" top="0.35433070866141736" bottom="0.31496062992125984"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71714-B275-4435-958E-F2FF27C23000}">
  <sheetPr codeName="Sheet4">
    <tabColor theme="8" tint="0.79998168889431442"/>
  </sheetPr>
  <dimension ref="A1:DO210"/>
  <sheetViews>
    <sheetView showGridLines="0" showRowColHeaders="0" view="pageBreakPreview" zoomScaleNormal="145" zoomScaleSheetLayoutView="100" workbookViewId="0">
      <selection activeCell="FG195" sqref="FG195"/>
    </sheetView>
  </sheetViews>
  <sheetFormatPr defaultColWidth="1.125" defaultRowHeight="3" customHeight="1" x14ac:dyDescent="0.15"/>
  <cols>
    <col min="1" max="1" width="1.625" style="11" customWidth="1"/>
    <col min="2" max="2" width="0.875" style="11" customWidth="1"/>
    <col min="3" max="3" width="1" style="11" customWidth="1"/>
    <col min="4" max="5" width="0.625" style="11" customWidth="1"/>
    <col min="6" max="8" width="0.75" style="11" customWidth="1"/>
    <col min="9" max="9" width="3.25" style="11" customWidth="1"/>
    <col min="10" max="10" width="2.125" style="12" customWidth="1"/>
    <col min="11" max="11" width="1.375" style="13" customWidth="1"/>
    <col min="12" max="12" width="1.875" style="13" customWidth="1"/>
    <col min="13" max="13" width="1.875" style="14" customWidth="1"/>
    <col min="14" max="16" width="1.625" style="14" customWidth="1"/>
    <col min="17" max="18" width="1.75" style="14" customWidth="1"/>
    <col min="19" max="19" width="1.625" style="14" customWidth="1"/>
    <col min="20" max="20" width="1.25" style="14" customWidth="1"/>
    <col min="21" max="21" width="2" style="14" customWidth="1"/>
    <col min="22" max="22" width="0.875" style="14" customWidth="1"/>
    <col min="23" max="23" width="1.375" style="14" customWidth="1"/>
    <col min="24" max="25" width="1.125" style="14"/>
    <col min="26" max="27" width="0.75" style="14" customWidth="1"/>
    <col min="28" max="28" width="1.75" style="14" customWidth="1"/>
    <col min="29" max="29" width="0.875" style="14" customWidth="1"/>
    <col min="30" max="30" width="1.125" style="14" customWidth="1"/>
    <col min="31" max="34" width="1.125" style="14"/>
    <col min="35" max="35" width="1.125" style="14" customWidth="1"/>
    <col min="36" max="36" width="0.75" style="14" customWidth="1"/>
    <col min="37" max="37" width="0.625" style="14" customWidth="1"/>
    <col min="38" max="38" width="1.625" style="14" customWidth="1"/>
    <col min="39" max="39" width="0.25" style="14" customWidth="1"/>
    <col min="40" max="40" width="1.25" style="14" customWidth="1"/>
    <col min="41" max="41" width="1.125" style="14" customWidth="1"/>
    <col min="42" max="42" width="0.625" style="14" customWidth="1"/>
    <col min="43" max="50" width="1.125" style="14"/>
    <col min="51" max="53" width="1.125" style="15"/>
    <col min="54" max="54" width="1.5" style="14" customWidth="1"/>
    <col min="55" max="55" width="0.875" style="14" customWidth="1"/>
    <col min="56" max="61" width="1.125" style="14"/>
    <col min="62" max="62" width="0.75" style="11" customWidth="1"/>
    <col min="63" max="63" width="0.875" style="11" customWidth="1"/>
    <col min="64" max="64" width="0.75" style="11" customWidth="1"/>
    <col min="65" max="65" width="0.875" style="11" customWidth="1"/>
    <col min="66" max="66" width="1.125" style="11"/>
    <col min="67" max="67" width="1.5" style="11" customWidth="1"/>
    <col min="68" max="68" width="3" style="11" customWidth="1"/>
    <col min="69" max="69" width="1" style="11" customWidth="1"/>
    <col min="70" max="70" width="1.5" style="11" customWidth="1"/>
    <col min="71" max="71" width="0.75" style="11" customWidth="1"/>
    <col min="72" max="72" width="0.875" style="11" customWidth="1"/>
    <col min="73" max="75" width="1.125" style="11" customWidth="1"/>
    <col min="76" max="76" width="1.25" style="11" customWidth="1"/>
    <col min="77" max="77" width="1.375" style="11" customWidth="1"/>
    <col min="78" max="79" width="1.75" style="11" customWidth="1"/>
    <col min="80" max="80" width="1.5" style="11" customWidth="1"/>
    <col min="81" max="81" width="0.625" style="11" customWidth="1"/>
    <col min="82" max="83" width="0.875" style="11" customWidth="1"/>
    <col min="84" max="84" width="0.5" style="11" customWidth="1"/>
    <col min="85" max="85" width="0.875" style="11" customWidth="1"/>
    <col min="86" max="87" width="1" style="11" customWidth="1"/>
    <col min="88" max="88" width="0.875" style="11" customWidth="1"/>
    <col min="89" max="89" width="1.125" style="11" customWidth="1"/>
    <col min="90" max="90" width="1.125" style="11"/>
    <col min="91" max="91" width="0.75" style="11" customWidth="1"/>
    <col min="92" max="92" width="0.875" style="11" customWidth="1"/>
    <col min="93" max="94" width="1.25" style="11" customWidth="1"/>
    <col min="95" max="95" width="1.375" style="11" customWidth="1"/>
    <col min="96" max="97" width="1.125" style="11"/>
    <col min="98" max="98" width="1" style="11" customWidth="1"/>
    <col min="99" max="101" width="0.625" style="11" customWidth="1"/>
    <col min="102" max="102" width="1" style="11" customWidth="1"/>
    <col min="103" max="104" width="0.875" style="11" customWidth="1"/>
    <col min="105" max="105" width="1.25" style="11" customWidth="1"/>
    <col min="106" max="106" width="0.875" style="11" customWidth="1"/>
    <col min="107" max="107" width="0.625" style="11" customWidth="1"/>
    <col min="108" max="108" width="0.5" style="11" customWidth="1"/>
    <col min="109" max="110" width="1" style="11" customWidth="1"/>
    <col min="111" max="112" width="0.75" style="11" customWidth="1"/>
    <col min="113" max="113" width="1.625" style="11" customWidth="1"/>
    <col min="114" max="114" width="0.25" style="11" customWidth="1"/>
    <col min="115" max="150" width="1.125" style="11"/>
    <col min="151" max="151" width="1" style="11" customWidth="1"/>
    <col min="152" max="16384" width="1.125" style="11"/>
  </cols>
  <sheetData>
    <row r="1" spans="1:118" ht="0.75" customHeight="1" x14ac:dyDescent="0.15">
      <c r="B1" s="360"/>
      <c r="C1" s="360"/>
      <c r="D1" s="360"/>
      <c r="E1" s="360"/>
      <c r="F1" s="409"/>
      <c r="G1" s="409"/>
      <c r="BJ1" s="14"/>
    </row>
    <row r="2" spans="1:118" ht="0.75" customHeight="1" x14ac:dyDescent="0.15">
      <c r="B2" s="360"/>
      <c r="C2" s="360"/>
      <c r="D2" s="360"/>
      <c r="E2" s="360"/>
      <c r="F2" s="409"/>
      <c r="G2" s="409"/>
      <c r="BJ2" s="14"/>
    </row>
    <row r="3" spans="1:118" ht="6.95" customHeight="1" x14ac:dyDescent="0.15">
      <c r="B3" s="360"/>
      <c r="C3" s="360"/>
      <c r="D3" s="360"/>
      <c r="E3" s="360"/>
      <c r="F3" s="409"/>
      <c r="G3" s="409"/>
      <c r="BJ3" s="14"/>
    </row>
    <row r="4" spans="1:118" ht="7.5" customHeight="1" x14ac:dyDescent="0.15">
      <c r="A4" s="360"/>
      <c r="B4" s="1122" t="str">
        <f>IF(年末調整1!K10="○","＝","")</f>
        <v/>
      </c>
      <c r="C4" s="1122"/>
      <c r="D4" s="1122"/>
      <c r="E4" s="360"/>
      <c r="F4" s="409"/>
      <c r="G4" s="409"/>
      <c r="S4" s="457"/>
      <c r="T4" s="1135">
        <f>従業員情報!H13</f>
        <v>0</v>
      </c>
      <c r="U4" s="1135"/>
      <c r="V4" s="1135"/>
      <c r="W4" s="1135"/>
      <c r="X4" s="1135"/>
      <c r="Y4" s="1135"/>
      <c r="Z4" s="1135"/>
      <c r="AA4" s="1135"/>
      <c r="AB4" s="1135"/>
      <c r="AC4" s="1135"/>
      <c r="AD4" s="1135"/>
      <c r="AE4" s="457"/>
      <c r="AF4" s="457"/>
      <c r="AG4" s="457"/>
      <c r="AM4" s="1137">
        <f>従業員情報!H16</f>
        <v>0</v>
      </c>
      <c r="AN4" s="1137"/>
      <c r="AO4" s="1137"/>
      <c r="AQ4" s="1137">
        <f>従業員情報!K16</f>
        <v>0</v>
      </c>
      <c r="AR4" s="1137"/>
      <c r="AS4" s="1137"/>
      <c r="AT4" s="1137"/>
      <c r="BJ4" s="14"/>
      <c r="CA4" s="1134">
        <f>従業員情報!H11</f>
        <v>0</v>
      </c>
      <c r="CB4" s="1134"/>
      <c r="CC4" s="1134"/>
      <c r="CD4" s="1134"/>
      <c r="CE4" s="1134"/>
      <c r="CF4" s="1134"/>
      <c r="CG4" s="1134"/>
      <c r="CH4" s="1134"/>
      <c r="CI4" s="1134"/>
      <c r="CJ4" s="1134"/>
      <c r="CK4" s="1134"/>
      <c r="CL4" s="1126">
        <f>従業員情報!L11</f>
        <v>0</v>
      </c>
      <c r="CM4" s="1126"/>
      <c r="CN4" s="1126"/>
      <c r="CO4" s="1126"/>
      <c r="CP4" s="1126"/>
      <c r="CQ4" s="1126"/>
      <c r="CR4" s="1126"/>
      <c r="CS4" s="1126"/>
      <c r="CT4" s="1126"/>
      <c r="CU4" s="1126"/>
      <c r="CV4" s="1126"/>
    </row>
    <row r="5" spans="1:118" ht="1.5" customHeight="1" x14ac:dyDescent="0.15">
      <c r="A5" s="461"/>
      <c r="B5" s="1122"/>
      <c r="C5" s="1122"/>
      <c r="D5" s="1122"/>
      <c r="E5" s="461"/>
      <c r="F5" s="461"/>
      <c r="G5" s="410"/>
      <c r="S5" s="457"/>
      <c r="T5" s="1135"/>
      <c r="U5" s="1135"/>
      <c r="V5" s="1135"/>
      <c r="W5" s="1135"/>
      <c r="X5" s="1135"/>
      <c r="Y5" s="1135"/>
      <c r="Z5" s="1135"/>
      <c r="AA5" s="1135"/>
      <c r="AB5" s="1135"/>
      <c r="AC5" s="1135"/>
      <c r="AD5" s="1135"/>
      <c r="AE5" s="457"/>
      <c r="AF5" s="457"/>
      <c r="AG5" s="457"/>
      <c r="BJ5" s="14"/>
      <c r="BW5" s="465"/>
      <c r="BX5" s="465"/>
      <c r="BY5" s="465"/>
      <c r="BZ5" s="465"/>
      <c r="CA5" s="488"/>
      <c r="CB5" s="488"/>
      <c r="CC5" s="488"/>
      <c r="CD5" s="488"/>
      <c r="CE5" s="488"/>
      <c r="CF5" s="488"/>
      <c r="CG5" s="488"/>
      <c r="CH5" s="488"/>
      <c r="CI5" s="488"/>
      <c r="CJ5" s="488"/>
      <c r="CK5" s="488"/>
      <c r="CL5" s="465"/>
      <c r="CM5" s="465"/>
      <c r="CN5" s="465"/>
      <c r="CO5" s="465"/>
    </row>
    <row r="6" spans="1:118" ht="1.5" customHeight="1" x14ac:dyDescent="0.15">
      <c r="A6" s="461"/>
      <c r="B6" s="1122"/>
      <c r="C6" s="1122"/>
      <c r="D6" s="1122"/>
      <c r="E6" s="461"/>
      <c r="F6" s="461"/>
      <c r="G6" s="410"/>
      <c r="S6" s="457"/>
      <c r="T6" s="1135"/>
      <c r="U6" s="1135"/>
      <c r="V6" s="1135"/>
      <c r="W6" s="1135"/>
      <c r="X6" s="1135"/>
      <c r="Y6" s="1135"/>
      <c r="Z6" s="1135"/>
      <c r="AA6" s="1135"/>
      <c r="AB6" s="1135"/>
      <c r="AC6" s="1135"/>
      <c r="AD6" s="1135"/>
      <c r="AE6" s="457"/>
      <c r="AF6" s="457"/>
      <c r="AG6" s="457"/>
      <c r="BJ6" s="14"/>
      <c r="BW6" s="465"/>
      <c r="BX6" s="465"/>
      <c r="BY6" s="465"/>
      <c r="BZ6" s="465"/>
      <c r="CA6" s="1130">
        <f>従業員情報!H12</f>
        <v>0</v>
      </c>
      <c r="CB6" s="1130"/>
      <c r="CC6" s="1130"/>
      <c r="CD6" s="1130"/>
      <c r="CE6" s="1130"/>
      <c r="CF6" s="1130"/>
      <c r="CG6" s="1130"/>
      <c r="CH6" s="1130"/>
      <c r="CI6" s="1130"/>
      <c r="CJ6" s="1130"/>
      <c r="CK6" s="1130"/>
      <c r="CL6" s="1131">
        <f>従業員情報!L12</f>
        <v>0</v>
      </c>
      <c r="CM6" s="1131"/>
      <c r="CN6" s="1131"/>
      <c r="CO6" s="1131"/>
      <c r="CP6" s="1131"/>
      <c r="CQ6" s="1131"/>
      <c r="CR6" s="1131"/>
      <c r="CS6" s="1131"/>
      <c r="CT6" s="1131"/>
      <c r="CU6" s="1131"/>
      <c r="CV6" s="1131"/>
    </row>
    <row r="7" spans="1:118" ht="3" customHeight="1" x14ac:dyDescent="0.15">
      <c r="A7" s="461"/>
      <c r="B7" s="1122"/>
      <c r="C7" s="1122"/>
      <c r="D7" s="1122"/>
      <c r="E7" s="461"/>
      <c r="F7" s="461"/>
      <c r="G7" s="410"/>
      <c r="S7" s="457"/>
      <c r="T7" s="1135"/>
      <c r="U7" s="1135"/>
      <c r="V7" s="1135"/>
      <c r="W7" s="1135"/>
      <c r="X7" s="1135"/>
      <c r="Y7" s="1135"/>
      <c r="Z7" s="1135"/>
      <c r="AA7" s="1135"/>
      <c r="AB7" s="1135"/>
      <c r="AC7" s="1135"/>
      <c r="AD7" s="1135"/>
      <c r="AE7" s="457"/>
      <c r="AF7" s="457"/>
      <c r="AG7" s="457"/>
      <c r="AH7" s="457"/>
      <c r="AJ7" s="1138">
        <f>従業員情報!H17</f>
        <v>0</v>
      </c>
      <c r="AK7" s="1138"/>
      <c r="AL7" s="1138"/>
      <c r="AM7" s="1138"/>
      <c r="AN7" s="1138"/>
      <c r="AO7" s="1138"/>
      <c r="AP7" s="1138"/>
      <c r="AQ7" s="1138"/>
      <c r="AR7" s="1138"/>
      <c r="AS7" s="1138"/>
      <c r="AT7" s="1138"/>
      <c r="AU7" s="1138"/>
      <c r="AV7" s="1138"/>
      <c r="AW7" s="1138"/>
      <c r="AX7" s="1138"/>
      <c r="AY7" s="1138"/>
      <c r="AZ7" s="1138"/>
      <c r="BA7" s="1138"/>
      <c r="BB7" s="1138"/>
      <c r="BC7" s="1138"/>
      <c r="BD7" s="1138"/>
      <c r="BE7" s="1138"/>
      <c r="BF7" s="1138"/>
      <c r="BG7" s="1138"/>
      <c r="BH7" s="1138"/>
      <c r="BI7" s="1138"/>
      <c r="BJ7" s="1138"/>
      <c r="BK7" s="1138"/>
      <c r="BL7" s="1138"/>
      <c r="BM7" s="1138"/>
      <c r="BN7" s="1138"/>
      <c r="BO7" s="1138"/>
      <c r="BP7" s="1138"/>
      <c r="BQ7" s="1138"/>
      <c r="BR7" s="1138"/>
      <c r="BS7" s="1138"/>
      <c r="BW7" s="465"/>
      <c r="BX7" s="465"/>
      <c r="BY7" s="465"/>
      <c r="BZ7" s="465"/>
      <c r="CA7" s="1130"/>
      <c r="CB7" s="1130"/>
      <c r="CC7" s="1130"/>
      <c r="CD7" s="1130"/>
      <c r="CE7" s="1130"/>
      <c r="CF7" s="1130"/>
      <c r="CG7" s="1130"/>
      <c r="CH7" s="1130"/>
      <c r="CI7" s="1130"/>
      <c r="CJ7" s="1130"/>
      <c r="CK7" s="1130"/>
      <c r="CL7" s="1131"/>
      <c r="CM7" s="1131"/>
      <c r="CN7" s="1131"/>
      <c r="CO7" s="1131"/>
      <c r="CP7" s="1131"/>
      <c r="CQ7" s="1131"/>
      <c r="CR7" s="1131"/>
      <c r="CS7" s="1131"/>
      <c r="CT7" s="1131"/>
      <c r="CU7" s="1131"/>
      <c r="CV7" s="1131"/>
    </row>
    <row r="8" spans="1:118" ht="3" customHeight="1" x14ac:dyDescent="0.15">
      <c r="A8" s="461"/>
      <c r="B8" s="1123" t="str">
        <f>IF(年末調整1!K10="○","","＝")</f>
        <v>＝</v>
      </c>
      <c r="C8" s="1123"/>
      <c r="D8" s="1123"/>
      <c r="E8" s="461"/>
      <c r="F8" s="461"/>
      <c r="G8" s="410"/>
      <c r="S8" s="457"/>
      <c r="T8" s="1135"/>
      <c r="U8" s="1135"/>
      <c r="V8" s="1135"/>
      <c r="W8" s="1135"/>
      <c r="X8" s="1135"/>
      <c r="Y8" s="1135"/>
      <c r="Z8" s="1135"/>
      <c r="AA8" s="1135"/>
      <c r="AB8" s="1135"/>
      <c r="AC8" s="1135"/>
      <c r="AD8" s="1135"/>
      <c r="AI8" s="455"/>
      <c r="AJ8" s="1138"/>
      <c r="AK8" s="1138"/>
      <c r="AL8" s="1138"/>
      <c r="AM8" s="1138"/>
      <c r="AN8" s="1138"/>
      <c r="AO8" s="1138"/>
      <c r="AP8" s="1138"/>
      <c r="AQ8" s="1138"/>
      <c r="AR8" s="1138"/>
      <c r="AS8" s="1138"/>
      <c r="AT8" s="1138"/>
      <c r="AU8" s="1138"/>
      <c r="AV8" s="1138"/>
      <c r="AW8" s="1138"/>
      <c r="AX8" s="1138"/>
      <c r="AY8" s="1138"/>
      <c r="AZ8" s="1138"/>
      <c r="BA8" s="1138"/>
      <c r="BB8" s="1138"/>
      <c r="BC8" s="1138"/>
      <c r="BD8" s="1138"/>
      <c r="BE8" s="1138"/>
      <c r="BF8" s="1138"/>
      <c r="BG8" s="1138"/>
      <c r="BH8" s="1138"/>
      <c r="BI8" s="1138"/>
      <c r="BJ8" s="1138"/>
      <c r="BK8" s="1138"/>
      <c r="BL8" s="1138"/>
      <c r="BM8" s="1138"/>
      <c r="BN8" s="1138"/>
      <c r="BO8" s="1138"/>
      <c r="BP8" s="1138"/>
      <c r="BQ8" s="1138"/>
      <c r="BR8" s="1138"/>
      <c r="BS8" s="1138"/>
      <c r="BW8" s="345"/>
      <c r="BX8" s="345"/>
      <c r="BY8" s="345"/>
      <c r="BZ8" s="345"/>
      <c r="CA8" s="1130"/>
      <c r="CB8" s="1130"/>
      <c r="CC8" s="1130"/>
      <c r="CD8" s="1130"/>
      <c r="CE8" s="1130"/>
      <c r="CF8" s="1130"/>
      <c r="CG8" s="1130"/>
      <c r="CH8" s="1130"/>
      <c r="CI8" s="1130"/>
      <c r="CJ8" s="1130"/>
      <c r="CK8" s="1130"/>
      <c r="CL8" s="1131"/>
      <c r="CM8" s="1131"/>
      <c r="CN8" s="1131"/>
      <c r="CO8" s="1131"/>
      <c r="CP8" s="1131"/>
      <c r="CQ8" s="1131"/>
      <c r="CR8" s="1131"/>
      <c r="CS8" s="1131"/>
      <c r="CT8" s="1131"/>
      <c r="CU8" s="1131"/>
      <c r="CV8" s="1131"/>
    </row>
    <row r="9" spans="1:118" ht="3" customHeight="1" x14ac:dyDescent="0.15">
      <c r="A9" s="461"/>
      <c r="B9" s="1123"/>
      <c r="C9" s="1123"/>
      <c r="D9" s="1123"/>
      <c r="E9" s="461"/>
      <c r="F9" s="461"/>
      <c r="G9" s="410"/>
      <c r="AI9" s="455"/>
      <c r="AJ9" s="1138"/>
      <c r="AK9" s="1138"/>
      <c r="AL9" s="1138"/>
      <c r="AM9" s="1138"/>
      <c r="AN9" s="1138"/>
      <c r="AO9" s="1138"/>
      <c r="AP9" s="1138"/>
      <c r="AQ9" s="1138"/>
      <c r="AR9" s="1138"/>
      <c r="AS9" s="1138"/>
      <c r="AT9" s="1138"/>
      <c r="AU9" s="1138"/>
      <c r="AV9" s="1138"/>
      <c r="AW9" s="1138"/>
      <c r="AX9" s="1138"/>
      <c r="AY9" s="1138"/>
      <c r="AZ9" s="1138"/>
      <c r="BA9" s="1138"/>
      <c r="BB9" s="1138"/>
      <c r="BC9" s="1138"/>
      <c r="BD9" s="1138"/>
      <c r="BE9" s="1138"/>
      <c r="BF9" s="1138"/>
      <c r="BG9" s="1138"/>
      <c r="BH9" s="1138"/>
      <c r="BI9" s="1138"/>
      <c r="BJ9" s="1138"/>
      <c r="BK9" s="1138"/>
      <c r="BL9" s="1138"/>
      <c r="BM9" s="1138"/>
      <c r="BN9" s="1138"/>
      <c r="BO9" s="1138"/>
      <c r="BP9" s="1138"/>
      <c r="BQ9" s="1138"/>
      <c r="BR9" s="1138"/>
      <c r="BS9" s="1138"/>
      <c r="BW9" s="345"/>
      <c r="BX9" s="345"/>
      <c r="BY9" s="345"/>
      <c r="BZ9" s="345"/>
      <c r="CA9" s="1130"/>
      <c r="CB9" s="1130"/>
      <c r="CC9" s="1130"/>
      <c r="CD9" s="1130"/>
      <c r="CE9" s="1130"/>
      <c r="CF9" s="1130"/>
      <c r="CG9" s="1130"/>
      <c r="CH9" s="1130"/>
      <c r="CI9" s="1130"/>
      <c r="CJ9" s="1130"/>
      <c r="CK9" s="1130"/>
      <c r="CL9" s="1131"/>
      <c r="CM9" s="1131"/>
      <c r="CN9" s="1131"/>
      <c r="CO9" s="1131"/>
      <c r="CP9" s="1131"/>
      <c r="CQ9" s="1131"/>
      <c r="CR9" s="1131"/>
      <c r="CS9" s="1131"/>
      <c r="CT9" s="1131"/>
      <c r="CU9" s="1131"/>
      <c r="CV9" s="1131"/>
    </row>
    <row r="10" spans="1:118" ht="3" customHeight="1" x14ac:dyDescent="0.15">
      <c r="A10" s="461"/>
      <c r="B10" s="1123"/>
      <c r="C10" s="1123"/>
      <c r="D10" s="1123"/>
      <c r="E10" s="461"/>
      <c r="F10" s="461"/>
      <c r="G10" s="410"/>
      <c r="AI10" s="455"/>
      <c r="AJ10" s="1138"/>
      <c r="AK10" s="1138"/>
      <c r="AL10" s="1138"/>
      <c r="AM10" s="1138"/>
      <c r="AN10" s="1138"/>
      <c r="AO10" s="1138"/>
      <c r="AP10" s="1138"/>
      <c r="AQ10" s="1138"/>
      <c r="AR10" s="1138"/>
      <c r="AS10" s="1138"/>
      <c r="AT10" s="1138"/>
      <c r="AU10" s="1138"/>
      <c r="AV10" s="1138"/>
      <c r="AW10" s="1138"/>
      <c r="AX10" s="1138"/>
      <c r="AY10" s="1138"/>
      <c r="AZ10" s="1138"/>
      <c r="BA10" s="1138"/>
      <c r="BB10" s="1138"/>
      <c r="BC10" s="1138"/>
      <c r="BD10" s="1138"/>
      <c r="BE10" s="1138"/>
      <c r="BF10" s="1138"/>
      <c r="BG10" s="1138"/>
      <c r="BH10" s="1138"/>
      <c r="BI10" s="1138"/>
      <c r="BJ10" s="1138"/>
      <c r="BK10" s="1138"/>
      <c r="BL10" s="1138"/>
      <c r="BM10" s="1138"/>
      <c r="BN10" s="1138"/>
      <c r="BO10" s="1138"/>
      <c r="BP10" s="1138"/>
      <c r="BQ10" s="1138"/>
      <c r="BR10" s="1138"/>
      <c r="BS10" s="1138"/>
      <c r="BW10" s="345"/>
      <c r="BX10" s="345"/>
      <c r="BY10" s="345"/>
      <c r="BZ10" s="345"/>
      <c r="CA10" s="345"/>
      <c r="CB10" s="1124">
        <f>IF(従業員情報!$H$22="大正","○",)</f>
        <v>0</v>
      </c>
      <c r="CC10" s="1124">
        <f>IF(従業員情報!$H$22="昭和","○",)</f>
        <v>0</v>
      </c>
      <c r="CD10" s="1124">
        <f>IF(従業員情報!$H$22="令和","○",)</f>
        <v>0</v>
      </c>
      <c r="CE10" s="1124">
        <f>IF(従業員情報!$H$22="平成","○",)</f>
        <v>0</v>
      </c>
      <c r="CF10" s="1124">
        <f>IF(従業員情報!$H$22="令和","○",)</f>
        <v>0</v>
      </c>
      <c r="CG10" s="1124">
        <f>IF(従業員情報!$H$22="令和","○",)</f>
        <v>0</v>
      </c>
      <c r="CH10" s="1124">
        <f>IF(従業員情報!$H$22="令和","○",)</f>
        <v>0</v>
      </c>
      <c r="CI10" s="345"/>
      <c r="CJ10" s="345"/>
      <c r="CK10" s="1132">
        <f>従業員情報!L22</f>
        <v>3</v>
      </c>
      <c r="CL10" s="1132"/>
      <c r="CM10" s="1132"/>
      <c r="CN10" s="345"/>
      <c r="CO10" s="1132">
        <f>従業員情報!N22</f>
        <v>4</v>
      </c>
      <c r="CP10" s="1132"/>
      <c r="CR10" s="1124">
        <f>従業員情報!P22</f>
        <v>5</v>
      </c>
      <c r="CS10" s="1124"/>
    </row>
    <row r="11" spans="1:118" ht="3" customHeight="1" x14ac:dyDescent="0.15">
      <c r="A11" s="461"/>
      <c r="B11" s="1123"/>
      <c r="C11" s="1123"/>
      <c r="D11" s="1123"/>
      <c r="E11" s="461"/>
      <c r="F11" s="461"/>
      <c r="G11" s="410"/>
      <c r="AI11" s="455"/>
      <c r="AJ11" s="1138"/>
      <c r="AK11" s="1138"/>
      <c r="AL11" s="1138"/>
      <c r="AM11" s="1138"/>
      <c r="AN11" s="1138"/>
      <c r="AO11" s="1138"/>
      <c r="AP11" s="1138"/>
      <c r="AQ11" s="1138"/>
      <c r="AR11" s="1138"/>
      <c r="AS11" s="1138"/>
      <c r="AT11" s="1138"/>
      <c r="AU11" s="1138"/>
      <c r="AV11" s="1138"/>
      <c r="AW11" s="1138"/>
      <c r="AX11" s="1138"/>
      <c r="AY11" s="1138"/>
      <c r="AZ11" s="1138"/>
      <c r="BA11" s="1138"/>
      <c r="BB11" s="1138"/>
      <c r="BC11" s="1138"/>
      <c r="BD11" s="1138"/>
      <c r="BE11" s="1138"/>
      <c r="BF11" s="1138"/>
      <c r="BG11" s="1138"/>
      <c r="BH11" s="1138"/>
      <c r="BI11" s="1138"/>
      <c r="BJ11" s="1138"/>
      <c r="BK11" s="1138"/>
      <c r="BL11" s="1138"/>
      <c r="BM11" s="1138"/>
      <c r="BN11" s="1138"/>
      <c r="BO11" s="1138"/>
      <c r="BP11" s="1138"/>
      <c r="BQ11" s="1138"/>
      <c r="BR11" s="1138"/>
      <c r="BS11" s="1138"/>
      <c r="BY11" s="418"/>
      <c r="BZ11" s="418"/>
      <c r="CA11" s="418"/>
      <c r="CB11" s="1124"/>
      <c r="CC11" s="1124"/>
      <c r="CD11" s="1124"/>
      <c r="CE11" s="1124"/>
      <c r="CF11" s="1124"/>
      <c r="CG11" s="1124"/>
      <c r="CH11" s="1124"/>
      <c r="CJ11" s="13"/>
      <c r="CK11" s="1132"/>
      <c r="CL11" s="1132"/>
      <c r="CM11" s="1132"/>
      <c r="CN11" s="13"/>
      <c r="CO11" s="1132"/>
      <c r="CP11" s="1132"/>
      <c r="CR11" s="1124"/>
      <c r="CS11" s="1124"/>
      <c r="DN11" s="456"/>
    </row>
    <row r="12" spans="1:118" ht="6" customHeight="1" x14ac:dyDescent="0.15">
      <c r="AI12" s="455"/>
      <c r="AJ12" s="1138"/>
      <c r="AK12" s="1138"/>
      <c r="AL12" s="1138"/>
      <c r="AM12" s="1138"/>
      <c r="AN12" s="1138"/>
      <c r="AO12" s="1138"/>
      <c r="AP12" s="1138"/>
      <c r="AQ12" s="1138"/>
      <c r="AR12" s="1138"/>
      <c r="AS12" s="1138"/>
      <c r="AT12" s="1138"/>
      <c r="AU12" s="1138"/>
      <c r="AV12" s="1138"/>
      <c r="AW12" s="1138"/>
      <c r="AX12" s="1138"/>
      <c r="AY12" s="1138"/>
      <c r="AZ12" s="1138"/>
      <c r="BA12" s="1138"/>
      <c r="BB12" s="1138"/>
      <c r="BC12" s="1138"/>
      <c r="BD12" s="1138"/>
      <c r="BE12" s="1138"/>
      <c r="BF12" s="1138"/>
      <c r="BG12" s="1138"/>
      <c r="BH12" s="1138"/>
      <c r="BI12" s="1138"/>
      <c r="BJ12" s="1138"/>
      <c r="BK12" s="1138"/>
      <c r="BL12" s="1138"/>
      <c r="BM12" s="1138"/>
      <c r="BN12" s="1138"/>
      <c r="BO12" s="1138"/>
      <c r="BP12" s="1138"/>
      <c r="BQ12" s="1138"/>
      <c r="BR12" s="1138"/>
      <c r="BS12" s="1138"/>
      <c r="BY12" s="418"/>
      <c r="BZ12" s="418"/>
      <c r="CA12" s="418"/>
      <c r="CB12" s="1124"/>
      <c r="CC12" s="1124"/>
      <c r="CD12" s="1124"/>
      <c r="CE12" s="1124"/>
      <c r="CF12" s="1124"/>
      <c r="CG12" s="1124"/>
      <c r="CH12" s="1124"/>
      <c r="CI12" s="13"/>
      <c r="CJ12" s="13"/>
      <c r="CK12" s="1132"/>
      <c r="CL12" s="1132"/>
      <c r="CM12" s="1132"/>
      <c r="CN12" s="13"/>
      <c r="CO12" s="1132"/>
      <c r="CP12" s="1132"/>
      <c r="CR12" s="1124"/>
      <c r="CS12" s="1124"/>
    </row>
    <row r="13" spans="1:118" ht="3" customHeight="1" x14ac:dyDescent="0.15">
      <c r="AI13" s="455"/>
      <c r="AJ13" s="455"/>
      <c r="AK13" s="455"/>
      <c r="AL13" s="455"/>
      <c r="AM13" s="455"/>
      <c r="AN13" s="455"/>
      <c r="AO13" s="455"/>
      <c r="AP13" s="455"/>
      <c r="AQ13" s="455"/>
      <c r="AR13" s="455"/>
      <c r="AS13" s="455"/>
      <c r="AT13" s="455"/>
      <c r="AU13" s="455"/>
      <c r="AV13" s="455"/>
      <c r="AW13" s="455"/>
      <c r="AX13" s="455"/>
      <c r="AY13" s="455"/>
      <c r="AZ13" s="455"/>
      <c r="BA13" s="455"/>
      <c r="BB13" s="455"/>
      <c r="BC13" s="455"/>
      <c r="BD13" s="455"/>
      <c r="BE13" s="455"/>
      <c r="BF13" s="455"/>
      <c r="BG13" s="455"/>
      <c r="BH13" s="455"/>
      <c r="BI13" s="455"/>
      <c r="BJ13" s="455"/>
      <c r="BK13" s="455"/>
      <c r="BL13" s="455"/>
      <c r="BM13" s="455"/>
      <c r="BN13" s="455"/>
      <c r="BO13" s="455"/>
      <c r="BP13" s="455"/>
      <c r="BQ13" s="455"/>
      <c r="BY13" s="418"/>
      <c r="BZ13" s="418"/>
      <c r="CA13" s="418"/>
      <c r="CB13" s="418"/>
      <c r="CD13" s="454"/>
      <c r="CF13" s="13"/>
      <c r="CG13" s="13"/>
      <c r="CH13" s="13"/>
      <c r="CI13" s="13"/>
      <c r="CJ13" s="13"/>
      <c r="CK13" s="13"/>
      <c r="CL13" s="13"/>
      <c r="CM13" s="13"/>
      <c r="CN13" s="13"/>
      <c r="CO13" s="13"/>
      <c r="CP13" s="13"/>
    </row>
    <row r="14" spans="1:118" ht="3" customHeight="1" x14ac:dyDescent="0.15">
      <c r="AY14" s="14"/>
      <c r="BB14" s="15"/>
      <c r="BJ14" s="14"/>
      <c r="BW14" s="363"/>
      <c r="BX14" s="363"/>
      <c r="BY14" s="363"/>
      <c r="CQ14" s="363"/>
      <c r="CR14" s="363"/>
      <c r="CS14" s="363"/>
    </row>
    <row r="15" spans="1:118" ht="3" customHeight="1" x14ac:dyDescent="0.15">
      <c r="AY15" s="14"/>
      <c r="BB15" s="15"/>
      <c r="BJ15" s="14"/>
      <c r="CL15" s="363"/>
      <c r="CM15" s="363"/>
      <c r="CN15" s="363"/>
      <c r="CO15" s="363"/>
      <c r="CP15" s="363"/>
      <c r="CQ15" s="363"/>
      <c r="CR15" s="363"/>
      <c r="CS15" s="363"/>
    </row>
    <row r="16" spans="1:118" ht="3" customHeight="1" x14ac:dyDescent="0.15">
      <c r="AY16" s="14"/>
      <c r="BB16" s="15"/>
      <c r="BJ16" s="14"/>
    </row>
    <row r="17" spans="10:109" ht="3" customHeight="1" x14ac:dyDescent="0.15">
      <c r="AY17" s="14"/>
      <c r="BB17" s="15"/>
      <c r="BJ17" s="14"/>
    </row>
    <row r="18" spans="10:109" ht="3" customHeight="1" x14ac:dyDescent="0.15">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row>
    <row r="19" spans="10:109" ht="3" customHeight="1" x14ac:dyDescent="0.15">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row>
    <row r="20" spans="10:109" ht="3" customHeight="1" x14ac:dyDescent="0.15">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row>
    <row r="21" spans="10:109" ht="3" customHeight="1" x14ac:dyDescent="0.15">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row>
    <row r="22" spans="10:109" ht="3" customHeight="1" x14ac:dyDescent="0.15">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S22" s="13"/>
      <c r="BT22" s="13"/>
      <c r="BV22" s="363"/>
      <c r="BW22" s="363"/>
      <c r="BX22" s="363"/>
      <c r="CB22" s="363"/>
      <c r="CC22" s="363"/>
      <c r="CD22" s="363"/>
      <c r="CE22" s="363"/>
      <c r="CF22" s="363"/>
      <c r="CH22" s="13"/>
      <c r="CI22" s="13"/>
      <c r="CJ22" s="13"/>
      <c r="CM22" s="363"/>
      <c r="CN22" s="363"/>
      <c r="CO22" s="363"/>
      <c r="CP22" s="363"/>
      <c r="CQ22" s="363"/>
      <c r="CR22" s="363"/>
      <c r="CX22" s="363"/>
      <c r="CY22" s="363"/>
      <c r="CZ22" s="363"/>
      <c r="DA22" s="363"/>
      <c r="DB22" s="363"/>
    </row>
    <row r="23" spans="10:109" ht="3" customHeight="1" x14ac:dyDescent="0.15">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row>
    <row r="24" spans="10:109" ht="3" customHeight="1" x14ac:dyDescent="0.15">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row>
    <row r="25" spans="10:109" ht="3" customHeight="1" x14ac:dyDescent="0.15">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row>
    <row r="26" spans="10:109" ht="3" customHeight="1" x14ac:dyDescent="0.15">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S26" s="460"/>
      <c r="BT26" s="460"/>
      <c r="BU26" s="460"/>
      <c r="BV26" s="460"/>
      <c r="BW26" s="460"/>
      <c r="BX26" s="460"/>
      <c r="BY26" s="460"/>
      <c r="BZ26" s="460"/>
      <c r="CA26" s="460"/>
      <c r="CB26" s="460"/>
      <c r="CC26" s="460"/>
      <c r="CD26" s="460"/>
      <c r="CE26" s="460"/>
      <c r="CF26" s="460"/>
      <c r="CG26" s="460"/>
      <c r="CH26" s="460"/>
      <c r="CI26" s="460"/>
      <c r="CJ26" s="460"/>
      <c r="CK26" s="460"/>
      <c r="CL26" s="460"/>
      <c r="CM26" s="460"/>
      <c r="CN26" s="460"/>
      <c r="CO26" s="460"/>
      <c r="CP26" s="460"/>
      <c r="CQ26" s="460"/>
      <c r="CR26" s="460"/>
      <c r="CS26" s="460"/>
      <c r="CT26" s="460"/>
      <c r="CU26" s="460"/>
      <c r="CV26" s="460"/>
      <c r="CW26" s="460"/>
      <c r="CX26" s="460"/>
      <c r="CY26" s="460"/>
      <c r="CZ26" s="460"/>
      <c r="DA26" s="460"/>
      <c r="DB26" s="460"/>
      <c r="DC26" s="460"/>
      <c r="DD26" s="460"/>
      <c r="DE26" s="460"/>
    </row>
    <row r="27" spans="10:109" ht="3" customHeight="1" x14ac:dyDescent="0.15">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S27" s="460"/>
      <c r="BT27" s="460"/>
      <c r="BU27" s="460"/>
      <c r="BV27" s="460"/>
      <c r="BW27" s="460"/>
      <c r="BX27" s="460"/>
      <c r="BY27" s="460"/>
      <c r="BZ27" s="460"/>
      <c r="CA27" s="460"/>
      <c r="CB27" s="460"/>
      <c r="CC27" s="460"/>
      <c r="CD27" s="460"/>
      <c r="CE27" s="460"/>
      <c r="CF27" s="460"/>
      <c r="CG27" s="460"/>
      <c r="CH27" s="460"/>
      <c r="CI27" s="460"/>
      <c r="CJ27" s="460"/>
      <c r="CK27" s="460"/>
      <c r="CL27" s="460"/>
      <c r="CM27" s="460"/>
      <c r="CN27" s="460"/>
      <c r="CO27" s="460"/>
      <c r="CP27" s="460"/>
      <c r="CQ27" s="460"/>
      <c r="CR27" s="460"/>
      <c r="CS27" s="460"/>
      <c r="CT27" s="460"/>
      <c r="CU27" s="460"/>
      <c r="CV27" s="460"/>
      <c r="CW27" s="460"/>
      <c r="CX27" s="460"/>
      <c r="CY27" s="460"/>
      <c r="CZ27" s="460"/>
      <c r="DA27" s="460"/>
      <c r="DB27" s="460"/>
      <c r="DC27" s="460"/>
      <c r="DD27" s="460"/>
      <c r="DE27" s="460"/>
    </row>
    <row r="28" spans="10:109" ht="3" customHeight="1" x14ac:dyDescent="0.15">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S28" s="460"/>
      <c r="BT28" s="460"/>
      <c r="BU28" s="460"/>
      <c r="BV28" s="460"/>
      <c r="BW28" s="460"/>
      <c r="BX28" s="460"/>
      <c r="BY28" s="1133" t="str">
        <f>IF(Sheet1!$B$1="yes",,"ＳＡＭＰＬＥ")</f>
        <v>ＳＡＭＰＬＥ</v>
      </c>
      <c r="BZ28" s="1133"/>
      <c r="CA28" s="1133"/>
      <c r="CB28" s="1133"/>
      <c r="CC28" s="1133"/>
      <c r="CD28" s="1133"/>
      <c r="CE28" s="1133"/>
      <c r="CF28" s="1133"/>
      <c r="CG28" s="1133"/>
      <c r="CH28" s="1133"/>
      <c r="CI28" s="1133"/>
      <c r="CJ28" s="1133"/>
      <c r="CK28" s="1133"/>
      <c r="CL28" s="1133"/>
      <c r="CM28" s="1133"/>
      <c r="CN28" s="1133"/>
      <c r="CO28" s="1133"/>
      <c r="CP28" s="1133"/>
      <c r="CQ28" s="1133"/>
      <c r="CR28" s="1133"/>
      <c r="CS28" s="1133"/>
      <c r="CT28" s="1133"/>
      <c r="CU28" s="1133"/>
      <c r="CV28" s="1133"/>
      <c r="CW28" s="1133"/>
      <c r="CX28" s="1133"/>
      <c r="CY28" s="1133"/>
      <c r="CZ28" s="1133"/>
      <c r="DA28" s="1133"/>
      <c r="DB28" s="1133"/>
      <c r="DC28" s="460"/>
      <c r="DD28" s="460"/>
      <c r="DE28" s="460"/>
    </row>
    <row r="29" spans="10:109" ht="3" customHeight="1" x14ac:dyDescent="0.15">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S29" s="460"/>
      <c r="BT29" s="460"/>
      <c r="BU29" s="460"/>
      <c r="BV29" s="460"/>
      <c r="BW29" s="460"/>
      <c r="BX29" s="460"/>
      <c r="BY29" s="1133"/>
      <c r="BZ29" s="1133"/>
      <c r="CA29" s="1133"/>
      <c r="CB29" s="1133"/>
      <c r="CC29" s="1133"/>
      <c r="CD29" s="1133"/>
      <c r="CE29" s="1133"/>
      <c r="CF29" s="1133"/>
      <c r="CG29" s="1133"/>
      <c r="CH29" s="1133"/>
      <c r="CI29" s="1133"/>
      <c r="CJ29" s="1133"/>
      <c r="CK29" s="1133"/>
      <c r="CL29" s="1133"/>
      <c r="CM29" s="1133"/>
      <c r="CN29" s="1133"/>
      <c r="CO29" s="1133"/>
      <c r="CP29" s="1133"/>
      <c r="CQ29" s="1133"/>
      <c r="CR29" s="1133"/>
      <c r="CS29" s="1133"/>
      <c r="CT29" s="1133"/>
      <c r="CU29" s="1133"/>
      <c r="CV29" s="1133"/>
      <c r="CW29" s="1133"/>
      <c r="CX29" s="1133"/>
      <c r="CY29" s="1133"/>
      <c r="CZ29" s="1133"/>
      <c r="DA29" s="1133"/>
      <c r="DB29" s="1133"/>
      <c r="DC29" s="460"/>
      <c r="DD29" s="460"/>
      <c r="DE29" s="460"/>
    </row>
    <row r="30" spans="10:109" ht="3" customHeight="1" x14ac:dyDescent="0.15">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S30" s="460"/>
      <c r="BT30" s="460"/>
      <c r="BU30" s="460"/>
      <c r="BV30" s="460"/>
      <c r="BW30" s="460"/>
      <c r="BX30" s="460"/>
      <c r="BY30" s="1133"/>
      <c r="BZ30" s="1133"/>
      <c r="CA30" s="1133"/>
      <c r="CB30" s="1133"/>
      <c r="CC30" s="1133"/>
      <c r="CD30" s="1133"/>
      <c r="CE30" s="1133"/>
      <c r="CF30" s="1133"/>
      <c r="CG30" s="1133"/>
      <c r="CH30" s="1133"/>
      <c r="CI30" s="1133"/>
      <c r="CJ30" s="1133"/>
      <c r="CK30" s="1133"/>
      <c r="CL30" s="1133"/>
      <c r="CM30" s="1133"/>
      <c r="CN30" s="1133"/>
      <c r="CO30" s="1133"/>
      <c r="CP30" s="1133"/>
      <c r="CQ30" s="1133"/>
      <c r="CR30" s="1133"/>
      <c r="CS30" s="1133"/>
      <c r="CT30" s="1133"/>
      <c r="CU30" s="1133"/>
      <c r="CV30" s="1133"/>
      <c r="CW30" s="1133"/>
      <c r="CX30" s="1133"/>
      <c r="CY30" s="1133"/>
      <c r="CZ30" s="1133"/>
      <c r="DA30" s="1133"/>
      <c r="DB30" s="1133"/>
      <c r="DC30" s="460"/>
      <c r="DD30" s="460"/>
      <c r="DE30" s="460"/>
    </row>
    <row r="31" spans="10:109" ht="3" customHeight="1" x14ac:dyDescent="0.15">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S31" s="460"/>
      <c r="BT31" s="460"/>
      <c r="BU31" s="460"/>
      <c r="BV31" s="460"/>
      <c r="BW31" s="460"/>
      <c r="BX31" s="460"/>
      <c r="BY31" s="1133"/>
      <c r="BZ31" s="1133"/>
      <c r="CA31" s="1133"/>
      <c r="CB31" s="1133"/>
      <c r="CC31" s="1133"/>
      <c r="CD31" s="1133"/>
      <c r="CE31" s="1133"/>
      <c r="CF31" s="1133"/>
      <c r="CG31" s="1133"/>
      <c r="CH31" s="1133"/>
      <c r="CI31" s="1133"/>
      <c r="CJ31" s="1133"/>
      <c r="CK31" s="1133"/>
      <c r="CL31" s="1133"/>
      <c r="CM31" s="1133"/>
      <c r="CN31" s="1133"/>
      <c r="CO31" s="1133"/>
      <c r="CP31" s="1133"/>
      <c r="CQ31" s="1133"/>
      <c r="CR31" s="1133"/>
      <c r="CS31" s="1133"/>
      <c r="CT31" s="1133"/>
      <c r="CU31" s="1133"/>
      <c r="CV31" s="1133"/>
      <c r="CW31" s="1133"/>
      <c r="CX31" s="1133"/>
      <c r="CY31" s="1133"/>
      <c r="CZ31" s="1133"/>
      <c r="DA31" s="1133"/>
      <c r="DB31" s="1133"/>
      <c r="DC31" s="460"/>
      <c r="DD31" s="460"/>
      <c r="DE31" s="460"/>
    </row>
    <row r="32" spans="10:109" ht="3" customHeight="1" x14ac:dyDescent="0.15">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S32" s="460"/>
      <c r="BT32" s="460"/>
      <c r="BU32" s="460"/>
      <c r="BV32" s="460"/>
      <c r="BW32" s="460"/>
      <c r="BX32" s="460"/>
      <c r="BY32" s="1133"/>
      <c r="BZ32" s="1133"/>
      <c r="CA32" s="1133"/>
      <c r="CB32" s="1133"/>
      <c r="CC32" s="1133"/>
      <c r="CD32" s="1133"/>
      <c r="CE32" s="1133"/>
      <c r="CF32" s="1133"/>
      <c r="CG32" s="1133"/>
      <c r="CH32" s="1133"/>
      <c r="CI32" s="1133"/>
      <c r="CJ32" s="1133"/>
      <c r="CK32" s="1133"/>
      <c r="CL32" s="1133"/>
      <c r="CM32" s="1133"/>
      <c r="CN32" s="1133"/>
      <c r="CO32" s="1133"/>
      <c r="CP32" s="1133"/>
      <c r="CQ32" s="1133"/>
      <c r="CR32" s="1133"/>
      <c r="CS32" s="1133"/>
      <c r="CT32" s="1133"/>
      <c r="CU32" s="1133"/>
      <c r="CV32" s="1133"/>
      <c r="CW32" s="1133"/>
      <c r="CX32" s="1133"/>
      <c r="CY32" s="1133"/>
      <c r="CZ32" s="1133"/>
      <c r="DA32" s="1133"/>
      <c r="DB32" s="1133"/>
      <c r="DC32" s="460"/>
      <c r="DD32" s="460"/>
      <c r="DE32" s="460"/>
    </row>
    <row r="33" spans="2:109" ht="3" customHeight="1" x14ac:dyDescent="0.15">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S33" s="460"/>
      <c r="BT33" s="460"/>
      <c r="BU33" s="460"/>
      <c r="BV33" s="460"/>
      <c r="BW33" s="460"/>
      <c r="BX33" s="460"/>
      <c r="BY33" s="1133"/>
      <c r="BZ33" s="1133"/>
      <c r="CA33" s="1133"/>
      <c r="CB33" s="1133"/>
      <c r="CC33" s="1133"/>
      <c r="CD33" s="1133"/>
      <c r="CE33" s="1133"/>
      <c r="CF33" s="1133"/>
      <c r="CG33" s="1133"/>
      <c r="CH33" s="1133"/>
      <c r="CI33" s="1133"/>
      <c r="CJ33" s="1133"/>
      <c r="CK33" s="1133"/>
      <c r="CL33" s="1133"/>
      <c r="CM33" s="1133"/>
      <c r="CN33" s="1133"/>
      <c r="CO33" s="1133"/>
      <c r="CP33" s="1133"/>
      <c r="CQ33" s="1133"/>
      <c r="CR33" s="1133"/>
      <c r="CS33" s="1133"/>
      <c r="CT33" s="1133"/>
      <c r="CU33" s="1133"/>
      <c r="CV33" s="1133"/>
      <c r="CW33" s="1133"/>
      <c r="CX33" s="1133"/>
      <c r="CY33" s="1133"/>
      <c r="CZ33" s="1133"/>
      <c r="DA33" s="1133"/>
      <c r="DB33" s="1133"/>
      <c r="DC33" s="460"/>
      <c r="DD33" s="460"/>
      <c r="DE33" s="460"/>
    </row>
    <row r="34" spans="2:109" ht="3" customHeight="1" x14ac:dyDescent="0.15">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S34" s="460"/>
      <c r="BT34" s="460"/>
      <c r="BU34" s="460"/>
      <c r="BV34" s="460"/>
      <c r="BW34" s="460"/>
      <c r="BX34" s="460"/>
      <c r="BY34" s="1133"/>
      <c r="BZ34" s="1133"/>
      <c r="CA34" s="1133"/>
      <c r="CB34" s="1133"/>
      <c r="CC34" s="1133"/>
      <c r="CD34" s="1133"/>
      <c r="CE34" s="1133"/>
      <c r="CF34" s="1133"/>
      <c r="CG34" s="1133"/>
      <c r="CH34" s="1133"/>
      <c r="CI34" s="1133"/>
      <c r="CJ34" s="1133"/>
      <c r="CK34" s="1133"/>
      <c r="CL34" s="1133"/>
      <c r="CM34" s="1133"/>
      <c r="CN34" s="1133"/>
      <c r="CO34" s="1133"/>
      <c r="CP34" s="1133"/>
      <c r="CQ34" s="1133"/>
      <c r="CR34" s="1133"/>
      <c r="CS34" s="1133"/>
      <c r="CT34" s="1133"/>
      <c r="CU34" s="1133"/>
      <c r="CV34" s="1133"/>
      <c r="CW34" s="1133"/>
      <c r="CX34" s="1133"/>
      <c r="CY34" s="1133"/>
      <c r="CZ34" s="1133"/>
      <c r="DA34" s="1133"/>
      <c r="DB34" s="1133"/>
      <c r="DC34" s="460"/>
      <c r="DD34" s="460"/>
      <c r="DE34" s="460"/>
    </row>
    <row r="35" spans="2:109" ht="3" customHeight="1" x14ac:dyDescent="0.15">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S35" s="460"/>
      <c r="BT35" s="460"/>
      <c r="BU35" s="460"/>
      <c r="BV35" s="460"/>
      <c r="BW35" s="460"/>
      <c r="BX35" s="460"/>
      <c r="BY35" s="1133"/>
      <c r="BZ35" s="1133"/>
      <c r="CA35" s="1133"/>
      <c r="CB35" s="1133"/>
      <c r="CC35" s="1133"/>
      <c r="CD35" s="1133"/>
      <c r="CE35" s="1133"/>
      <c r="CF35" s="1133"/>
      <c r="CG35" s="1133"/>
      <c r="CH35" s="1133"/>
      <c r="CI35" s="1133"/>
      <c r="CJ35" s="1133"/>
      <c r="CK35" s="1133"/>
      <c r="CL35" s="1133"/>
      <c r="CM35" s="1133"/>
      <c r="CN35" s="1133"/>
      <c r="CO35" s="1133"/>
      <c r="CP35" s="1133"/>
      <c r="CQ35" s="1133"/>
      <c r="CR35" s="1133"/>
      <c r="CS35" s="1133"/>
      <c r="CT35" s="1133"/>
      <c r="CU35" s="1133"/>
      <c r="CV35" s="1133"/>
      <c r="CW35" s="1133"/>
      <c r="CX35" s="1133"/>
      <c r="CY35" s="1133"/>
      <c r="CZ35" s="1133"/>
      <c r="DA35" s="1133"/>
      <c r="DB35" s="1133"/>
      <c r="DC35" s="460"/>
      <c r="DD35" s="460"/>
      <c r="DE35" s="460"/>
    </row>
    <row r="36" spans="2:109" ht="3" customHeight="1" x14ac:dyDescent="0.15">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S36" s="460"/>
      <c r="BT36" s="460"/>
      <c r="BU36" s="460"/>
      <c r="BV36" s="460"/>
      <c r="BW36" s="460"/>
      <c r="BX36" s="460"/>
      <c r="BY36" s="1133"/>
      <c r="BZ36" s="1133"/>
      <c r="CA36" s="1133"/>
      <c r="CB36" s="1133"/>
      <c r="CC36" s="1133"/>
      <c r="CD36" s="1133"/>
      <c r="CE36" s="1133"/>
      <c r="CF36" s="1133"/>
      <c r="CG36" s="1133"/>
      <c r="CH36" s="1133"/>
      <c r="CI36" s="1133"/>
      <c r="CJ36" s="1133"/>
      <c r="CK36" s="1133"/>
      <c r="CL36" s="1133"/>
      <c r="CM36" s="1133"/>
      <c r="CN36" s="1133"/>
      <c r="CO36" s="1133"/>
      <c r="CP36" s="1133"/>
      <c r="CQ36" s="1133"/>
      <c r="CR36" s="1133"/>
      <c r="CS36" s="1133"/>
      <c r="CT36" s="1133"/>
      <c r="CU36" s="1133"/>
      <c r="CV36" s="1133"/>
      <c r="CW36" s="1133"/>
      <c r="CX36" s="1133"/>
      <c r="CY36" s="1133"/>
      <c r="CZ36" s="1133"/>
      <c r="DA36" s="1133"/>
      <c r="DB36" s="1133"/>
      <c r="DC36" s="460"/>
      <c r="DD36" s="460"/>
      <c r="DE36" s="460"/>
    </row>
    <row r="37" spans="2:109" ht="3" customHeight="1" x14ac:dyDescent="0.15">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P37" s="1129" t="str">
        <f>IF(従業員情報!M26="有","○","")</f>
        <v/>
      </c>
      <c r="BS37" s="460"/>
      <c r="BT37" s="460"/>
      <c r="BU37" s="460"/>
      <c r="BV37" s="460"/>
      <c r="BW37" s="460"/>
      <c r="BX37" s="460"/>
      <c r="BY37" s="1133"/>
      <c r="BZ37" s="1133"/>
      <c r="CA37" s="1133"/>
      <c r="CB37" s="1133"/>
      <c r="CC37" s="1133"/>
      <c r="CD37" s="1133"/>
      <c r="CE37" s="1133"/>
      <c r="CF37" s="1133"/>
      <c r="CG37" s="1133"/>
      <c r="CH37" s="1133"/>
      <c r="CI37" s="1133"/>
      <c r="CJ37" s="1133"/>
      <c r="CK37" s="1133"/>
      <c r="CL37" s="1133"/>
      <c r="CM37" s="1133"/>
      <c r="CN37" s="1133"/>
      <c r="CO37" s="1133"/>
      <c r="CP37" s="1133"/>
      <c r="CQ37" s="1133"/>
      <c r="CR37" s="1133"/>
      <c r="CS37" s="1133"/>
      <c r="CT37" s="1133"/>
      <c r="CU37" s="1133"/>
      <c r="CV37" s="1133"/>
      <c r="CW37" s="1133"/>
      <c r="CX37" s="1133"/>
      <c r="CY37" s="1133"/>
      <c r="CZ37" s="1133"/>
      <c r="DA37" s="1133"/>
      <c r="DB37" s="1133"/>
      <c r="DC37" s="460"/>
      <c r="DD37" s="460"/>
      <c r="DE37" s="460"/>
    </row>
    <row r="38" spans="2:109" ht="3" customHeight="1" x14ac:dyDescent="0.15">
      <c r="J38" s="1124" t="str">
        <f>給与金額!D6</f>
        <v>1</v>
      </c>
      <c r="K38" s="1124">
        <f>給与金額!E6</f>
        <v>0</v>
      </c>
      <c r="L38" s="1124"/>
      <c r="M38" s="1125">
        <f>給与金額!F6+給与金額!Q14</f>
        <v>0</v>
      </c>
      <c r="N38" s="1125"/>
      <c r="O38" s="1125"/>
      <c r="P38" s="1125"/>
      <c r="Q38" s="1125"/>
      <c r="R38" s="1125"/>
      <c r="S38" s="1125"/>
      <c r="U38" s="1125">
        <f>給与金額!G6+給与金額!R14</f>
        <v>0</v>
      </c>
      <c r="V38" s="1125"/>
      <c r="W38" s="1125"/>
      <c r="X38" s="1125"/>
      <c r="Y38" s="1125"/>
      <c r="Z38" s="1125"/>
      <c r="AA38" s="416"/>
      <c r="AB38" s="1136">
        <f>給与金額!H6+給与金額!Q14-給与金額!R14</f>
        <v>0</v>
      </c>
      <c r="AC38" s="1136"/>
      <c r="AD38" s="1136"/>
      <c r="AE38" s="1136"/>
      <c r="AF38" s="1136"/>
      <c r="AG38" s="1136"/>
      <c r="AH38" s="1136"/>
      <c r="AI38" s="1136"/>
      <c r="AJ38" s="1136"/>
      <c r="AK38" s="1125">
        <f>給与金額!I6</f>
        <v>0</v>
      </c>
      <c r="AL38" s="1125"/>
      <c r="AM38" s="416"/>
      <c r="AN38" s="416"/>
      <c r="AO38" s="416"/>
      <c r="AP38" s="1125">
        <f>給与金額!J6+給与金額!S14</f>
        <v>0</v>
      </c>
      <c r="AQ38" s="1125"/>
      <c r="AR38" s="1125"/>
      <c r="AS38" s="1125"/>
      <c r="AT38" s="1125"/>
      <c r="AU38" s="1125"/>
      <c r="AV38" s="1125"/>
      <c r="AW38" s="1125"/>
      <c r="AX38" s="469"/>
      <c r="AY38" s="1120">
        <f>給与金額!K6</f>
        <v>0</v>
      </c>
      <c r="AZ38" s="1120"/>
      <c r="BA38" s="1120"/>
      <c r="BB38" s="1120"/>
      <c r="BC38" s="1120"/>
      <c r="BD38" s="1125">
        <f>AP38+AY38</f>
        <v>0</v>
      </c>
      <c r="BE38" s="1125"/>
      <c r="BF38" s="1125"/>
      <c r="BG38" s="1125"/>
      <c r="BH38" s="1125"/>
      <c r="BI38" s="1125"/>
      <c r="BJ38" s="1125"/>
      <c r="BK38" s="1125"/>
      <c r="BL38" s="1125"/>
      <c r="BP38" s="1129"/>
      <c r="BS38" s="460"/>
      <c r="BT38" s="460"/>
      <c r="BU38" s="460"/>
      <c r="BV38" s="460"/>
      <c r="BW38" s="460"/>
      <c r="BX38" s="460"/>
      <c r="BY38" s="1133"/>
      <c r="BZ38" s="1133"/>
      <c r="CA38" s="1133"/>
      <c r="CB38" s="1133"/>
      <c r="CC38" s="1133"/>
      <c r="CD38" s="1133"/>
      <c r="CE38" s="1133"/>
      <c r="CF38" s="1133"/>
      <c r="CG38" s="1133"/>
      <c r="CH38" s="1133"/>
      <c r="CI38" s="1133"/>
      <c r="CJ38" s="1133"/>
      <c r="CK38" s="1133"/>
      <c r="CL38" s="1133"/>
      <c r="CM38" s="1133"/>
      <c r="CN38" s="1133"/>
      <c r="CO38" s="1133"/>
      <c r="CP38" s="1133"/>
      <c r="CQ38" s="1133"/>
      <c r="CR38" s="1133"/>
      <c r="CS38" s="1133"/>
      <c r="CT38" s="1133"/>
      <c r="CU38" s="1133"/>
      <c r="CV38" s="1133"/>
      <c r="CW38" s="1133"/>
      <c r="CX38" s="1133"/>
      <c r="CY38" s="1133"/>
      <c r="CZ38" s="1133"/>
      <c r="DA38" s="1133"/>
      <c r="DB38" s="1133"/>
      <c r="DC38" s="460"/>
      <c r="DD38" s="460"/>
      <c r="DE38" s="460"/>
    </row>
    <row r="39" spans="2:109" ht="3" customHeight="1" x14ac:dyDescent="0.15">
      <c r="J39" s="1124"/>
      <c r="K39" s="1124"/>
      <c r="L39" s="1124"/>
      <c r="M39" s="1125"/>
      <c r="N39" s="1125"/>
      <c r="O39" s="1125"/>
      <c r="P39" s="1125"/>
      <c r="Q39" s="1125"/>
      <c r="R39" s="1125"/>
      <c r="S39" s="1125"/>
      <c r="U39" s="1125"/>
      <c r="V39" s="1125"/>
      <c r="W39" s="1125"/>
      <c r="X39" s="1125"/>
      <c r="Y39" s="1125"/>
      <c r="Z39" s="1125"/>
      <c r="AA39" s="416"/>
      <c r="AB39" s="1136"/>
      <c r="AC39" s="1136"/>
      <c r="AD39" s="1136"/>
      <c r="AE39" s="1136"/>
      <c r="AF39" s="1136"/>
      <c r="AG39" s="1136"/>
      <c r="AH39" s="1136"/>
      <c r="AI39" s="1136"/>
      <c r="AJ39" s="1136"/>
      <c r="AK39" s="1125"/>
      <c r="AL39" s="1125"/>
      <c r="AM39" s="416"/>
      <c r="AN39" s="416"/>
      <c r="AO39" s="416"/>
      <c r="AP39" s="1125"/>
      <c r="AQ39" s="1125"/>
      <c r="AR39" s="1125"/>
      <c r="AS39" s="1125"/>
      <c r="AT39" s="1125"/>
      <c r="AU39" s="1125"/>
      <c r="AV39" s="1125"/>
      <c r="AW39" s="1125"/>
      <c r="AX39" s="469"/>
      <c r="AY39" s="1120"/>
      <c r="AZ39" s="1120"/>
      <c r="BA39" s="1120"/>
      <c r="BB39" s="1120"/>
      <c r="BC39" s="1120"/>
      <c r="BD39" s="1125"/>
      <c r="BE39" s="1125"/>
      <c r="BF39" s="1125"/>
      <c r="BG39" s="1125"/>
      <c r="BH39" s="1125"/>
      <c r="BI39" s="1125"/>
      <c r="BJ39" s="1125"/>
      <c r="BK39" s="1125"/>
      <c r="BL39" s="1125"/>
      <c r="BP39" s="1129"/>
      <c r="BS39" s="460"/>
      <c r="BT39" s="460"/>
      <c r="BU39" s="460"/>
      <c r="BV39" s="460"/>
      <c r="BW39" s="460"/>
      <c r="BX39" s="460"/>
      <c r="BY39" s="1133"/>
      <c r="BZ39" s="1133"/>
      <c r="CA39" s="1133"/>
      <c r="CB39" s="1133"/>
      <c r="CC39" s="1133"/>
      <c r="CD39" s="1133"/>
      <c r="CE39" s="1133"/>
      <c r="CF39" s="1133"/>
      <c r="CG39" s="1133"/>
      <c r="CH39" s="1133"/>
      <c r="CI39" s="1133"/>
      <c r="CJ39" s="1133"/>
      <c r="CK39" s="1133"/>
      <c r="CL39" s="1133"/>
      <c r="CM39" s="1133"/>
      <c r="CN39" s="1133"/>
      <c r="CO39" s="1133"/>
      <c r="CP39" s="1133"/>
      <c r="CQ39" s="1133"/>
      <c r="CR39" s="1133"/>
      <c r="CS39" s="1133"/>
      <c r="CT39" s="1133"/>
      <c r="CU39" s="1133"/>
      <c r="CV39" s="1133"/>
      <c r="CW39" s="1133"/>
      <c r="CX39" s="1133"/>
      <c r="CY39" s="1133"/>
      <c r="CZ39" s="1133"/>
      <c r="DA39" s="1133"/>
      <c r="DB39" s="1133"/>
      <c r="DC39" s="460"/>
      <c r="DD39" s="460"/>
      <c r="DE39" s="460"/>
    </row>
    <row r="40" spans="2:109" ht="3" customHeight="1" x14ac:dyDescent="0.15">
      <c r="J40" s="1124"/>
      <c r="K40" s="1124"/>
      <c r="L40" s="1124"/>
      <c r="M40" s="1125"/>
      <c r="N40" s="1125"/>
      <c r="O40" s="1125"/>
      <c r="P40" s="1125"/>
      <c r="Q40" s="1125"/>
      <c r="R40" s="1125"/>
      <c r="S40" s="1125"/>
      <c r="U40" s="1125"/>
      <c r="V40" s="1125"/>
      <c r="W40" s="1125"/>
      <c r="X40" s="1125"/>
      <c r="Y40" s="1125"/>
      <c r="Z40" s="1125"/>
      <c r="AA40" s="416"/>
      <c r="AB40" s="1136"/>
      <c r="AC40" s="1136"/>
      <c r="AD40" s="1136"/>
      <c r="AE40" s="1136"/>
      <c r="AF40" s="1136"/>
      <c r="AG40" s="1136"/>
      <c r="AH40" s="1136"/>
      <c r="AI40" s="1136"/>
      <c r="AJ40" s="1136"/>
      <c r="AK40" s="1125"/>
      <c r="AL40" s="1125"/>
      <c r="AM40" s="416"/>
      <c r="AN40" s="416"/>
      <c r="AO40" s="416"/>
      <c r="AP40" s="1125"/>
      <c r="AQ40" s="1125"/>
      <c r="AR40" s="1125"/>
      <c r="AS40" s="1125"/>
      <c r="AT40" s="1125"/>
      <c r="AU40" s="1125"/>
      <c r="AV40" s="1125"/>
      <c r="AW40" s="1125"/>
      <c r="AX40" s="469"/>
      <c r="AY40" s="1120"/>
      <c r="AZ40" s="1120"/>
      <c r="BA40" s="1120"/>
      <c r="BB40" s="1120"/>
      <c r="BC40" s="1120"/>
      <c r="BD40" s="1125"/>
      <c r="BE40" s="1125"/>
      <c r="BF40" s="1125"/>
      <c r="BG40" s="1125"/>
      <c r="BH40" s="1125"/>
      <c r="BI40" s="1125"/>
      <c r="BJ40" s="1125"/>
      <c r="BK40" s="1125"/>
      <c r="BL40" s="1125"/>
      <c r="BP40" s="1129"/>
      <c r="BS40" s="460"/>
      <c r="BT40" s="460"/>
      <c r="BU40" s="460"/>
      <c r="BV40" s="460"/>
      <c r="BW40" s="460"/>
      <c r="BX40" s="460"/>
      <c r="BY40" s="1133"/>
      <c r="BZ40" s="1133"/>
      <c r="CA40" s="1133"/>
      <c r="CB40" s="1133"/>
      <c r="CC40" s="1133"/>
      <c r="CD40" s="1133"/>
      <c r="CE40" s="1133"/>
      <c r="CF40" s="1133"/>
      <c r="CG40" s="1133"/>
      <c r="CH40" s="1133"/>
      <c r="CI40" s="1133"/>
      <c r="CJ40" s="1133"/>
      <c r="CK40" s="1133"/>
      <c r="CL40" s="1133"/>
      <c r="CM40" s="1133"/>
      <c r="CN40" s="1133"/>
      <c r="CO40" s="1133"/>
      <c r="CP40" s="1133"/>
      <c r="CQ40" s="1133"/>
      <c r="CR40" s="1133"/>
      <c r="CS40" s="1133"/>
      <c r="CT40" s="1133"/>
      <c r="CU40" s="1133"/>
      <c r="CV40" s="1133"/>
      <c r="CW40" s="1133"/>
      <c r="CX40" s="1133"/>
      <c r="CY40" s="1133"/>
      <c r="CZ40" s="1133"/>
      <c r="DA40" s="1133"/>
      <c r="DB40" s="1133"/>
      <c r="DC40" s="460"/>
      <c r="DD40" s="460"/>
      <c r="DE40" s="460"/>
    </row>
    <row r="41" spans="2:109" ht="3" customHeight="1" x14ac:dyDescent="0.15">
      <c r="J41" s="1124"/>
      <c r="K41" s="1124"/>
      <c r="L41" s="1124"/>
      <c r="M41" s="1125"/>
      <c r="N41" s="1125"/>
      <c r="O41" s="1125"/>
      <c r="P41" s="1125"/>
      <c r="Q41" s="1125"/>
      <c r="R41" s="1125"/>
      <c r="S41" s="1125"/>
      <c r="U41" s="1125"/>
      <c r="V41" s="1125"/>
      <c r="W41" s="1125"/>
      <c r="X41" s="1125"/>
      <c r="Y41" s="1125"/>
      <c r="Z41" s="1125"/>
      <c r="AA41" s="416"/>
      <c r="AB41" s="1136"/>
      <c r="AC41" s="1136"/>
      <c r="AD41" s="1136"/>
      <c r="AE41" s="1136"/>
      <c r="AF41" s="1136"/>
      <c r="AG41" s="1136"/>
      <c r="AH41" s="1136"/>
      <c r="AI41" s="1136"/>
      <c r="AJ41" s="1136"/>
      <c r="AK41" s="1125"/>
      <c r="AL41" s="1125"/>
      <c r="AM41" s="416"/>
      <c r="AN41" s="416"/>
      <c r="AO41" s="416"/>
      <c r="AP41" s="1125"/>
      <c r="AQ41" s="1125"/>
      <c r="AR41" s="1125"/>
      <c r="AS41" s="1125"/>
      <c r="AT41" s="1125"/>
      <c r="AU41" s="1125"/>
      <c r="AV41" s="1125"/>
      <c r="AW41" s="1125"/>
      <c r="AX41" s="469"/>
      <c r="AY41" s="1120"/>
      <c r="AZ41" s="1120"/>
      <c r="BA41" s="1120"/>
      <c r="BB41" s="1120"/>
      <c r="BC41" s="1120"/>
      <c r="BD41" s="1125"/>
      <c r="BE41" s="1125"/>
      <c r="BF41" s="1125"/>
      <c r="BG41" s="1125"/>
      <c r="BH41" s="1125"/>
      <c r="BI41" s="1125"/>
      <c r="BJ41" s="1125"/>
      <c r="BK41" s="1125"/>
      <c r="BL41" s="1125"/>
      <c r="BM41" s="453"/>
      <c r="BN41" s="453"/>
      <c r="BO41" s="453"/>
      <c r="BP41" s="19"/>
      <c r="BS41" s="460"/>
      <c r="BT41" s="460"/>
      <c r="BU41" s="460"/>
      <c r="BV41" s="460"/>
      <c r="BW41" s="460"/>
      <c r="BX41" s="460"/>
      <c r="BY41" s="1133"/>
      <c r="BZ41" s="1133"/>
      <c r="CA41" s="1133"/>
      <c r="CB41" s="1133"/>
      <c r="CC41" s="1133"/>
      <c r="CD41" s="1133"/>
      <c r="CE41" s="1133"/>
      <c r="CF41" s="1133"/>
      <c r="CG41" s="1133"/>
      <c r="CH41" s="1133"/>
      <c r="CI41" s="1133"/>
      <c r="CJ41" s="1133"/>
      <c r="CK41" s="1133"/>
      <c r="CL41" s="1133"/>
      <c r="CM41" s="1133"/>
      <c r="CN41" s="1133"/>
      <c r="CO41" s="1133"/>
      <c r="CP41" s="1133"/>
      <c r="CQ41" s="1133"/>
      <c r="CR41" s="1133"/>
      <c r="CS41" s="1133"/>
      <c r="CT41" s="1133"/>
      <c r="CU41" s="1133"/>
      <c r="CV41" s="1133"/>
      <c r="CW41" s="1133"/>
      <c r="CX41" s="1133"/>
      <c r="CY41" s="1133"/>
      <c r="CZ41" s="1133"/>
      <c r="DA41" s="1133"/>
      <c r="DB41" s="1133"/>
      <c r="DC41" s="460"/>
      <c r="DD41" s="460"/>
      <c r="DE41" s="460"/>
    </row>
    <row r="42" spans="2:109" ht="3" customHeight="1" x14ac:dyDescent="0.15">
      <c r="B42" s="1150">
        <v>8</v>
      </c>
      <c r="C42" s="1150"/>
      <c r="D42" s="1150"/>
      <c r="J42" s="13"/>
      <c r="M42" s="469"/>
      <c r="N42" s="469"/>
      <c r="O42" s="469"/>
      <c r="P42" s="469"/>
      <c r="Q42" s="469"/>
      <c r="R42" s="469"/>
      <c r="S42" s="469"/>
      <c r="U42" s="469"/>
      <c r="V42" s="469"/>
      <c r="W42" s="469"/>
      <c r="X42" s="469"/>
      <c r="Y42" s="469"/>
      <c r="Z42" s="469"/>
      <c r="AA42" s="416"/>
      <c r="AB42" s="416"/>
      <c r="AC42" s="416"/>
      <c r="AD42" s="416"/>
      <c r="AE42" s="416"/>
      <c r="AF42" s="416"/>
      <c r="AG42" s="416"/>
      <c r="AH42" s="416"/>
      <c r="AI42" s="416"/>
      <c r="AJ42" s="416"/>
      <c r="AK42" s="469"/>
      <c r="AL42" s="469"/>
      <c r="AM42" s="416"/>
      <c r="AN42" s="416"/>
      <c r="AO42" s="416"/>
      <c r="AP42" s="469"/>
      <c r="AQ42" s="469"/>
      <c r="AR42" s="469"/>
      <c r="AS42" s="469"/>
      <c r="AT42" s="469"/>
      <c r="AU42" s="469"/>
      <c r="AV42" s="469"/>
      <c r="AW42" s="469"/>
      <c r="AX42" s="469"/>
      <c r="AY42" s="298"/>
      <c r="AZ42" s="298"/>
      <c r="BA42" s="298"/>
      <c r="BB42" s="466"/>
      <c r="BC42" s="469"/>
      <c r="BD42" s="469"/>
      <c r="BE42" s="469"/>
      <c r="BF42" s="469"/>
      <c r="BG42" s="469"/>
      <c r="BH42" s="469"/>
      <c r="BI42" s="469"/>
      <c r="BJ42" s="477"/>
      <c r="BK42" s="477"/>
      <c r="BL42" s="477"/>
      <c r="BM42" s="453"/>
      <c r="BN42" s="453"/>
      <c r="BO42" s="453"/>
      <c r="BP42" s="19"/>
      <c r="BS42" s="460"/>
      <c r="BT42" s="460"/>
      <c r="BU42" s="460"/>
      <c r="BV42" s="460"/>
      <c r="BW42" s="460"/>
      <c r="BX42" s="460"/>
      <c r="BY42" s="460"/>
      <c r="BZ42" s="460"/>
      <c r="CA42" s="460"/>
      <c r="CB42" s="460"/>
      <c r="CC42" s="460"/>
      <c r="CD42" s="460"/>
      <c r="CE42" s="460"/>
      <c r="CF42" s="460"/>
      <c r="CG42" s="460"/>
      <c r="CH42" s="460"/>
      <c r="CI42" s="460"/>
      <c r="CJ42" s="460"/>
      <c r="CK42" s="460"/>
      <c r="CL42" s="460"/>
      <c r="CM42" s="460"/>
      <c r="CN42" s="460"/>
      <c r="CO42" s="460"/>
      <c r="CP42" s="460"/>
      <c r="CQ42" s="460"/>
      <c r="CR42" s="460"/>
      <c r="CS42" s="460"/>
      <c r="CT42" s="460"/>
      <c r="CU42" s="460"/>
      <c r="CV42" s="460"/>
      <c r="CW42" s="460"/>
      <c r="CX42" s="460"/>
      <c r="CY42" s="460"/>
      <c r="CZ42" s="460"/>
      <c r="DA42" s="460"/>
      <c r="DB42" s="460"/>
      <c r="DC42" s="460"/>
      <c r="DD42" s="460"/>
      <c r="DE42" s="460"/>
    </row>
    <row r="43" spans="2:109" ht="3" customHeight="1" x14ac:dyDescent="0.15">
      <c r="B43" s="1150"/>
      <c r="C43" s="1150"/>
      <c r="D43" s="1150"/>
      <c r="J43" s="345"/>
      <c r="M43" s="427"/>
      <c r="N43" s="427"/>
      <c r="O43" s="427"/>
      <c r="P43" s="427"/>
      <c r="Q43" s="427"/>
      <c r="R43" s="427"/>
      <c r="S43" s="427"/>
      <c r="T43" s="427"/>
      <c r="U43" s="427"/>
      <c r="V43" s="427"/>
      <c r="W43" s="427"/>
      <c r="X43" s="427"/>
      <c r="Y43" s="427"/>
      <c r="Z43" s="427"/>
      <c r="AA43" s="427"/>
      <c r="AB43" s="427"/>
      <c r="AC43" s="434"/>
      <c r="AD43" s="434"/>
      <c r="AE43" s="434"/>
      <c r="AF43" s="434"/>
      <c r="AG43" s="434"/>
      <c r="AH43" s="434"/>
      <c r="AI43" s="434"/>
      <c r="AJ43" s="434"/>
      <c r="AK43" s="427"/>
      <c r="AL43" s="446"/>
      <c r="AM43" s="433"/>
      <c r="AN43" s="430"/>
      <c r="AO43" s="425"/>
      <c r="AP43" s="427"/>
      <c r="AQ43" s="427"/>
      <c r="AR43" s="427"/>
      <c r="AS43" s="427"/>
      <c r="AT43" s="427"/>
      <c r="AU43" s="427"/>
      <c r="AV43" s="427"/>
      <c r="AW43" s="427"/>
      <c r="AX43" s="474"/>
      <c r="AY43" s="481"/>
      <c r="AZ43" s="481"/>
      <c r="BA43" s="481"/>
      <c r="BB43" s="466"/>
      <c r="BC43" s="452"/>
      <c r="BD43" s="452"/>
      <c r="BE43" s="452"/>
      <c r="BF43" s="452"/>
      <c r="BG43" s="452"/>
      <c r="BH43" s="452"/>
      <c r="BI43" s="452"/>
      <c r="BJ43" s="477"/>
      <c r="BK43" s="477"/>
      <c r="BL43" s="477"/>
      <c r="BM43" s="453"/>
      <c r="BN43" s="453"/>
      <c r="BO43" s="453"/>
      <c r="BP43" s="19"/>
      <c r="BS43" s="460"/>
      <c r="BT43" s="460"/>
      <c r="BU43" s="460"/>
      <c r="BV43" s="460"/>
      <c r="BW43" s="460"/>
      <c r="BX43" s="460"/>
      <c r="BY43" s="460"/>
      <c r="BZ43" s="460"/>
      <c r="CA43" s="460"/>
      <c r="CB43" s="460"/>
      <c r="CC43" s="460"/>
      <c r="CD43" s="460"/>
      <c r="CE43" s="460"/>
      <c r="CF43" s="460"/>
      <c r="CG43" s="460"/>
      <c r="CH43" s="460"/>
      <c r="CI43" s="460"/>
      <c r="CJ43" s="460"/>
      <c r="CK43" s="460"/>
      <c r="CL43" s="460"/>
      <c r="CM43" s="460"/>
      <c r="CN43" s="460"/>
      <c r="CO43" s="460"/>
      <c r="CP43" s="460"/>
      <c r="CQ43" s="460"/>
      <c r="CR43" s="460"/>
      <c r="CS43" s="460"/>
      <c r="CT43" s="460"/>
      <c r="CU43" s="460"/>
      <c r="CV43" s="460"/>
      <c r="CW43" s="460"/>
      <c r="CX43" s="460"/>
      <c r="CY43" s="460"/>
      <c r="CZ43" s="460"/>
      <c r="DA43" s="460"/>
      <c r="DB43" s="460"/>
      <c r="DC43" s="460"/>
      <c r="DD43" s="460"/>
      <c r="DE43" s="460"/>
    </row>
    <row r="44" spans="2:109" ht="3" customHeight="1" x14ac:dyDescent="0.15">
      <c r="B44" s="1150"/>
      <c r="C44" s="1150"/>
      <c r="D44" s="1150"/>
      <c r="J44" s="345"/>
      <c r="M44" s="427"/>
      <c r="N44" s="427"/>
      <c r="O44" s="427"/>
      <c r="P44" s="427"/>
      <c r="Q44" s="427"/>
      <c r="R44" s="427"/>
      <c r="S44" s="427"/>
      <c r="T44" s="427"/>
      <c r="U44" s="427"/>
      <c r="V44" s="427"/>
      <c r="W44" s="427"/>
      <c r="X44" s="427"/>
      <c r="Y44" s="427"/>
      <c r="Z44" s="427"/>
      <c r="AA44" s="427"/>
      <c r="AB44" s="427"/>
      <c r="AC44" s="434"/>
      <c r="AD44" s="434"/>
      <c r="AE44" s="434"/>
      <c r="AF44" s="434"/>
      <c r="AG44" s="434"/>
      <c r="AH44" s="434"/>
      <c r="AI44" s="434"/>
      <c r="AJ44" s="434"/>
      <c r="AK44" s="427"/>
      <c r="AL44" s="446"/>
      <c r="AM44" s="433"/>
      <c r="AN44" s="430"/>
      <c r="AO44" s="425"/>
      <c r="AP44" s="427"/>
      <c r="AQ44" s="427"/>
      <c r="AR44" s="427"/>
      <c r="AS44" s="427"/>
      <c r="AT44" s="427"/>
      <c r="AU44" s="427"/>
      <c r="AV44" s="427"/>
      <c r="AW44" s="427"/>
      <c r="AX44" s="474"/>
      <c r="AY44" s="481"/>
      <c r="AZ44" s="481"/>
      <c r="BA44" s="481"/>
      <c r="BB44" s="466"/>
      <c r="BC44" s="452"/>
      <c r="BD44" s="452"/>
      <c r="BE44" s="452"/>
      <c r="BF44" s="452"/>
      <c r="BG44" s="452"/>
      <c r="BH44" s="452"/>
      <c r="BI44" s="452"/>
      <c r="BJ44" s="477"/>
      <c r="BK44" s="477"/>
      <c r="BL44" s="477"/>
      <c r="BM44" s="453"/>
      <c r="BN44" s="453"/>
      <c r="BO44" s="453"/>
      <c r="BP44" s="19"/>
      <c r="BS44" s="460"/>
      <c r="BT44" s="460"/>
      <c r="BU44" s="460"/>
      <c r="BV44" s="460"/>
      <c r="BW44" s="460"/>
      <c r="BX44" s="460"/>
      <c r="BY44" s="460"/>
      <c r="BZ44" s="460"/>
      <c r="CA44" s="460"/>
      <c r="CB44" s="460"/>
      <c r="CC44" s="460"/>
      <c r="CD44" s="460"/>
      <c r="CE44" s="460"/>
      <c r="CF44" s="460"/>
      <c r="CG44" s="460"/>
      <c r="CH44" s="460"/>
      <c r="CI44" s="460"/>
      <c r="CJ44" s="460"/>
      <c r="CK44" s="460"/>
      <c r="CL44" s="460"/>
      <c r="CM44" s="460"/>
      <c r="CN44" s="460"/>
      <c r="CO44" s="460"/>
      <c r="CP44" s="460"/>
      <c r="CQ44" s="460"/>
      <c r="CR44" s="460"/>
      <c r="CS44" s="460"/>
      <c r="CT44" s="460"/>
      <c r="CU44" s="460"/>
      <c r="CV44" s="460"/>
      <c r="CW44" s="460"/>
      <c r="CX44" s="460"/>
      <c r="CY44" s="460"/>
      <c r="CZ44" s="460"/>
      <c r="DA44" s="460"/>
      <c r="DB44" s="460"/>
      <c r="DC44" s="460"/>
      <c r="DD44" s="460"/>
      <c r="DE44" s="460"/>
    </row>
    <row r="45" spans="2:109" ht="3" customHeight="1" x14ac:dyDescent="0.15">
      <c r="B45" s="1150"/>
      <c r="C45" s="1150"/>
      <c r="D45" s="1150"/>
      <c r="J45" s="345"/>
      <c r="M45" s="427"/>
      <c r="N45" s="427"/>
      <c r="O45" s="427"/>
      <c r="P45" s="427"/>
      <c r="Q45" s="427"/>
      <c r="R45" s="427"/>
      <c r="S45" s="427"/>
      <c r="T45" s="427"/>
      <c r="U45" s="427"/>
      <c r="V45" s="427"/>
      <c r="W45" s="427"/>
      <c r="X45" s="427"/>
      <c r="Y45" s="427"/>
      <c r="Z45" s="427"/>
      <c r="AA45" s="427"/>
      <c r="AB45" s="427"/>
      <c r="AC45" s="434"/>
      <c r="AD45" s="434"/>
      <c r="AE45" s="434"/>
      <c r="AF45" s="434"/>
      <c r="AG45" s="434"/>
      <c r="AH45" s="434"/>
      <c r="AI45" s="434"/>
      <c r="AJ45" s="434"/>
      <c r="AK45" s="427"/>
      <c r="AL45" s="446"/>
      <c r="AM45" s="433"/>
      <c r="AN45" s="430"/>
      <c r="AO45" s="425"/>
      <c r="AP45" s="427"/>
      <c r="AQ45" s="427"/>
      <c r="AR45" s="427"/>
      <c r="AS45" s="427"/>
      <c r="AT45" s="427"/>
      <c r="AU45" s="427"/>
      <c r="AV45" s="427"/>
      <c r="AW45" s="427"/>
      <c r="AX45" s="474"/>
      <c r="AY45" s="481"/>
      <c r="AZ45" s="481"/>
      <c r="BA45" s="481"/>
      <c r="BB45" s="466"/>
      <c r="BC45" s="452"/>
      <c r="BD45" s="452"/>
      <c r="BE45" s="452"/>
      <c r="BF45" s="452"/>
      <c r="BG45" s="452"/>
      <c r="BH45" s="452"/>
      <c r="BI45" s="452"/>
      <c r="BJ45" s="477"/>
      <c r="BK45" s="477"/>
      <c r="BL45" s="477"/>
      <c r="BM45" s="453"/>
      <c r="BN45" s="453"/>
      <c r="BO45" s="453"/>
      <c r="BP45" s="1129" t="str">
        <f>IF(従業員情報!M26="無","○","")</f>
        <v/>
      </c>
      <c r="BS45" s="460"/>
      <c r="BT45" s="460"/>
      <c r="BU45" s="460"/>
      <c r="BV45" s="460"/>
      <c r="BW45" s="460"/>
      <c r="BX45" s="460"/>
      <c r="BY45" s="460"/>
      <c r="BZ45" s="460"/>
      <c r="CA45" s="460"/>
      <c r="CB45" s="460"/>
      <c r="CC45" s="460"/>
      <c r="CD45" s="460"/>
      <c r="CE45" s="460"/>
      <c r="CF45" s="460"/>
      <c r="CG45" s="460"/>
      <c r="CH45" s="460"/>
      <c r="CI45" s="460"/>
      <c r="CJ45" s="460"/>
      <c r="CK45" s="460"/>
      <c r="CL45" s="460"/>
      <c r="CM45" s="460"/>
      <c r="CN45" s="460"/>
      <c r="CO45" s="460"/>
      <c r="CP45" s="460"/>
      <c r="CQ45" s="460"/>
      <c r="CR45" s="460"/>
      <c r="CS45" s="460"/>
      <c r="CT45" s="460"/>
      <c r="CU45" s="460"/>
      <c r="CV45" s="460"/>
      <c r="CW45" s="460"/>
      <c r="CX45" s="460"/>
      <c r="CY45" s="460"/>
      <c r="CZ45" s="460"/>
      <c r="DA45" s="460"/>
      <c r="DB45" s="460"/>
      <c r="DC45" s="460"/>
      <c r="DD45" s="460"/>
      <c r="DE45" s="460"/>
    </row>
    <row r="46" spans="2:109" ht="3" customHeight="1" x14ac:dyDescent="0.15">
      <c r="B46" s="1150"/>
      <c r="C46" s="1150"/>
      <c r="D46" s="1150"/>
      <c r="J46" s="345"/>
      <c r="M46" s="427"/>
      <c r="N46" s="427"/>
      <c r="O46" s="427"/>
      <c r="P46" s="427"/>
      <c r="Q46" s="427"/>
      <c r="R46" s="427"/>
      <c r="S46" s="427"/>
      <c r="T46" s="427"/>
      <c r="U46" s="427"/>
      <c r="V46" s="427"/>
      <c r="W46" s="427"/>
      <c r="X46" s="427"/>
      <c r="Y46" s="427"/>
      <c r="Z46" s="427"/>
      <c r="AA46" s="427"/>
      <c r="AB46" s="427"/>
      <c r="AC46" s="434"/>
      <c r="AD46" s="434"/>
      <c r="AE46" s="434"/>
      <c r="AF46" s="434"/>
      <c r="AG46" s="434"/>
      <c r="AH46" s="434"/>
      <c r="AI46" s="434"/>
      <c r="AJ46" s="434"/>
      <c r="AK46" s="427"/>
      <c r="AL46" s="446"/>
      <c r="AM46" s="433"/>
      <c r="AN46" s="430"/>
      <c r="AO46" s="425"/>
      <c r="AP46" s="427"/>
      <c r="AQ46" s="427"/>
      <c r="AR46" s="427"/>
      <c r="AS46" s="427"/>
      <c r="AT46" s="427"/>
      <c r="AU46" s="427"/>
      <c r="AV46" s="427"/>
      <c r="AW46" s="427"/>
      <c r="AX46" s="474"/>
      <c r="AY46" s="481"/>
      <c r="AZ46" s="481"/>
      <c r="BA46" s="481"/>
      <c r="BB46" s="466"/>
      <c r="BC46" s="452"/>
      <c r="BD46" s="452"/>
      <c r="BE46" s="452"/>
      <c r="BF46" s="452"/>
      <c r="BG46" s="452"/>
      <c r="BH46" s="452"/>
      <c r="BI46" s="452"/>
      <c r="BJ46" s="477"/>
      <c r="BK46" s="477"/>
      <c r="BL46" s="477"/>
      <c r="BM46" s="453"/>
      <c r="BN46" s="453"/>
      <c r="BO46" s="453"/>
      <c r="BP46" s="1129"/>
      <c r="BS46" s="460"/>
      <c r="BT46" s="460"/>
      <c r="BU46" s="460"/>
      <c r="BV46" s="460"/>
      <c r="BW46" s="460"/>
      <c r="BX46" s="460"/>
      <c r="BY46" s="460"/>
      <c r="BZ46" s="460"/>
      <c r="CA46" s="460"/>
      <c r="CB46" s="460"/>
      <c r="CC46" s="460"/>
      <c r="CD46" s="460"/>
      <c r="CE46" s="460"/>
      <c r="CF46" s="460"/>
      <c r="CG46" s="460"/>
      <c r="CH46" s="460"/>
      <c r="CI46" s="460"/>
      <c r="CJ46" s="460"/>
      <c r="CK46" s="460"/>
      <c r="CL46" s="460"/>
      <c r="CM46" s="460"/>
      <c r="CN46" s="460"/>
      <c r="CO46" s="460"/>
      <c r="CP46" s="460"/>
      <c r="CQ46" s="460"/>
      <c r="CR46" s="460"/>
      <c r="CS46" s="460"/>
      <c r="CT46" s="460"/>
      <c r="CU46" s="460"/>
      <c r="CV46" s="460"/>
      <c r="CW46" s="460"/>
      <c r="CX46" s="460"/>
      <c r="CY46" s="460"/>
      <c r="CZ46" s="460"/>
      <c r="DA46" s="460"/>
      <c r="DB46" s="460"/>
      <c r="DC46" s="460"/>
      <c r="DD46" s="460"/>
      <c r="DE46" s="460"/>
    </row>
    <row r="47" spans="2:109" ht="3" customHeight="1" x14ac:dyDescent="0.15">
      <c r="B47" s="1150"/>
      <c r="C47" s="1150"/>
      <c r="D47" s="1150"/>
      <c r="J47" s="408"/>
      <c r="K47" s="407"/>
      <c r="L47" s="407"/>
      <c r="M47" s="427"/>
      <c r="N47" s="427"/>
      <c r="O47" s="427"/>
      <c r="P47" s="427"/>
      <c r="Q47" s="427"/>
      <c r="R47" s="427"/>
      <c r="S47" s="427"/>
      <c r="T47" s="427"/>
      <c r="U47" s="427"/>
      <c r="V47" s="427"/>
      <c r="W47" s="427"/>
      <c r="X47" s="427"/>
      <c r="Y47" s="427"/>
      <c r="Z47" s="427"/>
      <c r="AA47" s="427"/>
      <c r="AB47" s="427"/>
      <c r="AC47" s="443"/>
      <c r="AD47" s="443"/>
      <c r="AE47" s="443"/>
      <c r="AF47" s="443"/>
      <c r="AG47" s="443"/>
      <c r="AH47" s="443"/>
      <c r="AI47" s="443"/>
      <c r="AJ47" s="443"/>
      <c r="AK47" s="427"/>
      <c r="AL47" s="446"/>
      <c r="AM47" s="430"/>
      <c r="AN47" s="430"/>
      <c r="AO47" s="425"/>
      <c r="AP47" s="427"/>
      <c r="AQ47" s="427"/>
      <c r="AR47" s="427"/>
      <c r="AS47" s="427"/>
      <c r="AT47" s="427"/>
      <c r="AU47" s="427"/>
      <c r="AV47" s="427"/>
      <c r="AW47" s="427"/>
      <c r="AX47" s="474"/>
      <c r="AY47" s="481"/>
      <c r="AZ47" s="481"/>
      <c r="BA47" s="481"/>
      <c r="BB47" s="466"/>
      <c r="BC47" s="452"/>
      <c r="BD47" s="452"/>
      <c r="BE47" s="452"/>
      <c r="BF47" s="452"/>
      <c r="BG47" s="452"/>
      <c r="BH47" s="452"/>
      <c r="BI47" s="452"/>
      <c r="BJ47" s="477"/>
      <c r="BK47" s="477"/>
      <c r="BL47" s="477"/>
      <c r="BM47" s="451"/>
      <c r="BN47" s="451"/>
      <c r="BO47" s="451"/>
      <c r="BP47" s="1129"/>
      <c r="BS47" s="460"/>
      <c r="BT47" s="460"/>
      <c r="BU47" s="460"/>
      <c r="BV47" s="460"/>
      <c r="BW47" s="460"/>
      <c r="BX47" s="460"/>
      <c r="BY47" s="460"/>
      <c r="BZ47" s="460"/>
      <c r="CA47" s="460"/>
      <c r="CB47" s="460"/>
      <c r="CC47" s="460"/>
      <c r="CD47" s="460"/>
      <c r="CE47" s="460"/>
      <c r="CF47" s="460"/>
      <c r="CG47" s="460"/>
      <c r="CH47" s="460"/>
      <c r="CI47" s="460"/>
      <c r="CJ47" s="460"/>
      <c r="CK47" s="460"/>
      <c r="CL47" s="460"/>
      <c r="CM47" s="460"/>
      <c r="CN47" s="460"/>
      <c r="CO47" s="460"/>
      <c r="CP47" s="460"/>
      <c r="CQ47" s="460"/>
      <c r="CR47" s="460"/>
      <c r="CS47" s="460"/>
      <c r="CT47" s="460"/>
      <c r="CU47" s="460"/>
      <c r="CV47" s="460"/>
      <c r="CW47" s="460"/>
      <c r="CX47" s="460"/>
      <c r="CY47" s="460"/>
      <c r="CZ47" s="460"/>
      <c r="DA47" s="460"/>
      <c r="DB47" s="460"/>
      <c r="DC47" s="460"/>
      <c r="DD47" s="460"/>
      <c r="DE47" s="460"/>
    </row>
    <row r="48" spans="2:109" ht="3" customHeight="1" x14ac:dyDescent="0.15">
      <c r="B48" s="1150"/>
      <c r="C48" s="1150"/>
      <c r="D48" s="1150"/>
      <c r="J48" s="1124" t="str">
        <f>給与金額!D7</f>
        <v>2</v>
      </c>
      <c r="K48" s="1124">
        <f>給与金額!E7</f>
        <v>0</v>
      </c>
      <c r="L48" s="1124"/>
      <c r="M48" s="1125">
        <f>給与金額!F7</f>
        <v>0</v>
      </c>
      <c r="N48" s="1125"/>
      <c r="O48" s="1125"/>
      <c r="P48" s="1125"/>
      <c r="Q48" s="1125"/>
      <c r="R48" s="1125"/>
      <c r="S48" s="1125"/>
      <c r="U48" s="1125">
        <f>給与金額!G7</f>
        <v>0</v>
      </c>
      <c r="V48" s="1125"/>
      <c r="W48" s="1125"/>
      <c r="X48" s="1125"/>
      <c r="Y48" s="1125"/>
      <c r="Z48" s="1125"/>
      <c r="AA48" s="416"/>
      <c r="AB48" s="1136">
        <f>給与金額!H7</f>
        <v>0</v>
      </c>
      <c r="AC48" s="1136"/>
      <c r="AD48" s="1136"/>
      <c r="AE48" s="1136"/>
      <c r="AF48" s="1136"/>
      <c r="AG48" s="1136"/>
      <c r="AH48" s="1136"/>
      <c r="AI48" s="1136"/>
      <c r="AJ48" s="1136"/>
      <c r="AK48" s="1125">
        <f>給与金額!I7</f>
        <v>0</v>
      </c>
      <c r="AL48" s="1125"/>
      <c r="AM48" s="416"/>
      <c r="AN48" s="416"/>
      <c r="AO48" s="416"/>
      <c r="AP48" s="1125">
        <f>給与金額!J7</f>
        <v>0</v>
      </c>
      <c r="AQ48" s="1125"/>
      <c r="AR48" s="1125"/>
      <c r="AS48" s="1125"/>
      <c r="AT48" s="1125"/>
      <c r="AU48" s="1125"/>
      <c r="AV48" s="1125"/>
      <c r="AW48" s="1125"/>
      <c r="AX48" s="469"/>
      <c r="AY48" s="1120">
        <f>給与金額!K7</f>
        <v>0</v>
      </c>
      <c r="AZ48" s="1120"/>
      <c r="BA48" s="1120"/>
      <c r="BB48" s="1120"/>
      <c r="BC48" s="1120"/>
      <c r="BD48" s="1125">
        <f>給与金額!L7</f>
        <v>0</v>
      </c>
      <c r="BE48" s="1125"/>
      <c r="BF48" s="1125"/>
      <c r="BG48" s="1125"/>
      <c r="BH48" s="1125"/>
      <c r="BI48" s="1125"/>
      <c r="BJ48" s="1125"/>
      <c r="BK48" s="1125"/>
      <c r="BL48" s="1125"/>
      <c r="BP48" s="1129"/>
      <c r="BS48" s="460"/>
      <c r="BT48" s="460"/>
      <c r="BU48" s="460"/>
      <c r="BV48" s="460"/>
      <c r="BW48" s="460"/>
      <c r="BX48" s="460"/>
      <c r="BY48" s="460"/>
      <c r="BZ48" s="460"/>
      <c r="CA48" s="460"/>
      <c r="CB48" s="460"/>
      <c r="CC48" s="460"/>
      <c r="CD48" s="460"/>
      <c r="CE48" s="460"/>
      <c r="CF48" s="460"/>
      <c r="CG48" s="460"/>
      <c r="CH48" s="460"/>
      <c r="CI48" s="460"/>
      <c r="CJ48" s="460"/>
      <c r="CK48" s="460"/>
      <c r="CL48" s="460"/>
      <c r="CM48" s="460"/>
      <c r="CN48" s="460"/>
      <c r="CO48" s="460"/>
      <c r="CP48" s="460"/>
      <c r="CQ48" s="460"/>
      <c r="CR48" s="460"/>
      <c r="CS48" s="460"/>
      <c r="CT48" s="460"/>
      <c r="CU48" s="460"/>
      <c r="CV48" s="460"/>
      <c r="CW48" s="460"/>
      <c r="CX48" s="460"/>
      <c r="CY48" s="460"/>
      <c r="CZ48" s="460"/>
      <c r="DA48" s="460"/>
      <c r="DB48" s="460"/>
      <c r="DC48" s="460"/>
      <c r="DD48" s="460"/>
      <c r="DE48" s="460"/>
    </row>
    <row r="49" spans="2:118" ht="3" customHeight="1" x14ac:dyDescent="0.15">
      <c r="J49" s="1124"/>
      <c r="K49" s="1124"/>
      <c r="L49" s="1124"/>
      <c r="M49" s="1125"/>
      <c r="N49" s="1125"/>
      <c r="O49" s="1125"/>
      <c r="P49" s="1125"/>
      <c r="Q49" s="1125"/>
      <c r="R49" s="1125"/>
      <c r="S49" s="1125"/>
      <c r="U49" s="1125"/>
      <c r="V49" s="1125"/>
      <c r="W49" s="1125"/>
      <c r="X49" s="1125"/>
      <c r="Y49" s="1125"/>
      <c r="Z49" s="1125"/>
      <c r="AA49" s="416"/>
      <c r="AB49" s="1136"/>
      <c r="AC49" s="1136"/>
      <c r="AD49" s="1136"/>
      <c r="AE49" s="1136"/>
      <c r="AF49" s="1136"/>
      <c r="AG49" s="1136"/>
      <c r="AH49" s="1136"/>
      <c r="AI49" s="1136"/>
      <c r="AJ49" s="1136"/>
      <c r="AK49" s="1125"/>
      <c r="AL49" s="1125"/>
      <c r="AM49" s="416"/>
      <c r="AN49" s="416"/>
      <c r="AO49" s="416"/>
      <c r="AP49" s="1125"/>
      <c r="AQ49" s="1125"/>
      <c r="AR49" s="1125"/>
      <c r="AS49" s="1125"/>
      <c r="AT49" s="1125"/>
      <c r="AU49" s="1125"/>
      <c r="AV49" s="1125"/>
      <c r="AW49" s="1125"/>
      <c r="AX49" s="469"/>
      <c r="AY49" s="1120"/>
      <c r="AZ49" s="1120"/>
      <c r="BA49" s="1120"/>
      <c r="BB49" s="1120"/>
      <c r="BC49" s="1120"/>
      <c r="BD49" s="1125"/>
      <c r="BE49" s="1125"/>
      <c r="BF49" s="1125"/>
      <c r="BG49" s="1125"/>
      <c r="BH49" s="1125"/>
      <c r="BI49" s="1125"/>
      <c r="BJ49" s="1125"/>
      <c r="BK49" s="1125"/>
      <c r="BL49" s="1125"/>
      <c r="BS49" s="460"/>
      <c r="BT49" s="460"/>
      <c r="BU49" s="460"/>
      <c r="BV49" s="460"/>
      <c r="BW49" s="460"/>
      <c r="BX49" s="460"/>
      <c r="BY49" s="1127">
        <f>38*年末調整1!BI65</f>
        <v>0</v>
      </c>
      <c r="BZ49" s="1128"/>
      <c r="CA49" s="1128">
        <f>63*年末調整1!BC65</f>
        <v>0</v>
      </c>
      <c r="CB49" s="1128"/>
      <c r="CC49" s="550"/>
      <c r="CD49" s="550"/>
      <c r="CE49" s="550"/>
      <c r="CF49" s="550"/>
      <c r="CG49" s="1128">
        <f>58*年末調整1!BE65</f>
        <v>0</v>
      </c>
      <c r="CH49" s="1128"/>
      <c r="CI49" s="1128"/>
      <c r="CJ49" s="1128"/>
      <c r="CK49" s="1128">
        <f>48*年末調整1!BG65</f>
        <v>0</v>
      </c>
      <c r="CL49" s="1128"/>
      <c r="CM49" s="1128"/>
      <c r="CN49" s="550"/>
      <c r="CO49" s="1128">
        <f>IF(年末調整1!O10="○",27,0)+年末調整1!K104*27</f>
        <v>0</v>
      </c>
      <c r="CP49" s="1128"/>
      <c r="CQ49" s="1128"/>
      <c r="CR49" s="550"/>
      <c r="CS49" s="1128">
        <f>IF(年末調整1!M10="○",40,0)+40*年末調整1!G104</f>
        <v>0</v>
      </c>
      <c r="CT49" s="1128"/>
      <c r="CU49" s="1128"/>
      <c r="CV49" s="1128"/>
      <c r="CW49" s="1128"/>
      <c r="CX49" s="550"/>
      <c r="CY49" s="1128">
        <f>75*年末調整1!C104</f>
        <v>0</v>
      </c>
      <c r="CZ49" s="1128"/>
      <c r="DA49" s="1128"/>
      <c r="DB49" s="1128"/>
      <c r="DC49" s="550"/>
      <c r="DD49" s="550"/>
      <c r="DE49" s="1128">
        <f>IF(年末調整1!Q12=270000,27,0)+IF(年末調整1!S12=350000,35,0)</f>
        <v>0</v>
      </c>
      <c r="DF49" s="1128"/>
      <c r="DG49" s="1128"/>
      <c r="DH49" s="1128"/>
      <c r="DI49" s="551"/>
      <c r="DJ49" s="1146">
        <f>IF(年末調整1!U12=270000,27,0)</f>
        <v>0</v>
      </c>
      <c r="DK49" s="1146"/>
      <c r="DL49" s="1146"/>
    </row>
    <row r="50" spans="2:118" ht="3" customHeight="1" x14ac:dyDescent="0.15">
      <c r="J50" s="1124"/>
      <c r="K50" s="1124"/>
      <c r="L50" s="1124"/>
      <c r="M50" s="1125"/>
      <c r="N50" s="1125"/>
      <c r="O50" s="1125"/>
      <c r="P50" s="1125"/>
      <c r="Q50" s="1125"/>
      <c r="R50" s="1125"/>
      <c r="S50" s="1125"/>
      <c r="U50" s="1125"/>
      <c r="V50" s="1125"/>
      <c r="W50" s="1125"/>
      <c r="X50" s="1125"/>
      <c r="Y50" s="1125"/>
      <c r="Z50" s="1125"/>
      <c r="AA50" s="416"/>
      <c r="AB50" s="1136"/>
      <c r="AC50" s="1136"/>
      <c r="AD50" s="1136"/>
      <c r="AE50" s="1136"/>
      <c r="AF50" s="1136"/>
      <c r="AG50" s="1136"/>
      <c r="AH50" s="1136"/>
      <c r="AI50" s="1136"/>
      <c r="AJ50" s="1136"/>
      <c r="AK50" s="1125"/>
      <c r="AL50" s="1125"/>
      <c r="AM50" s="416"/>
      <c r="AN50" s="416"/>
      <c r="AO50" s="416"/>
      <c r="AP50" s="1125"/>
      <c r="AQ50" s="1125"/>
      <c r="AR50" s="1125"/>
      <c r="AS50" s="1125"/>
      <c r="AT50" s="1125"/>
      <c r="AU50" s="1125"/>
      <c r="AV50" s="1125"/>
      <c r="AW50" s="1125"/>
      <c r="AX50" s="469"/>
      <c r="AY50" s="1120"/>
      <c r="AZ50" s="1120"/>
      <c r="BA50" s="1120"/>
      <c r="BB50" s="1120"/>
      <c r="BC50" s="1120"/>
      <c r="BD50" s="1125"/>
      <c r="BE50" s="1125"/>
      <c r="BF50" s="1125"/>
      <c r="BG50" s="1125"/>
      <c r="BH50" s="1125"/>
      <c r="BI50" s="1125"/>
      <c r="BJ50" s="1125"/>
      <c r="BK50" s="1125"/>
      <c r="BL50" s="1125"/>
      <c r="BP50" s="453"/>
      <c r="BS50" s="460"/>
      <c r="BT50" s="460"/>
      <c r="BU50" s="460"/>
      <c r="BV50" s="460"/>
      <c r="BW50" s="460"/>
      <c r="BX50" s="460"/>
      <c r="BY50" s="1128"/>
      <c r="BZ50" s="1128"/>
      <c r="CA50" s="1128"/>
      <c r="CB50" s="1128"/>
      <c r="CC50" s="550"/>
      <c r="CD50" s="550"/>
      <c r="CE50" s="550"/>
      <c r="CF50" s="550"/>
      <c r="CG50" s="1128"/>
      <c r="CH50" s="1128"/>
      <c r="CI50" s="1128"/>
      <c r="CJ50" s="1128"/>
      <c r="CK50" s="1128"/>
      <c r="CL50" s="1128"/>
      <c r="CM50" s="1128"/>
      <c r="CN50" s="550"/>
      <c r="CO50" s="1128"/>
      <c r="CP50" s="1128"/>
      <c r="CQ50" s="1128"/>
      <c r="CR50" s="550"/>
      <c r="CS50" s="1128"/>
      <c r="CT50" s="1128"/>
      <c r="CU50" s="1128"/>
      <c r="CV50" s="1128"/>
      <c r="CW50" s="1128"/>
      <c r="CX50" s="550"/>
      <c r="CY50" s="1128"/>
      <c r="CZ50" s="1128"/>
      <c r="DA50" s="1128"/>
      <c r="DB50" s="1128"/>
      <c r="DC50" s="550"/>
      <c r="DD50" s="550"/>
      <c r="DE50" s="1128"/>
      <c r="DF50" s="1128"/>
      <c r="DG50" s="1128"/>
      <c r="DH50" s="1128"/>
      <c r="DI50" s="551"/>
      <c r="DJ50" s="1146"/>
      <c r="DK50" s="1146"/>
      <c r="DL50" s="1146"/>
    </row>
    <row r="51" spans="2:118" ht="3" customHeight="1" x14ac:dyDescent="0.15">
      <c r="J51" s="1124"/>
      <c r="K51" s="1124"/>
      <c r="L51" s="1124"/>
      <c r="M51" s="1125"/>
      <c r="N51" s="1125"/>
      <c r="O51" s="1125"/>
      <c r="P51" s="1125"/>
      <c r="Q51" s="1125"/>
      <c r="R51" s="1125"/>
      <c r="S51" s="1125"/>
      <c r="U51" s="1125"/>
      <c r="V51" s="1125"/>
      <c r="W51" s="1125"/>
      <c r="X51" s="1125"/>
      <c r="Y51" s="1125"/>
      <c r="Z51" s="1125"/>
      <c r="AA51" s="416"/>
      <c r="AB51" s="1136"/>
      <c r="AC51" s="1136"/>
      <c r="AD51" s="1136"/>
      <c r="AE51" s="1136"/>
      <c r="AF51" s="1136"/>
      <c r="AG51" s="1136"/>
      <c r="AH51" s="1136"/>
      <c r="AI51" s="1136"/>
      <c r="AJ51" s="1136"/>
      <c r="AK51" s="1125"/>
      <c r="AL51" s="1125"/>
      <c r="AM51" s="416"/>
      <c r="AN51" s="416"/>
      <c r="AO51" s="416"/>
      <c r="AP51" s="1125"/>
      <c r="AQ51" s="1125"/>
      <c r="AR51" s="1125"/>
      <c r="AS51" s="1125"/>
      <c r="AT51" s="1125"/>
      <c r="AU51" s="1125"/>
      <c r="AV51" s="1125"/>
      <c r="AW51" s="1125"/>
      <c r="AX51" s="469"/>
      <c r="AY51" s="1120"/>
      <c r="AZ51" s="1120"/>
      <c r="BA51" s="1120"/>
      <c r="BB51" s="1120"/>
      <c r="BC51" s="1120"/>
      <c r="BD51" s="1125"/>
      <c r="BE51" s="1125"/>
      <c r="BF51" s="1125"/>
      <c r="BG51" s="1125"/>
      <c r="BH51" s="1125"/>
      <c r="BI51" s="1125"/>
      <c r="BJ51" s="1125"/>
      <c r="BK51" s="1125"/>
      <c r="BL51" s="1125"/>
      <c r="BM51" s="453"/>
      <c r="BN51" s="453"/>
      <c r="BO51" s="453"/>
      <c r="BP51" s="453"/>
      <c r="BS51" s="460"/>
      <c r="BT51" s="460"/>
      <c r="BU51" s="460"/>
      <c r="BV51" s="460"/>
      <c r="BW51" s="460"/>
      <c r="BX51" s="460"/>
      <c r="BY51" s="1128"/>
      <c r="BZ51" s="1128"/>
      <c r="CA51" s="1128"/>
      <c r="CB51" s="1128"/>
      <c r="CC51" s="550"/>
      <c r="CD51" s="550"/>
      <c r="CE51" s="550"/>
      <c r="CF51" s="550"/>
      <c r="CG51" s="1128"/>
      <c r="CH51" s="1128"/>
      <c r="CI51" s="1128"/>
      <c r="CJ51" s="1128"/>
      <c r="CK51" s="1128"/>
      <c r="CL51" s="1128"/>
      <c r="CM51" s="1128"/>
      <c r="CN51" s="550"/>
      <c r="CO51" s="1128"/>
      <c r="CP51" s="1128"/>
      <c r="CQ51" s="1128"/>
      <c r="CR51" s="550"/>
      <c r="CS51" s="1128"/>
      <c r="CT51" s="1128"/>
      <c r="CU51" s="1128"/>
      <c r="CV51" s="1128"/>
      <c r="CW51" s="1128"/>
      <c r="CX51" s="550"/>
      <c r="CY51" s="1128"/>
      <c r="CZ51" s="1128"/>
      <c r="DA51" s="1128"/>
      <c r="DB51" s="1128"/>
      <c r="DC51" s="550"/>
      <c r="DD51" s="550"/>
      <c r="DE51" s="1128"/>
      <c r="DF51" s="1128"/>
      <c r="DG51" s="1128"/>
      <c r="DH51" s="1128"/>
      <c r="DI51" s="551"/>
      <c r="DJ51" s="1146"/>
      <c r="DK51" s="1146"/>
      <c r="DL51" s="1146"/>
    </row>
    <row r="52" spans="2:118" ht="3" customHeight="1" x14ac:dyDescent="0.15">
      <c r="B52" s="464"/>
      <c r="C52" s="464"/>
      <c r="D52" s="464"/>
      <c r="E52" s="464"/>
      <c r="F52" s="464"/>
      <c r="G52" s="406"/>
      <c r="J52" s="345"/>
      <c r="M52" s="427"/>
      <c r="N52" s="427"/>
      <c r="O52" s="427"/>
      <c r="P52" s="427"/>
      <c r="Q52" s="427"/>
      <c r="R52" s="427"/>
      <c r="S52" s="427"/>
      <c r="T52" s="427"/>
      <c r="U52" s="467"/>
      <c r="V52" s="467"/>
      <c r="W52" s="467"/>
      <c r="X52" s="467"/>
      <c r="Y52" s="467"/>
      <c r="Z52" s="467"/>
      <c r="AA52" s="425"/>
      <c r="AB52" s="425"/>
      <c r="AC52" s="428"/>
      <c r="AD52" s="428"/>
      <c r="AE52" s="428"/>
      <c r="AF52" s="428"/>
      <c r="AG52" s="428"/>
      <c r="AH52" s="428"/>
      <c r="AI52" s="428"/>
      <c r="AJ52" s="428"/>
      <c r="AK52" s="467"/>
      <c r="AL52" s="475"/>
      <c r="AM52" s="426"/>
      <c r="AN52" s="426"/>
      <c r="AO52" s="425"/>
      <c r="AP52" s="467"/>
      <c r="AQ52" s="467"/>
      <c r="AR52" s="467"/>
      <c r="AS52" s="467"/>
      <c r="AT52" s="467"/>
      <c r="AU52" s="467"/>
      <c r="AV52" s="467"/>
      <c r="AW52" s="467"/>
      <c r="AX52" s="478"/>
      <c r="AY52" s="482"/>
      <c r="AZ52" s="482"/>
      <c r="BA52" s="483"/>
      <c r="BB52" s="466"/>
      <c r="BC52" s="471"/>
      <c r="BD52" s="471"/>
      <c r="BE52" s="471"/>
      <c r="BF52" s="471"/>
      <c r="BG52" s="471"/>
      <c r="BH52" s="471"/>
      <c r="BI52" s="471"/>
      <c r="BJ52" s="477"/>
      <c r="BK52" s="477"/>
      <c r="BL52" s="477"/>
      <c r="BM52" s="453"/>
      <c r="BN52" s="453"/>
      <c r="BO52" s="453"/>
      <c r="BP52" s="450"/>
      <c r="BS52" s="460"/>
      <c r="BT52" s="460"/>
      <c r="BU52" s="460"/>
      <c r="BV52" s="460"/>
      <c r="BW52" s="460"/>
      <c r="BX52" s="460"/>
      <c r="BY52" s="1128"/>
      <c r="BZ52" s="1128"/>
      <c r="CA52" s="1128"/>
      <c r="CB52" s="1128"/>
      <c r="CC52" s="550"/>
      <c r="CD52" s="550"/>
      <c r="CE52" s="550"/>
      <c r="CF52" s="550"/>
      <c r="CG52" s="1128"/>
      <c r="CH52" s="1128"/>
      <c r="CI52" s="1128"/>
      <c r="CJ52" s="1128"/>
      <c r="CK52" s="1128"/>
      <c r="CL52" s="1128"/>
      <c r="CM52" s="1128"/>
      <c r="CN52" s="550"/>
      <c r="CO52" s="1128"/>
      <c r="CP52" s="1128"/>
      <c r="CQ52" s="1128"/>
      <c r="CR52" s="550"/>
      <c r="CS52" s="1128"/>
      <c r="CT52" s="1128"/>
      <c r="CU52" s="1128"/>
      <c r="CV52" s="1128"/>
      <c r="CW52" s="1128"/>
      <c r="CX52" s="550"/>
      <c r="CY52" s="1128"/>
      <c r="CZ52" s="1128"/>
      <c r="DA52" s="1128"/>
      <c r="DB52" s="1128"/>
      <c r="DC52" s="550"/>
      <c r="DD52" s="550"/>
      <c r="DE52" s="1128"/>
      <c r="DF52" s="1128"/>
      <c r="DG52" s="1128"/>
      <c r="DH52" s="1128"/>
      <c r="DI52" s="551"/>
      <c r="DJ52" s="1146"/>
      <c r="DK52" s="1146"/>
      <c r="DL52" s="1146"/>
    </row>
    <row r="53" spans="2:118" ht="3" customHeight="1" x14ac:dyDescent="0.15">
      <c r="B53" s="464"/>
      <c r="C53" s="464"/>
      <c r="D53" s="464"/>
      <c r="E53" s="464"/>
      <c r="F53" s="464"/>
      <c r="G53" s="406"/>
      <c r="J53" s="345"/>
      <c r="M53" s="467"/>
      <c r="N53" s="467"/>
      <c r="O53" s="467"/>
      <c r="P53" s="467"/>
      <c r="Q53" s="467"/>
      <c r="R53" s="467"/>
      <c r="S53" s="467"/>
      <c r="T53" s="425"/>
      <c r="U53" s="467"/>
      <c r="V53" s="467"/>
      <c r="W53" s="467"/>
      <c r="X53" s="467"/>
      <c r="Y53" s="467"/>
      <c r="Z53" s="467"/>
      <c r="AA53" s="425"/>
      <c r="AB53" s="425"/>
      <c r="AC53" s="428"/>
      <c r="AD53" s="428"/>
      <c r="AE53" s="428"/>
      <c r="AF53" s="428"/>
      <c r="AG53" s="428"/>
      <c r="AH53" s="428"/>
      <c r="AI53" s="428"/>
      <c r="AJ53" s="428"/>
      <c r="AK53" s="467"/>
      <c r="AL53" s="475"/>
      <c r="AM53" s="426"/>
      <c r="AN53" s="426"/>
      <c r="AO53" s="425"/>
      <c r="AP53" s="467"/>
      <c r="AQ53" s="467"/>
      <c r="AR53" s="467"/>
      <c r="AS53" s="467"/>
      <c r="AT53" s="467"/>
      <c r="AU53" s="467"/>
      <c r="AV53" s="467"/>
      <c r="AW53" s="467"/>
      <c r="AX53" s="479"/>
      <c r="AY53" s="484"/>
      <c r="AZ53" s="484"/>
      <c r="BA53" s="485"/>
      <c r="BB53" s="466"/>
      <c r="BC53" s="471"/>
      <c r="BD53" s="471"/>
      <c r="BE53" s="471"/>
      <c r="BF53" s="471"/>
      <c r="BG53" s="471"/>
      <c r="BH53" s="471"/>
      <c r="BI53" s="471"/>
      <c r="BJ53" s="477"/>
      <c r="BK53" s="477"/>
      <c r="BL53" s="477"/>
      <c r="BM53" s="453"/>
      <c r="BN53" s="453"/>
      <c r="BO53" s="453"/>
      <c r="BP53" s="450"/>
      <c r="BS53" s="460"/>
      <c r="BT53" s="460"/>
      <c r="BU53" s="460"/>
      <c r="BV53" s="460"/>
      <c r="BW53" s="460"/>
      <c r="BX53" s="460"/>
      <c r="BY53" s="1128"/>
      <c r="BZ53" s="1128"/>
      <c r="CA53" s="1128"/>
      <c r="CB53" s="1128"/>
      <c r="CC53" s="550"/>
      <c r="CD53" s="550"/>
      <c r="CE53" s="550"/>
      <c r="CF53" s="550"/>
      <c r="CG53" s="1128"/>
      <c r="CH53" s="1128"/>
      <c r="CI53" s="1128"/>
      <c r="CJ53" s="1128"/>
      <c r="CK53" s="1128"/>
      <c r="CL53" s="1128"/>
      <c r="CM53" s="1128"/>
      <c r="CN53" s="550"/>
      <c r="CO53" s="1128"/>
      <c r="CP53" s="1128"/>
      <c r="CQ53" s="1128"/>
      <c r="CR53" s="550"/>
      <c r="CS53" s="1128"/>
      <c r="CT53" s="1128"/>
      <c r="CU53" s="1128"/>
      <c r="CV53" s="1128"/>
      <c r="CW53" s="1128"/>
      <c r="CX53" s="550"/>
      <c r="CY53" s="1128"/>
      <c r="CZ53" s="1128"/>
      <c r="DA53" s="1128"/>
      <c r="DB53" s="1128"/>
      <c r="DC53" s="550"/>
      <c r="DD53" s="550"/>
      <c r="DE53" s="1128"/>
      <c r="DF53" s="1128"/>
      <c r="DG53" s="1128"/>
      <c r="DH53" s="1128"/>
      <c r="DI53" s="551"/>
      <c r="DJ53" s="1146"/>
      <c r="DK53" s="1146"/>
      <c r="DL53" s="1146"/>
    </row>
    <row r="54" spans="2:118" ht="3" customHeight="1" x14ac:dyDescent="0.15">
      <c r="B54" s="464"/>
      <c r="C54" s="464"/>
      <c r="D54" s="464"/>
      <c r="E54" s="464"/>
      <c r="F54" s="464"/>
      <c r="G54" s="406"/>
      <c r="J54" s="345"/>
      <c r="M54" s="427"/>
      <c r="N54" s="427"/>
      <c r="O54" s="427"/>
      <c r="P54" s="427"/>
      <c r="Q54" s="427"/>
      <c r="R54" s="427"/>
      <c r="S54" s="427"/>
      <c r="T54" s="427"/>
      <c r="U54" s="427"/>
      <c r="V54" s="427"/>
      <c r="W54" s="427"/>
      <c r="X54" s="427"/>
      <c r="Y54" s="427"/>
      <c r="Z54" s="427"/>
      <c r="AA54" s="427"/>
      <c r="AB54" s="427"/>
      <c r="AC54" s="434"/>
      <c r="AD54" s="434"/>
      <c r="AE54" s="434"/>
      <c r="AF54" s="434"/>
      <c r="AG54" s="434"/>
      <c r="AH54" s="434"/>
      <c r="AI54" s="434"/>
      <c r="AJ54" s="434"/>
      <c r="AK54" s="467"/>
      <c r="AL54" s="446"/>
      <c r="AM54" s="433"/>
      <c r="AN54" s="430"/>
      <c r="AO54" s="425"/>
      <c r="AP54" s="427"/>
      <c r="AQ54" s="427"/>
      <c r="AR54" s="427"/>
      <c r="AS54" s="427"/>
      <c r="AT54" s="427"/>
      <c r="AU54" s="427"/>
      <c r="AV54" s="427"/>
      <c r="AW54" s="427"/>
      <c r="AX54" s="474"/>
      <c r="AY54" s="481"/>
      <c r="AZ54" s="481"/>
      <c r="BA54" s="481"/>
      <c r="BB54" s="466"/>
      <c r="BC54" s="442"/>
      <c r="BD54" s="442"/>
      <c r="BE54" s="442"/>
      <c r="BF54" s="442"/>
      <c r="BG54" s="442"/>
      <c r="BH54" s="442"/>
      <c r="BI54" s="442"/>
      <c r="BJ54" s="477"/>
      <c r="BK54" s="477"/>
      <c r="BL54" s="477"/>
      <c r="BM54" s="453"/>
      <c r="BN54" s="453"/>
      <c r="BO54" s="453"/>
      <c r="BP54" s="450"/>
      <c r="DE54" s="449"/>
      <c r="DF54" s="449"/>
      <c r="DG54" s="449"/>
      <c r="DH54" s="45"/>
      <c r="DI54" s="45"/>
    </row>
    <row r="55" spans="2:118" ht="3" customHeight="1" x14ac:dyDescent="0.15">
      <c r="J55" s="345"/>
      <c r="M55" s="427"/>
      <c r="N55" s="427"/>
      <c r="O55" s="427"/>
      <c r="P55" s="427"/>
      <c r="Q55" s="427"/>
      <c r="R55" s="427"/>
      <c r="S55" s="427"/>
      <c r="T55" s="427"/>
      <c r="U55" s="427"/>
      <c r="V55" s="427"/>
      <c r="W55" s="427"/>
      <c r="X55" s="427"/>
      <c r="Y55" s="427"/>
      <c r="Z55" s="427"/>
      <c r="AA55" s="427"/>
      <c r="AB55" s="427"/>
      <c r="AC55" s="434"/>
      <c r="AD55" s="434"/>
      <c r="AE55" s="434"/>
      <c r="AF55" s="434"/>
      <c r="AG55" s="434"/>
      <c r="AH55" s="434"/>
      <c r="AI55" s="434"/>
      <c r="AJ55" s="434"/>
      <c r="AK55" s="467"/>
      <c r="AL55" s="446"/>
      <c r="AM55" s="433"/>
      <c r="AN55" s="430"/>
      <c r="AO55" s="425"/>
      <c r="AP55" s="427"/>
      <c r="AQ55" s="427"/>
      <c r="AR55" s="427"/>
      <c r="AS55" s="427"/>
      <c r="AT55" s="427"/>
      <c r="AU55" s="427"/>
      <c r="AV55" s="427"/>
      <c r="AW55" s="427"/>
      <c r="AX55" s="474"/>
      <c r="AY55" s="481"/>
      <c r="AZ55" s="481"/>
      <c r="BA55" s="481"/>
      <c r="BB55" s="466"/>
      <c r="BC55" s="442"/>
      <c r="BD55" s="442"/>
      <c r="BE55" s="442"/>
      <c r="BF55" s="442"/>
      <c r="BG55" s="442"/>
      <c r="BH55" s="442"/>
      <c r="BI55" s="442"/>
      <c r="BJ55" s="477"/>
      <c r="BK55" s="477"/>
      <c r="BL55" s="477"/>
      <c r="BM55" s="453"/>
      <c r="BN55" s="453"/>
      <c r="BO55" s="453"/>
      <c r="BU55" s="449"/>
      <c r="BV55" s="449"/>
      <c r="BW55" s="449"/>
      <c r="BX55" s="449"/>
      <c r="BY55" s="449"/>
      <c r="CB55" s="449"/>
      <c r="CC55" s="449"/>
      <c r="CD55" s="449"/>
      <c r="CE55" s="449"/>
      <c r="CF55" s="449"/>
      <c r="CG55" s="449"/>
      <c r="CH55" s="449"/>
      <c r="CI55" s="449"/>
      <c r="CJ55" s="449"/>
      <c r="CK55" s="449"/>
      <c r="CL55" s="449"/>
      <c r="CM55" s="449"/>
      <c r="CN55" s="449"/>
      <c r="CO55" s="449"/>
      <c r="CP55" s="449"/>
      <c r="CQ55" s="449"/>
      <c r="CR55" s="449"/>
      <c r="CS55" s="449"/>
      <c r="CT55" s="449"/>
      <c r="CU55" s="449"/>
      <c r="CV55" s="449"/>
      <c r="CW55" s="449"/>
      <c r="CX55" s="449"/>
      <c r="CY55" s="449"/>
      <c r="CZ55" s="449"/>
      <c r="DA55" s="449"/>
      <c r="DB55" s="449"/>
      <c r="DC55" s="449"/>
      <c r="DD55" s="449"/>
      <c r="DE55" s="449"/>
    </row>
    <row r="56" spans="2:118" ht="3" customHeight="1" x14ac:dyDescent="0.15">
      <c r="J56" s="345"/>
      <c r="M56" s="427"/>
      <c r="N56" s="427"/>
      <c r="O56" s="427"/>
      <c r="P56" s="427"/>
      <c r="Q56" s="427"/>
      <c r="R56" s="427"/>
      <c r="S56" s="427"/>
      <c r="T56" s="427"/>
      <c r="U56" s="427"/>
      <c r="V56" s="427"/>
      <c r="W56" s="427"/>
      <c r="X56" s="427"/>
      <c r="Y56" s="427"/>
      <c r="Z56" s="427"/>
      <c r="AA56" s="427"/>
      <c r="AB56" s="427"/>
      <c r="AC56" s="434"/>
      <c r="AD56" s="434"/>
      <c r="AE56" s="434"/>
      <c r="AF56" s="434"/>
      <c r="AG56" s="434"/>
      <c r="AH56" s="434"/>
      <c r="AI56" s="434"/>
      <c r="AJ56" s="434"/>
      <c r="AK56" s="467"/>
      <c r="AL56" s="446"/>
      <c r="AM56" s="433"/>
      <c r="AN56" s="430"/>
      <c r="AO56" s="425"/>
      <c r="AP56" s="427"/>
      <c r="AQ56" s="427"/>
      <c r="AR56" s="427"/>
      <c r="AS56" s="427"/>
      <c r="AT56" s="427"/>
      <c r="AU56" s="427"/>
      <c r="AV56" s="427"/>
      <c r="AW56" s="427"/>
      <c r="AX56" s="474"/>
      <c r="AY56" s="481"/>
      <c r="AZ56" s="481"/>
      <c r="BA56" s="481"/>
      <c r="BB56" s="466"/>
      <c r="BC56" s="442"/>
      <c r="BD56" s="442"/>
      <c r="BE56" s="442"/>
      <c r="BF56" s="442"/>
      <c r="BG56" s="442"/>
      <c r="BH56" s="442"/>
      <c r="BI56" s="442"/>
      <c r="BJ56" s="477"/>
      <c r="BK56" s="477"/>
      <c r="BL56" s="477"/>
      <c r="BU56" s="449"/>
      <c r="BV56" s="449"/>
      <c r="BW56" s="449"/>
      <c r="BX56" s="449"/>
      <c r="BY56" s="449"/>
      <c r="CB56" s="449"/>
      <c r="CC56" s="449"/>
      <c r="CD56" s="449"/>
      <c r="CE56" s="449"/>
      <c r="CF56" s="449"/>
      <c r="CG56" s="449"/>
      <c r="CH56" s="449"/>
      <c r="CI56" s="449"/>
      <c r="CJ56" s="449"/>
      <c r="CK56" s="449"/>
      <c r="CL56" s="449"/>
      <c r="CM56" s="449"/>
      <c r="CN56" s="449"/>
      <c r="CO56" s="449"/>
      <c r="CP56" s="449"/>
      <c r="CQ56" s="449"/>
      <c r="CR56" s="449"/>
      <c r="CS56" s="449"/>
      <c r="CT56" s="449"/>
      <c r="CU56" s="449"/>
      <c r="CV56" s="449"/>
      <c r="CW56" s="449"/>
      <c r="CX56" s="449"/>
      <c r="CY56" s="449"/>
      <c r="CZ56" s="449"/>
      <c r="DA56" s="449"/>
      <c r="DB56" s="449"/>
      <c r="DC56" s="449"/>
      <c r="DD56" s="449"/>
      <c r="DE56" s="449"/>
    </row>
    <row r="57" spans="2:118" ht="3" customHeight="1" x14ac:dyDescent="0.15">
      <c r="J57" s="408"/>
      <c r="K57" s="407"/>
      <c r="L57" s="407"/>
      <c r="M57" s="427"/>
      <c r="N57" s="427"/>
      <c r="O57" s="427"/>
      <c r="P57" s="427"/>
      <c r="Q57" s="427"/>
      <c r="R57" s="427"/>
      <c r="S57" s="427"/>
      <c r="T57" s="427"/>
      <c r="U57" s="427"/>
      <c r="V57" s="427"/>
      <c r="W57" s="427"/>
      <c r="X57" s="427"/>
      <c r="Y57" s="427"/>
      <c r="Z57" s="427"/>
      <c r="AA57" s="427"/>
      <c r="AB57" s="427"/>
      <c r="AC57" s="443"/>
      <c r="AD57" s="443"/>
      <c r="AE57" s="443"/>
      <c r="AF57" s="443"/>
      <c r="AG57" s="443"/>
      <c r="AH57" s="443"/>
      <c r="AI57" s="443"/>
      <c r="AJ57" s="443"/>
      <c r="AK57" s="467"/>
      <c r="AL57" s="446"/>
      <c r="AM57" s="430"/>
      <c r="AN57" s="430"/>
      <c r="AO57" s="425"/>
      <c r="AP57" s="427"/>
      <c r="AQ57" s="427"/>
      <c r="AR57" s="427"/>
      <c r="AS57" s="427"/>
      <c r="AT57" s="427"/>
      <c r="AU57" s="427"/>
      <c r="AV57" s="427"/>
      <c r="AW57" s="427"/>
      <c r="AX57" s="474"/>
      <c r="AY57" s="481"/>
      <c r="AZ57" s="481"/>
      <c r="BA57" s="481"/>
      <c r="BB57" s="466"/>
      <c r="BC57" s="442"/>
      <c r="BD57" s="442"/>
      <c r="BE57" s="442"/>
      <c r="BF57" s="442"/>
      <c r="BG57" s="442"/>
      <c r="BH57" s="442"/>
      <c r="BI57" s="442"/>
      <c r="BJ57" s="477"/>
      <c r="BK57" s="477"/>
      <c r="BL57" s="477"/>
      <c r="BU57" s="449"/>
      <c r="BV57" s="449"/>
      <c r="BW57" s="449"/>
      <c r="BX57" s="449"/>
      <c r="BY57" s="449"/>
      <c r="CB57" s="449"/>
      <c r="CC57" s="449"/>
      <c r="CD57" s="449"/>
      <c r="CE57" s="449"/>
      <c r="CF57" s="449"/>
      <c r="CG57" s="449"/>
      <c r="CH57" s="449"/>
      <c r="CI57" s="449"/>
      <c r="CJ57" s="449"/>
      <c r="CK57" s="449"/>
      <c r="CL57" s="449"/>
      <c r="CM57" s="449"/>
      <c r="CN57" s="449"/>
      <c r="CO57" s="449"/>
      <c r="CP57" s="449"/>
      <c r="CQ57" s="449"/>
      <c r="CR57" s="449"/>
      <c r="CS57" s="449"/>
      <c r="CT57" s="449"/>
      <c r="CU57" s="449"/>
      <c r="CV57" s="449"/>
      <c r="CW57" s="449"/>
      <c r="CX57" s="449"/>
      <c r="CY57" s="449"/>
      <c r="CZ57" s="449"/>
      <c r="DA57" s="449"/>
      <c r="DB57" s="449"/>
      <c r="DC57" s="449"/>
      <c r="DD57" s="449"/>
      <c r="DE57" s="449"/>
    </row>
    <row r="58" spans="2:118" ht="3" customHeight="1" x14ac:dyDescent="0.15">
      <c r="J58" s="1124" t="str">
        <f>給与金額!D8</f>
        <v>3</v>
      </c>
      <c r="K58" s="1124">
        <f>給与金額!E8</f>
        <v>0</v>
      </c>
      <c r="L58" s="1124"/>
      <c r="M58" s="1125">
        <f>給与金額!F8</f>
        <v>0</v>
      </c>
      <c r="N58" s="1125"/>
      <c r="O58" s="1125"/>
      <c r="P58" s="1125"/>
      <c r="Q58" s="1125"/>
      <c r="R58" s="1125"/>
      <c r="S58" s="1125"/>
      <c r="U58" s="1125">
        <f>給与金額!G8</f>
        <v>0</v>
      </c>
      <c r="V58" s="1125"/>
      <c r="W58" s="1125"/>
      <c r="X58" s="1125"/>
      <c r="Y58" s="1125"/>
      <c r="Z58" s="1125"/>
      <c r="AA58" s="416"/>
      <c r="AB58" s="1136">
        <f>給与金額!H8</f>
        <v>0</v>
      </c>
      <c r="AC58" s="1136"/>
      <c r="AD58" s="1136"/>
      <c r="AE58" s="1136"/>
      <c r="AF58" s="1136"/>
      <c r="AG58" s="1136"/>
      <c r="AH58" s="1136"/>
      <c r="AI58" s="1136"/>
      <c r="AJ58" s="1136"/>
      <c r="AK58" s="1125">
        <f>給与金額!I8</f>
        <v>0</v>
      </c>
      <c r="AL58" s="1125"/>
      <c r="AM58" s="416"/>
      <c r="AN58" s="416"/>
      <c r="AO58" s="416"/>
      <c r="AP58" s="1125">
        <f>給与金額!J8</f>
        <v>0</v>
      </c>
      <c r="AQ58" s="1125"/>
      <c r="AR58" s="1125"/>
      <c r="AS58" s="1125"/>
      <c r="AT58" s="1125"/>
      <c r="AU58" s="1125"/>
      <c r="AV58" s="1125"/>
      <c r="AW58" s="1125"/>
      <c r="AX58" s="469"/>
      <c r="AY58" s="1120">
        <f>給与金額!K8</f>
        <v>0</v>
      </c>
      <c r="AZ58" s="1120"/>
      <c r="BA58" s="1120"/>
      <c r="BB58" s="1120"/>
      <c r="BC58" s="1120"/>
      <c r="BD58" s="1125">
        <f>給与金額!L8</f>
        <v>0</v>
      </c>
      <c r="BE58" s="1125"/>
      <c r="BF58" s="1125"/>
      <c r="BG58" s="1125"/>
      <c r="BH58" s="1125"/>
      <c r="BI58" s="1125"/>
      <c r="BJ58" s="1125"/>
      <c r="BK58" s="1125"/>
      <c r="BL58" s="1125"/>
      <c r="BS58" s="460"/>
      <c r="BT58" s="460"/>
      <c r="BU58" s="460"/>
      <c r="BV58" s="460"/>
      <c r="BW58" s="460"/>
      <c r="BX58" s="460"/>
      <c r="BY58" s="460"/>
      <c r="BZ58" s="460"/>
      <c r="CA58" s="460"/>
      <c r="CB58" s="460"/>
      <c r="CC58" s="460"/>
      <c r="CD58" s="460"/>
      <c r="CE58" s="460"/>
      <c r="CF58" s="460"/>
      <c r="CG58" s="460"/>
      <c r="CH58" s="460"/>
      <c r="CI58" s="460"/>
      <c r="CJ58" s="460"/>
      <c r="CK58" s="460"/>
      <c r="CL58" s="460"/>
      <c r="CM58" s="460"/>
      <c r="CN58" s="460"/>
      <c r="CO58" s="460"/>
      <c r="CP58" s="460"/>
      <c r="CQ58" s="460"/>
      <c r="CR58" s="460"/>
      <c r="CS58" s="460"/>
      <c r="CT58" s="460"/>
      <c r="CU58" s="460"/>
      <c r="CV58" s="460"/>
      <c r="CW58" s="460"/>
      <c r="CX58" s="460"/>
      <c r="CY58" s="460"/>
      <c r="CZ58" s="460"/>
      <c r="DA58" s="460"/>
      <c r="DB58" s="460"/>
      <c r="DC58" s="460"/>
      <c r="DD58" s="460"/>
      <c r="DE58" s="460"/>
    </row>
    <row r="59" spans="2:118" ht="3" customHeight="1" x14ac:dyDescent="0.15">
      <c r="J59" s="1124"/>
      <c r="K59" s="1124"/>
      <c r="L59" s="1124"/>
      <c r="M59" s="1125"/>
      <c r="N59" s="1125"/>
      <c r="O59" s="1125"/>
      <c r="P59" s="1125"/>
      <c r="Q59" s="1125"/>
      <c r="R59" s="1125"/>
      <c r="S59" s="1125"/>
      <c r="U59" s="1125"/>
      <c r="V59" s="1125"/>
      <c r="W59" s="1125"/>
      <c r="X59" s="1125"/>
      <c r="Y59" s="1125"/>
      <c r="Z59" s="1125"/>
      <c r="AA59" s="416"/>
      <c r="AB59" s="1136"/>
      <c r="AC59" s="1136"/>
      <c r="AD59" s="1136"/>
      <c r="AE59" s="1136"/>
      <c r="AF59" s="1136"/>
      <c r="AG59" s="1136"/>
      <c r="AH59" s="1136"/>
      <c r="AI59" s="1136"/>
      <c r="AJ59" s="1136"/>
      <c r="AK59" s="1125"/>
      <c r="AL59" s="1125"/>
      <c r="AM59" s="416"/>
      <c r="AN59" s="416"/>
      <c r="AO59" s="416"/>
      <c r="AP59" s="1125"/>
      <c r="AQ59" s="1125"/>
      <c r="AR59" s="1125"/>
      <c r="AS59" s="1125"/>
      <c r="AT59" s="1125"/>
      <c r="AU59" s="1125"/>
      <c r="AV59" s="1125"/>
      <c r="AW59" s="1125"/>
      <c r="AX59" s="469"/>
      <c r="AY59" s="1120"/>
      <c r="AZ59" s="1120"/>
      <c r="BA59" s="1120"/>
      <c r="BB59" s="1120"/>
      <c r="BC59" s="1120"/>
      <c r="BD59" s="1125"/>
      <c r="BE59" s="1125"/>
      <c r="BF59" s="1125"/>
      <c r="BG59" s="1125"/>
      <c r="BH59" s="1125"/>
      <c r="BI59" s="1125"/>
      <c r="BJ59" s="1125"/>
      <c r="BK59" s="1125"/>
      <c r="BL59" s="1125"/>
      <c r="BS59" s="460"/>
      <c r="BT59" s="460"/>
      <c r="BU59" s="460"/>
      <c r="BV59" s="460"/>
      <c r="BW59" s="460"/>
      <c r="BX59" s="460"/>
      <c r="BY59" s="460"/>
      <c r="BZ59" s="460"/>
      <c r="CA59" s="460"/>
      <c r="CB59" s="460"/>
      <c r="CC59" s="460"/>
      <c r="CD59" s="460"/>
      <c r="CE59" s="460"/>
      <c r="CF59" s="460"/>
      <c r="CG59" s="460"/>
      <c r="CH59" s="460"/>
      <c r="CI59" s="460"/>
      <c r="CJ59" s="460"/>
      <c r="CK59" s="460"/>
      <c r="CL59" s="460"/>
      <c r="CM59" s="460"/>
      <c r="CN59" s="460"/>
      <c r="CO59" s="460"/>
      <c r="CP59" s="460"/>
      <c r="CQ59" s="460"/>
      <c r="CR59" s="460"/>
      <c r="CS59" s="460"/>
      <c r="CT59" s="460"/>
      <c r="CU59" s="460"/>
      <c r="CV59" s="460"/>
      <c r="CW59" s="460"/>
      <c r="CX59" s="460"/>
      <c r="CY59" s="460"/>
      <c r="CZ59" s="460"/>
      <c r="DA59" s="460"/>
      <c r="DB59" s="460"/>
      <c r="DC59" s="460"/>
      <c r="DD59" s="460"/>
      <c r="DE59" s="460"/>
    </row>
    <row r="60" spans="2:118" ht="3" customHeight="1" x14ac:dyDescent="0.15">
      <c r="J60" s="1124"/>
      <c r="K60" s="1124"/>
      <c r="L60" s="1124"/>
      <c r="M60" s="1125"/>
      <c r="N60" s="1125"/>
      <c r="O60" s="1125"/>
      <c r="P60" s="1125"/>
      <c r="Q60" s="1125"/>
      <c r="R60" s="1125"/>
      <c r="S60" s="1125"/>
      <c r="U60" s="1125"/>
      <c r="V60" s="1125"/>
      <c r="W60" s="1125"/>
      <c r="X60" s="1125"/>
      <c r="Y60" s="1125"/>
      <c r="Z60" s="1125"/>
      <c r="AA60" s="416"/>
      <c r="AB60" s="1136"/>
      <c r="AC60" s="1136"/>
      <c r="AD60" s="1136"/>
      <c r="AE60" s="1136"/>
      <c r="AF60" s="1136"/>
      <c r="AG60" s="1136"/>
      <c r="AH60" s="1136"/>
      <c r="AI60" s="1136"/>
      <c r="AJ60" s="1136"/>
      <c r="AK60" s="1125"/>
      <c r="AL60" s="1125"/>
      <c r="AM60" s="416"/>
      <c r="AN60" s="416"/>
      <c r="AO60" s="416"/>
      <c r="AP60" s="1125"/>
      <c r="AQ60" s="1125"/>
      <c r="AR60" s="1125"/>
      <c r="AS60" s="1125"/>
      <c r="AT60" s="1125"/>
      <c r="AU60" s="1125"/>
      <c r="AV60" s="1125"/>
      <c r="AW60" s="1125"/>
      <c r="AX60" s="469"/>
      <c r="AY60" s="1120"/>
      <c r="AZ60" s="1120"/>
      <c r="BA60" s="1120"/>
      <c r="BB60" s="1120"/>
      <c r="BC60" s="1120"/>
      <c r="BD60" s="1125"/>
      <c r="BE60" s="1125"/>
      <c r="BF60" s="1125"/>
      <c r="BG60" s="1125"/>
      <c r="BH60" s="1125"/>
      <c r="BI60" s="1125"/>
      <c r="BJ60" s="1125"/>
      <c r="BK60" s="1125"/>
      <c r="BL60" s="1125"/>
      <c r="BP60" s="453"/>
      <c r="BS60" s="460"/>
      <c r="BT60" s="460"/>
      <c r="BU60" s="460"/>
      <c r="BV60" s="460"/>
      <c r="BW60" s="460"/>
      <c r="BX60" s="460"/>
      <c r="BY60" s="460"/>
      <c r="BZ60" s="460"/>
      <c r="CA60" s="460"/>
      <c r="CB60" s="460"/>
      <c r="CC60" s="460"/>
      <c r="CD60" s="460"/>
      <c r="CE60" s="460"/>
      <c r="CF60" s="460"/>
      <c r="CG60" s="460"/>
      <c r="CH60" s="460"/>
      <c r="CI60" s="460"/>
      <c r="CJ60" s="460"/>
      <c r="CK60" s="460"/>
      <c r="CL60" s="460"/>
      <c r="CM60" s="460"/>
      <c r="CN60" s="460"/>
      <c r="CO60" s="460"/>
      <c r="CP60" s="1141">
        <f>年末調整2!N5</f>
        <v>0</v>
      </c>
      <c r="CQ60" s="1141"/>
      <c r="CR60" s="1141"/>
      <c r="CS60" s="1141"/>
      <c r="CT60" s="1141"/>
      <c r="CU60" s="1141"/>
      <c r="CV60" s="1141"/>
      <c r="CW60" s="1141"/>
      <c r="CX60" s="1141"/>
      <c r="CY60" s="1141"/>
      <c r="CZ60" s="1141"/>
      <c r="DA60" s="460"/>
      <c r="DB60" s="460"/>
      <c r="DC60" s="460"/>
      <c r="DD60" s="460"/>
      <c r="DE60" s="460"/>
      <c r="DF60" s="1148">
        <f>年末調整2!U5</f>
        <v>0</v>
      </c>
      <c r="DG60" s="1148"/>
      <c r="DH60" s="1148"/>
      <c r="DI60" s="1148"/>
      <c r="DJ60" s="1148"/>
      <c r="DK60" s="1148"/>
      <c r="DL60" s="1148"/>
      <c r="DM60" s="1148"/>
      <c r="DN60" s="1148"/>
    </row>
    <row r="61" spans="2:118" ht="3" customHeight="1" x14ac:dyDescent="0.15">
      <c r="J61" s="1124"/>
      <c r="K61" s="1124"/>
      <c r="L61" s="1124"/>
      <c r="M61" s="1125"/>
      <c r="N61" s="1125"/>
      <c r="O61" s="1125"/>
      <c r="P61" s="1125"/>
      <c r="Q61" s="1125"/>
      <c r="R61" s="1125"/>
      <c r="S61" s="1125"/>
      <c r="U61" s="1125"/>
      <c r="V61" s="1125"/>
      <c r="W61" s="1125"/>
      <c r="X61" s="1125"/>
      <c r="Y61" s="1125"/>
      <c r="Z61" s="1125"/>
      <c r="AA61" s="416"/>
      <c r="AB61" s="1136"/>
      <c r="AC61" s="1136"/>
      <c r="AD61" s="1136"/>
      <c r="AE61" s="1136"/>
      <c r="AF61" s="1136"/>
      <c r="AG61" s="1136"/>
      <c r="AH61" s="1136"/>
      <c r="AI61" s="1136"/>
      <c r="AJ61" s="1136"/>
      <c r="AK61" s="1125"/>
      <c r="AL61" s="1125"/>
      <c r="AM61" s="416"/>
      <c r="AN61" s="416"/>
      <c r="AO61" s="416"/>
      <c r="AP61" s="1125"/>
      <c r="AQ61" s="1125"/>
      <c r="AR61" s="1125"/>
      <c r="AS61" s="1125"/>
      <c r="AT61" s="1125"/>
      <c r="AU61" s="1125"/>
      <c r="AV61" s="1125"/>
      <c r="AW61" s="1125"/>
      <c r="AX61" s="469"/>
      <c r="AY61" s="1120"/>
      <c r="AZ61" s="1120"/>
      <c r="BA61" s="1120"/>
      <c r="BB61" s="1120"/>
      <c r="BC61" s="1120"/>
      <c r="BD61" s="1125"/>
      <c r="BE61" s="1125"/>
      <c r="BF61" s="1125"/>
      <c r="BG61" s="1125"/>
      <c r="BH61" s="1125"/>
      <c r="BI61" s="1125"/>
      <c r="BJ61" s="1125"/>
      <c r="BK61" s="1125"/>
      <c r="BL61" s="1125"/>
      <c r="BM61" s="453"/>
      <c r="BN61" s="453"/>
      <c r="BO61" s="453"/>
      <c r="BP61" s="453"/>
      <c r="BS61" s="460"/>
      <c r="BT61" s="460"/>
      <c r="BU61" s="460"/>
      <c r="BV61" s="460"/>
      <c r="BW61" s="460"/>
      <c r="BX61" s="460"/>
      <c r="BY61" s="460"/>
      <c r="BZ61" s="460"/>
      <c r="CA61" s="460"/>
      <c r="CB61" s="460"/>
      <c r="CC61" s="460"/>
      <c r="CD61" s="460"/>
      <c r="CE61" s="460"/>
      <c r="CF61" s="460"/>
      <c r="CG61" s="460"/>
      <c r="CH61" s="460"/>
      <c r="CI61" s="460"/>
      <c r="CJ61" s="460"/>
      <c r="CK61" s="460"/>
      <c r="CL61" s="460"/>
      <c r="CM61" s="460"/>
      <c r="CN61" s="460"/>
      <c r="CO61" s="460"/>
      <c r="CP61" s="1141"/>
      <c r="CQ61" s="1141"/>
      <c r="CR61" s="1141"/>
      <c r="CS61" s="1141"/>
      <c r="CT61" s="1141"/>
      <c r="CU61" s="1141"/>
      <c r="CV61" s="1141"/>
      <c r="CW61" s="1141"/>
      <c r="CX61" s="1141"/>
      <c r="CY61" s="1141"/>
      <c r="CZ61" s="1141"/>
      <c r="DA61" s="460"/>
      <c r="DB61" s="460"/>
      <c r="DC61" s="460"/>
      <c r="DD61" s="460"/>
      <c r="DE61" s="460"/>
      <c r="DF61" s="1148"/>
      <c r="DG61" s="1148"/>
      <c r="DH61" s="1148"/>
      <c r="DI61" s="1148"/>
      <c r="DJ61" s="1148"/>
      <c r="DK61" s="1148"/>
      <c r="DL61" s="1148"/>
      <c r="DM61" s="1148"/>
      <c r="DN61" s="1148"/>
    </row>
    <row r="62" spans="2:118" ht="3" customHeight="1" x14ac:dyDescent="0.15">
      <c r="J62" s="345"/>
      <c r="M62" s="467"/>
      <c r="N62" s="467"/>
      <c r="O62" s="467"/>
      <c r="P62" s="467"/>
      <c r="Q62" s="467"/>
      <c r="R62" s="467"/>
      <c r="S62" s="467"/>
      <c r="T62" s="425"/>
      <c r="U62" s="467"/>
      <c r="V62" s="467"/>
      <c r="W62" s="467"/>
      <c r="X62" s="467"/>
      <c r="Y62" s="467"/>
      <c r="Z62" s="467"/>
      <c r="AA62" s="425"/>
      <c r="AB62" s="425"/>
      <c r="AC62" s="428"/>
      <c r="AD62" s="428"/>
      <c r="AE62" s="428"/>
      <c r="AF62" s="428"/>
      <c r="AG62" s="428"/>
      <c r="AH62" s="428"/>
      <c r="AI62" s="428"/>
      <c r="AJ62" s="428"/>
      <c r="AK62" s="467"/>
      <c r="AL62" s="475"/>
      <c r="AM62" s="426"/>
      <c r="AN62" s="426"/>
      <c r="AO62" s="425"/>
      <c r="AP62" s="467"/>
      <c r="AQ62" s="467"/>
      <c r="AR62" s="467"/>
      <c r="AS62" s="467"/>
      <c r="AT62" s="467"/>
      <c r="AU62" s="467"/>
      <c r="AV62" s="467"/>
      <c r="AW62" s="467"/>
      <c r="AX62" s="474"/>
      <c r="AY62" s="481"/>
      <c r="AZ62" s="481"/>
      <c r="BA62" s="486"/>
      <c r="BB62" s="466"/>
      <c r="BC62" s="471"/>
      <c r="BD62" s="471"/>
      <c r="BE62" s="471"/>
      <c r="BF62" s="471"/>
      <c r="BG62" s="471"/>
      <c r="BH62" s="471"/>
      <c r="BI62" s="471"/>
      <c r="BJ62" s="477"/>
      <c r="BK62" s="477"/>
      <c r="BL62" s="477"/>
      <c r="CP62" s="1141"/>
      <c r="CQ62" s="1141"/>
      <c r="CR62" s="1141"/>
      <c r="CS62" s="1141"/>
      <c r="CT62" s="1141"/>
      <c r="CU62" s="1141"/>
      <c r="CV62" s="1141"/>
      <c r="CW62" s="1141"/>
      <c r="CX62" s="1141"/>
      <c r="CY62" s="1141"/>
      <c r="CZ62" s="1141"/>
      <c r="DF62" s="1148"/>
      <c r="DG62" s="1148"/>
      <c r="DH62" s="1148"/>
      <c r="DI62" s="1148"/>
      <c r="DJ62" s="1148"/>
      <c r="DK62" s="1148"/>
      <c r="DL62" s="1148"/>
      <c r="DM62" s="1148"/>
      <c r="DN62" s="1148"/>
    </row>
    <row r="63" spans="2:118" ht="3" customHeight="1" x14ac:dyDescent="0.15">
      <c r="J63" s="345"/>
      <c r="M63" s="427"/>
      <c r="N63" s="427"/>
      <c r="O63" s="427"/>
      <c r="P63" s="427"/>
      <c r="Q63" s="427"/>
      <c r="R63" s="427"/>
      <c r="S63" s="427"/>
      <c r="T63" s="427"/>
      <c r="U63" s="467"/>
      <c r="V63" s="467"/>
      <c r="W63" s="467"/>
      <c r="X63" s="467"/>
      <c r="Y63" s="467"/>
      <c r="Z63" s="467"/>
      <c r="AA63" s="425"/>
      <c r="AB63" s="425"/>
      <c r="AC63" s="428"/>
      <c r="AD63" s="428"/>
      <c r="AE63" s="428"/>
      <c r="AF63" s="428"/>
      <c r="AG63" s="428"/>
      <c r="AH63" s="428"/>
      <c r="AI63" s="428"/>
      <c r="AJ63" s="428"/>
      <c r="AK63" s="467"/>
      <c r="AL63" s="475"/>
      <c r="AM63" s="426"/>
      <c r="AN63" s="426"/>
      <c r="AO63" s="425"/>
      <c r="AP63" s="467"/>
      <c r="AQ63" s="467"/>
      <c r="AR63" s="467"/>
      <c r="AS63" s="467"/>
      <c r="AT63" s="467"/>
      <c r="AU63" s="467"/>
      <c r="AV63" s="467"/>
      <c r="AW63" s="467"/>
      <c r="AX63" s="474"/>
      <c r="AY63" s="481"/>
      <c r="AZ63" s="481"/>
      <c r="BA63" s="486"/>
      <c r="BB63" s="466"/>
      <c r="BC63" s="471"/>
      <c r="BD63" s="471"/>
      <c r="BE63" s="471"/>
      <c r="BF63" s="471"/>
      <c r="BG63" s="471"/>
      <c r="BH63" s="471"/>
      <c r="BI63" s="471"/>
      <c r="BJ63" s="477"/>
      <c r="BK63" s="477"/>
      <c r="BL63" s="477"/>
      <c r="CP63" s="1141"/>
      <c r="CQ63" s="1141"/>
      <c r="CR63" s="1141"/>
      <c r="CS63" s="1141"/>
      <c r="CT63" s="1141"/>
      <c r="CU63" s="1141"/>
      <c r="CV63" s="1141"/>
      <c r="CW63" s="1141"/>
      <c r="CX63" s="1141"/>
      <c r="CY63" s="1141"/>
      <c r="CZ63" s="1141"/>
      <c r="DF63" s="1148"/>
      <c r="DG63" s="1148"/>
      <c r="DH63" s="1148"/>
      <c r="DI63" s="1148"/>
      <c r="DJ63" s="1148"/>
      <c r="DK63" s="1148"/>
      <c r="DL63" s="1148"/>
      <c r="DM63" s="1148"/>
      <c r="DN63" s="1148"/>
    </row>
    <row r="64" spans="2:118" ht="3" customHeight="1" x14ac:dyDescent="0.15">
      <c r="J64" s="345"/>
      <c r="M64" s="427"/>
      <c r="N64" s="427"/>
      <c r="O64" s="427"/>
      <c r="P64" s="427"/>
      <c r="Q64" s="427"/>
      <c r="R64" s="427"/>
      <c r="S64" s="427"/>
      <c r="T64" s="427"/>
      <c r="U64" s="467"/>
      <c r="V64" s="467"/>
      <c r="W64" s="467"/>
      <c r="X64" s="467"/>
      <c r="Y64" s="467"/>
      <c r="Z64" s="467"/>
      <c r="AA64" s="425"/>
      <c r="AB64" s="425"/>
      <c r="AC64" s="428"/>
      <c r="AD64" s="428"/>
      <c r="AE64" s="428"/>
      <c r="AF64" s="428"/>
      <c r="AG64" s="428"/>
      <c r="AH64" s="428"/>
      <c r="AI64" s="428"/>
      <c r="AJ64" s="428"/>
      <c r="AK64" s="467"/>
      <c r="AL64" s="475"/>
      <c r="AM64" s="426"/>
      <c r="AN64" s="426"/>
      <c r="AO64" s="425"/>
      <c r="AP64" s="467"/>
      <c r="AQ64" s="467"/>
      <c r="AR64" s="467"/>
      <c r="AS64" s="467"/>
      <c r="AT64" s="467"/>
      <c r="AU64" s="467"/>
      <c r="AV64" s="467"/>
      <c r="AW64" s="467"/>
      <c r="AX64" s="474"/>
      <c r="AY64" s="481"/>
      <c r="AZ64" s="481"/>
      <c r="BA64" s="486"/>
      <c r="BB64" s="466"/>
      <c r="BC64" s="471"/>
      <c r="BD64" s="471"/>
      <c r="BE64" s="471"/>
      <c r="BF64" s="471"/>
      <c r="BG64" s="471"/>
      <c r="BH64" s="471"/>
      <c r="BI64" s="471"/>
      <c r="BJ64" s="477"/>
      <c r="BK64" s="477"/>
      <c r="BL64" s="477"/>
      <c r="CP64" s="470"/>
      <c r="CQ64" s="470"/>
      <c r="CR64" s="470"/>
      <c r="CS64" s="490"/>
      <c r="CT64" s="470"/>
      <c r="CU64" s="470"/>
      <c r="CV64" s="470"/>
      <c r="CW64" s="470"/>
      <c r="CX64" s="470"/>
      <c r="CY64" s="470"/>
      <c r="CZ64" s="470"/>
      <c r="DF64" s="489"/>
      <c r="DG64" s="489"/>
      <c r="DH64" s="489"/>
      <c r="DI64" s="489"/>
      <c r="DJ64" s="489"/>
      <c r="DK64" s="489"/>
      <c r="DL64" s="489"/>
      <c r="DM64" s="489"/>
      <c r="DN64" s="489"/>
    </row>
    <row r="65" spans="10:118" ht="3" customHeight="1" x14ac:dyDescent="0.15">
      <c r="J65" s="345"/>
      <c r="M65" s="427"/>
      <c r="N65" s="427"/>
      <c r="O65" s="427"/>
      <c r="P65" s="427"/>
      <c r="Q65" s="427"/>
      <c r="R65" s="427"/>
      <c r="S65" s="427"/>
      <c r="T65" s="427"/>
      <c r="U65" s="427"/>
      <c r="V65" s="427"/>
      <c r="W65" s="427"/>
      <c r="X65" s="427"/>
      <c r="Y65" s="427"/>
      <c r="Z65" s="427"/>
      <c r="AA65" s="427"/>
      <c r="AB65" s="427"/>
      <c r="AC65" s="434"/>
      <c r="AD65" s="434"/>
      <c r="AE65" s="434"/>
      <c r="AF65" s="434"/>
      <c r="AG65" s="434"/>
      <c r="AH65" s="434"/>
      <c r="AI65" s="434"/>
      <c r="AJ65" s="434"/>
      <c r="AK65" s="467"/>
      <c r="AL65" s="446"/>
      <c r="AM65" s="433"/>
      <c r="AN65" s="430"/>
      <c r="AO65" s="425"/>
      <c r="AP65" s="427"/>
      <c r="AQ65" s="427"/>
      <c r="AR65" s="427"/>
      <c r="AS65" s="427"/>
      <c r="AT65" s="427"/>
      <c r="AU65" s="427"/>
      <c r="AV65" s="427"/>
      <c r="AW65" s="427"/>
      <c r="AX65" s="474"/>
      <c r="AY65" s="481"/>
      <c r="AZ65" s="481"/>
      <c r="BA65" s="481"/>
      <c r="BB65" s="466"/>
      <c r="BC65" s="442"/>
      <c r="BD65" s="442"/>
      <c r="BE65" s="442"/>
      <c r="BF65" s="442"/>
      <c r="BG65" s="442"/>
      <c r="BH65" s="442"/>
      <c r="BI65" s="442"/>
      <c r="BJ65" s="477"/>
      <c r="BK65" s="477"/>
      <c r="BL65" s="477"/>
      <c r="CP65" s="1141">
        <f>年末調整2!N6</f>
        <v>0</v>
      </c>
      <c r="CQ65" s="1141"/>
      <c r="CR65" s="1141"/>
      <c r="CS65" s="1141"/>
      <c r="CT65" s="1141"/>
      <c r="CU65" s="1141"/>
      <c r="CV65" s="1141"/>
      <c r="CW65" s="1141"/>
      <c r="CX65" s="1141"/>
      <c r="CY65" s="1141"/>
      <c r="CZ65" s="1141"/>
      <c r="DF65" s="1148">
        <f>年末調整2!U6</f>
        <v>0</v>
      </c>
      <c r="DG65" s="1148"/>
      <c r="DH65" s="1148"/>
      <c r="DI65" s="1148"/>
      <c r="DJ65" s="1148"/>
      <c r="DK65" s="1148"/>
      <c r="DL65" s="1148"/>
      <c r="DM65" s="1148"/>
      <c r="DN65" s="1148"/>
    </row>
    <row r="66" spans="10:118" ht="3" customHeight="1" x14ac:dyDescent="0.15">
      <c r="J66" s="345"/>
      <c r="M66" s="427"/>
      <c r="N66" s="427"/>
      <c r="O66" s="427"/>
      <c r="P66" s="427"/>
      <c r="Q66" s="427"/>
      <c r="R66" s="427"/>
      <c r="S66" s="427"/>
      <c r="T66" s="427"/>
      <c r="U66" s="427"/>
      <c r="V66" s="427"/>
      <c r="W66" s="427"/>
      <c r="X66" s="427"/>
      <c r="Y66" s="427"/>
      <c r="Z66" s="427"/>
      <c r="AA66" s="427"/>
      <c r="AB66" s="427"/>
      <c r="AC66" s="434"/>
      <c r="AD66" s="434"/>
      <c r="AE66" s="434"/>
      <c r="AF66" s="434"/>
      <c r="AG66" s="434"/>
      <c r="AH66" s="434"/>
      <c r="AI66" s="434"/>
      <c r="AJ66" s="434"/>
      <c r="AK66" s="467"/>
      <c r="AL66" s="446"/>
      <c r="AM66" s="433"/>
      <c r="AN66" s="430"/>
      <c r="AO66" s="425"/>
      <c r="AP66" s="427"/>
      <c r="AQ66" s="427"/>
      <c r="AR66" s="427"/>
      <c r="AS66" s="427"/>
      <c r="AT66" s="427"/>
      <c r="AU66" s="427"/>
      <c r="AV66" s="427"/>
      <c r="AW66" s="427"/>
      <c r="AX66" s="474"/>
      <c r="AY66" s="481"/>
      <c r="AZ66" s="481"/>
      <c r="BA66" s="481"/>
      <c r="BB66" s="466"/>
      <c r="BC66" s="442"/>
      <c r="BD66" s="442"/>
      <c r="BE66" s="442"/>
      <c r="BF66" s="442"/>
      <c r="BG66" s="442"/>
      <c r="BH66" s="442"/>
      <c r="BI66" s="442"/>
      <c r="BJ66" s="477"/>
      <c r="BK66" s="477"/>
      <c r="BL66" s="477"/>
      <c r="CP66" s="1141"/>
      <c r="CQ66" s="1141"/>
      <c r="CR66" s="1141"/>
      <c r="CS66" s="1141"/>
      <c r="CT66" s="1141"/>
      <c r="CU66" s="1141"/>
      <c r="CV66" s="1141"/>
      <c r="CW66" s="1141"/>
      <c r="CX66" s="1141"/>
      <c r="CY66" s="1141"/>
      <c r="CZ66" s="1141"/>
      <c r="DF66" s="1148"/>
      <c r="DG66" s="1148"/>
      <c r="DH66" s="1148"/>
      <c r="DI66" s="1148"/>
      <c r="DJ66" s="1148"/>
      <c r="DK66" s="1148"/>
      <c r="DL66" s="1148"/>
      <c r="DM66" s="1148"/>
      <c r="DN66" s="1148"/>
    </row>
    <row r="67" spans="10:118" ht="3" customHeight="1" x14ac:dyDescent="0.15">
      <c r="J67" s="345"/>
      <c r="M67" s="427"/>
      <c r="N67" s="427"/>
      <c r="O67" s="427"/>
      <c r="P67" s="427"/>
      <c r="Q67" s="427"/>
      <c r="R67" s="427"/>
      <c r="S67" s="427"/>
      <c r="T67" s="427"/>
      <c r="U67" s="427"/>
      <c r="V67" s="427"/>
      <c r="W67" s="427"/>
      <c r="X67" s="427"/>
      <c r="Y67" s="427"/>
      <c r="Z67" s="427"/>
      <c r="AA67" s="427"/>
      <c r="AB67" s="427"/>
      <c r="AC67" s="434"/>
      <c r="AD67" s="434"/>
      <c r="AE67" s="434"/>
      <c r="AF67" s="434"/>
      <c r="AG67" s="434"/>
      <c r="AH67" s="434"/>
      <c r="AI67" s="434"/>
      <c r="AJ67" s="434"/>
      <c r="AK67" s="467"/>
      <c r="AL67" s="446"/>
      <c r="AM67" s="433"/>
      <c r="AN67" s="430"/>
      <c r="AO67" s="425"/>
      <c r="AP67" s="427"/>
      <c r="AQ67" s="427"/>
      <c r="AR67" s="427"/>
      <c r="AS67" s="427"/>
      <c r="AT67" s="427"/>
      <c r="AU67" s="427"/>
      <c r="AV67" s="427"/>
      <c r="AW67" s="427"/>
      <c r="AX67" s="474"/>
      <c r="AY67" s="481"/>
      <c r="AZ67" s="481"/>
      <c r="BA67" s="481"/>
      <c r="BB67" s="466"/>
      <c r="BC67" s="442"/>
      <c r="BD67" s="442"/>
      <c r="BE67" s="442"/>
      <c r="BF67" s="442"/>
      <c r="BG67" s="442"/>
      <c r="BH67" s="442"/>
      <c r="BI67" s="442"/>
      <c r="BJ67" s="477"/>
      <c r="BK67" s="477"/>
      <c r="BL67" s="477"/>
      <c r="CI67" s="447"/>
      <c r="CJ67" s="447"/>
      <c r="CK67" s="447"/>
      <c r="CL67" s="447"/>
      <c r="CM67" s="447"/>
      <c r="CN67" s="447"/>
      <c r="CO67" s="447"/>
      <c r="CP67" s="1141"/>
      <c r="CQ67" s="1141"/>
      <c r="CR67" s="1141"/>
      <c r="CS67" s="1141"/>
      <c r="CT67" s="1141"/>
      <c r="CU67" s="1141"/>
      <c r="CV67" s="1141"/>
      <c r="CW67" s="1141"/>
      <c r="CX67" s="1141"/>
      <c r="CY67" s="1141"/>
      <c r="CZ67" s="1141"/>
      <c r="DA67" s="447"/>
      <c r="DB67" s="447"/>
      <c r="DC67" s="447"/>
      <c r="DD67" s="447"/>
      <c r="DE67" s="447"/>
      <c r="DF67" s="1148"/>
      <c r="DG67" s="1148"/>
      <c r="DH67" s="1148"/>
      <c r="DI67" s="1148"/>
      <c r="DJ67" s="1148"/>
      <c r="DK67" s="1148"/>
      <c r="DL67" s="1148"/>
      <c r="DM67" s="1148"/>
      <c r="DN67" s="1148"/>
    </row>
    <row r="68" spans="10:118" ht="3" customHeight="1" x14ac:dyDescent="0.15">
      <c r="J68" s="1124" t="str">
        <f>給与金額!D9</f>
        <v>4</v>
      </c>
      <c r="K68" s="1124">
        <f>給与金額!E9</f>
        <v>0</v>
      </c>
      <c r="L68" s="1124"/>
      <c r="M68" s="1125">
        <f>給与金額!F9</f>
        <v>0</v>
      </c>
      <c r="N68" s="1125"/>
      <c r="O68" s="1125"/>
      <c r="P68" s="1125"/>
      <c r="Q68" s="1125"/>
      <c r="R68" s="1125"/>
      <c r="S68" s="1125"/>
      <c r="U68" s="1125">
        <f>給与金額!G9</f>
        <v>0</v>
      </c>
      <c r="V68" s="1125"/>
      <c r="W68" s="1125"/>
      <c r="X68" s="1125"/>
      <c r="Y68" s="1125"/>
      <c r="Z68" s="1125"/>
      <c r="AA68" s="416"/>
      <c r="AB68" s="1136">
        <f>給与金額!H9</f>
        <v>0</v>
      </c>
      <c r="AC68" s="1136"/>
      <c r="AD68" s="1136"/>
      <c r="AE68" s="1136"/>
      <c r="AF68" s="1136"/>
      <c r="AG68" s="1136"/>
      <c r="AH68" s="1136"/>
      <c r="AI68" s="1136"/>
      <c r="AJ68" s="1136"/>
      <c r="AK68" s="1125">
        <f>給与金額!I9</f>
        <v>0</v>
      </c>
      <c r="AL68" s="1125"/>
      <c r="AM68" s="416"/>
      <c r="AN68" s="416"/>
      <c r="AO68" s="416"/>
      <c r="AP68" s="1125">
        <f>給与金額!J9</f>
        <v>0</v>
      </c>
      <c r="AQ68" s="1125"/>
      <c r="AR68" s="1125"/>
      <c r="AS68" s="1125"/>
      <c r="AT68" s="1125"/>
      <c r="AU68" s="1125"/>
      <c r="AV68" s="1125"/>
      <c r="AW68" s="1125"/>
      <c r="AX68" s="469"/>
      <c r="AY68" s="1120">
        <f>給与金額!K9</f>
        <v>0</v>
      </c>
      <c r="AZ68" s="1120"/>
      <c r="BA68" s="1120"/>
      <c r="BB68" s="1120"/>
      <c r="BC68" s="1120"/>
      <c r="BD68" s="1125">
        <f>給与金額!L9</f>
        <v>0</v>
      </c>
      <c r="BE68" s="1125"/>
      <c r="BF68" s="1125"/>
      <c r="BG68" s="1125"/>
      <c r="BH68" s="1125"/>
      <c r="BI68" s="1125"/>
      <c r="BJ68" s="1125"/>
      <c r="BK68" s="1125"/>
      <c r="BL68" s="1125"/>
      <c r="BS68" s="460"/>
      <c r="BT68" s="460"/>
      <c r="BU68" s="460"/>
      <c r="BV68" s="460"/>
      <c r="BW68" s="460"/>
      <c r="BX68" s="460"/>
      <c r="BY68" s="460"/>
      <c r="BZ68" s="460"/>
      <c r="CA68" s="460"/>
      <c r="CB68" s="460"/>
      <c r="CC68" s="460"/>
      <c r="CD68" s="460"/>
      <c r="CE68" s="460"/>
      <c r="CF68" s="460"/>
      <c r="CG68" s="460"/>
      <c r="CH68" s="460"/>
      <c r="CI68" s="460"/>
      <c r="CJ68" s="460"/>
      <c r="CK68" s="460"/>
      <c r="CL68" s="460"/>
      <c r="CM68" s="460"/>
      <c r="CN68" s="460"/>
      <c r="CO68" s="460"/>
      <c r="CP68" s="1141"/>
      <c r="CQ68" s="1141"/>
      <c r="CR68" s="1141"/>
      <c r="CS68" s="1141"/>
      <c r="CT68" s="1141"/>
      <c r="CU68" s="1141"/>
      <c r="CV68" s="1141"/>
      <c r="CW68" s="1141"/>
      <c r="CX68" s="1141"/>
      <c r="CY68" s="1141"/>
      <c r="CZ68" s="1141"/>
      <c r="DA68" s="460"/>
      <c r="DB68" s="460"/>
      <c r="DC68" s="460"/>
      <c r="DD68" s="460"/>
      <c r="DE68" s="460"/>
      <c r="DF68" s="1148"/>
      <c r="DG68" s="1148"/>
      <c r="DH68" s="1148"/>
      <c r="DI68" s="1148"/>
      <c r="DJ68" s="1148"/>
      <c r="DK68" s="1148"/>
      <c r="DL68" s="1148"/>
      <c r="DM68" s="1148"/>
      <c r="DN68" s="1148"/>
    </row>
    <row r="69" spans="10:118" ht="3" customHeight="1" x14ac:dyDescent="0.15">
      <c r="J69" s="1124"/>
      <c r="K69" s="1124"/>
      <c r="L69" s="1124"/>
      <c r="M69" s="1125"/>
      <c r="N69" s="1125"/>
      <c r="O69" s="1125"/>
      <c r="P69" s="1125"/>
      <c r="Q69" s="1125"/>
      <c r="R69" s="1125"/>
      <c r="S69" s="1125"/>
      <c r="U69" s="1125"/>
      <c r="V69" s="1125"/>
      <c r="W69" s="1125"/>
      <c r="X69" s="1125"/>
      <c r="Y69" s="1125"/>
      <c r="Z69" s="1125"/>
      <c r="AA69" s="416"/>
      <c r="AB69" s="1136"/>
      <c r="AC69" s="1136"/>
      <c r="AD69" s="1136"/>
      <c r="AE69" s="1136"/>
      <c r="AF69" s="1136"/>
      <c r="AG69" s="1136"/>
      <c r="AH69" s="1136"/>
      <c r="AI69" s="1136"/>
      <c r="AJ69" s="1136"/>
      <c r="AK69" s="1125"/>
      <c r="AL69" s="1125"/>
      <c r="AM69" s="416"/>
      <c r="AN69" s="416"/>
      <c r="AO69" s="416"/>
      <c r="AP69" s="1125"/>
      <c r="AQ69" s="1125"/>
      <c r="AR69" s="1125"/>
      <c r="AS69" s="1125"/>
      <c r="AT69" s="1125"/>
      <c r="AU69" s="1125"/>
      <c r="AV69" s="1125"/>
      <c r="AW69" s="1125"/>
      <c r="AX69" s="469"/>
      <c r="AY69" s="1120"/>
      <c r="AZ69" s="1120"/>
      <c r="BA69" s="1120"/>
      <c r="BB69" s="1120"/>
      <c r="BC69" s="1120"/>
      <c r="BD69" s="1125"/>
      <c r="BE69" s="1125"/>
      <c r="BF69" s="1125"/>
      <c r="BG69" s="1125"/>
      <c r="BH69" s="1125"/>
      <c r="BI69" s="1125"/>
      <c r="BJ69" s="1125"/>
      <c r="BK69" s="1125"/>
      <c r="BL69" s="1125"/>
      <c r="BS69" s="460"/>
      <c r="BT69" s="460"/>
      <c r="BU69" s="460"/>
      <c r="BV69" s="460"/>
      <c r="BW69" s="460"/>
      <c r="BX69" s="460"/>
      <c r="BY69" s="460"/>
      <c r="BZ69" s="460"/>
      <c r="CA69" s="460"/>
      <c r="CB69" s="460"/>
      <c r="CC69" s="460"/>
      <c r="CD69" s="460"/>
      <c r="CE69" s="460"/>
      <c r="CF69" s="460"/>
      <c r="CG69" s="460"/>
      <c r="CH69" s="460"/>
      <c r="CI69" s="460"/>
      <c r="CJ69" s="460"/>
      <c r="CK69" s="460"/>
      <c r="CL69" s="460"/>
      <c r="CM69" s="460"/>
      <c r="CN69" s="460"/>
      <c r="CO69" s="460"/>
      <c r="CP69" s="1141">
        <f>年末調整2!N7</f>
        <v>0</v>
      </c>
      <c r="CQ69" s="1141"/>
      <c r="CR69" s="1141"/>
      <c r="CS69" s="1141"/>
      <c r="CT69" s="1141"/>
      <c r="CU69" s="1141"/>
      <c r="CV69" s="1141"/>
      <c r="CW69" s="1141"/>
      <c r="CX69" s="1141"/>
      <c r="CY69" s="1141"/>
      <c r="CZ69" s="1141"/>
      <c r="DA69" s="460"/>
      <c r="DB69" s="460"/>
      <c r="DC69" s="460"/>
      <c r="DD69" s="460"/>
      <c r="DE69" s="460"/>
      <c r="DF69" s="1148">
        <f>年末調整2!U7</f>
        <v>0</v>
      </c>
      <c r="DG69" s="1148"/>
      <c r="DH69" s="1148"/>
      <c r="DI69" s="1148"/>
      <c r="DJ69" s="1148"/>
      <c r="DK69" s="1148"/>
      <c r="DL69" s="1148"/>
      <c r="DM69" s="1148"/>
      <c r="DN69" s="1148"/>
    </row>
    <row r="70" spans="10:118" ht="3" customHeight="1" x14ac:dyDescent="0.15">
      <c r="J70" s="1124"/>
      <c r="K70" s="1124"/>
      <c r="L70" s="1124"/>
      <c r="M70" s="1125"/>
      <c r="N70" s="1125"/>
      <c r="O70" s="1125"/>
      <c r="P70" s="1125"/>
      <c r="Q70" s="1125"/>
      <c r="R70" s="1125"/>
      <c r="S70" s="1125"/>
      <c r="U70" s="1125"/>
      <c r="V70" s="1125"/>
      <c r="W70" s="1125"/>
      <c r="X70" s="1125"/>
      <c r="Y70" s="1125"/>
      <c r="Z70" s="1125"/>
      <c r="AA70" s="416"/>
      <c r="AB70" s="1136"/>
      <c r="AC70" s="1136"/>
      <c r="AD70" s="1136"/>
      <c r="AE70" s="1136"/>
      <c r="AF70" s="1136"/>
      <c r="AG70" s="1136"/>
      <c r="AH70" s="1136"/>
      <c r="AI70" s="1136"/>
      <c r="AJ70" s="1136"/>
      <c r="AK70" s="1125"/>
      <c r="AL70" s="1125"/>
      <c r="AM70" s="416"/>
      <c r="AN70" s="416"/>
      <c r="AO70" s="416"/>
      <c r="AP70" s="1125"/>
      <c r="AQ70" s="1125"/>
      <c r="AR70" s="1125"/>
      <c r="AS70" s="1125"/>
      <c r="AT70" s="1125"/>
      <c r="AU70" s="1125"/>
      <c r="AV70" s="1125"/>
      <c r="AW70" s="1125"/>
      <c r="AX70" s="469"/>
      <c r="AY70" s="1120"/>
      <c r="AZ70" s="1120"/>
      <c r="BA70" s="1120"/>
      <c r="BB70" s="1120"/>
      <c r="BC70" s="1120"/>
      <c r="BD70" s="1125"/>
      <c r="BE70" s="1125"/>
      <c r="BF70" s="1125"/>
      <c r="BG70" s="1125"/>
      <c r="BH70" s="1125"/>
      <c r="BI70" s="1125"/>
      <c r="BJ70" s="1125"/>
      <c r="BK70" s="1125"/>
      <c r="BL70" s="1125"/>
      <c r="BP70" s="453"/>
      <c r="BS70" s="460"/>
      <c r="BT70" s="460"/>
      <c r="BU70" s="460"/>
      <c r="BV70" s="460"/>
      <c r="BW70" s="460"/>
      <c r="BX70" s="460"/>
      <c r="BY70" s="460"/>
      <c r="BZ70" s="460"/>
      <c r="CA70" s="460"/>
      <c r="CB70" s="460"/>
      <c r="CC70" s="460"/>
      <c r="CD70" s="460"/>
      <c r="CE70" s="460"/>
      <c r="CF70" s="460"/>
      <c r="CG70" s="460"/>
      <c r="CH70" s="460"/>
      <c r="CI70" s="460"/>
      <c r="CJ70" s="460"/>
      <c r="CK70" s="460"/>
      <c r="CL70" s="460"/>
      <c r="CM70" s="460"/>
      <c r="CN70" s="460"/>
      <c r="CO70" s="460"/>
      <c r="CP70" s="1141"/>
      <c r="CQ70" s="1141"/>
      <c r="CR70" s="1141"/>
      <c r="CS70" s="1141"/>
      <c r="CT70" s="1141"/>
      <c r="CU70" s="1141"/>
      <c r="CV70" s="1141"/>
      <c r="CW70" s="1141"/>
      <c r="CX70" s="1141"/>
      <c r="CY70" s="1141"/>
      <c r="CZ70" s="1141"/>
      <c r="DA70" s="460"/>
      <c r="DB70" s="460"/>
      <c r="DC70" s="460"/>
      <c r="DD70" s="460"/>
      <c r="DE70" s="460"/>
      <c r="DF70" s="1148"/>
      <c r="DG70" s="1148"/>
      <c r="DH70" s="1148"/>
      <c r="DI70" s="1148"/>
      <c r="DJ70" s="1148"/>
      <c r="DK70" s="1148"/>
      <c r="DL70" s="1148"/>
      <c r="DM70" s="1148"/>
      <c r="DN70" s="1148"/>
    </row>
    <row r="71" spans="10:118" ht="3" customHeight="1" x14ac:dyDescent="0.15">
      <c r="J71" s="1124"/>
      <c r="K71" s="1124"/>
      <c r="L71" s="1124"/>
      <c r="M71" s="1125"/>
      <c r="N71" s="1125"/>
      <c r="O71" s="1125"/>
      <c r="P71" s="1125"/>
      <c r="Q71" s="1125"/>
      <c r="R71" s="1125"/>
      <c r="S71" s="1125"/>
      <c r="U71" s="1125"/>
      <c r="V71" s="1125"/>
      <c r="W71" s="1125"/>
      <c r="X71" s="1125"/>
      <c r="Y71" s="1125"/>
      <c r="Z71" s="1125"/>
      <c r="AA71" s="416"/>
      <c r="AB71" s="1136"/>
      <c r="AC71" s="1136"/>
      <c r="AD71" s="1136"/>
      <c r="AE71" s="1136"/>
      <c r="AF71" s="1136"/>
      <c r="AG71" s="1136"/>
      <c r="AH71" s="1136"/>
      <c r="AI71" s="1136"/>
      <c r="AJ71" s="1136"/>
      <c r="AK71" s="1125"/>
      <c r="AL71" s="1125"/>
      <c r="AM71" s="416"/>
      <c r="AN71" s="416"/>
      <c r="AO71" s="416"/>
      <c r="AP71" s="1125"/>
      <c r="AQ71" s="1125"/>
      <c r="AR71" s="1125"/>
      <c r="AS71" s="1125"/>
      <c r="AT71" s="1125"/>
      <c r="AU71" s="1125"/>
      <c r="AV71" s="1125"/>
      <c r="AW71" s="1125"/>
      <c r="AX71" s="469"/>
      <c r="AY71" s="1120"/>
      <c r="AZ71" s="1120"/>
      <c r="BA71" s="1120"/>
      <c r="BB71" s="1120"/>
      <c r="BC71" s="1120"/>
      <c r="BD71" s="1125"/>
      <c r="BE71" s="1125"/>
      <c r="BF71" s="1125"/>
      <c r="BG71" s="1125"/>
      <c r="BH71" s="1125"/>
      <c r="BI71" s="1125"/>
      <c r="BJ71" s="1125"/>
      <c r="BK71" s="1125"/>
      <c r="BL71" s="1125"/>
      <c r="BM71" s="453"/>
      <c r="BN71" s="453"/>
      <c r="BO71" s="453"/>
      <c r="BP71" s="453"/>
      <c r="BS71" s="460"/>
      <c r="BT71" s="460"/>
      <c r="BU71" s="460"/>
      <c r="BV71" s="460"/>
      <c r="BW71" s="460"/>
      <c r="BX71" s="460"/>
      <c r="BY71" s="460"/>
      <c r="BZ71" s="460"/>
      <c r="CA71" s="460"/>
      <c r="CB71" s="460"/>
      <c r="CC71" s="460"/>
      <c r="CD71" s="460"/>
      <c r="CE71" s="460"/>
      <c r="CF71" s="460"/>
      <c r="CG71" s="460"/>
      <c r="CH71" s="460"/>
      <c r="CI71" s="460"/>
      <c r="CJ71" s="460"/>
      <c r="CK71" s="460"/>
      <c r="CL71" s="460"/>
      <c r="CM71" s="460"/>
      <c r="CN71" s="460"/>
      <c r="CO71" s="460"/>
      <c r="CP71" s="1141"/>
      <c r="CQ71" s="1141"/>
      <c r="CR71" s="1141"/>
      <c r="CS71" s="1141"/>
      <c r="CT71" s="1141"/>
      <c r="CU71" s="1141"/>
      <c r="CV71" s="1141"/>
      <c r="CW71" s="1141"/>
      <c r="CX71" s="1141"/>
      <c r="CY71" s="1141"/>
      <c r="CZ71" s="1141"/>
      <c r="DA71" s="460"/>
      <c r="DB71" s="460"/>
      <c r="DC71" s="460"/>
      <c r="DD71" s="460"/>
      <c r="DE71" s="460"/>
      <c r="DF71" s="1148"/>
      <c r="DG71" s="1148"/>
      <c r="DH71" s="1148"/>
      <c r="DI71" s="1148"/>
      <c r="DJ71" s="1148"/>
      <c r="DK71" s="1148"/>
      <c r="DL71" s="1148"/>
      <c r="DM71" s="1148"/>
      <c r="DN71" s="1148"/>
    </row>
    <row r="72" spans="10:118" ht="3" customHeight="1" x14ac:dyDescent="0.15">
      <c r="J72" s="345"/>
      <c r="M72" s="427"/>
      <c r="N72" s="427"/>
      <c r="O72" s="427"/>
      <c r="P72" s="427"/>
      <c r="Q72" s="427"/>
      <c r="R72" s="427"/>
      <c r="S72" s="427"/>
      <c r="T72" s="427"/>
      <c r="U72" s="467"/>
      <c r="V72" s="467"/>
      <c r="W72" s="467"/>
      <c r="X72" s="467"/>
      <c r="Y72" s="467"/>
      <c r="Z72" s="467"/>
      <c r="AA72" s="425"/>
      <c r="AB72" s="425"/>
      <c r="AC72" s="428"/>
      <c r="AD72" s="428"/>
      <c r="AE72" s="428"/>
      <c r="AF72" s="428"/>
      <c r="AG72" s="428"/>
      <c r="AH72" s="428"/>
      <c r="AI72" s="428"/>
      <c r="AJ72" s="428"/>
      <c r="AK72" s="467"/>
      <c r="AL72" s="475"/>
      <c r="AM72" s="426"/>
      <c r="AN72" s="426"/>
      <c r="AO72" s="425"/>
      <c r="AP72" s="467"/>
      <c r="AQ72" s="467"/>
      <c r="AR72" s="467"/>
      <c r="AS72" s="467"/>
      <c r="AT72" s="467"/>
      <c r="AU72" s="467"/>
      <c r="AV72" s="467"/>
      <c r="AW72" s="467"/>
      <c r="AX72" s="474"/>
      <c r="AY72" s="481"/>
      <c r="AZ72" s="481"/>
      <c r="BA72" s="486"/>
      <c r="BB72" s="466"/>
      <c r="BC72" s="471"/>
      <c r="BD72" s="471"/>
      <c r="BE72" s="471"/>
      <c r="BF72" s="471"/>
      <c r="BG72" s="471"/>
      <c r="BH72" s="471"/>
      <c r="BI72" s="471"/>
      <c r="BJ72" s="477"/>
      <c r="BK72" s="477"/>
      <c r="BL72" s="477"/>
      <c r="CI72" s="447"/>
      <c r="CJ72" s="447"/>
      <c r="CK72" s="447"/>
      <c r="CL72" s="447"/>
      <c r="CM72" s="447"/>
      <c r="CN72" s="447"/>
      <c r="CO72" s="447"/>
      <c r="CP72" s="1141"/>
      <c r="CQ72" s="1141"/>
      <c r="CR72" s="1141"/>
      <c r="CS72" s="1141"/>
      <c r="CT72" s="1141"/>
      <c r="CU72" s="1141"/>
      <c r="CV72" s="1141"/>
      <c r="CW72" s="1141"/>
      <c r="CX72" s="1141"/>
      <c r="CY72" s="1141"/>
      <c r="CZ72" s="1141"/>
      <c r="DA72" s="447"/>
      <c r="DB72" s="447"/>
      <c r="DC72" s="447"/>
      <c r="DD72" s="447"/>
      <c r="DE72" s="447"/>
      <c r="DF72" s="1148"/>
      <c r="DG72" s="1148"/>
      <c r="DH72" s="1148"/>
      <c r="DI72" s="1148"/>
      <c r="DJ72" s="1148"/>
      <c r="DK72" s="1148"/>
      <c r="DL72" s="1148"/>
      <c r="DM72" s="1148"/>
      <c r="DN72" s="1148"/>
    </row>
    <row r="73" spans="10:118" ht="3" customHeight="1" x14ac:dyDescent="0.15">
      <c r="J73" s="345"/>
      <c r="M73" s="467"/>
      <c r="N73" s="467"/>
      <c r="O73" s="467"/>
      <c r="P73" s="467"/>
      <c r="Q73" s="467"/>
      <c r="R73" s="467"/>
      <c r="S73" s="467"/>
      <c r="T73" s="425"/>
      <c r="U73" s="467"/>
      <c r="V73" s="467"/>
      <c r="W73" s="467"/>
      <c r="X73" s="467"/>
      <c r="Y73" s="467"/>
      <c r="Z73" s="467"/>
      <c r="AA73" s="425"/>
      <c r="AB73" s="425"/>
      <c r="AC73" s="428"/>
      <c r="AD73" s="428"/>
      <c r="AE73" s="428"/>
      <c r="AF73" s="428"/>
      <c r="AG73" s="428"/>
      <c r="AH73" s="428"/>
      <c r="AI73" s="428"/>
      <c r="AJ73" s="428"/>
      <c r="AK73" s="467"/>
      <c r="AL73" s="475"/>
      <c r="AM73" s="426"/>
      <c r="AN73" s="426"/>
      <c r="AO73" s="425"/>
      <c r="AP73" s="467"/>
      <c r="AQ73" s="467"/>
      <c r="AR73" s="467"/>
      <c r="AS73" s="467"/>
      <c r="AT73" s="467"/>
      <c r="AU73" s="467"/>
      <c r="AV73" s="467"/>
      <c r="AW73" s="467"/>
      <c r="AX73" s="474"/>
      <c r="AY73" s="481"/>
      <c r="AZ73" s="481"/>
      <c r="BA73" s="486"/>
      <c r="BB73" s="466"/>
      <c r="BC73" s="471"/>
      <c r="BD73" s="471"/>
      <c r="BE73" s="471"/>
      <c r="BF73" s="471"/>
      <c r="BG73" s="471"/>
      <c r="BH73" s="471"/>
      <c r="BI73" s="471"/>
      <c r="BJ73" s="477"/>
      <c r="BK73" s="477"/>
      <c r="BL73" s="477"/>
      <c r="CI73" s="447"/>
      <c r="CJ73" s="447"/>
      <c r="CK73" s="447"/>
      <c r="CL73" s="447"/>
      <c r="CM73" s="447"/>
      <c r="CN73" s="447"/>
      <c r="CO73" s="447"/>
      <c r="CP73" s="432"/>
      <c r="CQ73" s="432"/>
      <c r="CR73" s="432"/>
      <c r="CS73" s="432"/>
      <c r="CT73" s="432"/>
      <c r="CU73" s="432"/>
      <c r="CV73" s="432"/>
      <c r="CW73" s="432"/>
      <c r="CX73" s="432"/>
      <c r="CY73" s="432"/>
      <c r="CZ73" s="432"/>
      <c r="DA73" s="447"/>
      <c r="DB73" s="447"/>
      <c r="DC73" s="447"/>
      <c r="DD73" s="447"/>
      <c r="DE73" s="447"/>
      <c r="DF73" s="447"/>
      <c r="DG73" s="447"/>
      <c r="DH73" s="447"/>
    </row>
    <row r="74" spans="10:118" ht="3" customHeight="1" x14ac:dyDescent="0.15">
      <c r="J74" s="345"/>
      <c r="M74" s="427"/>
      <c r="N74" s="427"/>
      <c r="O74" s="427"/>
      <c r="P74" s="427"/>
      <c r="Q74" s="427"/>
      <c r="R74" s="427"/>
      <c r="S74" s="427"/>
      <c r="T74" s="427"/>
      <c r="U74" s="427"/>
      <c r="V74" s="427"/>
      <c r="W74" s="427"/>
      <c r="X74" s="427"/>
      <c r="Y74" s="427"/>
      <c r="Z74" s="427"/>
      <c r="AA74" s="427"/>
      <c r="AB74" s="427"/>
      <c r="AC74" s="434"/>
      <c r="AD74" s="434"/>
      <c r="AE74" s="434"/>
      <c r="AF74" s="434"/>
      <c r="AG74" s="434"/>
      <c r="AH74" s="434"/>
      <c r="AI74" s="434"/>
      <c r="AJ74" s="434"/>
      <c r="AK74" s="467"/>
      <c r="AL74" s="446"/>
      <c r="AM74" s="433"/>
      <c r="AN74" s="430"/>
      <c r="AO74" s="425"/>
      <c r="AP74" s="427"/>
      <c r="AQ74" s="427"/>
      <c r="AR74" s="427"/>
      <c r="AS74" s="427"/>
      <c r="AT74" s="427"/>
      <c r="AU74" s="427"/>
      <c r="AV74" s="427"/>
      <c r="AW74" s="427"/>
      <c r="AX74" s="474"/>
      <c r="AY74" s="481"/>
      <c r="AZ74" s="481"/>
      <c r="BA74" s="481"/>
      <c r="BB74" s="466"/>
      <c r="BC74" s="442"/>
      <c r="BD74" s="442"/>
      <c r="BE74" s="442"/>
      <c r="BF74" s="442"/>
      <c r="BG74" s="442"/>
      <c r="BH74" s="442"/>
      <c r="BI74" s="442"/>
      <c r="BJ74" s="477"/>
      <c r="BK74" s="477"/>
      <c r="BL74" s="477"/>
      <c r="CI74" s="412"/>
      <c r="CJ74" s="412"/>
      <c r="CK74" s="412"/>
      <c r="CL74" s="447"/>
      <c r="CM74" s="447"/>
      <c r="CN74" s="447"/>
      <c r="CO74" s="447"/>
      <c r="CP74" s="1141">
        <f>年末調整2!N8</f>
        <v>0</v>
      </c>
      <c r="CQ74" s="1141"/>
      <c r="CR74" s="1141"/>
      <c r="CS74" s="1141"/>
      <c r="CT74" s="1141"/>
      <c r="CU74" s="1141"/>
      <c r="CV74" s="1141"/>
      <c r="CW74" s="1141"/>
      <c r="CX74" s="1141"/>
      <c r="CY74" s="1141"/>
      <c r="CZ74" s="1141"/>
      <c r="DA74" s="447"/>
      <c r="DB74" s="447"/>
      <c r="DC74" s="447"/>
      <c r="DD74" s="447"/>
      <c r="DE74" s="447"/>
      <c r="DF74" s="447"/>
      <c r="DG74" s="447"/>
      <c r="DH74" s="447"/>
      <c r="DK74" s="16"/>
    </row>
    <row r="75" spans="10:118" ht="3" customHeight="1" x14ac:dyDescent="0.15">
      <c r="J75" s="345"/>
      <c r="M75" s="427"/>
      <c r="N75" s="427"/>
      <c r="O75" s="427"/>
      <c r="P75" s="427"/>
      <c r="Q75" s="427"/>
      <c r="R75" s="427"/>
      <c r="S75" s="427"/>
      <c r="T75" s="427"/>
      <c r="U75" s="427"/>
      <c r="V75" s="427"/>
      <c r="W75" s="427"/>
      <c r="X75" s="427"/>
      <c r="Y75" s="427"/>
      <c r="Z75" s="427"/>
      <c r="AA75" s="427"/>
      <c r="AB75" s="427"/>
      <c r="AC75" s="434"/>
      <c r="AD75" s="434"/>
      <c r="AE75" s="434"/>
      <c r="AF75" s="434"/>
      <c r="AG75" s="434"/>
      <c r="AH75" s="434"/>
      <c r="AI75" s="434"/>
      <c r="AJ75" s="434"/>
      <c r="AK75" s="467"/>
      <c r="AL75" s="446"/>
      <c r="AM75" s="433"/>
      <c r="AN75" s="430"/>
      <c r="AO75" s="425"/>
      <c r="AP75" s="427"/>
      <c r="AQ75" s="427"/>
      <c r="AR75" s="427"/>
      <c r="AS75" s="427"/>
      <c r="AT75" s="427"/>
      <c r="AU75" s="427"/>
      <c r="AV75" s="427"/>
      <c r="AW75" s="427"/>
      <c r="AX75" s="474"/>
      <c r="AY75" s="481"/>
      <c r="AZ75" s="481"/>
      <c r="BA75" s="481"/>
      <c r="BB75" s="466"/>
      <c r="BC75" s="442"/>
      <c r="BD75" s="442"/>
      <c r="BE75" s="442"/>
      <c r="BF75" s="442"/>
      <c r="BG75" s="442"/>
      <c r="BH75" s="442"/>
      <c r="BI75" s="442"/>
      <c r="BJ75" s="477"/>
      <c r="BK75" s="477"/>
      <c r="BL75" s="477"/>
      <c r="CI75" s="447"/>
      <c r="CJ75" s="447"/>
      <c r="CK75" s="447"/>
      <c r="CL75" s="447"/>
      <c r="CM75" s="447"/>
      <c r="CN75" s="447"/>
      <c r="CO75" s="447"/>
      <c r="CP75" s="1141"/>
      <c r="CQ75" s="1141"/>
      <c r="CR75" s="1141"/>
      <c r="CS75" s="1141"/>
      <c r="CT75" s="1141"/>
      <c r="CU75" s="1141"/>
      <c r="CV75" s="1141"/>
      <c r="CW75" s="1141"/>
      <c r="CX75" s="1141"/>
      <c r="CY75" s="1141"/>
      <c r="CZ75" s="1141"/>
      <c r="DA75" s="447"/>
      <c r="DB75" s="447"/>
      <c r="DC75" s="447"/>
      <c r="DD75" s="447"/>
      <c r="DE75" s="447"/>
      <c r="DF75" s="447"/>
      <c r="DG75" s="447"/>
      <c r="DH75" s="447"/>
      <c r="DK75" s="16"/>
    </row>
    <row r="76" spans="10:118" ht="3" customHeight="1" x14ac:dyDescent="0.15">
      <c r="J76" s="345"/>
      <c r="M76" s="427"/>
      <c r="N76" s="427"/>
      <c r="O76" s="427"/>
      <c r="P76" s="427"/>
      <c r="Q76" s="427"/>
      <c r="R76" s="427"/>
      <c r="S76" s="427"/>
      <c r="T76" s="427"/>
      <c r="U76" s="427"/>
      <c r="V76" s="427"/>
      <c r="W76" s="427"/>
      <c r="X76" s="427"/>
      <c r="Y76" s="427"/>
      <c r="Z76" s="427"/>
      <c r="AA76" s="427"/>
      <c r="AB76" s="427"/>
      <c r="AC76" s="434"/>
      <c r="AD76" s="434"/>
      <c r="AE76" s="434"/>
      <c r="AF76" s="434"/>
      <c r="AG76" s="434"/>
      <c r="AH76" s="434"/>
      <c r="AI76" s="434"/>
      <c r="AJ76" s="434"/>
      <c r="AK76" s="467"/>
      <c r="AL76" s="446"/>
      <c r="AM76" s="433"/>
      <c r="AN76" s="430"/>
      <c r="AO76" s="425"/>
      <c r="AP76" s="427"/>
      <c r="AQ76" s="427"/>
      <c r="AR76" s="427"/>
      <c r="AS76" s="427"/>
      <c r="AT76" s="427"/>
      <c r="AU76" s="427"/>
      <c r="AV76" s="427"/>
      <c r="AW76" s="427"/>
      <c r="AX76" s="474"/>
      <c r="AY76" s="481"/>
      <c r="AZ76" s="481"/>
      <c r="BA76" s="481"/>
      <c r="BB76" s="466"/>
      <c r="BC76" s="442"/>
      <c r="BD76" s="442"/>
      <c r="BE76" s="442"/>
      <c r="BF76" s="442"/>
      <c r="BG76" s="442"/>
      <c r="BH76" s="442"/>
      <c r="BI76" s="442"/>
      <c r="BJ76" s="477"/>
      <c r="BK76" s="477"/>
      <c r="BL76" s="477"/>
      <c r="CI76" s="447"/>
      <c r="CJ76" s="447"/>
      <c r="CK76" s="447"/>
      <c r="CL76" s="447"/>
      <c r="CM76" s="447"/>
      <c r="CN76" s="447"/>
      <c r="CO76" s="447"/>
      <c r="CP76" s="1141"/>
      <c r="CQ76" s="1141"/>
      <c r="CR76" s="1141"/>
      <c r="CS76" s="1141"/>
      <c r="CT76" s="1141"/>
      <c r="CU76" s="1141"/>
      <c r="CV76" s="1141"/>
      <c r="CW76" s="1141"/>
      <c r="CX76" s="1141"/>
      <c r="CY76" s="1141"/>
      <c r="CZ76" s="1141"/>
      <c r="DA76" s="447"/>
      <c r="DB76" s="447"/>
      <c r="DC76" s="447"/>
      <c r="DD76" s="447"/>
      <c r="DE76" s="447"/>
      <c r="DF76" s="447"/>
      <c r="DG76" s="447"/>
      <c r="DH76" s="447"/>
      <c r="DK76" s="16"/>
    </row>
    <row r="77" spans="10:118" ht="3" customHeight="1" x14ac:dyDescent="0.15">
      <c r="J77" s="408"/>
      <c r="K77" s="407"/>
      <c r="L77" s="407"/>
      <c r="M77" s="427"/>
      <c r="N77" s="427"/>
      <c r="O77" s="427"/>
      <c r="P77" s="427"/>
      <c r="Q77" s="427"/>
      <c r="R77" s="427"/>
      <c r="S77" s="427"/>
      <c r="T77" s="427"/>
      <c r="U77" s="427"/>
      <c r="V77" s="427"/>
      <c r="W77" s="427"/>
      <c r="X77" s="427"/>
      <c r="Y77" s="427"/>
      <c r="Z77" s="427"/>
      <c r="AA77" s="427"/>
      <c r="AB77" s="427"/>
      <c r="AC77" s="443"/>
      <c r="AD77" s="443"/>
      <c r="AE77" s="443"/>
      <c r="AF77" s="443"/>
      <c r="AG77" s="443"/>
      <c r="AH77" s="443"/>
      <c r="AI77" s="443"/>
      <c r="AJ77" s="443"/>
      <c r="AK77" s="467"/>
      <c r="AL77" s="446"/>
      <c r="AM77" s="430"/>
      <c r="AN77" s="430"/>
      <c r="AO77" s="425"/>
      <c r="AP77" s="427"/>
      <c r="AQ77" s="427"/>
      <c r="AR77" s="427"/>
      <c r="AS77" s="427"/>
      <c r="AT77" s="427"/>
      <c r="AU77" s="427"/>
      <c r="AV77" s="427"/>
      <c r="AW77" s="427"/>
      <c r="AX77" s="474"/>
      <c r="AY77" s="481"/>
      <c r="AZ77" s="481"/>
      <c r="BA77" s="481"/>
      <c r="BB77" s="466"/>
      <c r="BC77" s="442"/>
      <c r="BD77" s="442"/>
      <c r="BE77" s="442"/>
      <c r="BF77" s="442"/>
      <c r="BG77" s="442"/>
      <c r="BH77" s="442"/>
      <c r="BI77" s="442"/>
      <c r="BJ77" s="477"/>
      <c r="BK77" s="477"/>
      <c r="BL77" s="477"/>
      <c r="CI77" s="447"/>
      <c r="CJ77" s="447"/>
      <c r="CK77" s="447"/>
      <c r="CL77" s="447"/>
      <c r="CM77" s="447"/>
      <c r="CN77" s="447"/>
      <c r="CO77" s="447"/>
      <c r="CP77" s="1141"/>
      <c r="CQ77" s="1141"/>
      <c r="CR77" s="1141"/>
      <c r="CS77" s="1141"/>
      <c r="CT77" s="1141"/>
      <c r="CU77" s="1141"/>
      <c r="CV77" s="1141"/>
      <c r="CW77" s="1141"/>
      <c r="CX77" s="1141"/>
      <c r="CY77" s="1141"/>
      <c r="CZ77" s="1141"/>
      <c r="DA77" s="447"/>
      <c r="DB77" s="447"/>
      <c r="DC77" s="447"/>
      <c r="DD77" s="447"/>
      <c r="DE77" s="447"/>
      <c r="DF77" s="447"/>
      <c r="DG77" s="447"/>
      <c r="DH77" s="447"/>
      <c r="DK77" s="16"/>
    </row>
    <row r="78" spans="10:118" ht="3" customHeight="1" x14ac:dyDescent="0.15">
      <c r="J78" s="456"/>
      <c r="K78" s="11"/>
      <c r="L78" s="407"/>
      <c r="M78" s="468"/>
      <c r="N78" s="468"/>
      <c r="O78" s="427"/>
      <c r="P78" s="427"/>
      <c r="Q78" s="427"/>
      <c r="R78" s="427"/>
      <c r="S78" s="427"/>
      <c r="T78" s="427"/>
      <c r="U78" s="427"/>
      <c r="V78" s="467"/>
      <c r="W78" s="427"/>
      <c r="X78" s="427"/>
      <c r="Y78" s="427"/>
      <c r="Z78" s="427"/>
      <c r="AA78" s="427"/>
      <c r="AB78" s="427"/>
      <c r="AC78" s="427"/>
      <c r="AD78" s="427"/>
      <c r="AE78" s="443"/>
      <c r="AF78" s="443"/>
      <c r="AG78" s="443"/>
      <c r="AH78" s="443"/>
      <c r="AI78" s="443"/>
      <c r="AJ78" s="443"/>
      <c r="AK78" s="443"/>
      <c r="AL78" s="467"/>
      <c r="AM78" s="425"/>
      <c r="AN78" s="430"/>
      <c r="AO78" s="430"/>
      <c r="AP78" s="446"/>
      <c r="AQ78" s="467"/>
      <c r="AR78" s="427"/>
      <c r="AS78" s="427"/>
      <c r="AT78" s="427"/>
      <c r="AU78" s="427"/>
      <c r="AV78" s="427"/>
      <c r="AW78" s="427"/>
      <c r="AX78" s="478"/>
      <c r="AY78" s="483"/>
      <c r="AZ78" s="481"/>
      <c r="BA78" s="481"/>
      <c r="BB78" s="466"/>
      <c r="BC78" s="442"/>
      <c r="BD78" s="442"/>
      <c r="BE78" s="442"/>
      <c r="BF78" s="442"/>
      <c r="BG78" s="442"/>
      <c r="BH78" s="442"/>
      <c r="BI78" s="442"/>
      <c r="BJ78" s="477"/>
      <c r="BK78" s="477"/>
      <c r="BL78" s="477"/>
      <c r="CP78" s="470"/>
      <c r="CQ78" s="470"/>
      <c r="CR78" s="470"/>
      <c r="CS78" s="470"/>
      <c r="CT78" s="470"/>
      <c r="CU78" s="432"/>
      <c r="CV78" s="432"/>
      <c r="CW78" s="432"/>
      <c r="CX78" s="432"/>
      <c r="CY78" s="432"/>
      <c r="CZ78" s="432"/>
      <c r="DA78" s="447"/>
      <c r="DK78" s="16"/>
    </row>
    <row r="79" spans="10:118" ht="3" customHeight="1" x14ac:dyDescent="0.15">
      <c r="J79" s="1124" t="str">
        <f>給与金額!D10</f>
        <v>5</v>
      </c>
      <c r="K79" s="1124">
        <f>給与金額!E10</f>
        <v>0</v>
      </c>
      <c r="L79" s="1124"/>
      <c r="M79" s="1125">
        <f>給与金額!F10</f>
        <v>0</v>
      </c>
      <c r="N79" s="1125"/>
      <c r="O79" s="1125"/>
      <c r="P79" s="1125"/>
      <c r="Q79" s="1125"/>
      <c r="R79" s="1125"/>
      <c r="S79" s="1125"/>
      <c r="U79" s="1125">
        <f>給与金額!G10</f>
        <v>0</v>
      </c>
      <c r="V79" s="1125"/>
      <c r="W79" s="1125"/>
      <c r="X79" s="1125"/>
      <c r="Y79" s="1125"/>
      <c r="Z79" s="1125"/>
      <c r="AA79" s="416"/>
      <c r="AB79" s="1136">
        <f>給与金額!H10</f>
        <v>0</v>
      </c>
      <c r="AC79" s="1136"/>
      <c r="AD79" s="1136"/>
      <c r="AE79" s="1136"/>
      <c r="AF79" s="1136"/>
      <c r="AG79" s="1136"/>
      <c r="AH79" s="1136"/>
      <c r="AI79" s="1136"/>
      <c r="AJ79" s="1136"/>
      <c r="AK79" s="1125">
        <f>給与金額!I10</f>
        <v>0</v>
      </c>
      <c r="AL79" s="1125"/>
      <c r="AM79" s="416"/>
      <c r="AN79" s="416"/>
      <c r="AO79" s="416"/>
      <c r="AP79" s="1125">
        <f>給与金額!J10</f>
        <v>0</v>
      </c>
      <c r="AQ79" s="1125"/>
      <c r="AR79" s="1125"/>
      <c r="AS79" s="1125"/>
      <c r="AT79" s="1125"/>
      <c r="AU79" s="1125"/>
      <c r="AV79" s="1125"/>
      <c r="AW79" s="1125"/>
      <c r="AX79" s="469"/>
      <c r="AY79" s="1120">
        <f>給与金額!K10</f>
        <v>0</v>
      </c>
      <c r="AZ79" s="1120"/>
      <c r="BA79" s="1120"/>
      <c r="BB79" s="1120"/>
      <c r="BC79" s="1120"/>
      <c r="BD79" s="1125">
        <f>給与金額!L10</f>
        <v>0</v>
      </c>
      <c r="BE79" s="1125"/>
      <c r="BF79" s="1125"/>
      <c r="BG79" s="1125"/>
      <c r="BH79" s="1125"/>
      <c r="BI79" s="1125"/>
      <c r="BJ79" s="1125"/>
      <c r="BK79" s="1125"/>
      <c r="BL79" s="1125"/>
      <c r="BS79" s="460"/>
      <c r="BT79" s="460"/>
      <c r="BU79" s="460"/>
      <c r="BV79" s="460"/>
      <c r="BW79" s="460"/>
      <c r="BX79" s="460"/>
      <c r="BY79" s="460"/>
      <c r="BZ79" s="460"/>
      <c r="CA79" s="460"/>
      <c r="CB79" s="460"/>
      <c r="CC79" s="460"/>
      <c r="CD79" s="460"/>
      <c r="CE79" s="460"/>
      <c r="CF79" s="460"/>
      <c r="CG79" s="460"/>
      <c r="CH79" s="460"/>
      <c r="CI79" s="460"/>
      <c r="CJ79" s="460"/>
      <c r="CK79" s="460"/>
      <c r="CL79" s="460"/>
      <c r="CM79" s="460"/>
      <c r="CN79" s="460"/>
      <c r="CO79" s="460"/>
      <c r="CP79" s="491"/>
      <c r="CQ79" s="491"/>
      <c r="CR79" s="491"/>
      <c r="CS79" s="491"/>
      <c r="CT79" s="491"/>
      <c r="CU79" s="491"/>
      <c r="CV79" s="491"/>
      <c r="CW79" s="491"/>
      <c r="CX79" s="491"/>
      <c r="CY79" s="491"/>
      <c r="CZ79" s="491"/>
      <c r="DA79" s="460"/>
      <c r="DB79" s="460"/>
      <c r="DC79" s="460"/>
      <c r="DD79" s="460"/>
      <c r="DE79" s="460"/>
    </row>
    <row r="80" spans="10:118" ht="3" customHeight="1" x14ac:dyDescent="0.15">
      <c r="J80" s="1124"/>
      <c r="K80" s="1124"/>
      <c r="L80" s="1124"/>
      <c r="M80" s="1125"/>
      <c r="N80" s="1125"/>
      <c r="O80" s="1125"/>
      <c r="P80" s="1125"/>
      <c r="Q80" s="1125"/>
      <c r="R80" s="1125"/>
      <c r="S80" s="1125"/>
      <c r="U80" s="1125"/>
      <c r="V80" s="1125"/>
      <c r="W80" s="1125"/>
      <c r="X80" s="1125"/>
      <c r="Y80" s="1125"/>
      <c r="Z80" s="1125"/>
      <c r="AA80" s="416"/>
      <c r="AB80" s="1136"/>
      <c r="AC80" s="1136"/>
      <c r="AD80" s="1136"/>
      <c r="AE80" s="1136"/>
      <c r="AF80" s="1136"/>
      <c r="AG80" s="1136"/>
      <c r="AH80" s="1136"/>
      <c r="AI80" s="1136"/>
      <c r="AJ80" s="1136"/>
      <c r="AK80" s="1125"/>
      <c r="AL80" s="1125"/>
      <c r="AM80" s="416"/>
      <c r="AN80" s="416"/>
      <c r="AO80" s="416"/>
      <c r="AP80" s="1125"/>
      <c r="AQ80" s="1125"/>
      <c r="AR80" s="1125"/>
      <c r="AS80" s="1125"/>
      <c r="AT80" s="1125"/>
      <c r="AU80" s="1125"/>
      <c r="AV80" s="1125"/>
      <c r="AW80" s="1125"/>
      <c r="AX80" s="469"/>
      <c r="AY80" s="1120"/>
      <c r="AZ80" s="1120"/>
      <c r="BA80" s="1120"/>
      <c r="BB80" s="1120"/>
      <c r="BC80" s="1120"/>
      <c r="BD80" s="1125"/>
      <c r="BE80" s="1125"/>
      <c r="BF80" s="1125"/>
      <c r="BG80" s="1125"/>
      <c r="BH80" s="1125"/>
      <c r="BI80" s="1125"/>
      <c r="BJ80" s="1125"/>
      <c r="BK80" s="1125"/>
      <c r="BL80" s="1125"/>
      <c r="BS80" s="460"/>
      <c r="BT80" s="460"/>
      <c r="BU80" s="460"/>
      <c r="BV80" s="460"/>
      <c r="BW80" s="460"/>
      <c r="BX80" s="460"/>
      <c r="BY80" s="460"/>
      <c r="BZ80" s="460"/>
      <c r="CA80" s="460"/>
      <c r="CB80" s="460"/>
      <c r="CC80" s="460"/>
      <c r="CD80" s="460"/>
      <c r="CE80" s="460"/>
      <c r="CF80" s="460"/>
      <c r="CG80" s="460"/>
      <c r="CH80" s="460"/>
      <c r="CI80" s="460"/>
      <c r="CJ80" s="460"/>
      <c r="CK80" s="460"/>
      <c r="CL80" s="460"/>
      <c r="CM80" s="460"/>
      <c r="CN80" s="460"/>
      <c r="CO80" s="460"/>
      <c r="CP80" s="1141">
        <f>年末調整2!N9</f>
        <v>0</v>
      </c>
      <c r="CQ80" s="1141"/>
      <c r="CR80" s="1141"/>
      <c r="CS80" s="1141"/>
      <c r="CT80" s="1141"/>
      <c r="CU80" s="1141"/>
      <c r="CV80" s="1141"/>
      <c r="CW80" s="1141"/>
      <c r="CX80" s="1141"/>
      <c r="CY80" s="1141"/>
      <c r="CZ80" s="1141"/>
      <c r="DA80" s="460"/>
      <c r="DB80" s="460"/>
      <c r="DC80" s="460"/>
      <c r="DD80" s="460"/>
      <c r="DE80" s="460"/>
    </row>
    <row r="81" spans="10:118" ht="3" customHeight="1" x14ac:dyDescent="0.15">
      <c r="J81" s="1124"/>
      <c r="K81" s="1124"/>
      <c r="L81" s="1124"/>
      <c r="M81" s="1125"/>
      <c r="N81" s="1125"/>
      <c r="O81" s="1125"/>
      <c r="P81" s="1125"/>
      <c r="Q81" s="1125"/>
      <c r="R81" s="1125"/>
      <c r="S81" s="1125"/>
      <c r="U81" s="1125"/>
      <c r="V81" s="1125"/>
      <c r="W81" s="1125"/>
      <c r="X81" s="1125"/>
      <c r="Y81" s="1125"/>
      <c r="Z81" s="1125"/>
      <c r="AA81" s="416"/>
      <c r="AB81" s="1136"/>
      <c r="AC81" s="1136"/>
      <c r="AD81" s="1136"/>
      <c r="AE81" s="1136"/>
      <c r="AF81" s="1136"/>
      <c r="AG81" s="1136"/>
      <c r="AH81" s="1136"/>
      <c r="AI81" s="1136"/>
      <c r="AJ81" s="1136"/>
      <c r="AK81" s="1125"/>
      <c r="AL81" s="1125"/>
      <c r="AM81" s="416"/>
      <c r="AN81" s="416"/>
      <c r="AO81" s="416"/>
      <c r="AP81" s="1125"/>
      <c r="AQ81" s="1125"/>
      <c r="AR81" s="1125"/>
      <c r="AS81" s="1125"/>
      <c r="AT81" s="1125"/>
      <c r="AU81" s="1125"/>
      <c r="AV81" s="1125"/>
      <c r="AW81" s="1125"/>
      <c r="AX81" s="469"/>
      <c r="AY81" s="1120"/>
      <c r="AZ81" s="1120"/>
      <c r="BA81" s="1120"/>
      <c r="BB81" s="1120"/>
      <c r="BC81" s="1120"/>
      <c r="BD81" s="1125"/>
      <c r="BE81" s="1125"/>
      <c r="BF81" s="1125"/>
      <c r="BG81" s="1125"/>
      <c r="BH81" s="1125"/>
      <c r="BI81" s="1125"/>
      <c r="BJ81" s="1125"/>
      <c r="BK81" s="1125"/>
      <c r="BL81" s="1125"/>
      <c r="BP81" s="453"/>
      <c r="BS81" s="460"/>
      <c r="BT81" s="460"/>
      <c r="BU81" s="460"/>
      <c r="BV81" s="460"/>
      <c r="BW81" s="460"/>
      <c r="BX81" s="460"/>
      <c r="BY81" s="460"/>
      <c r="BZ81" s="460"/>
      <c r="CA81" s="460"/>
      <c r="CB81" s="460"/>
      <c r="CC81" s="460"/>
      <c r="CD81" s="460"/>
      <c r="CE81" s="460"/>
      <c r="CF81" s="460"/>
      <c r="CG81" s="460"/>
      <c r="CH81" s="460"/>
      <c r="CI81" s="460"/>
      <c r="CJ81" s="460"/>
      <c r="CK81" s="460"/>
      <c r="CL81" s="460"/>
      <c r="CM81" s="460"/>
      <c r="CN81" s="460"/>
      <c r="CO81" s="460"/>
      <c r="CP81" s="1141"/>
      <c r="CQ81" s="1141"/>
      <c r="CR81" s="1141"/>
      <c r="CS81" s="1141"/>
      <c r="CT81" s="1141"/>
      <c r="CU81" s="1141"/>
      <c r="CV81" s="1141"/>
      <c r="CW81" s="1141"/>
      <c r="CX81" s="1141"/>
      <c r="CY81" s="1141"/>
      <c r="CZ81" s="1141"/>
      <c r="DA81" s="460"/>
      <c r="DB81" s="460"/>
      <c r="DC81" s="460"/>
      <c r="DD81" s="460"/>
      <c r="DE81" s="460"/>
      <c r="DH81" s="1149" t="str">
        <f>IF(従業員情報!E5="否","",IF(年末調整2!N9=0,"","〇"))</f>
        <v/>
      </c>
      <c r="DI81" s="1149"/>
      <c r="DJ81" s="480"/>
      <c r="DK81" s="1149" t="str">
        <f>IF(従業員情報!E5="否","",IF(年末調整2!N9=0,"〇",""))</f>
        <v>〇</v>
      </c>
      <c r="DL81" s="1149"/>
    </row>
    <row r="82" spans="10:118" ht="3" customHeight="1" x14ac:dyDescent="0.15">
      <c r="J82" s="1124"/>
      <c r="K82" s="1124"/>
      <c r="L82" s="1124"/>
      <c r="M82" s="1125"/>
      <c r="N82" s="1125"/>
      <c r="O82" s="1125"/>
      <c r="P82" s="1125"/>
      <c r="Q82" s="1125"/>
      <c r="R82" s="1125"/>
      <c r="S82" s="1125"/>
      <c r="U82" s="1125"/>
      <c r="V82" s="1125"/>
      <c r="W82" s="1125"/>
      <c r="X82" s="1125"/>
      <c r="Y82" s="1125"/>
      <c r="Z82" s="1125"/>
      <c r="AA82" s="416"/>
      <c r="AB82" s="1136"/>
      <c r="AC82" s="1136"/>
      <c r="AD82" s="1136"/>
      <c r="AE82" s="1136"/>
      <c r="AF82" s="1136"/>
      <c r="AG82" s="1136"/>
      <c r="AH82" s="1136"/>
      <c r="AI82" s="1136"/>
      <c r="AJ82" s="1136"/>
      <c r="AK82" s="1125"/>
      <c r="AL82" s="1125"/>
      <c r="AM82" s="416"/>
      <c r="AN82" s="416"/>
      <c r="AO82" s="416"/>
      <c r="AP82" s="1125"/>
      <c r="AQ82" s="1125"/>
      <c r="AR82" s="1125"/>
      <c r="AS82" s="1125"/>
      <c r="AT82" s="1125"/>
      <c r="AU82" s="1125"/>
      <c r="AV82" s="1125"/>
      <c r="AW82" s="1125"/>
      <c r="AX82" s="469"/>
      <c r="AY82" s="1120"/>
      <c r="AZ82" s="1120"/>
      <c r="BA82" s="1120"/>
      <c r="BB82" s="1120"/>
      <c r="BC82" s="1120"/>
      <c r="BD82" s="1125"/>
      <c r="BE82" s="1125"/>
      <c r="BF82" s="1125"/>
      <c r="BG82" s="1125"/>
      <c r="BH82" s="1125"/>
      <c r="BI82" s="1125"/>
      <c r="BJ82" s="1125"/>
      <c r="BK82" s="1125"/>
      <c r="BL82" s="1125"/>
      <c r="BM82" s="453"/>
      <c r="BN82" s="453"/>
      <c r="BO82" s="453"/>
      <c r="BP82" s="453"/>
      <c r="BS82" s="460"/>
      <c r="BT82" s="460"/>
      <c r="BU82" s="460"/>
      <c r="BV82" s="460"/>
      <c r="BW82" s="460"/>
      <c r="BX82" s="460"/>
      <c r="BY82" s="460"/>
      <c r="BZ82" s="460"/>
      <c r="CA82" s="460"/>
      <c r="CB82" s="460"/>
      <c r="CC82" s="460"/>
      <c r="CD82" s="460"/>
      <c r="CE82" s="460"/>
      <c r="CF82" s="460"/>
      <c r="CG82" s="460"/>
      <c r="CH82" s="460"/>
      <c r="CI82" s="460"/>
      <c r="CJ82" s="460"/>
      <c r="CK82" s="460"/>
      <c r="CL82" s="460"/>
      <c r="CM82" s="460"/>
      <c r="CN82" s="460"/>
      <c r="CO82" s="460"/>
      <c r="CP82" s="1141"/>
      <c r="CQ82" s="1141"/>
      <c r="CR82" s="1141"/>
      <c r="CS82" s="1141"/>
      <c r="CT82" s="1141"/>
      <c r="CU82" s="1141"/>
      <c r="CV82" s="1141"/>
      <c r="CW82" s="1141"/>
      <c r="CX82" s="1141"/>
      <c r="CY82" s="1141"/>
      <c r="CZ82" s="1141"/>
      <c r="DA82" s="460"/>
      <c r="DB82" s="460"/>
      <c r="DC82" s="460"/>
      <c r="DD82" s="460"/>
      <c r="DE82" s="460"/>
      <c r="DH82" s="1149"/>
      <c r="DI82" s="1149"/>
      <c r="DJ82" s="480"/>
      <c r="DK82" s="1149"/>
      <c r="DL82" s="1149"/>
    </row>
    <row r="83" spans="10:118" ht="3" customHeight="1" x14ac:dyDescent="0.15">
      <c r="J83" s="345"/>
      <c r="M83" s="467"/>
      <c r="N83" s="467"/>
      <c r="O83" s="467"/>
      <c r="P83" s="467"/>
      <c r="Q83" s="467"/>
      <c r="R83" s="467"/>
      <c r="S83" s="467"/>
      <c r="T83" s="425"/>
      <c r="U83" s="467"/>
      <c r="V83" s="467"/>
      <c r="W83" s="467"/>
      <c r="X83" s="467"/>
      <c r="Y83" s="467"/>
      <c r="Z83" s="467"/>
      <c r="AA83" s="425"/>
      <c r="AB83" s="425"/>
      <c r="AC83" s="428"/>
      <c r="AD83" s="428"/>
      <c r="AE83" s="428"/>
      <c r="AF83" s="428"/>
      <c r="AG83" s="428"/>
      <c r="AH83" s="428"/>
      <c r="AI83" s="428"/>
      <c r="AJ83" s="428"/>
      <c r="AK83" s="467"/>
      <c r="AL83" s="475"/>
      <c r="AM83" s="426"/>
      <c r="AN83" s="426"/>
      <c r="AO83" s="425"/>
      <c r="AP83" s="467"/>
      <c r="AQ83" s="467"/>
      <c r="AR83" s="467"/>
      <c r="AS83" s="467"/>
      <c r="AT83" s="467"/>
      <c r="AU83" s="467"/>
      <c r="AV83" s="467"/>
      <c r="AW83" s="467"/>
      <c r="AX83" s="474"/>
      <c r="AY83" s="481"/>
      <c r="AZ83" s="481"/>
      <c r="BA83" s="486"/>
      <c r="BB83" s="466"/>
      <c r="BC83" s="471"/>
      <c r="BD83" s="471"/>
      <c r="BE83" s="471"/>
      <c r="BF83" s="471"/>
      <c r="BG83" s="471"/>
      <c r="BH83" s="471"/>
      <c r="BI83" s="471"/>
      <c r="BJ83" s="477"/>
      <c r="BK83" s="477"/>
      <c r="BL83" s="477"/>
      <c r="CI83" s="441"/>
      <c r="CJ83" s="441"/>
      <c r="CK83" s="441"/>
      <c r="CL83" s="441"/>
      <c r="CM83" s="441"/>
      <c r="CN83" s="441"/>
      <c r="CO83" s="441"/>
      <c r="CP83" s="1141"/>
      <c r="CQ83" s="1141"/>
      <c r="CR83" s="1141"/>
      <c r="CS83" s="1141"/>
      <c r="CT83" s="1141"/>
      <c r="CU83" s="1141"/>
      <c r="CV83" s="1141"/>
      <c r="CW83" s="1141"/>
      <c r="CX83" s="1141"/>
      <c r="CY83" s="1141"/>
      <c r="CZ83" s="1141"/>
      <c r="DG83" s="15"/>
      <c r="DH83" s="1149"/>
      <c r="DI83" s="1149"/>
      <c r="DJ83" s="480"/>
      <c r="DK83" s="1149"/>
      <c r="DL83" s="1149"/>
    </row>
    <row r="84" spans="10:118" ht="3" customHeight="1" x14ac:dyDescent="0.15">
      <c r="J84" s="345"/>
      <c r="M84" s="427"/>
      <c r="N84" s="427"/>
      <c r="O84" s="427"/>
      <c r="P84" s="427"/>
      <c r="Q84" s="427"/>
      <c r="R84" s="427"/>
      <c r="S84" s="427"/>
      <c r="T84" s="427"/>
      <c r="U84" s="427"/>
      <c r="V84" s="427"/>
      <c r="W84" s="427"/>
      <c r="X84" s="427"/>
      <c r="Y84" s="427"/>
      <c r="Z84" s="427"/>
      <c r="AA84" s="427"/>
      <c r="AB84" s="427"/>
      <c r="AC84" s="434"/>
      <c r="AD84" s="434"/>
      <c r="AE84" s="434"/>
      <c r="AF84" s="434"/>
      <c r="AG84" s="434"/>
      <c r="AH84" s="434"/>
      <c r="AI84" s="434"/>
      <c r="AJ84" s="434"/>
      <c r="AK84" s="467"/>
      <c r="AL84" s="446"/>
      <c r="AM84" s="433"/>
      <c r="AN84" s="430"/>
      <c r="AO84" s="425"/>
      <c r="AP84" s="427"/>
      <c r="AQ84" s="427"/>
      <c r="AR84" s="427"/>
      <c r="AS84" s="427"/>
      <c r="AT84" s="427"/>
      <c r="AU84" s="427"/>
      <c r="AV84" s="427"/>
      <c r="AW84" s="427"/>
      <c r="AX84" s="474"/>
      <c r="AY84" s="481"/>
      <c r="AZ84" s="481"/>
      <c r="BA84" s="481"/>
      <c r="BB84" s="466"/>
      <c r="BC84" s="442"/>
      <c r="BD84" s="442"/>
      <c r="BE84" s="442"/>
      <c r="BF84" s="442"/>
      <c r="BG84" s="442"/>
      <c r="BH84" s="442"/>
      <c r="BI84" s="442"/>
      <c r="BJ84" s="477"/>
      <c r="BK84" s="477"/>
      <c r="BL84" s="477"/>
      <c r="CI84" s="441"/>
      <c r="CJ84" s="441"/>
      <c r="CK84" s="441"/>
      <c r="CL84" s="441"/>
      <c r="CM84" s="441"/>
      <c r="CN84" s="441"/>
      <c r="CO84" s="441"/>
      <c r="CP84" s="441"/>
      <c r="CQ84" s="441"/>
      <c r="CR84" s="441"/>
      <c r="CS84" s="441"/>
      <c r="CT84" s="441"/>
      <c r="CU84" s="432"/>
      <c r="CV84" s="432"/>
      <c r="CW84" s="432"/>
      <c r="CX84" s="432"/>
      <c r="CY84" s="492"/>
      <c r="CZ84" s="470"/>
    </row>
    <row r="85" spans="10:118" ht="3" customHeight="1" x14ac:dyDescent="0.15">
      <c r="J85" s="345"/>
      <c r="M85" s="427"/>
      <c r="N85" s="427"/>
      <c r="O85" s="427"/>
      <c r="P85" s="427"/>
      <c r="Q85" s="427"/>
      <c r="R85" s="427"/>
      <c r="S85" s="427"/>
      <c r="T85" s="427"/>
      <c r="U85" s="427"/>
      <c r="V85" s="427"/>
      <c r="W85" s="427"/>
      <c r="X85" s="427"/>
      <c r="Y85" s="427"/>
      <c r="Z85" s="427"/>
      <c r="AA85" s="427"/>
      <c r="AB85" s="427"/>
      <c r="AC85" s="434"/>
      <c r="AD85" s="434"/>
      <c r="AE85" s="434"/>
      <c r="AF85" s="434"/>
      <c r="AG85" s="434"/>
      <c r="AH85" s="434"/>
      <c r="AI85" s="434"/>
      <c r="AJ85" s="434"/>
      <c r="AK85" s="467"/>
      <c r="AL85" s="446"/>
      <c r="AM85" s="433"/>
      <c r="AN85" s="430"/>
      <c r="AO85" s="425"/>
      <c r="AP85" s="427"/>
      <c r="AQ85" s="427"/>
      <c r="AR85" s="427"/>
      <c r="AS85" s="427"/>
      <c r="AT85" s="427"/>
      <c r="AU85" s="427"/>
      <c r="AV85" s="427"/>
      <c r="AW85" s="427"/>
      <c r="AX85" s="474"/>
      <c r="AY85" s="481"/>
      <c r="AZ85" s="481"/>
      <c r="BA85" s="481"/>
      <c r="BB85" s="466"/>
      <c r="BC85" s="442"/>
      <c r="BD85" s="442"/>
      <c r="BE85" s="442"/>
      <c r="BF85" s="442"/>
      <c r="BG85" s="442"/>
      <c r="BH85" s="442"/>
      <c r="BI85" s="442"/>
      <c r="BJ85" s="477"/>
      <c r="BK85" s="477"/>
      <c r="BL85" s="477"/>
      <c r="CI85" s="441"/>
      <c r="CJ85" s="441"/>
      <c r="CK85" s="441"/>
      <c r="CL85" s="441"/>
      <c r="CM85" s="447"/>
      <c r="CN85" s="447"/>
      <c r="CO85" s="447"/>
      <c r="CP85" s="1141">
        <f>年末調整2!N10</f>
        <v>0</v>
      </c>
      <c r="CQ85" s="1141"/>
      <c r="CR85" s="1141"/>
      <c r="CS85" s="1141"/>
      <c r="CT85" s="1141"/>
      <c r="CU85" s="1141"/>
      <c r="CV85" s="1141"/>
      <c r="CW85" s="1141"/>
      <c r="CX85" s="1141"/>
      <c r="CY85" s="1141"/>
      <c r="CZ85" s="1141"/>
      <c r="DA85" s="448"/>
      <c r="DB85" s="448"/>
      <c r="DC85" s="448"/>
      <c r="DD85" s="448"/>
      <c r="DE85" s="448"/>
    </row>
    <row r="86" spans="10:118" ht="3" customHeight="1" x14ac:dyDescent="0.15">
      <c r="J86" s="345"/>
      <c r="M86" s="427"/>
      <c r="N86" s="427"/>
      <c r="O86" s="427"/>
      <c r="P86" s="427"/>
      <c r="Q86" s="427"/>
      <c r="R86" s="427"/>
      <c r="S86" s="427"/>
      <c r="T86" s="427"/>
      <c r="U86" s="427"/>
      <c r="V86" s="427"/>
      <c r="W86" s="427"/>
      <c r="X86" s="427"/>
      <c r="Y86" s="427"/>
      <c r="Z86" s="427"/>
      <c r="AA86" s="427"/>
      <c r="AB86" s="427"/>
      <c r="AC86" s="434"/>
      <c r="AD86" s="434"/>
      <c r="AE86" s="434"/>
      <c r="AF86" s="434"/>
      <c r="AG86" s="434"/>
      <c r="AH86" s="434"/>
      <c r="AI86" s="434"/>
      <c r="AJ86" s="434"/>
      <c r="AK86" s="467"/>
      <c r="AL86" s="446"/>
      <c r="AM86" s="433"/>
      <c r="AN86" s="430"/>
      <c r="AO86" s="425"/>
      <c r="AP86" s="427"/>
      <c r="AQ86" s="427"/>
      <c r="AR86" s="427"/>
      <c r="AS86" s="427"/>
      <c r="AT86" s="427"/>
      <c r="AU86" s="427"/>
      <c r="AV86" s="427"/>
      <c r="AW86" s="427"/>
      <c r="AX86" s="474"/>
      <c r="AY86" s="481"/>
      <c r="AZ86" s="481"/>
      <c r="BA86" s="481"/>
      <c r="BB86" s="466"/>
      <c r="BC86" s="442"/>
      <c r="BD86" s="442"/>
      <c r="BE86" s="442"/>
      <c r="BF86" s="442"/>
      <c r="BG86" s="442"/>
      <c r="BH86" s="442"/>
      <c r="BI86" s="442"/>
      <c r="BJ86" s="477"/>
      <c r="BK86" s="477"/>
      <c r="BL86" s="477"/>
      <c r="CM86" s="447"/>
      <c r="CN86" s="447"/>
      <c r="CO86" s="447"/>
      <c r="CP86" s="1141"/>
      <c r="CQ86" s="1141"/>
      <c r="CR86" s="1141"/>
      <c r="CS86" s="1141"/>
      <c r="CT86" s="1141"/>
      <c r="CU86" s="1141"/>
      <c r="CV86" s="1141"/>
      <c r="CW86" s="1141"/>
      <c r="CX86" s="1141"/>
      <c r="CY86" s="1141"/>
      <c r="CZ86" s="1141"/>
      <c r="DA86" s="448"/>
      <c r="DB86" s="448"/>
      <c r="DC86" s="448"/>
      <c r="DD86" s="448"/>
      <c r="DE86" s="448"/>
    </row>
    <row r="87" spans="10:118" ht="3" customHeight="1" x14ac:dyDescent="0.15">
      <c r="J87" s="408"/>
      <c r="K87" s="407"/>
      <c r="L87" s="407"/>
      <c r="M87" s="427"/>
      <c r="N87" s="427"/>
      <c r="O87" s="427"/>
      <c r="P87" s="427"/>
      <c r="Q87" s="427"/>
      <c r="R87" s="427"/>
      <c r="S87" s="427"/>
      <c r="T87" s="427"/>
      <c r="U87" s="427"/>
      <c r="V87" s="427"/>
      <c r="W87" s="427"/>
      <c r="X87" s="427"/>
      <c r="Y87" s="427"/>
      <c r="Z87" s="427"/>
      <c r="AA87" s="427"/>
      <c r="AB87" s="427"/>
      <c r="AC87" s="443"/>
      <c r="AD87" s="443"/>
      <c r="AE87" s="443"/>
      <c r="AF87" s="443"/>
      <c r="AG87" s="443"/>
      <c r="AH87" s="443"/>
      <c r="AI87" s="443"/>
      <c r="AJ87" s="443"/>
      <c r="AK87" s="467"/>
      <c r="AL87" s="446"/>
      <c r="AM87" s="430"/>
      <c r="AN87" s="430"/>
      <c r="AO87" s="425"/>
      <c r="AP87" s="427"/>
      <c r="AQ87" s="427"/>
      <c r="AR87" s="427"/>
      <c r="AS87" s="427"/>
      <c r="AT87" s="427"/>
      <c r="AU87" s="427"/>
      <c r="AV87" s="427"/>
      <c r="AW87" s="427"/>
      <c r="AX87" s="474"/>
      <c r="AY87" s="481"/>
      <c r="AZ87" s="481"/>
      <c r="BA87" s="481"/>
      <c r="BB87" s="466"/>
      <c r="BC87" s="442"/>
      <c r="BD87" s="442"/>
      <c r="BE87" s="442"/>
      <c r="BF87" s="442"/>
      <c r="BG87" s="442"/>
      <c r="BH87" s="442"/>
      <c r="BI87" s="442"/>
      <c r="BJ87" s="477"/>
      <c r="BK87" s="477"/>
      <c r="BL87" s="477"/>
      <c r="CM87" s="447"/>
      <c r="CN87" s="447"/>
      <c r="CO87" s="447"/>
      <c r="CP87" s="1141"/>
      <c r="CQ87" s="1141"/>
      <c r="CR87" s="1141"/>
      <c r="CS87" s="1141"/>
      <c r="CT87" s="1141"/>
      <c r="CU87" s="1141"/>
      <c r="CV87" s="1141"/>
      <c r="CW87" s="1141"/>
      <c r="CX87" s="1141"/>
      <c r="CY87" s="1141"/>
      <c r="CZ87" s="1141"/>
      <c r="DA87" s="448"/>
      <c r="DB87" s="448"/>
      <c r="DC87" s="448"/>
      <c r="DD87" s="448"/>
      <c r="DE87" s="448"/>
      <c r="DH87" s="15"/>
      <c r="DI87" s="15"/>
      <c r="DJ87" s="16"/>
    </row>
    <row r="88" spans="10:118" ht="3" customHeight="1" x14ac:dyDescent="0.15">
      <c r="J88" s="345"/>
      <c r="M88" s="467"/>
      <c r="N88" s="467"/>
      <c r="O88" s="467"/>
      <c r="P88" s="467"/>
      <c r="Q88" s="467"/>
      <c r="R88" s="467"/>
      <c r="S88" s="467"/>
      <c r="T88" s="425"/>
      <c r="U88" s="467"/>
      <c r="V88" s="467"/>
      <c r="W88" s="467"/>
      <c r="X88" s="467"/>
      <c r="Y88" s="467"/>
      <c r="Z88" s="467"/>
      <c r="AA88" s="425"/>
      <c r="AB88" s="425"/>
      <c r="AC88" s="428"/>
      <c r="AD88" s="428"/>
      <c r="AE88" s="428"/>
      <c r="AF88" s="428"/>
      <c r="AG88" s="428"/>
      <c r="AH88" s="428"/>
      <c r="AI88" s="428"/>
      <c r="AJ88" s="428"/>
      <c r="AK88" s="467"/>
      <c r="AL88" s="475"/>
      <c r="AM88" s="426"/>
      <c r="AN88" s="426"/>
      <c r="AO88" s="425"/>
      <c r="AP88" s="467"/>
      <c r="AQ88" s="467"/>
      <c r="AR88" s="467"/>
      <c r="AS88" s="467"/>
      <c r="AT88" s="467"/>
      <c r="AU88" s="467"/>
      <c r="AV88" s="467"/>
      <c r="AW88" s="467"/>
      <c r="AX88" s="474"/>
      <c r="AY88" s="481"/>
      <c r="AZ88" s="481"/>
      <c r="BA88" s="486"/>
      <c r="BB88" s="466"/>
      <c r="BC88" s="471"/>
      <c r="BD88" s="471"/>
      <c r="BE88" s="471"/>
      <c r="BF88" s="471"/>
      <c r="BG88" s="471"/>
      <c r="BH88" s="471"/>
      <c r="BI88" s="471"/>
      <c r="BJ88" s="477"/>
      <c r="BK88" s="477"/>
      <c r="BL88" s="477"/>
      <c r="CP88" s="1141"/>
      <c r="CQ88" s="1141"/>
      <c r="CR88" s="1141"/>
      <c r="CS88" s="1141"/>
      <c r="CT88" s="1141"/>
      <c r="CU88" s="1141"/>
      <c r="CV88" s="1141"/>
      <c r="CW88" s="1141"/>
      <c r="CX88" s="1141"/>
      <c r="CY88" s="1141"/>
      <c r="CZ88" s="1141"/>
      <c r="DA88" s="448"/>
      <c r="DB88" s="448"/>
      <c r="DC88" s="448"/>
      <c r="DD88" s="448"/>
      <c r="DE88" s="448"/>
      <c r="DG88" s="15"/>
      <c r="DH88" s="15"/>
      <c r="DI88" s="16"/>
    </row>
    <row r="89" spans="10:118" ht="3" customHeight="1" x14ac:dyDescent="0.15">
      <c r="J89" s="1124" t="str">
        <f>給与金額!D11</f>
        <v>6</v>
      </c>
      <c r="K89" s="1124">
        <f>給与金額!E11</f>
        <v>0</v>
      </c>
      <c r="L89" s="1124"/>
      <c r="M89" s="1125">
        <f>給与金額!F11</f>
        <v>0</v>
      </c>
      <c r="N89" s="1125"/>
      <c r="O89" s="1125"/>
      <c r="P89" s="1125"/>
      <c r="Q89" s="1125"/>
      <c r="R89" s="1125"/>
      <c r="S89" s="1125"/>
      <c r="U89" s="1125">
        <f>給与金額!G11</f>
        <v>0</v>
      </c>
      <c r="V89" s="1125"/>
      <c r="W89" s="1125"/>
      <c r="X89" s="1125"/>
      <c r="Y89" s="1125"/>
      <c r="Z89" s="1125"/>
      <c r="AA89" s="416"/>
      <c r="AB89" s="1136">
        <f>給与金額!H11</f>
        <v>0</v>
      </c>
      <c r="AC89" s="1136"/>
      <c r="AD89" s="1136"/>
      <c r="AE89" s="1136"/>
      <c r="AF89" s="1136"/>
      <c r="AG89" s="1136"/>
      <c r="AH89" s="1136"/>
      <c r="AI89" s="1136"/>
      <c r="AJ89" s="1136"/>
      <c r="AK89" s="1125">
        <f>給与金額!I11</f>
        <v>0</v>
      </c>
      <c r="AL89" s="1125"/>
      <c r="AM89" s="416"/>
      <c r="AN89" s="416"/>
      <c r="AO89" s="416"/>
      <c r="AP89" s="1125">
        <f>給与金額!J11</f>
        <v>0</v>
      </c>
      <c r="AQ89" s="1125"/>
      <c r="AR89" s="1125"/>
      <c r="AS89" s="1125"/>
      <c r="AT89" s="1125"/>
      <c r="AU89" s="1125"/>
      <c r="AV89" s="1125"/>
      <c r="AW89" s="1125"/>
      <c r="AX89" s="469"/>
      <c r="AY89" s="1120">
        <f>給与金額!K11</f>
        <v>0</v>
      </c>
      <c r="AZ89" s="1120"/>
      <c r="BA89" s="1120"/>
      <c r="BB89" s="1120"/>
      <c r="BC89" s="1120"/>
      <c r="BD89" s="1125">
        <f>給与金額!L11</f>
        <v>0</v>
      </c>
      <c r="BE89" s="1125"/>
      <c r="BF89" s="1125"/>
      <c r="BG89" s="1125"/>
      <c r="BH89" s="1125"/>
      <c r="BI89" s="1125"/>
      <c r="BJ89" s="1125"/>
      <c r="BK89" s="1125"/>
      <c r="BL89" s="1125"/>
      <c r="BS89" s="460"/>
      <c r="BT89" s="460"/>
      <c r="BU89" s="460"/>
      <c r="BV89" s="460"/>
      <c r="BW89" s="460"/>
      <c r="BX89" s="460"/>
      <c r="BY89" s="460"/>
      <c r="BZ89" s="460"/>
      <c r="CA89" s="460"/>
      <c r="CB89" s="460"/>
      <c r="CC89" s="460"/>
      <c r="CD89" s="460"/>
      <c r="CE89" s="460"/>
      <c r="CF89" s="460"/>
      <c r="CG89" s="460"/>
      <c r="CH89" s="460"/>
      <c r="CI89" s="460"/>
      <c r="CJ89" s="460"/>
      <c r="CK89" s="460"/>
      <c r="CL89" s="460"/>
      <c r="CM89" s="460"/>
      <c r="CN89" s="460"/>
      <c r="CO89" s="460"/>
      <c r="CP89" s="491"/>
      <c r="CQ89" s="491"/>
      <c r="CR89" s="491"/>
      <c r="CS89" s="491"/>
      <c r="CT89" s="491"/>
      <c r="CU89" s="491"/>
      <c r="CV89" s="491"/>
      <c r="CW89" s="491"/>
      <c r="CX89" s="491"/>
      <c r="CY89" s="491"/>
      <c r="CZ89" s="491"/>
      <c r="DA89" s="460"/>
      <c r="DB89" s="460"/>
      <c r="DC89" s="460"/>
      <c r="DD89" s="460"/>
      <c r="DE89" s="460"/>
    </row>
    <row r="90" spans="10:118" ht="3" customHeight="1" x14ac:dyDescent="0.15">
      <c r="J90" s="1124"/>
      <c r="K90" s="1124"/>
      <c r="L90" s="1124"/>
      <c r="M90" s="1125"/>
      <c r="N90" s="1125"/>
      <c r="O90" s="1125"/>
      <c r="P90" s="1125"/>
      <c r="Q90" s="1125"/>
      <c r="R90" s="1125"/>
      <c r="S90" s="1125"/>
      <c r="U90" s="1125"/>
      <c r="V90" s="1125"/>
      <c r="W90" s="1125"/>
      <c r="X90" s="1125"/>
      <c r="Y90" s="1125"/>
      <c r="Z90" s="1125"/>
      <c r="AA90" s="416"/>
      <c r="AB90" s="1136"/>
      <c r="AC90" s="1136"/>
      <c r="AD90" s="1136"/>
      <c r="AE90" s="1136"/>
      <c r="AF90" s="1136"/>
      <c r="AG90" s="1136"/>
      <c r="AH90" s="1136"/>
      <c r="AI90" s="1136"/>
      <c r="AJ90" s="1136"/>
      <c r="AK90" s="1125"/>
      <c r="AL90" s="1125"/>
      <c r="AM90" s="416"/>
      <c r="AN90" s="416"/>
      <c r="AO90" s="416"/>
      <c r="AP90" s="1125"/>
      <c r="AQ90" s="1125"/>
      <c r="AR90" s="1125"/>
      <c r="AS90" s="1125"/>
      <c r="AT90" s="1125"/>
      <c r="AU90" s="1125"/>
      <c r="AV90" s="1125"/>
      <c r="AW90" s="1125"/>
      <c r="AX90" s="469"/>
      <c r="AY90" s="1120"/>
      <c r="AZ90" s="1120"/>
      <c r="BA90" s="1120"/>
      <c r="BB90" s="1120"/>
      <c r="BC90" s="1120"/>
      <c r="BD90" s="1125"/>
      <c r="BE90" s="1125"/>
      <c r="BF90" s="1125"/>
      <c r="BG90" s="1125"/>
      <c r="BH90" s="1125"/>
      <c r="BI90" s="1125"/>
      <c r="BJ90" s="1125"/>
      <c r="BK90" s="1125"/>
      <c r="BL90" s="1125"/>
      <c r="BS90" s="460"/>
      <c r="BT90" s="460"/>
      <c r="BU90" s="460"/>
      <c r="BV90" s="460"/>
      <c r="BW90" s="460"/>
      <c r="BX90" s="460"/>
      <c r="BY90" s="460"/>
      <c r="BZ90" s="460"/>
      <c r="CA90" s="460"/>
      <c r="CB90" s="460"/>
      <c r="CC90" s="460"/>
      <c r="CD90" s="460"/>
      <c r="CE90" s="460"/>
      <c r="CF90" s="460"/>
      <c r="CG90" s="460"/>
      <c r="CH90" s="460"/>
      <c r="CI90" s="460"/>
      <c r="CJ90" s="460"/>
      <c r="CK90" s="460"/>
      <c r="CL90" s="460"/>
      <c r="CM90" s="460"/>
      <c r="CN90" s="460"/>
      <c r="CO90" s="460"/>
      <c r="CP90" s="1141">
        <f>年末調整2!N11</f>
        <v>0</v>
      </c>
      <c r="CQ90" s="1141"/>
      <c r="CR90" s="1141"/>
      <c r="CS90" s="1141"/>
      <c r="CT90" s="1141"/>
      <c r="CU90" s="1141"/>
      <c r="CV90" s="1141"/>
      <c r="CW90" s="1141"/>
      <c r="CX90" s="1141"/>
      <c r="CY90" s="1141"/>
      <c r="CZ90" s="1141"/>
      <c r="DA90" s="460"/>
      <c r="DB90" s="460"/>
      <c r="DC90" s="460"/>
      <c r="DD90" s="460"/>
      <c r="DE90" s="460"/>
    </row>
    <row r="91" spans="10:118" ht="3" customHeight="1" x14ac:dyDescent="0.15">
      <c r="J91" s="1124"/>
      <c r="K91" s="1124"/>
      <c r="L91" s="1124"/>
      <c r="M91" s="1125"/>
      <c r="N91" s="1125"/>
      <c r="O91" s="1125"/>
      <c r="P91" s="1125"/>
      <c r="Q91" s="1125"/>
      <c r="R91" s="1125"/>
      <c r="S91" s="1125"/>
      <c r="U91" s="1125"/>
      <c r="V91" s="1125"/>
      <c r="W91" s="1125"/>
      <c r="X91" s="1125"/>
      <c r="Y91" s="1125"/>
      <c r="Z91" s="1125"/>
      <c r="AA91" s="416"/>
      <c r="AB91" s="1136"/>
      <c r="AC91" s="1136"/>
      <c r="AD91" s="1136"/>
      <c r="AE91" s="1136"/>
      <c r="AF91" s="1136"/>
      <c r="AG91" s="1136"/>
      <c r="AH91" s="1136"/>
      <c r="AI91" s="1136"/>
      <c r="AJ91" s="1136"/>
      <c r="AK91" s="1125"/>
      <c r="AL91" s="1125"/>
      <c r="AM91" s="416"/>
      <c r="AN91" s="416"/>
      <c r="AO91" s="416"/>
      <c r="AP91" s="1125"/>
      <c r="AQ91" s="1125"/>
      <c r="AR91" s="1125"/>
      <c r="AS91" s="1125"/>
      <c r="AT91" s="1125"/>
      <c r="AU91" s="1125"/>
      <c r="AV91" s="1125"/>
      <c r="AW91" s="1125"/>
      <c r="AX91" s="469"/>
      <c r="AY91" s="1120"/>
      <c r="AZ91" s="1120"/>
      <c r="BA91" s="1120"/>
      <c r="BB91" s="1120"/>
      <c r="BC91" s="1120"/>
      <c r="BD91" s="1125"/>
      <c r="BE91" s="1125"/>
      <c r="BF91" s="1125"/>
      <c r="BG91" s="1125"/>
      <c r="BH91" s="1125"/>
      <c r="BI91" s="1125"/>
      <c r="BJ91" s="1125"/>
      <c r="BK91" s="1125"/>
      <c r="BL91" s="1125"/>
      <c r="BP91" s="453"/>
      <c r="BS91" s="460"/>
      <c r="BT91" s="460"/>
      <c r="BU91" s="460"/>
      <c r="BV91" s="460"/>
      <c r="BW91" s="460"/>
      <c r="BX91" s="460"/>
      <c r="BY91" s="460"/>
      <c r="BZ91" s="460"/>
      <c r="CA91" s="460"/>
      <c r="CB91" s="460"/>
      <c r="CC91" s="460"/>
      <c r="CD91" s="460"/>
      <c r="CE91" s="460"/>
      <c r="CF91" s="460"/>
      <c r="CG91" s="460"/>
      <c r="CH91" s="460"/>
      <c r="CI91" s="460"/>
      <c r="CJ91" s="460"/>
      <c r="CK91" s="460"/>
      <c r="CL91" s="460"/>
      <c r="CM91" s="460"/>
      <c r="CN91" s="460"/>
      <c r="CO91" s="460"/>
      <c r="CP91" s="1141"/>
      <c r="CQ91" s="1141"/>
      <c r="CR91" s="1141"/>
      <c r="CS91" s="1141"/>
      <c r="CT91" s="1141"/>
      <c r="CU91" s="1141"/>
      <c r="CV91" s="1141"/>
      <c r="CW91" s="1141"/>
      <c r="CX91" s="1141"/>
      <c r="CY91" s="1141"/>
      <c r="CZ91" s="1141"/>
      <c r="DA91" s="460"/>
      <c r="DB91" s="460"/>
      <c r="DC91" s="460"/>
      <c r="DD91" s="460"/>
      <c r="DE91" s="460"/>
    </row>
    <row r="92" spans="10:118" ht="3" customHeight="1" x14ac:dyDescent="0.15">
      <c r="J92" s="1124"/>
      <c r="K92" s="1124"/>
      <c r="L92" s="1124"/>
      <c r="M92" s="1125"/>
      <c r="N92" s="1125"/>
      <c r="O92" s="1125"/>
      <c r="P92" s="1125"/>
      <c r="Q92" s="1125"/>
      <c r="R92" s="1125"/>
      <c r="S92" s="1125"/>
      <c r="U92" s="1125"/>
      <c r="V92" s="1125"/>
      <c r="W92" s="1125"/>
      <c r="X92" s="1125"/>
      <c r="Y92" s="1125"/>
      <c r="Z92" s="1125"/>
      <c r="AA92" s="416"/>
      <c r="AB92" s="1136"/>
      <c r="AC92" s="1136"/>
      <c r="AD92" s="1136"/>
      <c r="AE92" s="1136"/>
      <c r="AF92" s="1136"/>
      <c r="AG92" s="1136"/>
      <c r="AH92" s="1136"/>
      <c r="AI92" s="1136"/>
      <c r="AJ92" s="1136"/>
      <c r="AK92" s="1125"/>
      <c r="AL92" s="1125"/>
      <c r="AM92" s="416"/>
      <c r="AN92" s="416"/>
      <c r="AO92" s="416"/>
      <c r="AP92" s="1125"/>
      <c r="AQ92" s="1125"/>
      <c r="AR92" s="1125"/>
      <c r="AS92" s="1125"/>
      <c r="AT92" s="1125"/>
      <c r="AU92" s="1125"/>
      <c r="AV92" s="1125"/>
      <c r="AW92" s="1125"/>
      <c r="AX92" s="469"/>
      <c r="AY92" s="1120"/>
      <c r="AZ92" s="1120"/>
      <c r="BA92" s="1120"/>
      <c r="BB92" s="1120"/>
      <c r="BC92" s="1120"/>
      <c r="BD92" s="1125"/>
      <c r="BE92" s="1125"/>
      <c r="BF92" s="1125"/>
      <c r="BG92" s="1125"/>
      <c r="BH92" s="1125"/>
      <c r="BI92" s="1125"/>
      <c r="BJ92" s="1125"/>
      <c r="BK92" s="1125"/>
      <c r="BL92" s="1125"/>
      <c r="BM92" s="453"/>
      <c r="BN92" s="453"/>
      <c r="BO92" s="453"/>
      <c r="BP92" s="453"/>
      <c r="BS92" s="460"/>
      <c r="BT92" s="460"/>
      <c r="BU92" s="460"/>
      <c r="BV92" s="460"/>
      <c r="BW92" s="460"/>
      <c r="BX92" s="460"/>
      <c r="BY92" s="460"/>
      <c r="BZ92" s="460"/>
      <c r="CA92" s="460"/>
      <c r="CB92" s="460"/>
      <c r="CC92" s="460"/>
      <c r="CD92" s="460"/>
      <c r="CE92" s="460"/>
      <c r="CF92" s="460"/>
      <c r="CG92" s="460"/>
      <c r="CH92" s="460"/>
      <c r="CI92" s="460"/>
      <c r="CJ92" s="460"/>
      <c r="CK92" s="460"/>
      <c r="CL92" s="460"/>
      <c r="CM92" s="460"/>
      <c r="CN92" s="460"/>
      <c r="CO92" s="460"/>
      <c r="CP92" s="1141"/>
      <c r="CQ92" s="1141"/>
      <c r="CR92" s="1141"/>
      <c r="CS92" s="1141"/>
      <c r="CT92" s="1141"/>
      <c r="CU92" s="1141"/>
      <c r="CV92" s="1141"/>
      <c r="CW92" s="1141"/>
      <c r="CX92" s="1141"/>
      <c r="CY92" s="1141"/>
      <c r="CZ92" s="1141"/>
      <c r="DA92" s="460"/>
      <c r="DB92" s="460"/>
      <c r="DC92" s="460"/>
      <c r="DD92" s="460"/>
      <c r="DE92" s="460"/>
    </row>
    <row r="93" spans="10:118" ht="3" customHeight="1" x14ac:dyDescent="0.15">
      <c r="J93" s="345"/>
      <c r="M93" s="467"/>
      <c r="N93" s="467"/>
      <c r="O93" s="467"/>
      <c r="P93" s="467"/>
      <c r="Q93" s="467"/>
      <c r="R93" s="467"/>
      <c r="S93" s="467"/>
      <c r="T93" s="425"/>
      <c r="U93" s="467"/>
      <c r="V93" s="467"/>
      <c r="W93" s="467"/>
      <c r="X93" s="467"/>
      <c r="Y93" s="467"/>
      <c r="Z93" s="467"/>
      <c r="AA93" s="425"/>
      <c r="AB93" s="425"/>
      <c r="AC93" s="428"/>
      <c r="AD93" s="428"/>
      <c r="AE93" s="428"/>
      <c r="AF93" s="428"/>
      <c r="AG93" s="428"/>
      <c r="AH93" s="428"/>
      <c r="AI93" s="428"/>
      <c r="AJ93" s="428"/>
      <c r="AK93" s="467"/>
      <c r="AL93" s="475"/>
      <c r="AM93" s="426"/>
      <c r="AN93" s="426"/>
      <c r="AO93" s="425"/>
      <c r="AP93" s="467"/>
      <c r="AQ93" s="467"/>
      <c r="AR93" s="467"/>
      <c r="AS93" s="467"/>
      <c r="AT93" s="467"/>
      <c r="AU93" s="467"/>
      <c r="AV93" s="467"/>
      <c r="AW93" s="467"/>
      <c r="AX93" s="474"/>
      <c r="AY93" s="481"/>
      <c r="AZ93" s="481"/>
      <c r="BA93" s="486"/>
      <c r="BB93" s="466"/>
      <c r="BC93" s="471"/>
      <c r="BD93" s="471"/>
      <c r="BE93" s="471"/>
      <c r="BF93" s="471"/>
      <c r="BG93" s="471"/>
      <c r="BH93" s="471"/>
      <c r="BI93" s="471"/>
      <c r="BJ93" s="477"/>
      <c r="BK93" s="477"/>
      <c r="BL93" s="477"/>
      <c r="CI93" s="447"/>
      <c r="CJ93" s="447"/>
      <c r="CK93" s="447"/>
      <c r="CL93" s="447"/>
      <c r="CM93" s="447"/>
      <c r="CN93" s="447"/>
      <c r="CO93" s="447"/>
      <c r="CP93" s="1141"/>
      <c r="CQ93" s="1141"/>
      <c r="CR93" s="1141"/>
      <c r="CS93" s="1141"/>
      <c r="CT93" s="1141"/>
      <c r="CU93" s="1141"/>
      <c r="CV93" s="1141"/>
      <c r="CW93" s="1141"/>
      <c r="CX93" s="1141"/>
      <c r="CY93" s="1141"/>
      <c r="CZ93" s="1141"/>
      <c r="DA93" s="412"/>
      <c r="DF93" s="15"/>
      <c r="DG93" s="15"/>
      <c r="DH93" s="16"/>
    </row>
    <row r="94" spans="10:118" ht="3" customHeight="1" x14ac:dyDescent="0.15">
      <c r="J94" s="345"/>
      <c r="M94" s="427"/>
      <c r="N94" s="427"/>
      <c r="O94" s="427"/>
      <c r="P94" s="427"/>
      <c r="Q94" s="427"/>
      <c r="R94" s="427"/>
      <c r="S94" s="427"/>
      <c r="T94" s="427"/>
      <c r="U94" s="427"/>
      <c r="V94" s="427"/>
      <c r="W94" s="427"/>
      <c r="X94" s="427"/>
      <c r="Y94" s="427"/>
      <c r="Z94" s="427"/>
      <c r="AA94" s="427"/>
      <c r="AB94" s="427"/>
      <c r="AC94" s="434"/>
      <c r="AD94" s="434"/>
      <c r="AE94" s="434"/>
      <c r="AF94" s="434"/>
      <c r="AG94" s="434"/>
      <c r="AH94" s="434"/>
      <c r="AI94" s="434"/>
      <c r="AJ94" s="434"/>
      <c r="AK94" s="467"/>
      <c r="AL94" s="446"/>
      <c r="AM94" s="433"/>
      <c r="AN94" s="430"/>
      <c r="AO94" s="425"/>
      <c r="AP94" s="427"/>
      <c r="AQ94" s="427"/>
      <c r="AR94" s="427"/>
      <c r="AS94" s="427"/>
      <c r="AT94" s="427"/>
      <c r="AU94" s="427"/>
      <c r="AV94" s="427"/>
      <c r="AW94" s="427"/>
      <c r="AX94" s="474"/>
      <c r="AY94" s="481"/>
      <c r="AZ94" s="481"/>
      <c r="BA94" s="481"/>
      <c r="BB94" s="466"/>
      <c r="BC94" s="442"/>
      <c r="BD94" s="442"/>
      <c r="BE94" s="442"/>
      <c r="BF94" s="442"/>
      <c r="BG94" s="442"/>
      <c r="BH94" s="442"/>
      <c r="BI94" s="442"/>
      <c r="BJ94" s="477"/>
      <c r="BK94" s="477"/>
      <c r="BL94" s="477"/>
      <c r="CI94" s="441"/>
      <c r="CJ94" s="441"/>
      <c r="CK94" s="441"/>
      <c r="CL94" s="441"/>
      <c r="CM94" s="441"/>
      <c r="CN94" s="441"/>
      <c r="CO94" s="441"/>
      <c r="CP94" s="441"/>
      <c r="CQ94" s="441"/>
      <c r="CR94" s="441"/>
      <c r="CS94" s="441"/>
      <c r="CT94" s="441"/>
      <c r="CU94" s="432"/>
      <c r="CV94" s="432"/>
      <c r="CW94" s="432"/>
      <c r="CX94" s="432"/>
      <c r="CY94" s="492"/>
      <c r="CZ94" s="492"/>
      <c r="DA94" s="412"/>
      <c r="DB94" s="412"/>
      <c r="DC94" s="412"/>
      <c r="DD94" s="412"/>
      <c r="DE94" s="447"/>
      <c r="DF94" s="15"/>
      <c r="DG94" s="15"/>
      <c r="DH94" s="16"/>
    </row>
    <row r="95" spans="10:118" ht="3" customHeight="1" x14ac:dyDescent="0.15">
      <c r="J95" s="345"/>
      <c r="M95" s="427"/>
      <c r="N95" s="427"/>
      <c r="O95" s="427"/>
      <c r="P95" s="427"/>
      <c r="Q95" s="427"/>
      <c r="R95" s="427"/>
      <c r="S95" s="427"/>
      <c r="T95" s="427"/>
      <c r="U95" s="427"/>
      <c r="V95" s="427"/>
      <c r="W95" s="427"/>
      <c r="X95" s="427"/>
      <c r="Y95" s="427"/>
      <c r="Z95" s="427"/>
      <c r="AA95" s="427"/>
      <c r="AB95" s="427"/>
      <c r="AC95" s="434"/>
      <c r="AD95" s="434"/>
      <c r="AE95" s="434"/>
      <c r="AF95" s="434"/>
      <c r="AG95" s="434"/>
      <c r="AH95" s="434"/>
      <c r="AI95" s="434"/>
      <c r="AJ95" s="434"/>
      <c r="AK95" s="467"/>
      <c r="AL95" s="446"/>
      <c r="AM95" s="433"/>
      <c r="AN95" s="430"/>
      <c r="AO95" s="425"/>
      <c r="AP95" s="427"/>
      <c r="AQ95" s="427"/>
      <c r="AR95" s="427"/>
      <c r="AS95" s="427"/>
      <c r="AT95" s="427"/>
      <c r="AU95" s="427"/>
      <c r="AV95" s="427"/>
      <c r="AW95" s="427"/>
      <c r="AX95" s="474"/>
      <c r="AY95" s="481"/>
      <c r="AZ95" s="481"/>
      <c r="BA95" s="481"/>
      <c r="BB95" s="466"/>
      <c r="BC95" s="442"/>
      <c r="BD95" s="442"/>
      <c r="BE95" s="442"/>
      <c r="BF95" s="442"/>
      <c r="BG95" s="442"/>
      <c r="BH95" s="442"/>
      <c r="BI95" s="442"/>
      <c r="BJ95" s="477"/>
      <c r="BK95" s="477"/>
      <c r="BL95" s="477"/>
      <c r="CI95" s="447"/>
      <c r="CJ95" s="447"/>
      <c r="CK95" s="447"/>
      <c r="CL95" s="447"/>
      <c r="CM95" s="447"/>
      <c r="CN95" s="447"/>
      <c r="CO95" s="447"/>
      <c r="CP95" s="1147">
        <f>年末調整2!N12</f>
        <v>0</v>
      </c>
      <c r="CQ95" s="1147"/>
      <c r="CR95" s="1147"/>
      <c r="CS95" s="1147"/>
      <c r="CT95" s="1147"/>
      <c r="CU95" s="1147"/>
      <c r="CV95" s="1147"/>
      <c r="CW95" s="1147"/>
      <c r="CX95" s="1147"/>
      <c r="CY95" s="1147"/>
      <c r="CZ95" s="1147"/>
      <c r="DA95" s="412"/>
      <c r="DB95" s="412"/>
      <c r="DC95" s="412"/>
      <c r="DD95" s="412"/>
      <c r="DE95" s="447"/>
      <c r="DF95" s="15"/>
      <c r="DG95" s="15"/>
      <c r="DH95" s="16"/>
    </row>
    <row r="96" spans="10:118" ht="3" customHeight="1" x14ac:dyDescent="0.15">
      <c r="J96" s="345"/>
      <c r="M96" s="427"/>
      <c r="N96" s="427"/>
      <c r="O96" s="427"/>
      <c r="P96" s="427"/>
      <c r="Q96" s="427"/>
      <c r="R96" s="427"/>
      <c r="S96" s="427"/>
      <c r="T96" s="427"/>
      <c r="U96" s="427"/>
      <c r="V96" s="427"/>
      <c r="W96" s="427"/>
      <c r="X96" s="427"/>
      <c r="Y96" s="427"/>
      <c r="Z96" s="427"/>
      <c r="AA96" s="427"/>
      <c r="AB96" s="427"/>
      <c r="AC96" s="434"/>
      <c r="AD96" s="434"/>
      <c r="AE96" s="434"/>
      <c r="AF96" s="434"/>
      <c r="AG96" s="434"/>
      <c r="AH96" s="434"/>
      <c r="AI96" s="434"/>
      <c r="AJ96" s="434"/>
      <c r="AK96" s="467"/>
      <c r="AL96" s="446"/>
      <c r="AM96" s="433"/>
      <c r="AN96" s="430"/>
      <c r="AO96" s="425"/>
      <c r="AP96" s="427"/>
      <c r="AQ96" s="427"/>
      <c r="AR96" s="427"/>
      <c r="AS96" s="427"/>
      <c r="AT96" s="427"/>
      <c r="AU96" s="427"/>
      <c r="AV96" s="427"/>
      <c r="AW96" s="427"/>
      <c r="AX96" s="474"/>
      <c r="AY96" s="481"/>
      <c r="AZ96" s="481"/>
      <c r="BA96" s="481"/>
      <c r="BB96" s="466"/>
      <c r="BC96" s="442"/>
      <c r="BD96" s="442"/>
      <c r="BE96" s="442"/>
      <c r="BF96" s="442"/>
      <c r="BG96" s="442"/>
      <c r="BH96" s="442"/>
      <c r="BI96" s="442"/>
      <c r="BJ96" s="477"/>
      <c r="BK96" s="477"/>
      <c r="BL96" s="477"/>
      <c r="CI96" s="447"/>
      <c r="CJ96" s="447"/>
      <c r="CK96" s="447"/>
      <c r="CL96" s="447"/>
      <c r="CM96" s="447"/>
      <c r="CN96" s="447"/>
      <c r="CO96" s="447"/>
      <c r="CP96" s="1147"/>
      <c r="CQ96" s="1147"/>
      <c r="CR96" s="1147"/>
      <c r="CS96" s="1147"/>
      <c r="CT96" s="1147"/>
      <c r="CU96" s="1147"/>
      <c r="CV96" s="1147"/>
      <c r="CW96" s="1147"/>
      <c r="CX96" s="1147"/>
      <c r="CY96" s="1147"/>
      <c r="CZ96" s="1147"/>
      <c r="DA96" s="412"/>
      <c r="DB96" s="412"/>
      <c r="DC96" s="412"/>
      <c r="DD96" s="412"/>
      <c r="DE96" s="1141">
        <f>年末調整1!O31</f>
        <v>0</v>
      </c>
      <c r="DF96" s="1141"/>
      <c r="DG96" s="1141"/>
      <c r="DH96" s="1141"/>
      <c r="DI96" s="1141"/>
      <c r="DJ96" s="1141"/>
      <c r="DK96" s="1141"/>
      <c r="DL96" s="1141"/>
      <c r="DM96" s="1141"/>
      <c r="DN96" s="1141"/>
    </row>
    <row r="97" spans="10:118" ht="3" customHeight="1" x14ac:dyDescent="0.15">
      <c r="J97" s="408"/>
      <c r="K97" s="407"/>
      <c r="L97" s="407"/>
      <c r="M97" s="427"/>
      <c r="N97" s="427"/>
      <c r="O97" s="427"/>
      <c r="P97" s="427"/>
      <c r="Q97" s="427"/>
      <c r="R97" s="427"/>
      <c r="S97" s="427"/>
      <c r="T97" s="427"/>
      <c r="U97" s="427"/>
      <c r="V97" s="427"/>
      <c r="W97" s="427"/>
      <c r="X97" s="427"/>
      <c r="Y97" s="427"/>
      <c r="Z97" s="427"/>
      <c r="AA97" s="427"/>
      <c r="AB97" s="427"/>
      <c r="AC97" s="443"/>
      <c r="AD97" s="443"/>
      <c r="AE97" s="443"/>
      <c r="AF97" s="443"/>
      <c r="AG97" s="443"/>
      <c r="AH97" s="443"/>
      <c r="AI97" s="443"/>
      <c r="AJ97" s="443"/>
      <c r="AK97" s="467"/>
      <c r="AL97" s="446"/>
      <c r="AM97" s="430"/>
      <c r="AN97" s="430"/>
      <c r="AO97" s="425"/>
      <c r="AP97" s="427"/>
      <c r="AQ97" s="427"/>
      <c r="AR97" s="427"/>
      <c r="AS97" s="427"/>
      <c r="AT97" s="427"/>
      <c r="AU97" s="427"/>
      <c r="AV97" s="427"/>
      <c r="AW97" s="427"/>
      <c r="AX97" s="474"/>
      <c r="AY97" s="481"/>
      <c r="AZ97" s="481"/>
      <c r="BA97" s="481"/>
      <c r="BB97" s="466"/>
      <c r="BC97" s="442"/>
      <c r="BD97" s="442"/>
      <c r="BE97" s="442"/>
      <c r="BF97" s="442"/>
      <c r="BG97" s="442"/>
      <c r="BH97" s="442"/>
      <c r="BI97" s="442"/>
      <c r="BJ97" s="477"/>
      <c r="BK97" s="477"/>
      <c r="BL97" s="477"/>
      <c r="CI97" s="447"/>
      <c r="CJ97" s="447"/>
      <c r="CK97" s="447"/>
      <c r="CL97" s="447"/>
      <c r="CM97" s="447"/>
      <c r="CN97" s="447"/>
      <c r="CO97" s="447"/>
      <c r="CP97" s="1147"/>
      <c r="CQ97" s="1147"/>
      <c r="CR97" s="1147"/>
      <c r="CS97" s="1147"/>
      <c r="CT97" s="1147"/>
      <c r="CU97" s="1147"/>
      <c r="CV97" s="1147"/>
      <c r="CW97" s="1147"/>
      <c r="CX97" s="1147"/>
      <c r="CY97" s="1147"/>
      <c r="CZ97" s="1147"/>
      <c r="DA97" s="412"/>
      <c r="DB97" s="412"/>
      <c r="DC97" s="412"/>
      <c r="DD97" s="412"/>
      <c r="DE97" s="1141"/>
      <c r="DF97" s="1141"/>
      <c r="DG97" s="1141"/>
      <c r="DH97" s="1141"/>
      <c r="DI97" s="1141"/>
      <c r="DJ97" s="1141"/>
      <c r="DK97" s="1141"/>
      <c r="DL97" s="1141"/>
      <c r="DM97" s="1141"/>
      <c r="DN97" s="1141"/>
    </row>
    <row r="98" spans="10:118" ht="3" customHeight="1" x14ac:dyDescent="0.15">
      <c r="J98" s="408"/>
      <c r="K98" s="407"/>
      <c r="L98" s="407"/>
      <c r="M98" s="427"/>
      <c r="N98" s="427"/>
      <c r="O98" s="427"/>
      <c r="P98" s="427"/>
      <c r="Q98" s="427"/>
      <c r="R98" s="427"/>
      <c r="S98" s="427"/>
      <c r="T98" s="427"/>
      <c r="U98" s="427"/>
      <c r="V98" s="427"/>
      <c r="W98" s="427"/>
      <c r="X98" s="427"/>
      <c r="Y98" s="427"/>
      <c r="Z98" s="427"/>
      <c r="AA98" s="427"/>
      <c r="AB98" s="427"/>
      <c r="AC98" s="443"/>
      <c r="AD98" s="443"/>
      <c r="AE98" s="443"/>
      <c r="AF98" s="443"/>
      <c r="AG98" s="443"/>
      <c r="AH98" s="443"/>
      <c r="AI98" s="443"/>
      <c r="AJ98" s="443"/>
      <c r="AK98" s="467"/>
      <c r="AL98" s="446"/>
      <c r="AM98" s="430"/>
      <c r="AN98" s="430"/>
      <c r="AO98" s="425"/>
      <c r="AP98" s="427"/>
      <c r="AQ98" s="427"/>
      <c r="AR98" s="427"/>
      <c r="AS98" s="427"/>
      <c r="AT98" s="427"/>
      <c r="AU98" s="427"/>
      <c r="AV98" s="427"/>
      <c r="AW98" s="427"/>
      <c r="AX98" s="474"/>
      <c r="AY98" s="481"/>
      <c r="AZ98" s="481"/>
      <c r="BA98" s="481"/>
      <c r="BB98" s="466"/>
      <c r="BC98" s="442"/>
      <c r="BD98" s="442"/>
      <c r="BE98" s="442"/>
      <c r="BF98" s="442"/>
      <c r="BG98" s="442"/>
      <c r="BH98" s="442"/>
      <c r="BI98" s="442"/>
      <c r="BJ98" s="477"/>
      <c r="BK98" s="477"/>
      <c r="BL98" s="477"/>
      <c r="CI98" s="412"/>
      <c r="CJ98" s="412"/>
      <c r="CK98" s="412"/>
      <c r="CL98" s="412"/>
      <c r="CM98" s="412"/>
      <c r="CN98" s="412"/>
      <c r="CO98" s="412"/>
      <c r="CP98" s="1147"/>
      <c r="CQ98" s="1147"/>
      <c r="CR98" s="1147"/>
      <c r="CS98" s="1147"/>
      <c r="CT98" s="1147"/>
      <c r="CU98" s="1147"/>
      <c r="CV98" s="1147"/>
      <c r="CW98" s="1147"/>
      <c r="CX98" s="1147"/>
      <c r="CY98" s="1147"/>
      <c r="CZ98" s="1147"/>
      <c r="DA98" s="412"/>
      <c r="DB98" s="412"/>
      <c r="DC98" s="412"/>
      <c r="DD98" s="412"/>
      <c r="DE98" s="1141"/>
      <c r="DF98" s="1141"/>
      <c r="DG98" s="1141"/>
      <c r="DH98" s="1141"/>
      <c r="DI98" s="1141"/>
      <c r="DJ98" s="1141"/>
      <c r="DK98" s="1141"/>
      <c r="DL98" s="1141"/>
      <c r="DM98" s="1141"/>
      <c r="DN98" s="1141"/>
    </row>
    <row r="99" spans="10:118" ht="3" customHeight="1" x14ac:dyDescent="0.15">
      <c r="J99" s="1124" t="str">
        <f>給与金額!D12</f>
        <v>7</v>
      </c>
      <c r="K99" s="1124">
        <f>給与金額!E12</f>
        <v>0</v>
      </c>
      <c r="L99" s="1124"/>
      <c r="M99" s="1125">
        <f>給与金額!F12</f>
        <v>0</v>
      </c>
      <c r="N99" s="1125"/>
      <c r="O99" s="1125"/>
      <c r="P99" s="1125"/>
      <c r="Q99" s="1125"/>
      <c r="R99" s="1125"/>
      <c r="S99" s="1125"/>
      <c r="U99" s="1125">
        <f>給与金額!G12</f>
        <v>0</v>
      </c>
      <c r="V99" s="1125"/>
      <c r="W99" s="1125"/>
      <c r="X99" s="1125"/>
      <c r="Y99" s="1125"/>
      <c r="Z99" s="1125"/>
      <c r="AA99" s="416"/>
      <c r="AB99" s="1136">
        <f>給与金額!H12</f>
        <v>0</v>
      </c>
      <c r="AC99" s="1136"/>
      <c r="AD99" s="1136"/>
      <c r="AE99" s="1136"/>
      <c r="AF99" s="1136"/>
      <c r="AG99" s="1136"/>
      <c r="AH99" s="1136"/>
      <c r="AI99" s="1136"/>
      <c r="AJ99" s="1136"/>
      <c r="AK99" s="1125">
        <f>給与金額!I12</f>
        <v>0</v>
      </c>
      <c r="AL99" s="1125"/>
      <c r="AM99" s="416"/>
      <c r="AN99" s="416"/>
      <c r="AO99" s="416"/>
      <c r="AP99" s="1125">
        <f>給与金額!J12</f>
        <v>0</v>
      </c>
      <c r="AQ99" s="1125"/>
      <c r="AR99" s="1125"/>
      <c r="AS99" s="1125"/>
      <c r="AT99" s="1125"/>
      <c r="AU99" s="1125"/>
      <c r="AV99" s="1125"/>
      <c r="AW99" s="1125"/>
      <c r="AX99" s="469"/>
      <c r="AY99" s="1120">
        <f>給与金額!K12</f>
        <v>0</v>
      </c>
      <c r="AZ99" s="1120"/>
      <c r="BA99" s="1120"/>
      <c r="BB99" s="1120"/>
      <c r="BC99" s="1120"/>
      <c r="BD99" s="1125">
        <f>給与金額!L12</f>
        <v>0</v>
      </c>
      <c r="BE99" s="1125"/>
      <c r="BF99" s="1125"/>
      <c r="BG99" s="1125"/>
      <c r="BH99" s="1125"/>
      <c r="BI99" s="1125"/>
      <c r="BJ99" s="1125"/>
      <c r="BK99" s="1125"/>
      <c r="BL99" s="1125"/>
      <c r="BS99" s="460"/>
      <c r="BT99" s="460"/>
      <c r="BU99" s="460"/>
      <c r="BV99" s="460"/>
      <c r="BW99" s="460"/>
      <c r="BX99" s="460"/>
      <c r="BY99" s="460"/>
      <c r="BZ99" s="460"/>
      <c r="CA99" s="460"/>
      <c r="CB99" s="460"/>
      <c r="CC99" s="460"/>
      <c r="CD99" s="460"/>
      <c r="CE99" s="460"/>
      <c r="CF99" s="460"/>
      <c r="CG99" s="460"/>
      <c r="CH99" s="460"/>
      <c r="CI99" s="460"/>
      <c r="CJ99" s="460"/>
      <c r="CK99" s="460"/>
      <c r="CL99" s="460"/>
      <c r="CM99" s="460"/>
      <c r="CN99" s="460"/>
      <c r="CO99" s="460"/>
      <c r="CP99" s="560"/>
      <c r="CQ99" s="560"/>
      <c r="CR99" s="560"/>
      <c r="CS99" s="560"/>
      <c r="CT99" s="560"/>
      <c r="CU99" s="560"/>
      <c r="CV99" s="560"/>
      <c r="CW99" s="560"/>
      <c r="CX99" s="560"/>
      <c r="CY99" s="560"/>
      <c r="CZ99" s="560"/>
      <c r="DA99" s="460"/>
      <c r="DB99" s="460"/>
      <c r="DC99" s="460"/>
      <c r="DD99" s="460"/>
      <c r="DE99" s="1141"/>
      <c r="DF99" s="1141"/>
      <c r="DG99" s="1141"/>
      <c r="DH99" s="1141"/>
      <c r="DI99" s="1141"/>
      <c r="DJ99" s="1141"/>
      <c r="DK99" s="1141"/>
      <c r="DL99" s="1141"/>
      <c r="DM99" s="1141"/>
      <c r="DN99" s="1141"/>
    </row>
    <row r="100" spans="10:118" ht="3" customHeight="1" x14ac:dyDescent="0.15">
      <c r="J100" s="1124"/>
      <c r="K100" s="1124"/>
      <c r="L100" s="1124"/>
      <c r="M100" s="1125"/>
      <c r="N100" s="1125"/>
      <c r="O100" s="1125"/>
      <c r="P100" s="1125"/>
      <c r="Q100" s="1125"/>
      <c r="R100" s="1125"/>
      <c r="S100" s="1125"/>
      <c r="U100" s="1125"/>
      <c r="V100" s="1125"/>
      <c r="W100" s="1125"/>
      <c r="X100" s="1125"/>
      <c r="Y100" s="1125"/>
      <c r="Z100" s="1125"/>
      <c r="AA100" s="416"/>
      <c r="AB100" s="1136"/>
      <c r="AC100" s="1136"/>
      <c r="AD100" s="1136"/>
      <c r="AE100" s="1136"/>
      <c r="AF100" s="1136"/>
      <c r="AG100" s="1136"/>
      <c r="AH100" s="1136"/>
      <c r="AI100" s="1136"/>
      <c r="AJ100" s="1136"/>
      <c r="AK100" s="1125"/>
      <c r="AL100" s="1125"/>
      <c r="AM100" s="416"/>
      <c r="AN100" s="416"/>
      <c r="AO100" s="416"/>
      <c r="AP100" s="1125"/>
      <c r="AQ100" s="1125"/>
      <c r="AR100" s="1125"/>
      <c r="AS100" s="1125"/>
      <c r="AT100" s="1125"/>
      <c r="AU100" s="1125"/>
      <c r="AV100" s="1125"/>
      <c r="AW100" s="1125"/>
      <c r="AX100" s="469"/>
      <c r="AY100" s="1120"/>
      <c r="AZ100" s="1120"/>
      <c r="BA100" s="1120"/>
      <c r="BB100" s="1120"/>
      <c r="BC100" s="1120"/>
      <c r="BD100" s="1125"/>
      <c r="BE100" s="1125"/>
      <c r="BF100" s="1125"/>
      <c r="BG100" s="1125"/>
      <c r="BH100" s="1125"/>
      <c r="BI100" s="1125"/>
      <c r="BJ100" s="1125"/>
      <c r="BK100" s="1125"/>
      <c r="BL100" s="1125"/>
      <c r="BS100" s="460"/>
      <c r="BT100" s="460"/>
      <c r="BU100" s="460"/>
      <c r="BV100" s="460"/>
      <c r="BW100" s="460"/>
      <c r="BX100" s="460"/>
      <c r="BY100" s="460"/>
      <c r="BZ100" s="460"/>
      <c r="CA100" s="460"/>
      <c r="CB100" s="460"/>
      <c r="CC100" s="460"/>
      <c r="CD100" s="460"/>
      <c r="CE100" s="460"/>
      <c r="CF100" s="460"/>
      <c r="CG100" s="460"/>
      <c r="CH100" s="460"/>
      <c r="CI100" s="460"/>
      <c r="CJ100" s="460"/>
      <c r="CK100" s="460"/>
      <c r="CL100" s="460"/>
      <c r="CM100" s="460"/>
      <c r="CN100" s="460"/>
      <c r="CO100" s="460"/>
      <c r="CP100" s="1147">
        <f>年末調整2!N13</f>
        <v>0</v>
      </c>
      <c r="CQ100" s="1147"/>
      <c r="CR100" s="1147"/>
      <c r="CS100" s="1147"/>
      <c r="CT100" s="1147"/>
      <c r="CU100" s="1147"/>
      <c r="CV100" s="1147"/>
      <c r="CW100" s="1147"/>
      <c r="CX100" s="1147"/>
      <c r="CY100" s="1147"/>
      <c r="CZ100" s="1147"/>
      <c r="DA100" s="460"/>
      <c r="DB100" s="460"/>
      <c r="DC100" s="460"/>
      <c r="DD100" s="460"/>
      <c r="DE100" s="491"/>
      <c r="DF100" s="470"/>
      <c r="DG100" s="470"/>
      <c r="DH100" s="470"/>
      <c r="DI100" s="470"/>
      <c r="DJ100" s="470"/>
      <c r="DK100" s="470"/>
      <c r="DL100" s="470"/>
      <c r="DM100" s="470"/>
      <c r="DN100" s="470"/>
    </row>
    <row r="101" spans="10:118" ht="3" customHeight="1" x14ac:dyDescent="0.15">
      <c r="J101" s="1124"/>
      <c r="K101" s="1124"/>
      <c r="L101" s="1124"/>
      <c r="M101" s="1125"/>
      <c r="N101" s="1125"/>
      <c r="O101" s="1125"/>
      <c r="P101" s="1125"/>
      <c r="Q101" s="1125"/>
      <c r="R101" s="1125"/>
      <c r="S101" s="1125"/>
      <c r="U101" s="1125"/>
      <c r="V101" s="1125"/>
      <c r="W101" s="1125"/>
      <c r="X101" s="1125"/>
      <c r="Y101" s="1125"/>
      <c r="Z101" s="1125"/>
      <c r="AA101" s="416"/>
      <c r="AB101" s="1136"/>
      <c r="AC101" s="1136"/>
      <c r="AD101" s="1136"/>
      <c r="AE101" s="1136"/>
      <c r="AF101" s="1136"/>
      <c r="AG101" s="1136"/>
      <c r="AH101" s="1136"/>
      <c r="AI101" s="1136"/>
      <c r="AJ101" s="1136"/>
      <c r="AK101" s="1125"/>
      <c r="AL101" s="1125"/>
      <c r="AM101" s="416"/>
      <c r="AN101" s="416"/>
      <c r="AO101" s="416"/>
      <c r="AP101" s="1125"/>
      <c r="AQ101" s="1125"/>
      <c r="AR101" s="1125"/>
      <c r="AS101" s="1125"/>
      <c r="AT101" s="1125"/>
      <c r="AU101" s="1125"/>
      <c r="AV101" s="1125"/>
      <c r="AW101" s="1125"/>
      <c r="AX101" s="469"/>
      <c r="AY101" s="1120"/>
      <c r="AZ101" s="1120"/>
      <c r="BA101" s="1120"/>
      <c r="BB101" s="1120"/>
      <c r="BC101" s="1120"/>
      <c r="BD101" s="1125"/>
      <c r="BE101" s="1125"/>
      <c r="BF101" s="1125"/>
      <c r="BG101" s="1125"/>
      <c r="BH101" s="1125"/>
      <c r="BI101" s="1125"/>
      <c r="BJ101" s="1125"/>
      <c r="BK101" s="1125"/>
      <c r="BL101" s="1125"/>
      <c r="BP101" s="453"/>
      <c r="BS101" s="460"/>
      <c r="BT101" s="460"/>
      <c r="BU101" s="460"/>
      <c r="BV101" s="460"/>
      <c r="BW101" s="460"/>
      <c r="BX101" s="460"/>
      <c r="BY101" s="460"/>
      <c r="BZ101" s="460"/>
      <c r="CA101" s="460"/>
      <c r="CB101" s="460"/>
      <c r="CC101" s="460"/>
      <c r="CD101" s="460"/>
      <c r="CE101" s="460"/>
      <c r="CF101" s="460"/>
      <c r="CG101" s="460"/>
      <c r="CH101" s="460"/>
      <c r="CI101" s="460"/>
      <c r="CJ101" s="460"/>
      <c r="CK101" s="460"/>
      <c r="CL101" s="460"/>
      <c r="CM101" s="460"/>
      <c r="CN101" s="460"/>
      <c r="CO101" s="460"/>
      <c r="CP101" s="1147"/>
      <c r="CQ101" s="1147"/>
      <c r="CR101" s="1147"/>
      <c r="CS101" s="1147"/>
      <c r="CT101" s="1147"/>
      <c r="CU101" s="1147"/>
      <c r="CV101" s="1147"/>
      <c r="CW101" s="1147"/>
      <c r="CX101" s="1147"/>
      <c r="CY101" s="1147"/>
      <c r="CZ101" s="1147"/>
      <c r="DA101" s="460"/>
      <c r="DB101" s="460"/>
      <c r="DC101" s="460"/>
      <c r="DD101" s="460"/>
      <c r="DE101" s="491"/>
      <c r="DF101" s="470"/>
      <c r="DG101" s="470"/>
      <c r="DH101" s="470"/>
      <c r="DI101" s="470"/>
      <c r="DJ101" s="470"/>
      <c r="DK101" s="470"/>
      <c r="DL101" s="470"/>
      <c r="DM101" s="470"/>
      <c r="DN101" s="470"/>
    </row>
    <row r="102" spans="10:118" ht="3" customHeight="1" x14ac:dyDescent="0.15">
      <c r="J102" s="1124"/>
      <c r="K102" s="1124"/>
      <c r="L102" s="1124"/>
      <c r="M102" s="1125"/>
      <c r="N102" s="1125"/>
      <c r="O102" s="1125"/>
      <c r="P102" s="1125"/>
      <c r="Q102" s="1125"/>
      <c r="R102" s="1125"/>
      <c r="S102" s="1125"/>
      <c r="U102" s="1125"/>
      <c r="V102" s="1125"/>
      <c r="W102" s="1125"/>
      <c r="X102" s="1125"/>
      <c r="Y102" s="1125"/>
      <c r="Z102" s="1125"/>
      <c r="AA102" s="416"/>
      <c r="AB102" s="1136"/>
      <c r="AC102" s="1136"/>
      <c r="AD102" s="1136"/>
      <c r="AE102" s="1136"/>
      <c r="AF102" s="1136"/>
      <c r="AG102" s="1136"/>
      <c r="AH102" s="1136"/>
      <c r="AI102" s="1136"/>
      <c r="AJ102" s="1136"/>
      <c r="AK102" s="1125"/>
      <c r="AL102" s="1125"/>
      <c r="AM102" s="416"/>
      <c r="AN102" s="416"/>
      <c r="AO102" s="416"/>
      <c r="AP102" s="1125"/>
      <c r="AQ102" s="1125"/>
      <c r="AR102" s="1125"/>
      <c r="AS102" s="1125"/>
      <c r="AT102" s="1125"/>
      <c r="AU102" s="1125"/>
      <c r="AV102" s="1125"/>
      <c r="AW102" s="1125"/>
      <c r="AX102" s="469"/>
      <c r="AY102" s="1120"/>
      <c r="AZ102" s="1120"/>
      <c r="BA102" s="1120"/>
      <c r="BB102" s="1120"/>
      <c r="BC102" s="1120"/>
      <c r="BD102" s="1125"/>
      <c r="BE102" s="1125"/>
      <c r="BF102" s="1125"/>
      <c r="BG102" s="1125"/>
      <c r="BH102" s="1125"/>
      <c r="BI102" s="1125"/>
      <c r="BJ102" s="1125"/>
      <c r="BK102" s="1125"/>
      <c r="BL102" s="1125"/>
      <c r="BM102" s="453"/>
      <c r="BN102" s="453"/>
      <c r="BO102" s="453"/>
      <c r="BP102" s="453"/>
      <c r="BS102" s="460"/>
      <c r="BT102" s="460"/>
      <c r="BU102" s="460"/>
      <c r="BV102" s="460"/>
      <c r="BW102" s="460"/>
      <c r="BX102" s="460"/>
      <c r="BY102" s="460"/>
      <c r="BZ102" s="460"/>
      <c r="CA102" s="460"/>
      <c r="CB102" s="460"/>
      <c r="CC102" s="460"/>
      <c r="CD102" s="460"/>
      <c r="CE102" s="460"/>
      <c r="CF102" s="460"/>
      <c r="CG102" s="460"/>
      <c r="CH102" s="460"/>
      <c r="CI102" s="460"/>
      <c r="CJ102" s="460"/>
      <c r="CK102" s="460"/>
      <c r="CL102" s="460"/>
      <c r="CM102" s="460"/>
      <c r="CN102" s="460"/>
      <c r="CO102" s="460"/>
      <c r="CP102" s="1147"/>
      <c r="CQ102" s="1147"/>
      <c r="CR102" s="1147"/>
      <c r="CS102" s="1147"/>
      <c r="CT102" s="1147"/>
      <c r="CU102" s="1147"/>
      <c r="CV102" s="1147"/>
      <c r="CW102" s="1147"/>
      <c r="CX102" s="1147"/>
      <c r="CY102" s="1147"/>
      <c r="CZ102" s="1147"/>
      <c r="DA102" s="460"/>
      <c r="DB102" s="460"/>
      <c r="DC102" s="460"/>
      <c r="DD102" s="460"/>
      <c r="DE102" s="491"/>
      <c r="DF102" s="470"/>
      <c r="DG102" s="470"/>
      <c r="DH102" s="470"/>
      <c r="DI102" s="470"/>
      <c r="DJ102" s="470"/>
      <c r="DK102" s="470"/>
      <c r="DL102" s="470"/>
      <c r="DM102" s="470"/>
      <c r="DN102" s="470"/>
    </row>
    <row r="103" spans="10:118" ht="3" customHeight="1" x14ac:dyDescent="0.15">
      <c r="J103" s="345"/>
      <c r="M103" s="467"/>
      <c r="N103" s="467"/>
      <c r="O103" s="467"/>
      <c r="P103" s="467"/>
      <c r="Q103" s="467"/>
      <c r="R103" s="467"/>
      <c r="S103" s="467"/>
      <c r="T103" s="425"/>
      <c r="U103" s="467"/>
      <c r="V103" s="467"/>
      <c r="W103" s="467"/>
      <c r="X103" s="467"/>
      <c r="Y103" s="467"/>
      <c r="Z103" s="467"/>
      <c r="AA103" s="425"/>
      <c r="AB103" s="425"/>
      <c r="AC103" s="428"/>
      <c r="AD103" s="428"/>
      <c r="AE103" s="428"/>
      <c r="AF103" s="428"/>
      <c r="AG103" s="428"/>
      <c r="AH103" s="428"/>
      <c r="AI103" s="428"/>
      <c r="AJ103" s="428"/>
      <c r="AK103" s="467"/>
      <c r="AL103" s="475"/>
      <c r="AM103" s="426"/>
      <c r="AN103" s="426"/>
      <c r="AO103" s="425"/>
      <c r="AP103" s="467"/>
      <c r="AQ103" s="467"/>
      <c r="AR103" s="467"/>
      <c r="AS103" s="467"/>
      <c r="AT103" s="467"/>
      <c r="AU103" s="467"/>
      <c r="AV103" s="467"/>
      <c r="AW103" s="467"/>
      <c r="AX103" s="474"/>
      <c r="AY103" s="481"/>
      <c r="AZ103" s="481"/>
      <c r="BA103" s="486"/>
      <c r="BB103" s="466"/>
      <c r="BC103" s="471"/>
      <c r="BD103" s="471"/>
      <c r="BE103" s="471"/>
      <c r="BF103" s="471"/>
      <c r="BG103" s="471"/>
      <c r="BH103" s="471"/>
      <c r="BI103" s="471"/>
      <c r="BJ103" s="477"/>
      <c r="BK103" s="477"/>
      <c r="BL103" s="477"/>
      <c r="CM103" s="432"/>
      <c r="CN103" s="432"/>
      <c r="CO103" s="432"/>
      <c r="CP103" s="1147"/>
      <c r="CQ103" s="1147"/>
      <c r="CR103" s="1147"/>
      <c r="CS103" s="1147"/>
      <c r="CT103" s="1147"/>
      <c r="CU103" s="1147"/>
      <c r="CV103" s="1147"/>
      <c r="CW103" s="1147"/>
      <c r="CX103" s="1147"/>
      <c r="CY103" s="1147"/>
      <c r="CZ103" s="1147"/>
      <c r="DA103" s="447"/>
      <c r="DB103" s="447"/>
      <c r="DC103" s="447"/>
      <c r="DD103" s="447"/>
      <c r="DE103" s="432"/>
      <c r="DF103" s="432"/>
      <c r="DG103" s="470"/>
      <c r="DH103" s="470"/>
      <c r="DI103" s="470"/>
      <c r="DJ103" s="470"/>
      <c r="DK103" s="470"/>
      <c r="DL103" s="470"/>
      <c r="DM103" s="470"/>
      <c r="DN103" s="470"/>
    </row>
    <row r="104" spans="10:118" ht="3" customHeight="1" x14ac:dyDescent="0.15">
      <c r="J104" s="345"/>
      <c r="M104" s="427"/>
      <c r="N104" s="427"/>
      <c r="O104" s="427"/>
      <c r="P104" s="427"/>
      <c r="Q104" s="427"/>
      <c r="R104" s="427"/>
      <c r="S104" s="427"/>
      <c r="T104" s="427"/>
      <c r="U104" s="427"/>
      <c r="V104" s="427"/>
      <c r="W104" s="427"/>
      <c r="X104" s="427"/>
      <c r="Y104" s="427"/>
      <c r="Z104" s="427"/>
      <c r="AA104" s="427"/>
      <c r="AB104" s="427"/>
      <c r="AC104" s="434"/>
      <c r="AD104" s="434"/>
      <c r="AE104" s="434"/>
      <c r="AF104" s="434"/>
      <c r="AG104" s="434"/>
      <c r="AH104" s="434"/>
      <c r="AI104" s="434"/>
      <c r="AJ104" s="434"/>
      <c r="AK104" s="467"/>
      <c r="AL104" s="446"/>
      <c r="AM104" s="433"/>
      <c r="AN104" s="430"/>
      <c r="AO104" s="425"/>
      <c r="AP104" s="427"/>
      <c r="AQ104" s="427"/>
      <c r="AR104" s="427"/>
      <c r="AS104" s="427"/>
      <c r="AT104" s="427"/>
      <c r="AU104" s="427"/>
      <c r="AV104" s="427"/>
      <c r="AW104" s="427"/>
      <c r="AX104" s="474"/>
      <c r="AY104" s="481"/>
      <c r="AZ104" s="481"/>
      <c r="BA104" s="481"/>
      <c r="BB104" s="466"/>
      <c r="BC104" s="442"/>
      <c r="BD104" s="442"/>
      <c r="BE104" s="442"/>
      <c r="BF104" s="442"/>
      <c r="BG104" s="442"/>
      <c r="BH104" s="442"/>
      <c r="BI104" s="442"/>
      <c r="BJ104" s="477"/>
      <c r="BK104" s="477"/>
      <c r="BL104" s="477"/>
      <c r="CM104" s="412"/>
      <c r="CN104" s="412"/>
      <c r="CO104" s="412"/>
      <c r="CP104" s="561"/>
      <c r="CQ104" s="561"/>
      <c r="CR104" s="561"/>
      <c r="CS104" s="561"/>
      <c r="CT104" s="561"/>
      <c r="CU104" s="559"/>
      <c r="CV104" s="559"/>
      <c r="CW104" s="559"/>
      <c r="CX104" s="559"/>
      <c r="CY104" s="559"/>
      <c r="CZ104" s="562"/>
      <c r="DE104" s="470"/>
      <c r="DF104" s="470"/>
      <c r="DG104" s="470"/>
      <c r="DH104" s="470"/>
      <c r="DI104" s="470"/>
      <c r="DJ104" s="470"/>
      <c r="DK104" s="470"/>
      <c r="DL104" s="470"/>
      <c r="DM104" s="470"/>
      <c r="DN104" s="470"/>
    </row>
    <row r="105" spans="10:118" ht="3" customHeight="1" x14ac:dyDescent="0.15">
      <c r="J105" s="345"/>
      <c r="M105" s="427"/>
      <c r="N105" s="427"/>
      <c r="O105" s="427"/>
      <c r="P105" s="427"/>
      <c r="Q105" s="427"/>
      <c r="R105" s="427"/>
      <c r="S105" s="427"/>
      <c r="T105" s="427"/>
      <c r="U105" s="427"/>
      <c r="V105" s="427"/>
      <c r="W105" s="427"/>
      <c r="X105" s="427"/>
      <c r="Y105" s="427"/>
      <c r="Z105" s="427"/>
      <c r="AA105" s="427"/>
      <c r="AB105" s="427"/>
      <c r="AC105" s="434"/>
      <c r="AD105" s="434"/>
      <c r="AE105" s="434"/>
      <c r="AF105" s="434"/>
      <c r="AG105" s="434"/>
      <c r="AH105" s="434"/>
      <c r="AI105" s="434"/>
      <c r="AJ105" s="434"/>
      <c r="AK105" s="467"/>
      <c r="AL105" s="446"/>
      <c r="AM105" s="433"/>
      <c r="AN105" s="430"/>
      <c r="AO105" s="425"/>
      <c r="AP105" s="427"/>
      <c r="AQ105" s="427"/>
      <c r="AR105" s="427"/>
      <c r="AS105" s="427"/>
      <c r="AT105" s="427"/>
      <c r="AU105" s="427"/>
      <c r="AV105" s="427"/>
      <c r="AW105" s="427"/>
      <c r="AX105" s="474"/>
      <c r="AY105" s="481"/>
      <c r="AZ105" s="481"/>
      <c r="BA105" s="481"/>
      <c r="BB105" s="466"/>
      <c r="BC105" s="442"/>
      <c r="BD105" s="442"/>
      <c r="BE105" s="442"/>
      <c r="BF105" s="442"/>
      <c r="BG105" s="442"/>
      <c r="BH105" s="442"/>
      <c r="BI105" s="442"/>
      <c r="BJ105" s="477"/>
      <c r="BK105" s="477"/>
      <c r="BL105" s="477"/>
      <c r="CM105" s="447"/>
      <c r="CN105" s="447"/>
      <c r="CO105" s="447"/>
      <c r="CP105" s="1147">
        <f>年末調整2!N14</f>
        <v>0</v>
      </c>
      <c r="CQ105" s="1147"/>
      <c r="CR105" s="1147"/>
      <c r="CS105" s="1147"/>
      <c r="CT105" s="1147"/>
      <c r="CU105" s="1147"/>
      <c r="CV105" s="1147"/>
      <c r="CW105" s="1147"/>
      <c r="CX105" s="1147"/>
      <c r="CY105" s="1147"/>
      <c r="CZ105" s="1147"/>
      <c r="DE105" s="470"/>
      <c r="DF105" s="470"/>
      <c r="DG105" s="470"/>
      <c r="DH105" s="470"/>
      <c r="DI105" s="470"/>
      <c r="DJ105" s="470"/>
      <c r="DK105" s="470"/>
      <c r="DL105" s="470"/>
      <c r="DM105" s="470"/>
      <c r="DN105" s="470"/>
    </row>
    <row r="106" spans="10:118" ht="3" customHeight="1" x14ac:dyDescent="0.15">
      <c r="J106" s="345"/>
      <c r="M106" s="427"/>
      <c r="N106" s="427"/>
      <c r="O106" s="427"/>
      <c r="P106" s="427"/>
      <c r="Q106" s="427"/>
      <c r="R106" s="427"/>
      <c r="S106" s="427"/>
      <c r="T106" s="427"/>
      <c r="U106" s="427"/>
      <c r="V106" s="427"/>
      <c r="W106" s="427"/>
      <c r="X106" s="427"/>
      <c r="Y106" s="427"/>
      <c r="Z106" s="427"/>
      <c r="AA106" s="427"/>
      <c r="AB106" s="427"/>
      <c r="AC106" s="434"/>
      <c r="AD106" s="434"/>
      <c r="AE106" s="434"/>
      <c r="AF106" s="434"/>
      <c r="AG106" s="434"/>
      <c r="AH106" s="434"/>
      <c r="AI106" s="434"/>
      <c r="AJ106" s="434"/>
      <c r="AK106" s="467"/>
      <c r="AL106" s="446"/>
      <c r="AM106" s="433"/>
      <c r="AN106" s="430"/>
      <c r="AO106" s="425"/>
      <c r="AP106" s="427"/>
      <c r="AQ106" s="427"/>
      <c r="AR106" s="427"/>
      <c r="AS106" s="427"/>
      <c r="AT106" s="427"/>
      <c r="AU106" s="427"/>
      <c r="AV106" s="427"/>
      <c r="AW106" s="427"/>
      <c r="AX106" s="474"/>
      <c r="AY106" s="481"/>
      <c r="AZ106" s="481"/>
      <c r="BA106" s="481"/>
      <c r="BB106" s="466"/>
      <c r="BC106" s="442"/>
      <c r="BD106" s="442"/>
      <c r="BE106" s="442"/>
      <c r="BF106" s="442"/>
      <c r="BG106" s="442"/>
      <c r="BH106" s="442"/>
      <c r="BI106" s="442"/>
      <c r="BJ106" s="477"/>
      <c r="BK106" s="477"/>
      <c r="BL106" s="477"/>
      <c r="CM106" s="447"/>
      <c r="CN106" s="447"/>
      <c r="CO106" s="447"/>
      <c r="CP106" s="1147"/>
      <c r="CQ106" s="1147"/>
      <c r="CR106" s="1147"/>
      <c r="CS106" s="1147"/>
      <c r="CT106" s="1147"/>
      <c r="CU106" s="1147"/>
      <c r="CV106" s="1147"/>
      <c r="CW106" s="1147"/>
      <c r="CX106" s="1147"/>
      <c r="CY106" s="1147"/>
      <c r="CZ106" s="1147"/>
      <c r="DE106" s="1142">
        <f>年末調整1!AL129</f>
        <v>0</v>
      </c>
      <c r="DF106" s="1143"/>
      <c r="DG106" s="1143"/>
      <c r="DH106" s="1143"/>
      <c r="DI106" s="1143"/>
      <c r="DJ106" s="1143"/>
      <c r="DK106" s="1143"/>
      <c r="DL106" s="1143"/>
      <c r="DM106" s="1143"/>
      <c r="DN106" s="1143"/>
    </row>
    <row r="107" spans="10:118" ht="3" customHeight="1" x14ac:dyDescent="0.15">
      <c r="J107" s="408"/>
      <c r="K107" s="407"/>
      <c r="L107" s="407"/>
      <c r="M107" s="427"/>
      <c r="N107" s="427"/>
      <c r="O107" s="427"/>
      <c r="P107" s="427"/>
      <c r="Q107" s="427"/>
      <c r="R107" s="427"/>
      <c r="S107" s="427"/>
      <c r="T107" s="427"/>
      <c r="U107" s="427"/>
      <c r="V107" s="427"/>
      <c r="W107" s="427"/>
      <c r="X107" s="427"/>
      <c r="Y107" s="427"/>
      <c r="Z107" s="427"/>
      <c r="AA107" s="427"/>
      <c r="AB107" s="427"/>
      <c r="AC107" s="443"/>
      <c r="AD107" s="443"/>
      <c r="AE107" s="443"/>
      <c r="AF107" s="443"/>
      <c r="AG107" s="443"/>
      <c r="AH107" s="443"/>
      <c r="AI107" s="443"/>
      <c r="AJ107" s="443"/>
      <c r="AK107" s="467"/>
      <c r="AL107" s="446"/>
      <c r="AM107" s="430"/>
      <c r="AN107" s="430"/>
      <c r="AO107" s="425"/>
      <c r="AP107" s="427"/>
      <c r="AQ107" s="427"/>
      <c r="AR107" s="427"/>
      <c r="AS107" s="427"/>
      <c r="AT107" s="427"/>
      <c r="AU107" s="427"/>
      <c r="AV107" s="427"/>
      <c r="AW107" s="427"/>
      <c r="AX107" s="474"/>
      <c r="AY107" s="481"/>
      <c r="AZ107" s="481"/>
      <c r="BA107" s="481"/>
      <c r="BB107" s="466"/>
      <c r="BC107" s="442"/>
      <c r="BD107" s="442"/>
      <c r="BE107" s="442"/>
      <c r="BF107" s="442"/>
      <c r="BG107" s="442"/>
      <c r="BH107" s="442"/>
      <c r="BI107" s="442"/>
      <c r="BJ107" s="477"/>
      <c r="BK107" s="477"/>
      <c r="BL107" s="477"/>
      <c r="CM107" s="447"/>
      <c r="CN107" s="447"/>
      <c r="CO107" s="447"/>
      <c r="CP107" s="1147"/>
      <c r="CQ107" s="1147"/>
      <c r="CR107" s="1147"/>
      <c r="CS107" s="1147"/>
      <c r="CT107" s="1147"/>
      <c r="CU107" s="1147"/>
      <c r="CV107" s="1147"/>
      <c r="CW107" s="1147"/>
      <c r="CX107" s="1147"/>
      <c r="CY107" s="1147"/>
      <c r="CZ107" s="1147"/>
      <c r="DE107" s="1143"/>
      <c r="DF107" s="1143"/>
      <c r="DG107" s="1143"/>
      <c r="DH107" s="1143"/>
      <c r="DI107" s="1143"/>
      <c r="DJ107" s="1143"/>
      <c r="DK107" s="1143"/>
      <c r="DL107" s="1143"/>
      <c r="DM107" s="1143"/>
      <c r="DN107" s="1143"/>
    </row>
    <row r="108" spans="10:118" ht="3" customHeight="1" x14ac:dyDescent="0.15">
      <c r="J108" s="408"/>
      <c r="K108" s="407"/>
      <c r="L108" s="407"/>
      <c r="M108" s="427"/>
      <c r="N108" s="427"/>
      <c r="O108" s="427"/>
      <c r="P108" s="427"/>
      <c r="Q108" s="427"/>
      <c r="R108" s="427"/>
      <c r="S108" s="427"/>
      <c r="T108" s="427"/>
      <c r="U108" s="427"/>
      <c r="V108" s="427"/>
      <c r="W108" s="427"/>
      <c r="X108" s="427"/>
      <c r="Y108" s="427"/>
      <c r="Z108" s="427"/>
      <c r="AA108" s="427"/>
      <c r="AB108" s="427"/>
      <c r="AC108" s="443"/>
      <c r="AD108" s="443"/>
      <c r="AE108" s="443"/>
      <c r="AF108" s="443"/>
      <c r="AG108" s="443"/>
      <c r="AH108" s="443"/>
      <c r="AI108" s="443"/>
      <c r="AJ108" s="443"/>
      <c r="AK108" s="467"/>
      <c r="AL108" s="446"/>
      <c r="AM108" s="430"/>
      <c r="AN108" s="430"/>
      <c r="AO108" s="425"/>
      <c r="AP108" s="427"/>
      <c r="AQ108" s="427"/>
      <c r="AR108" s="427"/>
      <c r="AS108" s="427"/>
      <c r="AT108" s="427"/>
      <c r="AU108" s="427"/>
      <c r="AV108" s="427"/>
      <c r="AW108" s="427"/>
      <c r="AX108" s="474"/>
      <c r="AY108" s="481"/>
      <c r="AZ108" s="481"/>
      <c r="BA108" s="481"/>
      <c r="BB108" s="466"/>
      <c r="BC108" s="442"/>
      <c r="BD108" s="442"/>
      <c r="BE108" s="442"/>
      <c r="BF108" s="442"/>
      <c r="BG108" s="442"/>
      <c r="BH108" s="442"/>
      <c r="BI108" s="442"/>
      <c r="BJ108" s="477"/>
      <c r="BK108" s="477"/>
      <c r="BL108" s="477"/>
      <c r="CP108" s="1147"/>
      <c r="CQ108" s="1147"/>
      <c r="CR108" s="1147"/>
      <c r="CS108" s="1147"/>
      <c r="CT108" s="1147"/>
      <c r="CU108" s="1147"/>
      <c r="CV108" s="1147"/>
      <c r="CW108" s="1147"/>
      <c r="CX108" s="1147"/>
      <c r="CY108" s="1147"/>
      <c r="CZ108" s="1147"/>
      <c r="DA108" s="412"/>
      <c r="DB108" s="412"/>
      <c r="DC108" s="412"/>
      <c r="DD108" s="412"/>
      <c r="DE108" s="1143"/>
      <c r="DF108" s="1143"/>
      <c r="DG108" s="1143"/>
      <c r="DH108" s="1143"/>
      <c r="DI108" s="1143"/>
      <c r="DJ108" s="1143"/>
      <c r="DK108" s="1143"/>
      <c r="DL108" s="1143"/>
      <c r="DM108" s="1143"/>
      <c r="DN108" s="1143"/>
    </row>
    <row r="109" spans="10:118" ht="3" customHeight="1" x14ac:dyDescent="0.15">
      <c r="J109" s="1124" t="str">
        <f>給与金額!D13</f>
        <v>8</v>
      </c>
      <c r="K109" s="1124">
        <f>給与金額!E13</f>
        <v>0</v>
      </c>
      <c r="L109" s="1124"/>
      <c r="M109" s="1125">
        <f>給与金額!F13</f>
        <v>0</v>
      </c>
      <c r="N109" s="1125"/>
      <c r="O109" s="1125"/>
      <c r="P109" s="1125"/>
      <c r="Q109" s="1125"/>
      <c r="R109" s="1125"/>
      <c r="S109" s="1125"/>
      <c r="U109" s="1125">
        <f>給与金額!G13</f>
        <v>0</v>
      </c>
      <c r="V109" s="1125"/>
      <c r="W109" s="1125"/>
      <c r="X109" s="1125"/>
      <c r="Y109" s="1125"/>
      <c r="Z109" s="1125"/>
      <c r="AA109" s="416"/>
      <c r="AB109" s="1136">
        <f>給与金額!H13</f>
        <v>0</v>
      </c>
      <c r="AC109" s="1136"/>
      <c r="AD109" s="1136"/>
      <c r="AE109" s="1136"/>
      <c r="AF109" s="1136"/>
      <c r="AG109" s="1136"/>
      <c r="AH109" s="1136"/>
      <c r="AI109" s="1136"/>
      <c r="AJ109" s="1136"/>
      <c r="AK109" s="1125">
        <f>給与金額!I13</f>
        <v>0</v>
      </c>
      <c r="AL109" s="1125"/>
      <c r="AM109" s="416"/>
      <c r="AN109" s="416"/>
      <c r="AO109" s="416"/>
      <c r="AP109" s="1125">
        <f>給与金額!J13</f>
        <v>0</v>
      </c>
      <c r="AQ109" s="1125"/>
      <c r="AR109" s="1125"/>
      <c r="AS109" s="1125"/>
      <c r="AT109" s="1125"/>
      <c r="AU109" s="1125"/>
      <c r="AV109" s="1125"/>
      <c r="AW109" s="1125"/>
      <c r="AX109" s="469"/>
      <c r="AY109" s="1120">
        <f>給与金額!K13</f>
        <v>0</v>
      </c>
      <c r="AZ109" s="1120"/>
      <c r="BA109" s="1120"/>
      <c r="BB109" s="1120"/>
      <c r="BC109" s="1120"/>
      <c r="BD109" s="1125">
        <f>給与金額!L13</f>
        <v>0</v>
      </c>
      <c r="BE109" s="1125"/>
      <c r="BF109" s="1125"/>
      <c r="BG109" s="1125"/>
      <c r="BH109" s="1125"/>
      <c r="BI109" s="1125"/>
      <c r="BJ109" s="1125"/>
      <c r="BK109" s="1125"/>
      <c r="BL109" s="1125"/>
      <c r="BS109" s="460"/>
      <c r="BT109" s="460"/>
      <c r="BU109" s="460"/>
      <c r="BV109" s="460"/>
      <c r="BW109" s="460"/>
      <c r="BX109" s="460"/>
      <c r="BY109" s="460"/>
      <c r="BZ109" s="460"/>
      <c r="CA109" s="460"/>
      <c r="CB109" s="460"/>
      <c r="CC109" s="460"/>
      <c r="CD109" s="460"/>
      <c r="CE109" s="460"/>
      <c r="CF109" s="460"/>
      <c r="CG109" s="460"/>
      <c r="CH109" s="460"/>
      <c r="CI109" s="460"/>
      <c r="CJ109" s="460"/>
      <c r="CK109" s="460"/>
      <c r="CL109" s="460"/>
      <c r="CM109" s="460"/>
      <c r="CN109" s="460"/>
      <c r="CO109" s="460"/>
      <c r="CP109" s="560"/>
      <c r="CQ109" s="560"/>
      <c r="CR109" s="560"/>
      <c r="CS109" s="560"/>
      <c r="CT109" s="560"/>
      <c r="CU109" s="560"/>
      <c r="CV109" s="560"/>
      <c r="CW109" s="560"/>
      <c r="CX109" s="560"/>
      <c r="CY109" s="560"/>
      <c r="CZ109" s="560"/>
      <c r="DA109" s="460"/>
      <c r="DB109" s="460"/>
      <c r="DC109" s="460"/>
      <c r="DD109" s="460"/>
      <c r="DE109" s="1143"/>
      <c r="DF109" s="1143"/>
      <c r="DG109" s="1143"/>
      <c r="DH109" s="1143"/>
      <c r="DI109" s="1143"/>
      <c r="DJ109" s="1143"/>
      <c r="DK109" s="1143"/>
      <c r="DL109" s="1143"/>
      <c r="DM109" s="1143"/>
      <c r="DN109" s="1143"/>
    </row>
    <row r="110" spans="10:118" ht="3" customHeight="1" x14ac:dyDescent="0.15">
      <c r="J110" s="1124"/>
      <c r="K110" s="1124"/>
      <c r="L110" s="1124"/>
      <c r="M110" s="1125"/>
      <c r="N110" s="1125"/>
      <c r="O110" s="1125"/>
      <c r="P110" s="1125"/>
      <c r="Q110" s="1125"/>
      <c r="R110" s="1125"/>
      <c r="S110" s="1125"/>
      <c r="U110" s="1125"/>
      <c r="V110" s="1125"/>
      <c r="W110" s="1125"/>
      <c r="X110" s="1125"/>
      <c r="Y110" s="1125"/>
      <c r="Z110" s="1125"/>
      <c r="AA110" s="416"/>
      <c r="AB110" s="1136"/>
      <c r="AC110" s="1136"/>
      <c r="AD110" s="1136"/>
      <c r="AE110" s="1136"/>
      <c r="AF110" s="1136"/>
      <c r="AG110" s="1136"/>
      <c r="AH110" s="1136"/>
      <c r="AI110" s="1136"/>
      <c r="AJ110" s="1136"/>
      <c r="AK110" s="1125"/>
      <c r="AL110" s="1125"/>
      <c r="AM110" s="416"/>
      <c r="AN110" s="416"/>
      <c r="AO110" s="416"/>
      <c r="AP110" s="1125"/>
      <c r="AQ110" s="1125"/>
      <c r="AR110" s="1125"/>
      <c r="AS110" s="1125"/>
      <c r="AT110" s="1125"/>
      <c r="AU110" s="1125"/>
      <c r="AV110" s="1125"/>
      <c r="AW110" s="1125"/>
      <c r="AX110" s="469"/>
      <c r="AY110" s="1120"/>
      <c r="AZ110" s="1120"/>
      <c r="BA110" s="1120"/>
      <c r="BB110" s="1120"/>
      <c r="BC110" s="1120"/>
      <c r="BD110" s="1125"/>
      <c r="BE110" s="1125"/>
      <c r="BF110" s="1125"/>
      <c r="BG110" s="1125"/>
      <c r="BH110" s="1125"/>
      <c r="BI110" s="1125"/>
      <c r="BJ110" s="1125"/>
      <c r="BK110" s="1125"/>
      <c r="BL110" s="1125"/>
      <c r="BS110" s="460"/>
      <c r="BT110" s="460"/>
      <c r="BU110" s="460"/>
      <c r="BV110" s="460"/>
      <c r="BW110" s="460"/>
      <c r="BX110" s="460"/>
      <c r="BY110" s="460"/>
      <c r="BZ110" s="460"/>
      <c r="CA110" s="460"/>
      <c r="CB110" s="460"/>
      <c r="CC110" s="460"/>
      <c r="CD110" s="460"/>
      <c r="CE110" s="460"/>
      <c r="CF110" s="460"/>
      <c r="CG110" s="460"/>
      <c r="CH110" s="460"/>
      <c r="CI110" s="460"/>
      <c r="CJ110" s="460"/>
      <c r="CK110" s="460"/>
      <c r="CL110" s="460"/>
      <c r="CM110" s="460"/>
      <c r="CN110" s="460"/>
      <c r="CO110" s="460"/>
      <c r="CP110" s="1147">
        <f>年末調整2!N15</f>
        <v>0</v>
      </c>
      <c r="CQ110" s="1147"/>
      <c r="CR110" s="1147"/>
      <c r="CS110" s="1147"/>
      <c r="CT110" s="1147"/>
      <c r="CU110" s="1147"/>
      <c r="CV110" s="1147"/>
      <c r="CW110" s="1147"/>
      <c r="CX110" s="1147"/>
      <c r="CY110" s="1147"/>
      <c r="CZ110" s="1147"/>
      <c r="DA110" s="460"/>
      <c r="DB110" s="460"/>
      <c r="DC110" s="460"/>
      <c r="DD110" s="460"/>
      <c r="DE110" s="491"/>
      <c r="DF110" s="470"/>
      <c r="DG110" s="470"/>
      <c r="DH110" s="470"/>
      <c r="DI110" s="470"/>
      <c r="DJ110" s="470"/>
      <c r="DK110" s="470"/>
      <c r="DL110" s="470"/>
      <c r="DM110" s="470"/>
      <c r="DN110" s="470"/>
    </row>
    <row r="111" spans="10:118" ht="3" customHeight="1" x14ac:dyDescent="0.15">
      <c r="J111" s="1124"/>
      <c r="K111" s="1124"/>
      <c r="L111" s="1124"/>
      <c r="M111" s="1125"/>
      <c r="N111" s="1125"/>
      <c r="O111" s="1125"/>
      <c r="P111" s="1125"/>
      <c r="Q111" s="1125"/>
      <c r="R111" s="1125"/>
      <c r="S111" s="1125"/>
      <c r="U111" s="1125"/>
      <c r="V111" s="1125"/>
      <c r="W111" s="1125"/>
      <c r="X111" s="1125"/>
      <c r="Y111" s="1125"/>
      <c r="Z111" s="1125"/>
      <c r="AA111" s="416"/>
      <c r="AB111" s="1136"/>
      <c r="AC111" s="1136"/>
      <c r="AD111" s="1136"/>
      <c r="AE111" s="1136"/>
      <c r="AF111" s="1136"/>
      <c r="AG111" s="1136"/>
      <c r="AH111" s="1136"/>
      <c r="AI111" s="1136"/>
      <c r="AJ111" s="1136"/>
      <c r="AK111" s="1125"/>
      <c r="AL111" s="1125"/>
      <c r="AM111" s="416"/>
      <c r="AN111" s="416"/>
      <c r="AO111" s="416"/>
      <c r="AP111" s="1125"/>
      <c r="AQ111" s="1125"/>
      <c r="AR111" s="1125"/>
      <c r="AS111" s="1125"/>
      <c r="AT111" s="1125"/>
      <c r="AU111" s="1125"/>
      <c r="AV111" s="1125"/>
      <c r="AW111" s="1125"/>
      <c r="AX111" s="469"/>
      <c r="AY111" s="1120"/>
      <c r="AZ111" s="1120"/>
      <c r="BA111" s="1120"/>
      <c r="BB111" s="1120"/>
      <c r="BC111" s="1120"/>
      <c r="BD111" s="1125"/>
      <c r="BE111" s="1125"/>
      <c r="BF111" s="1125"/>
      <c r="BG111" s="1125"/>
      <c r="BH111" s="1125"/>
      <c r="BI111" s="1125"/>
      <c r="BJ111" s="1125"/>
      <c r="BK111" s="1125"/>
      <c r="BL111" s="1125"/>
      <c r="BP111" s="453"/>
      <c r="BS111" s="460"/>
      <c r="BT111" s="460"/>
      <c r="BU111" s="460"/>
      <c r="BV111" s="460"/>
      <c r="BW111" s="460"/>
      <c r="BX111" s="460"/>
      <c r="BY111" s="460"/>
      <c r="BZ111" s="460"/>
      <c r="CA111" s="460"/>
      <c r="CB111" s="460"/>
      <c r="CC111" s="460"/>
      <c r="CD111" s="460"/>
      <c r="CE111" s="460"/>
      <c r="CF111" s="460"/>
      <c r="CG111" s="460"/>
      <c r="CH111" s="460"/>
      <c r="CI111" s="460"/>
      <c r="CJ111" s="460"/>
      <c r="CK111" s="460"/>
      <c r="CL111" s="460"/>
      <c r="CM111" s="460"/>
      <c r="CN111" s="460"/>
      <c r="CO111" s="460"/>
      <c r="CP111" s="1147"/>
      <c r="CQ111" s="1147"/>
      <c r="CR111" s="1147"/>
      <c r="CS111" s="1147"/>
      <c r="CT111" s="1147"/>
      <c r="CU111" s="1147"/>
      <c r="CV111" s="1147"/>
      <c r="CW111" s="1147"/>
      <c r="CX111" s="1147"/>
      <c r="CY111" s="1147"/>
      <c r="CZ111" s="1147"/>
      <c r="DA111" s="460"/>
      <c r="DB111" s="460"/>
      <c r="DC111" s="460"/>
      <c r="DD111" s="460"/>
      <c r="DE111" s="491"/>
      <c r="DF111" s="470"/>
      <c r="DG111" s="470"/>
      <c r="DH111" s="470"/>
      <c r="DI111" s="470"/>
      <c r="DJ111" s="470"/>
      <c r="DK111" s="470"/>
      <c r="DL111" s="470"/>
      <c r="DM111" s="470"/>
      <c r="DN111" s="470"/>
    </row>
    <row r="112" spans="10:118" ht="3" customHeight="1" x14ac:dyDescent="0.15">
      <c r="J112" s="1124"/>
      <c r="K112" s="1124"/>
      <c r="L112" s="1124"/>
      <c r="M112" s="1125"/>
      <c r="N112" s="1125"/>
      <c r="O112" s="1125"/>
      <c r="P112" s="1125"/>
      <c r="Q112" s="1125"/>
      <c r="R112" s="1125"/>
      <c r="S112" s="1125"/>
      <c r="U112" s="1125"/>
      <c r="V112" s="1125"/>
      <c r="W112" s="1125"/>
      <c r="X112" s="1125"/>
      <c r="Y112" s="1125"/>
      <c r="Z112" s="1125"/>
      <c r="AA112" s="416"/>
      <c r="AB112" s="1136"/>
      <c r="AC112" s="1136"/>
      <c r="AD112" s="1136"/>
      <c r="AE112" s="1136"/>
      <c r="AF112" s="1136"/>
      <c r="AG112" s="1136"/>
      <c r="AH112" s="1136"/>
      <c r="AI112" s="1136"/>
      <c r="AJ112" s="1136"/>
      <c r="AK112" s="1125"/>
      <c r="AL112" s="1125"/>
      <c r="AM112" s="416"/>
      <c r="AN112" s="416"/>
      <c r="AO112" s="416"/>
      <c r="AP112" s="1125"/>
      <c r="AQ112" s="1125"/>
      <c r="AR112" s="1125"/>
      <c r="AS112" s="1125"/>
      <c r="AT112" s="1125"/>
      <c r="AU112" s="1125"/>
      <c r="AV112" s="1125"/>
      <c r="AW112" s="1125"/>
      <c r="AX112" s="469"/>
      <c r="AY112" s="1120"/>
      <c r="AZ112" s="1120"/>
      <c r="BA112" s="1120"/>
      <c r="BB112" s="1120"/>
      <c r="BC112" s="1120"/>
      <c r="BD112" s="1125"/>
      <c r="BE112" s="1125"/>
      <c r="BF112" s="1125"/>
      <c r="BG112" s="1125"/>
      <c r="BH112" s="1125"/>
      <c r="BI112" s="1125"/>
      <c r="BJ112" s="1125"/>
      <c r="BK112" s="1125"/>
      <c r="BL112" s="1125"/>
      <c r="BM112" s="453"/>
      <c r="BN112" s="453"/>
      <c r="BO112" s="453"/>
      <c r="BP112" s="453"/>
      <c r="BS112" s="460"/>
      <c r="BT112" s="460"/>
      <c r="BU112" s="460"/>
      <c r="BV112" s="460"/>
      <c r="BW112" s="460"/>
      <c r="BX112" s="460"/>
      <c r="BY112" s="460"/>
      <c r="BZ112" s="460"/>
      <c r="CA112" s="460"/>
      <c r="CB112" s="460"/>
      <c r="CC112" s="460"/>
      <c r="CD112" s="460"/>
      <c r="CE112" s="460"/>
      <c r="CF112" s="460"/>
      <c r="CG112" s="460"/>
      <c r="CH112" s="460"/>
      <c r="CI112" s="460"/>
      <c r="CJ112" s="460"/>
      <c r="CK112" s="460"/>
      <c r="CL112" s="460"/>
      <c r="CM112" s="460"/>
      <c r="CN112" s="460"/>
      <c r="CO112" s="460"/>
      <c r="CP112" s="1147"/>
      <c r="CQ112" s="1147"/>
      <c r="CR112" s="1147"/>
      <c r="CS112" s="1147"/>
      <c r="CT112" s="1147"/>
      <c r="CU112" s="1147"/>
      <c r="CV112" s="1147"/>
      <c r="CW112" s="1147"/>
      <c r="CX112" s="1147"/>
      <c r="CY112" s="1147"/>
      <c r="CZ112" s="1147"/>
      <c r="DA112" s="460"/>
      <c r="DB112" s="460"/>
      <c r="DC112" s="460"/>
      <c r="DD112" s="460"/>
      <c r="DE112" s="491"/>
      <c r="DF112" s="470"/>
      <c r="DG112" s="470"/>
      <c r="DH112" s="470"/>
      <c r="DI112" s="470"/>
      <c r="DJ112" s="470"/>
      <c r="DK112" s="470"/>
      <c r="DL112" s="470"/>
      <c r="DM112" s="470"/>
      <c r="DN112" s="470"/>
    </row>
    <row r="113" spans="10:118" ht="3" customHeight="1" x14ac:dyDescent="0.15">
      <c r="J113" s="345"/>
      <c r="M113" s="467"/>
      <c r="N113" s="467"/>
      <c r="O113" s="467"/>
      <c r="P113" s="467"/>
      <c r="Q113" s="467"/>
      <c r="R113" s="467"/>
      <c r="S113" s="467"/>
      <c r="T113" s="425"/>
      <c r="U113" s="467"/>
      <c r="V113" s="467"/>
      <c r="W113" s="467"/>
      <c r="X113" s="467"/>
      <c r="Y113" s="467"/>
      <c r="Z113" s="467"/>
      <c r="AA113" s="425"/>
      <c r="AB113" s="425"/>
      <c r="AC113" s="428"/>
      <c r="AD113" s="428"/>
      <c r="AE113" s="428"/>
      <c r="AF113" s="428"/>
      <c r="AG113" s="428"/>
      <c r="AH113" s="428"/>
      <c r="AI113" s="428"/>
      <c r="AJ113" s="428"/>
      <c r="AK113" s="467"/>
      <c r="AL113" s="475"/>
      <c r="AM113" s="426"/>
      <c r="AN113" s="426"/>
      <c r="AO113" s="425"/>
      <c r="AP113" s="467"/>
      <c r="AQ113" s="467"/>
      <c r="AR113" s="467"/>
      <c r="AS113" s="467"/>
      <c r="AT113" s="467"/>
      <c r="AU113" s="467"/>
      <c r="AV113" s="467"/>
      <c r="AW113" s="467"/>
      <c r="AX113" s="474"/>
      <c r="AY113" s="481"/>
      <c r="AZ113" s="481"/>
      <c r="BA113" s="486"/>
      <c r="BB113" s="466"/>
      <c r="BC113" s="471"/>
      <c r="BD113" s="471"/>
      <c r="BE113" s="471"/>
      <c r="BF113" s="471"/>
      <c r="BG113" s="471"/>
      <c r="BH113" s="471"/>
      <c r="BI113" s="471"/>
      <c r="BJ113" s="477"/>
      <c r="BK113" s="477"/>
      <c r="BL113" s="477"/>
      <c r="CP113" s="1147"/>
      <c r="CQ113" s="1147"/>
      <c r="CR113" s="1147"/>
      <c r="CS113" s="1147"/>
      <c r="CT113" s="1147"/>
      <c r="CU113" s="1147"/>
      <c r="CV113" s="1147"/>
      <c r="CW113" s="1147"/>
      <c r="CX113" s="1147"/>
      <c r="CY113" s="1147"/>
      <c r="CZ113" s="1147"/>
      <c r="DA113" s="447"/>
      <c r="DB113" s="447"/>
      <c r="DC113" s="447"/>
      <c r="DD113" s="447"/>
      <c r="DE113" s="432"/>
      <c r="DF113" s="432"/>
      <c r="DG113" s="470"/>
      <c r="DH113" s="470"/>
      <c r="DI113" s="470"/>
      <c r="DJ113" s="470"/>
      <c r="DK113" s="470"/>
      <c r="DL113" s="470"/>
      <c r="DM113" s="470"/>
      <c r="DN113" s="470"/>
    </row>
    <row r="114" spans="10:118" ht="3" customHeight="1" x14ac:dyDescent="0.15">
      <c r="J114" s="345"/>
      <c r="M114" s="427"/>
      <c r="N114" s="427"/>
      <c r="O114" s="427"/>
      <c r="P114" s="427"/>
      <c r="Q114" s="427"/>
      <c r="R114" s="427"/>
      <c r="S114" s="427"/>
      <c r="T114" s="427"/>
      <c r="U114" s="427"/>
      <c r="V114" s="427"/>
      <c r="W114" s="427"/>
      <c r="X114" s="427"/>
      <c r="Y114" s="427"/>
      <c r="Z114" s="427"/>
      <c r="AA114" s="427"/>
      <c r="AB114" s="427"/>
      <c r="AC114" s="434"/>
      <c r="AD114" s="434"/>
      <c r="AE114" s="434"/>
      <c r="AF114" s="434"/>
      <c r="AG114" s="434"/>
      <c r="AH114" s="434"/>
      <c r="AI114" s="434"/>
      <c r="AJ114" s="434"/>
      <c r="AK114" s="467"/>
      <c r="AL114" s="446"/>
      <c r="AM114" s="433"/>
      <c r="AN114" s="430"/>
      <c r="AO114" s="425"/>
      <c r="AP114" s="427"/>
      <c r="AQ114" s="427"/>
      <c r="AR114" s="427"/>
      <c r="AS114" s="427"/>
      <c r="AT114" s="427"/>
      <c r="AU114" s="427"/>
      <c r="AV114" s="427"/>
      <c r="AW114" s="427"/>
      <c r="AX114" s="474"/>
      <c r="AY114" s="481"/>
      <c r="AZ114" s="481"/>
      <c r="BA114" s="481"/>
      <c r="BB114" s="466"/>
      <c r="BC114" s="442"/>
      <c r="BD114" s="442"/>
      <c r="BE114" s="442"/>
      <c r="BF114" s="442"/>
      <c r="BG114" s="442"/>
      <c r="BH114" s="442"/>
      <c r="BI114" s="442"/>
      <c r="BJ114" s="477"/>
      <c r="BK114" s="477"/>
      <c r="BL114" s="477"/>
      <c r="CM114" s="447"/>
      <c r="CN114" s="447"/>
      <c r="CO114" s="447"/>
      <c r="CP114" s="559"/>
      <c r="CQ114" s="559"/>
      <c r="CR114" s="559"/>
      <c r="CS114" s="559"/>
      <c r="CT114" s="559"/>
      <c r="CU114" s="559"/>
      <c r="CV114" s="559"/>
      <c r="CW114" s="559"/>
      <c r="CX114" s="559"/>
      <c r="CY114" s="559"/>
      <c r="CZ114" s="559"/>
      <c r="DA114" s="412"/>
      <c r="DB114" s="412"/>
      <c r="DC114" s="412"/>
      <c r="DD114" s="412"/>
      <c r="DE114" s="492"/>
      <c r="DF114" s="492"/>
      <c r="DG114" s="470"/>
      <c r="DH114" s="470"/>
      <c r="DI114" s="470"/>
      <c r="DJ114" s="470"/>
      <c r="DK114" s="470"/>
      <c r="DL114" s="470"/>
      <c r="DM114" s="470"/>
      <c r="DN114" s="470"/>
    </row>
    <row r="115" spans="10:118" ht="3" customHeight="1" x14ac:dyDescent="0.15">
      <c r="J115" s="345"/>
      <c r="M115" s="427"/>
      <c r="N115" s="427"/>
      <c r="O115" s="427"/>
      <c r="P115" s="427"/>
      <c r="Q115" s="427"/>
      <c r="R115" s="427"/>
      <c r="S115" s="427"/>
      <c r="T115" s="427"/>
      <c r="U115" s="427"/>
      <c r="V115" s="427"/>
      <c r="W115" s="427"/>
      <c r="X115" s="427"/>
      <c r="Y115" s="427"/>
      <c r="Z115" s="427"/>
      <c r="AA115" s="427"/>
      <c r="AB115" s="427"/>
      <c r="AC115" s="434"/>
      <c r="AD115" s="434"/>
      <c r="AE115" s="434"/>
      <c r="AF115" s="434"/>
      <c r="AG115" s="434"/>
      <c r="AH115" s="434"/>
      <c r="AI115" s="434"/>
      <c r="AJ115" s="434"/>
      <c r="AK115" s="467"/>
      <c r="AL115" s="446"/>
      <c r="AM115" s="433"/>
      <c r="AN115" s="430"/>
      <c r="AO115" s="425"/>
      <c r="AP115" s="427"/>
      <c r="AQ115" s="427"/>
      <c r="AR115" s="427"/>
      <c r="AS115" s="427"/>
      <c r="AT115" s="427"/>
      <c r="AU115" s="427"/>
      <c r="AV115" s="427"/>
      <c r="AW115" s="427"/>
      <c r="AX115" s="474"/>
      <c r="AY115" s="481"/>
      <c r="AZ115" s="481"/>
      <c r="BA115" s="481"/>
      <c r="BB115" s="466"/>
      <c r="BC115" s="442"/>
      <c r="BD115" s="442"/>
      <c r="BE115" s="442"/>
      <c r="BF115" s="442"/>
      <c r="BG115" s="442"/>
      <c r="BH115" s="442"/>
      <c r="BI115" s="442"/>
      <c r="BJ115" s="477"/>
      <c r="BK115" s="477"/>
      <c r="BL115" s="477"/>
      <c r="CM115" s="447"/>
      <c r="CN115" s="447"/>
      <c r="CO115" s="447"/>
      <c r="CP115" s="1147">
        <f>年末調整2!N16</f>
        <v>0</v>
      </c>
      <c r="CQ115" s="1147"/>
      <c r="CR115" s="1147"/>
      <c r="CS115" s="1147"/>
      <c r="CT115" s="1147"/>
      <c r="CU115" s="1147"/>
      <c r="CV115" s="1147"/>
      <c r="CW115" s="1147"/>
      <c r="CX115" s="1147"/>
      <c r="CY115" s="1147"/>
      <c r="CZ115" s="1147"/>
      <c r="DA115" s="414"/>
      <c r="DB115" s="414"/>
      <c r="DC115" s="414"/>
      <c r="DD115" s="414"/>
      <c r="DE115" s="432"/>
      <c r="DF115" s="432"/>
      <c r="DG115" s="470"/>
      <c r="DH115" s="470"/>
      <c r="DI115" s="470"/>
      <c r="DJ115" s="470"/>
      <c r="DK115" s="470"/>
      <c r="DL115" s="470"/>
      <c r="DM115" s="470"/>
      <c r="DN115" s="470"/>
    </row>
    <row r="116" spans="10:118" ht="3" customHeight="1" x14ac:dyDescent="0.15">
      <c r="J116" s="345"/>
      <c r="M116" s="427"/>
      <c r="N116" s="427"/>
      <c r="O116" s="427"/>
      <c r="P116" s="427"/>
      <c r="Q116" s="427"/>
      <c r="R116" s="427"/>
      <c r="S116" s="427"/>
      <c r="T116" s="427"/>
      <c r="U116" s="427"/>
      <c r="V116" s="427"/>
      <c r="W116" s="427"/>
      <c r="X116" s="427"/>
      <c r="Y116" s="427"/>
      <c r="Z116" s="427"/>
      <c r="AA116" s="427"/>
      <c r="AB116" s="427"/>
      <c r="AC116" s="434"/>
      <c r="AD116" s="434"/>
      <c r="AE116" s="434"/>
      <c r="AF116" s="434"/>
      <c r="AG116" s="434"/>
      <c r="AH116" s="434"/>
      <c r="AI116" s="434"/>
      <c r="AJ116" s="434"/>
      <c r="AK116" s="467"/>
      <c r="AL116" s="446"/>
      <c r="AM116" s="433"/>
      <c r="AN116" s="430"/>
      <c r="AO116" s="425"/>
      <c r="AP116" s="427"/>
      <c r="AQ116" s="427"/>
      <c r="AR116" s="427"/>
      <c r="AS116" s="427"/>
      <c r="AT116" s="427"/>
      <c r="AU116" s="427"/>
      <c r="AV116" s="427"/>
      <c r="AW116" s="427"/>
      <c r="AX116" s="474"/>
      <c r="AY116" s="481"/>
      <c r="AZ116" s="481"/>
      <c r="BA116" s="481"/>
      <c r="BB116" s="466"/>
      <c r="BC116" s="442"/>
      <c r="BD116" s="442"/>
      <c r="BE116" s="442"/>
      <c r="BF116" s="442"/>
      <c r="BG116" s="442"/>
      <c r="BH116" s="442"/>
      <c r="BI116" s="442"/>
      <c r="BJ116" s="477"/>
      <c r="BK116" s="477"/>
      <c r="BL116" s="477"/>
      <c r="CM116" s="447"/>
      <c r="CN116" s="447"/>
      <c r="CO116" s="447"/>
      <c r="CP116" s="1147"/>
      <c r="CQ116" s="1147"/>
      <c r="CR116" s="1147"/>
      <c r="CS116" s="1147"/>
      <c r="CT116" s="1147"/>
      <c r="CU116" s="1147"/>
      <c r="CV116" s="1147"/>
      <c r="CW116" s="1147"/>
      <c r="CX116" s="1147"/>
      <c r="CY116" s="1147"/>
      <c r="CZ116" s="1147"/>
      <c r="DA116" s="414"/>
      <c r="DB116" s="414"/>
      <c r="DC116" s="414"/>
      <c r="DD116" s="414"/>
      <c r="DE116" s="432"/>
      <c r="DF116" s="432"/>
      <c r="DG116" s="470"/>
      <c r="DH116" s="470"/>
      <c r="DI116" s="470"/>
      <c r="DJ116" s="470"/>
      <c r="DK116" s="470"/>
      <c r="DL116" s="470"/>
      <c r="DM116" s="470"/>
      <c r="DN116" s="470"/>
    </row>
    <row r="117" spans="10:118" ht="3" customHeight="1" x14ac:dyDescent="0.15">
      <c r="J117" s="408"/>
      <c r="K117" s="407"/>
      <c r="L117" s="407"/>
      <c r="M117" s="427"/>
      <c r="N117" s="427"/>
      <c r="O117" s="427"/>
      <c r="P117" s="427"/>
      <c r="Q117" s="427"/>
      <c r="R117" s="427"/>
      <c r="S117" s="427"/>
      <c r="T117" s="427"/>
      <c r="U117" s="427"/>
      <c r="V117" s="427"/>
      <c r="W117" s="427"/>
      <c r="X117" s="427"/>
      <c r="Y117" s="427"/>
      <c r="Z117" s="427"/>
      <c r="AA117" s="427"/>
      <c r="AB117" s="427"/>
      <c r="AC117" s="443"/>
      <c r="AD117" s="443"/>
      <c r="AE117" s="443"/>
      <c r="AF117" s="443"/>
      <c r="AG117" s="443"/>
      <c r="AH117" s="443"/>
      <c r="AI117" s="443"/>
      <c r="AJ117" s="443"/>
      <c r="AK117" s="467"/>
      <c r="AL117" s="446"/>
      <c r="AM117" s="430"/>
      <c r="AN117" s="430"/>
      <c r="AO117" s="425"/>
      <c r="AP117" s="427"/>
      <c r="AQ117" s="427"/>
      <c r="AR117" s="427"/>
      <c r="AS117" s="427"/>
      <c r="AT117" s="427"/>
      <c r="AU117" s="427"/>
      <c r="AV117" s="427"/>
      <c r="AW117" s="427"/>
      <c r="AX117" s="474"/>
      <c r="AY117" s="481"/>
      <c r="AZ117" s="481"/>
      <c r="BA117" s="481"/>
      <c r="BB117" s="466"/>
      <c r="BC117" s="442"/>
      <c r="BD117" s="442"/>
      <c r="BE117" s="442"/>
      <c r="BF117" s="442"/>
      <c r="BG117" s="442"/>
      <c r="BH117" s="442"/>
      <c r="BI117" s="442"/>
      <c r="BJ117" s="477"/>
      <c r="BK117" s="477"/>
      <c r="BL117" s="477"/>
      <c r="CM117" s="447"/>
      <c r="CN117" s="447"/>
      <c r="CO117" s="447"/>
      <c r="CP117" s="1147"/>
      <c r="CQ117" s="1147"/>
      <c r="CR117" s="1147"/>
      <c r="CS117" s="1147"/>
      <c r="CT117" s="1147"/>
      <c r="CU117" s="1147"/>
      <c r="CV117" s="1147"/>
      <c r="CW117" s="1147"/>
      <c r="CX117" s="1147"/>
      <c r="CY117" s="1147"/>
      <c r="CZ117" s="1147"/>
      <c r="DA117" s="414"/>
      <c r="DB117" s="414"/>
      <c r="DC117" s="414"/>
      <c r="DD117" s="414"/>
      <c r="DE117" s="432"/>
      <c r="DF117" s="432"/>
      <c r="DG117" s="470"/>
      <c r="DH117" s="470"/>
      <c r="DI117" s="470"/>
      <c r="DJ117" s="470"/>
      <c r="DK117" s="470"/>
      <c r="DL117" s="470"/>
      <c r="DM117" s="470"/>
      <c r="DN117" s="470"/>
    </row>
    <row r="118" spans="10:118" ht="3" customHeight="1" x14ac:dyDescent="0.15">
      <c r="J118" s="345"/>
      <c r="M118" s="427"/>
      <c r="N118" s="427"/>
      <c r="O118" s="427"/>
      <c r="P118" s="427"/>
      <c r="Q118" s="427"/>
      <c r="R118" s="427"/>
      <c r="S118" s="427"/>
      <c r="T118" s="427"/>
      <c r="U118" s="467"/>
      <c r="V118" s="467"/>
      <c r="W118" s="467"/>
      <c r="X118" s="467"/>
      <c r="Y118" s="467"/>
      <c r="Z118" s="467"/>
      <c r="AA118" s="425"/>
      <c r="AB118" s="425"/>
      <c r="AC118" s="428"/>
      <c r="AD118" s="428"/>
      <c r="AE118" s="428"/>
      <c r="AF118" s="428"/>
      <c r="AG118" s="428"/>
      <c r="AH118" s="428"/>
      <c r="AI118" s="428"/>
      <c r="AJ118" s="428"/>
      <c r="AK118" s="467"/>
      <c r="AL118" s="475"/>
      <c r="AM118" s="426"/>
      <c r="AN118" s="426"/>
      <c r="AO118" s="425"/>
      <c r="AP118" s="467"/>
      <c r="AQ118" s="467"/>
      <c r="AR118" s="467"/>
      <c r="AS118" s="467"/>
      <c r="AT118" s="467"/>
      <c r="AU118" s="467"/>
      <c r="AV118" s="467"/>
      <c r="AW118" s="467"/>
      <c r="AX118" s="474"/>
      <c r="AY118" s="481"/>
      <c r="AZ118" s="481"/>
      <c r="BA118" s="486"/>
      <c r="BB118" s="466"/>
      <c r="BC118" s="471"/>
      <c r="BD118" s="471"/>
      <c r="BE118" s="471"/>
      <c r="BF118" s="471"/>
      <c r="BG118" s="471"/>
      <c r="BH118" s="471"/>
      <c r="BI118" s="471"/>
      <c r="BJ118" s="477"/>
      <c r="BK118" s="477"/>
      <c r="BL118" s="477"/>
      <c r="CM118" s="432"/>
      <c r="CN118" s="432"/>
      <c r="CO118" s="432"/>
      <c r="CP118" s="1147"/>
      <c r="CQ118" s="1147"/>
      <c r="CR118" s="1147"/>
      <c r="CS118" s="1147"/>
      <c r="CT118" s="1147"/>
      <c r="CU118" s="1147"/>
      <c r="CV118" s="1147"/>
      <c r="CW118" s="1147"/>
      <c r="CX118" s="1147"/>
      <c r="CY118" s="1147"/>
      <c r="CZ118" s="1147"/>
      <c r="DA118" s="414"/>
      <c r="DB118" s="414"/>
      <c r="DC118" s="414"/>
      <c r="DD118" s="414"/>
      <c r="DE118" s="432"/>
      <c r="DF118" s="432"/>
      <c r="DG118" s="470"/>
      <c r="DH118" s="470"/>
      <c r="DI118" s="470"/>
      <c r="DJ118" s="470"/>
      <c r="DK118" s="470"/>
      <c r="DL118" s="470"/>
      <c r="DM118" s="470"/>
      <c r="DN118" s="470"/>
    </row>
    <row r="119" spans="10:118" ht="3" customHeight="1" x14ac:dyDescent="0.15">
      <c r="J119" s="1124" t="str">
        <f>給与金額!D14</f>
        <v>9</v>
      </c>
      <c r="K119" s="1124">
        <f>給与金額!E14</f>
        <v>0</v>
      </c>
      <c r="L119" s="1124"/>
      <c r="M119" s="1125">
        <f>給与金額!F14</f>
        <v>0</v>
      </c>
      <c r="N119" s="1125"/>
      <c r="O119" s="1125"/>
      <c r="P119" s="1125"/>
      <c r="Q119" s="1125"/>
      <c r="R119" s="1125"/>
      <c r="S119" s="1125"/>
      <c r="U119" s="1125">
        <f>給与金額!G14</f>
        <v>0</v>
      </c>
      <c r="V119" s="1125"/>
      <c r="W119" s="1125"/>
      <c r="X119" s="1125"/>
      <c r="Y119" s="1125"/>
      <c r="Z119" s="1125"/>
      <c r="AA119" s="416"/>
      <c r="AB119" s="1136">
        <f>給与金額!H14</f>
        <v>0</v>
      </c>
      <c r="AC119" s="1136"/>
      <c r="AD119" s="1136"/>
      <c r="AE119" s="1136"/>
      <c r="AF119" s="1136"/>
      <c r="AG119" s="1136"/>
      <c r="AH119" s="1136"/>
      <c r="AI119" s="1136"/>
      <c r="AJ119" s="1136"/>
      <c r="AK119" s="1125">
        <f>給与金額!I14</f>
        <v>0</v>
      </c>
      <c r="AL119" s="1125"/>
      <c r="AM119" s="416"/>
      <c r="AN119" s="416"/>
      <c r="AO119" s="416"/>
      <c r="AP119" s="1125">
        <f>給与金額!J14</f>
        <v>0</v>
      </c>
      <c r="AQ119" s="1125"/>
      <c r="AR119" s="1125"/>
      <c r="AS119" s="1125"/>
      <c r="AT119" s="1125"/>
      <c r="AU119" s="1125"/>
      <c r="AV119" s="1125"/>
      <c r="AW119" s="1125"/>
      <c r="AX119" s="469"/>
      <c r="AY119" s="1120">
        <f>給与金額!K14</f>
        <v>0</v>
      </c>
      <c r="AZ119" s="1120"/>
      <c r="BA119" s="1120"/>
      <c r="BB119" s="1120"/>
      <c r="BC119" s="1120"/>
      <c r="BD119" s="1125">
        <f>給与金額!L14</f>
        <v>0</v>
      </c>
      <c r="BE119" s="1125"/>
      <c r="BF119" s="1125"/>
      <c r="BG119" s="1125"/>
      <c r="BH119" s="1125"/>
      <c r="BI119" s="1125"/>
      <c r="BJ119" s="1125"/>
      <c r="BK119" s="1125"/>
      <c r="BL119" s="1125"/>
      <c r="BS119" s="460"/>
      <c r="BT119" s="460"/>
      <c r="BU119" s="460"/>
      <c r="BV119" s="460"/>
      <c r="BW119" s="460"/>
      <c r="BX119" s="460"/>
      <c r="BY119" s="460"/>
      <c r="BZ119" s="460"/>
      <c r="CA119" s="460"/>
      <c r="CB119" s="460"/>
      <c r="CC119" s="460"/>
      <c r="CD119" s="460"/>
      <c r="CE119" s="460"/>
      <c r="CF119" s="460"/>
      <c r="CG119" s="460"/>
      <c r="CH119" s="460"/>
      <c r="CI119" s="460"/>
      <c r="CJ119" s="460"/>
      <c r="CK119" s="460"/>
      <c r="CL119" s="460"/>
      <c r="CM119" s="460"/>
      <c r="CN119" s="460"/>
      <c r="CO119" s="460"/>
      <c r="CP119" s="560"/>
      <c r="CQ119" s="560"/>
      <c r="CR119" s="560"/>
      <c r="CS119" s="560"/>
      <c r="CT119" s="560"/>
      <c r="CU119" s="560"/>
      <c r="CV119" s="560"/>
      <c r="CW119" s="560"/>
      <c r="CX119" s="560"/>
      <c r="CY119" s="560"/>
      <c r="CZ119" s="560"/>
      <c r="DA119" s="460"/>
      <c r="DB119" s="460"/>
      <c r="DC119" s="460"/>
      <c r="DD119" s="460"/>
      <c r="DE119" s="1144">
        <f>年末調整1!AL111</f>
        <v>0</v>
      </c>
      <c r="DF119" s="1145"/>
      <c r="DG119" s="1145"/>
      <c r="DH119" s="1145"/>
      <c r="DI119" s="1145"/>
      <c r="DJ119" s="1145"/>
      <c r="DK119" s="1145"/>
      <c r="DL119" s="1145"/>
      <c r="DM119" s="1145"/>
      <c r="DN119" s="1145"/>
    </row>
    <row r="120" spans="10:118" ht="3" customHeight="1" x14ac:dyDescent="0.15">
      <c r="J120" s="1124"/>
      <c r="K120" s="1124"/>
      <c r="L120" s="1124"/>
      <c r="M120" s="1125"/>
      <c r="N120" s="1125"/>
      <c r="O120" s="1125"/>
      <c r="P120" s="1125"/>
      <c r="Q120" s="1125"/>
      <c r="R120" s="1125"/>
      <c r="S120" s="1125"/>
      <c r="U120" s="1125"/>
      <c r="V120" s="1125"/>
      <c r="W120" s="1125"/>
      <c r="X120" s="1125"/>
      <c r="Y120" s="1125"/>
      <c r="Z120" s="1125"/>
      <c r="AA120" s="416"/>
      <c r="AB120" s="1136"/>
      <c r="AC120" s="1136"/>
      <c r="AD120" s="1136"/>
      <c r="AE120" s="1136"/>
      <c r="AF120" s="1136"/>
      <c r="AG120" s="1136"/>
      <c r="AH120" s="1136"/>
      <c r="AI120" s="1136"/>
      <c r="AJ120" s="1136"/>
      <c r="AK120" s="1125"/>
      <c r="AL120" s="1125"/>
      <c r="AM120" s="416"/>
      <c r="AN120" s="416"/>
      <c r="AO120" s="416"/>
      <c r="AP120" s="1125"/>
      <c r="AQ120" s="1125"/>
      <c r="AR120" s="1125"/>
      <c r="AS120" s="1125"/>
      <c r="AT120" s="1125"/>
      <c r="AU120" s="1125"/>
      <c r="AV120" s="1125"/>
      <c r="AW120" s="1125"/>
      <c r="AX120" s="469"/>
      <c r="AY120" s="1120"/>
      <c r="AZ120" s="1120"/>
      <c r="BA120" s="1120"/>
      <c r="BB120" s="1120"/>
      <c r="BC120" s="1120"/>
      <c r="BD120" s="1125"/>
      <c r="BE120" s="1125"/>
      <c r="BF120" s="1125"/>
      <c r="BG120" s="1125"/>
      <c r="BH120" s="1125"/>
      <c r="BI120" s="1125"/>
      <c r="BJ120" s="1125"/>
      <c r="BK120" s="1125"/>
      <c r="BL120" s="1125"/>
      <c r="BS120" s="460"/>
      <c r="BT120" s="460"/>
      <c r="BU120" s="460"/>
      <c r="BV120" s="460"/>
      <c r="BW120" s="460"/>
      <c r="BX120" s="460"/>
      <c r="BY120" s="460"/>
      <c r="BZ120" s="460"/>
      <c r="CA120" s="460"/>
      <c r="CB120" s="460"/>
      <c r="CC120" s="460"/>
      <c r="CD120" s="460"/>
      <c r="CE120" s="460"/>
      <c r="CF120" s="460"/>
      <c r="CG120" s="460"/>
      <c r="CH120" s="460"/>
      <c r="CI120" s="460"/>
      <c r="CJ120" s="460"/>
      <c r="CK120" s="460"/>
      <c r="CL120" s="460"/>
      <c r="CM120" s="460"/>
      <c r="CN120" s="460"/>
      <c r="CO120" s="460"/>
      <c r="CP120" s="1147">
        <f>年末調整2!N17</f>
        <v>0</v>
      </c>
      <c r="CQ120" s="1147"/>
      <c r="CR120" s="1147"/>
      <c r="CS120" s="1147"/>
      <c r="CT120" s="1147"/>
      <c r="CU120" s="1147"/>
      <c r="CV120" s="1147"/>
      <c r="CW120" s="1147"/>
      <c r="CX120" s="1147"/>
      <c r="CY120" s="1147"/>
      <c r="CZ120" s="1147"/>
      <c r="DA120" s="460"/>
      <c r="DB120" s="460"/>
      <c r="DC120" s="460"/>
      <c r="DD120" s="460"/>
      <c r="DE120" s="1145"/>
      <c r="DF120" s="1145"/>
      <c r="DG120" s="1145"/>
      <c r="DH120" s="1145"/>
      <c r="DI120" s="1145"/>
      <c r="DJ120" s="1145"/>
      <c r="DK120" s="1145"/>
      <c r="DL120" s="1145"/>
      <c r="DM120" s="1145"/>
      <c r="DN120" s="1145"/>
    </row>
    <row r="121" spans="10:118" ht="3" customHeight="1" x14ac:dyDescent="0.15">
      <c r="J121" s="1124"/>
      <c r="K121" s="1124"/>
      <c r="L121" s="1124"/>
      <c r="M121" s="1125"/>
      <c r="N121" s="1125"/>
      <c r="O121" s="1125"/>
      <c r="P121" s="1125"/>
      <c r="Q121" s="1125"/>
      <c r="R121" s="1125"/>
      <c r="S121" s="1125"/>
      <c r="U121" s="1125"/>
      <c r="V121" s="1125"/>
      <c r="W121" s="1125"/>
      <c r="X121" s="1125"/>
      <c r="Y121" s="1125"/>
      <c r="Z121" s="1125"/>
      <c r="AA121" s="416"/>
      <c r="AB121" s="1136"/>
      <c r="AC121" s="1136"/>
      <c r="AD121" s="1136"/>
      <c r="AE121" s="1136"/>
      <c r="AF121" s="1136"/>
      <c r="AG121" s="1136"/>
      <c r="AH121" s="1136"/>
      <c r="AI121" s="1136"/>
      <c r="AJ121" s="1136"/>
      <c r="AK121" s="1125"/>
      <c r="AL121" s="1125"/>
      <c r="AM121" s="416"/>
      <c r="AN121" s="416"/>
      <c r="AO121" s="416"/>
      <c r="AP121" s="1125"/>
      <c r="AQ121" s="1125"/>
      <c r="AR121" s="1125"/>
      <c r="AS121" s="1125"/>
      <c r="AT121" s="1125"/>
      <c r="AU121" s="1125"/>
      <c r="AV121" s="1125"/>
      <c r="AW121" s="1125"/>
      <c r="AX121" s="469"/>
      <c r="AY121" s="1120"/>
      <c r="AZ121" s="1120"/>
      <c r="BA121" s="1120"/>
      <c r="BB121" s="1120"/>
      <c r="BC121" s="1120"/>
      <c r="BD121" s="1125"/>
      <c r="BE121" s="1125"/>
      <c r="BF121" s="1125"/>
      <c r="BG121" s="1125"/>
      <c r="BH121" s="1125"/>
      <c r="BI121" s="1125"/>
      <c r="BJ121" s="1125"/>
      <c r="BK121" s="1125"/>
      <c r="BL121" s="1125"/>
      <c r="BP121" s="453"/>
      <c r="BS121" s="460"/>
      <c r="BT121" s="460"/>
      <c r="BU121" s="460"/>
      <c r="BV121" s="460"/>
      <c r="BW121" s="460"/>
      <c r="BX121" s="460"/>
      <c r="BY121" s="460"/>
      <c r="BZ121" s="460"/>
      <c r="CA121" s="460"/>
      <c r="CB121" s="460"/>
      <c r="CC121" s="460"/>
      <c r="CD121" s="460"/>
      <c r="CE121" s="460"/>
      <c r="CF121" s="460"/>
      <c r="CG121" s="460"/>
      <c r="CH121" s="460"/>
      <c r="CI121" s="460"/>
      <c r="CJ121" s="460"/>
      <c r="CK121" s="460"/>
      <c r="CL121" s="460"/>
      <c r="CM121" s="460"/>
      <c r="CN121" s="460"/>
      <c r="CO121" s="460"/>
      <c r="CP121" s="1147"/>
      <c r="CQ121" s="1147"/>
      <c r="CR121" s="1147"/>
      <c r="CS121" s="1147"/>
      <c r="CT121" s="1147"/>
      <c r="CU121" s="1147"/>
      <c r="CV121" s="1147"/>
      <c r="CW121" s="1147"/>
      <c r="CX121" s="1147"/>
      <c r="CY121" s="1147"/>
      <c r="CZ121" s="1147"/>
      <c r="DA121" s="460"/>
      <c r="DB121" s="460"/>
      <c r="DC121" s="460"/>
      <c r="DD121" s="460"/>
      <c r="DE121" s="1145"/>
      <c r="DF121" s="1145"/>
      <c r="DG121" s="1145"/>
      <c r="DH121" s="1145"/>
      <c r="DI121" s="1145"/>
      <c r="DJ121" s="1145"/>
      <c r="DK121" s="1145"/>
      <c r="DL121" s="1145"/>
      <c r="DM121" s="1145"/>
      <c r="DN121" s="1145"/>
    </row>
    <row r="122" spans="10:118" ht="3" customHeight="1" x14ac:dyDescent="0.15">
      <c r="J122" s="1124"/>
      <c r="K122" s="1124"/>
      <c r="L122" s="1124"/>
      <c r="M122" s="1125"/>
      <c r="N122" s="1125"/>
      <c r="O122" s="1125"/>
      <c r="P122" s="1125"/>
      <c r="Q122" s="1125"/>
      <c r="R122" s="1125"/>
      <c r="S122" s="1125"/>
      <c r="U122" s="1125"/>
      <c r="V122" s="1125"/>
      <c r="W122" s="1125"/>
      <c r="X122" s="1125"/>
      <c r="Y122" s="1125"/>
      <c r="Z122" s="1125"/>
      <c r="AA122" s="416"/>
      <c r="AB122" s="1136"/>
      <c r="AC122" s="1136"/>
      <c r="AD122" s="1136"/>
      <c r="AE122" s="1136"/>
      <c r="AF122" s="1136"/>
      <c r="AG122" s="1136"/>
      <c r="AH122" s="1136"/>
      <c r="AI122" s="1136"/>
      <c r="AJ122" s="1136"/>
      <c r="AK122" s="1125"/>
      <c r="AL122" s="1125"/>
      <c r="AM122" s="416"/>
      <c r="AN122" s="416"/>
      <c r="AO122" s="416"/>
      <c r="AP122" s="1125"/>
      <c r="AQ122" s="1125"/>
      <c r="AR122" s="1125"/>
      <c r="AS122" s="1125"/>
      <c r="AT122" s="1125"/>
      <c r="AU122" s="1125"/>
      <c r="AV122" s="1125"/>
      <c r="AW122" s="1125"/>
      <c r="AX122" s="469"/>
      <c r="AY122" s="1120"/>
      <c r="AZ122" s="1120"/>
      <c r="BA122" s="1120"/>
      <c r="BB122" s="1120"/>
      <c r="BC122" s="1120"/>
      <c r="BD122" s="1125"/>
      <c r="BE122" s="1125"/>
      <c r="BF122" s="1125"/>
      <c r="BG122" s="1125"/>
      <c r="BH122" s="1125"/>
      <c r="BI122" s="1125"/>
      <c r="BJ122" s="1125"/>
      <c r="BK122" s="1125"/>
      <c r="BL122" s="1125"/>
      <c r="BM122" s="453"/>
      <c r="BN122" s="453"/>
      <c r="BO122" s="453"/>
      <c r="BP122" s="453"/>
      <c r="BS122" s="460"/>
      <c r="BT122" s="460"/>
      <c r="BU122" s="460"/>
      <c r="BV122" s="460"/>
      <c r="BW122" s="460"/>
      <c r="BX122" s="460"/>
      <c r="BY122" s="460"/>
      <c r="BZ122" s="460"/>
      <c r="CA122" s="460"/>
      <c r="CB122" s="460"/>
      <c r="CC122" s="460"/>
      <c r="CD122" s="460"/>
      <c r="CE122" s="460"/>
      <c r="CF122" s="460"/>
      <c r="CG122" s="460"/>
      <c r="CH122" s="460"/>
      <c r="CI122" s="460"/>
      <c r="CJ122" s="460"/>
      <c r="CK122" s="460"/>
      <c r="CL122" s="460"/>
      <c r="CM122" s="460"/>
      <c r="CN122" s="460"/>
      <c r="CO122" s="460"/>
      <c r="CP122" s="1147"/>
      <c r="CQ122" s="1147"/>
      <c r="CR122" s="1147"/>
      <c r="CS122" s="1147"/>
      <c r="CT122" s="1147"/>
      <c r="CU122" s="1147"/>
      <c r="CV122" s="1147"/>
      <c r="CW122" s="1147"/>
      <c r="CX122" s="1147"/>
      <c r="CY122" s="1147"/>
      <c r="CZ122" s="1147"/>
      <c r="DA122" s="460"/>
      <c r="DB122" s="460"/>
      <c r="DC122" s="460"/>
      <c r="DD122" s="460"/>
      <c r="DE122" s="1145"/>
      <c r="DF122" s="1145"/>
      <c r="DG122" s="1145"/>
      <c r="DH122" s="1145"/>
      <c r="DI122" s="1145"/>
      <c r="DJ122" s="1145"/>
      <c r="DK122" s="1145"/>
      <c r="DL122" s="1145"/>
      <c r="DM122" s="1145"/>
      <c r="DN122" s="1145"/>
    </row>
    <row r="123" spans="10:118" ht="3" customHeight="1" x14ac:dyDescent="0.15">
      <c r="J123" s="345"/>
      <c r="M123" s="446"/>
      <c r="N123" s="446"/>
      <c r="O123" s="446"/>
      <c r="P123" s="446"/>
      <c r="Q123" s="446"/>
      <c r="R123" s="446"/>
      <c r="S123" s="446"/>
      <c r="T123" s="446"/>
      <c r="U123" s="467"/>
      <c r="V123" s="467"/>
      <c r="W123" s="467"/>
      <c r="X123" s="467"/>
      <c r="Y123" s="467"/>
      <c r="Z123" s="467"/>
      <c r="AA123" s="425"/>
      <c r="AB123" s="425"/>
      <c r="AC123" s="428"/>
      <c r="AD123" s="428"/>
      <c r="AE123" s="428"/>
      <c r="AF123" s="428"/>
      <c r="AG123" s="428"/>
      <c r="AH123" s="428"/>
      <c r="AI123" s="428"/>
      <c r="AJ123" s="428"/>
      <c r="AK123" s="467"/>
      <c r="AL123" s="475"/>
      <c r="AM123" s="426"/>
      <c r="AN123" s="426"/>
      <c r="AO123" s="425"/>
      <c r="AP123" s="467"/>
      <c r="AQ123" s="467"/>
      <c r="AR123" s="467"/>
      <c r="AS123" s="467"/>
      <c r="AT123" s="467"/>
      <c r="AU123" s="467"/>
      <c r="AV123" s="467"/>
      <c r="AW123" s="467"/>
      <c r="AX123" s="474"/>
      <c r="AY123" s="481"/>
      <c r="AZ123" s="481"/>
      <c r="BA123" s="486"/>
      <c r="BB123" s="466"/>
      <c r="BC123" s="471"/>
      <c r="BD123" s="471"/>
      <c r="BE123" s="471"/>
      <c r="BF123" s="471"/>
      <c r="BG123" s="471"/>
      <c r="BH123" s="471"/>
      <c r="BI123" s="471"/>
      <c r="BJ123" s="477"/>
      <c r="BK123" s="477"/>
      <c r="BL123" s="477"/>
      <c r="CI123" s="412"/>
      <c r="CJ123" s="412"/>
      <c r="CK123" s="412"/>
      <c r="CL123" s="414"/>
      <c r="CP123" s="1147"/>
      <c r="CQ123" s="1147"/>
      <c r="CR123" s="1147"/>
      <c r="CS123" s="1147"/>
      <c r="CT123" s="1147"/>
      <c r="CU123" s="1147"/>
      <c r="CV123" s="1147"/>
      <c r="CW123" s="1147"/>
      <c r="CX123" s="1147"/>
      <c r="CY123" s="1147"/>
      <c r="CZ123" s="1147"/>
      <c r="DA123" s="447"/>
      <c r="DB123" s="447"/>
      <c r="DC123" s="447"/>
      <c r="DD123" s="447"/>
      <c r="DE123" s="494"/>
      <c r="DF123" s="494"/>
      <c r="DG123" s="495"/>
      <c r="DH123" s="495"/>
      <c r="DI123" s="495"/>
      <c r="DJ123" s="495"/>
      <c r="DK123" s="495"/>
      <c r="DL123" s="495"/>
      <c r="DM123" s="495"/>
      <c r="DN123" s="495"/>
    </row>
    <row r="124" spans="10:118" ht="3" customHeight="1" x14ac:dyDescent="0.15">
      <c r="J124" s="345"/>
      <c r="M124" s="446"/>
      <c r="N124" s="446"/>
      <c r="O124" s="446"/>
      <c r="P124" s="446"/>
      <c r="Q124" s="446"/>
      <c r="R124" s="446"/>
      <c r="S124" s="446"/>
      <c r="T124" s="446"/>
      <c r="U124" s="427"/>
      <c r="V124" s="427"/>
      <c r="W124" s="427"/>
      <c r="X124" s="427"/>
      <c r="Y124" s="427"/>
      <c r="Z124" s="427"/>
      <c r="AA124" s="427"/>
      <c r="AB124" s="427"/>
      <c r="AC124" s="434"/>
      <c r="AD124" s="434"/>
      <c r="AE124" s="434"/>
      <c r="AF124" s="434"/>
      <c r="AG124" s="434"/>
      <c r="AH124" s="434"/>
      <c r="AI124" s="434"/>
      <c r="AJ124" s="434"/>
      <c r="AK124" s="467"/>
      <c r="AL124" s="446"/>
      <c r="AM124" s="433"/>
      <c r="AN124" s="430"/>
      <c r="AO124" s="425"/>
      <c r="AP124" s="427"/>
      <c r="AQ124" s="427"/>
      <c r="AR124" s="427"/>
      <c r="AS124" s="427"/>
      <c r="AT124" s="427"/>
      <c r="AU124" s="427"/>
      <c r="AV124" s="427"/>
      <c r="AW124" s="427"/>
      <c r="AX124" s="474"/>
      <c r="AY124" s="481"/>
      <c r="AZ124" s="481"/>
      <c r="BA124" s="481"/>
      <c r="BB124" s="466"/>
      <c r="BC124" s="442"/>
      <c r="BD124" s="442"/>
      <c r="BE124" s="442"/>
      <c r="BF124" s="442"/>
      <c r="BG124" s="442"/>
      <c r="BH124" s="442"/>
      <c r="BI124" s="442"/>
      <c r="BJ124" s="477"/>
      <c r="BK124" s="477"/>
      <c r="BL124" s="477"/>
      <c r="CI124" s="412"/>
      <c r="CJ124" s="412"/>
      <c r="CK124" s="412"/>
      <c r="CL124" s="414"/>
      <c r="CM124" s="459"/>
      <c r="CN124" s="459"/>
      <c r="CO124" s="459"/>
      <c r="CP124" s="558"/>
      <c r="CQ124" s="558"/>
      <c r="CR124" s="558"/>
      <c r="CS124" s="558"/>
      <c r="CT124" s="558"/>
      <c r="CU124" s="559"/>
      <c r="CV124" s="559"/>
      <c r="CW124" s="559"/>
      <c r="CX124" s="559"/>
      <c r="CY124" s="559"/>
      <c r="CZ124" s="559"/>
      <c r="DA124" s="447"/>
      <c r="DB124" s="447"/>
      <c r="DC124" s="447"/>
      <c r="DD124" s="447"/>
      <c r="DE124" s="494"/>
      <c r="DF124" s="494"/>
      <c r="DG124" s="495"/>
      <c r="DH124" s="495"/>
      <c r="DI124" s="495"/>
      <c r="DJ124" s="495"/>
      <c r="DK124" s="495"/>
      <c r="DL124" s="495"/>
      <c r="DM124" s="495"/>
      <c r="DN124" s="495"/>
    </row>
    <row r="125" spans="10:118" ht="3" customHeight="1" x14ac:dyDescent="0.15">
      <c r="J125" s="345"/>
      <c r="M125" s="446"/>
      <c r="N125" s="446"/>
      <c r="O125" s="446"/>
      <c r="P125" s="446"/>
      <c r="Q125" s="446"/>
      <c r="R125" s="446"/>
      <c r="S125" s="446"/>
      <c r="T125" s="446"/>
      <c r="U125" s="427"/>
      <c r="V125" s="427"/>
      <c r="W125" s="427"/>
      <c r="X125" s="427"/>
      <c r="Y125" s="427"/>
      <c r="Z125" s="427"/>
      <c r="AA125" s="427"/>
      <c r="AB125" s="427"/>
      <c r="AC125" s="434"/>
      <c r="AD125" s="434"/>
      <c r="AE125" s="434"/>
      <c r="AF125" s="434"/>
      <c r="AG125" s="434"/>
      <c r="AH125" s="434"/>
      <c r="AI125" s="434"/>
      <c r="AJ125" s="434"/>
      <c r="AK125" s="467"/>
      <c r="AL125" s="446"/>
      <c r="AM125" s="433"/>
      <c r="AN125" s="430"/>
      <c r="AO125" s="425"/>
      <c r="AP125" s="427"/>
      <c r="AQ125" s="427"/>
      <c r="AR125" s="427"/>
      <c r="AS125" s="427"/>
      <c r="AT125" s="427"/>
      <c r="AU125" s="427"/>
      <c r="AV125" s="427"/>
      <c r="AW125" s="427"/>
      <c r="AX125" s="474"/>
      <c r="AY125" s="481"/>
      <c r="AZ125" s="481"/>
      <c r="BA125" s="481"/>
      <c r="BB125" s="466"/>
      <c r="BC125" s="442"/>
      <c r="BD125" s="442"/>
      <c r="BE125" s="442"/>
      <c r="BF125" s="442"/>
      <c r="BG125" s="442"/>
      <c r="BH125" s="442"/>
      <c r="BI125" s="442"/>
      <c r="BJ125" s="477"/>
      <c r="BK125" s="477"/>
      <c r="BL125" s="477"/>
      <c r="CI125" s="412"/>
      <c r="CJ125" s="412"/>
      <c r="CK125" s="412"/>
      <c r="CL125" s="414"/>
      <c r="CM125" s="459"/>
      <c r="CN125" s="459"/>
      <c r="CO125" s="459"/>
      <c r="CP125" s="1147">
        <f>年末調整2!N18</f>
        <v>0</v>
      </c>
      <c r="CQ125" s="1147"/>
      <c r="CR125" s="1147"/>
      <c r="CS125" s="1147"/>
      <c r="CT125" s="1147"/>
      <c r="CU125" s="1147"/>
      <c r="CV125" s="1147"/>
      <c r="CW125" s="1147"/>
      <c r="CX125" s="1147"/>
      <c r="CY125" s="1147"/>
      <c r="CZ125" s="1147"/>
      <c r="DA125" s="447"/>
      <c r="DB125" s="447"/>
      <c r="DC125" s="447"/>
      <c r="DD125" s="447"/>
      <c r="DE125" s="494"/>
      <c r="DF125" s="494"/>
      <c r="DG125" s="495"/>
      <c r="DH125" s="495"/>
      <c r="DI125" s="495"/>
      <c r="DJ125" s="495"/>
      <c r="DK125" s="495"/>
      <c r="DL125" s="495"/>
      <c r="DM125" s="495"/>
      <c r="DN125" s="495"/>
    </row>
    <row r="126" spans="10:118" ht="3" customHeight="1" x14ac:dyDescent="0.15">
      <c r="J126" s="345"/>
      <c r="M126" s="446"/>
      <c r="N126" s="446"/>
      <c r="O126" s="446"/>
      <c r="P126" s="446"/>
      <c r="Q126" s="446"/>
      <c r="R126" s="446"/>
      <c r="S126" s="446"/>
      <c r="T126" s="446"/>
      <c r="U126" s="427"/>
      <c r="V126" s="427"/>
      <c r="W126" s="427"/>
      <c r="X126" s="427"/>
      <c r="Y126" s="427"/>
      <c r="Z126" s="427"/>
      <c r="AA126" s="427"/>
      <c r="AB126" s="427"/>
      <c r="AC126" s="434"/>
      <c r="AD126" s="434"/>
      <c r="AE126" s="434"/>
      <c r="AF126" s="434"/>
      <c r="AG126" s="434"/>
      <c r="AH126" s="434"/>
      <c r="AI126" s="434"/>
      <c r="AJ126" s="434"/>
      <c r="AK126" s="467"/>
      <c r="AL126" s="446"/>
      <c r="AM126" s="433"/>
      <c r="AN126" s="430"/>
      <c r="AO126" s="425"/>
      <c r="AP126" s="427"/>
      <c r="AQ126" s="427"/>
      <c r="AR126" s="427"/>
      <c r="AS126" s="427"/>
      <c r="AT126" s="427"/>
      <c r="AU126" s="427"/>
      <c r="AV126" s="427"/>
      <c r="AW126" s="427"/>
      <c r="AX126" s="474"/>
      <c r="AY126" s="481"/>
      <c r="AZ126" s="481"/>
      <c r="BA126" s="481"/>
      <c r="BB126" s="466"/>
      <c r="BC126" s="442"/>
      <c r="BD126" s="442"/>
      <c r="BE126" s="442"/>
      <c r="BF126" s="442"/>
      <c r="BG126" s="442"/>
      <c r="BH126" s="442"/>
      <c r="BI126" s="442"/>
      <c r="BJ126" s="477"/>
      <c r="BK126" s="477"/>
      <c r="BL126" s="477"/>
      <c r="CI126" s="412"/>
      <c r="CJ126" s="412"/>
      <c r="CK126" s="412"/>
      <c r="CL126" s="414"/>
      <c r="CM126" s="459"/>
      <c r="CN126" s="459"/>
      <c r="CO126" s="459"/>
      <c r="CP126" s="1147"/>
      <c r="CQ126" s="1147"/>
      <c r="CR126" s="1147"/>
      <c r="CS126" s="1147"/>
      <c r="CT126" s="1147"/>
      <c r="CU126" s="1147"/>
      <c r="CV126" s="1147"/>
      <c r="CW126" s="1147"/>
      <c r="CX126" s="1147"/>
      <c r="CY126" s="1147"/>
      <c r="CZ126" s="1147"/>
      <c r="DE126" s="495"/>
      <c r="DF126" s="495"/>
      <c r="DG126" s="495"/>
      <c r="DH126" s="495"/>
      <c r="DI126" s="495"/>
      <c r="DJ126" s="495"/>
      <c r="DK126" s="495"/>
      <c r="DL126" s="495"/>
      <c r="DM126" s="495"/>
      <c r="DN126" s="495"/>
    </row>
    <row r="127" spans="10:118" ht="3" customHeight="1" x14ac:dyDescent="0.15">
      <c r="J127" s="408"/>
      <c r="K127" s="407"/>
      <c r="L127" s="407"/>
      <c r="M127" s="446"/>
      <c r="N127" s="446"/>
      <c r="O127" s="446"/>
      <c r="P127" s="446"/>
      <c r="Q127" s="446"/>
      <c r="R127" s="446"/>
      <c r="S127" s="446"/>
      <c r="T127" s="446"/>
      <c r="U127" s="427"/>
      <c r="V127" s="427"/>
      <c r="W127" s="427"/>
      <c r="X127" s="427"/>
      <c r="Y127" s="427"/>
      <c r="Z127" s="427"/>
      <c r="AA127" s="427"/>
      <c r="AB127" s="427"/>
      <c r="AC127" s="443"/>
      <c r="AD127" s="443"/>
      <c r="AE127" s="443"/>
      <c r="AF127" s="443"/>
      <c r="AG127" s="443"/>
      <c r="AH127" s="443"/>
      <c r="AI127" s="443"/>
      <c r="AJ127" s="443"/>
      <c r="AK127" s="467"/>
      <c r="AL127" s="446"/>
      <c r="AM127" s="430"/>
      <c r="AN127" s="430"/>
      <c r="AO127" s="425"/>
      <c r="AP127" s="427"/>
      <c r="AQ127" s="427"/>
      <c r="AR127" s="427"/>
      <c r="AS127" s="427"/>
      <c r="AT127" s="427"/>
      <c r="AU127" s="427"/>
      <c r="AV127" s="427"/>
      <c r="AW127" s="427"/>
      <c r="AX127" s="474"/>
      <c r="AY127" s="481"/>
      <c r="AZ127" s="481"/>
      <c r="BA127" s="481"/>
      <c r="BB127" s="466"/>
      <c r="BC127" s="442"/>
      <c r="BD127" s="442"/>
      <c r="BE127" s="442"/>
      <c r="BF127" s="442"/>
      <c r="BG127" s="442"/>
      <c r="BH127" s="442"/>
      <c r="BI127" s="442"/>
      <c r="BJ127" s="477"/>
      <c r="BK127" s="477"/>
      <c r="BL127" s="477"/>
      <c r="CI127" s="412"/>
      <c r="CJ127" s="412"/>
      <c r="CK127" s="412"/>
      <c r="CL127" s="414"/>
      <c r="CM127" s="445"/>
      <c r="CN127" s="445"/>
      <c r="CO127" s="445"/>
      <c r="CP127" s="1147"/>
      <c r="CQ127" s="1147"/>
      <c r="CR127" s="1147"/>
      <c r="CS127" s="1147"/>
      <c r="CT127" s="1147"/>
      <c r="CU127" s="1147"/>
      <c r="CV127" s="1147"/>
      <c r="CW127" s="1147"/>
      <c r="CX127" s="1147"/>
      <c r="CY127" s="1147"/>
      <c r="CZ127" s="1147"/>
      <c r="DE127" s="495"/>
      <c r="DF127" s="495"/>
      <c r="DG127" s="495"/>
      <c r="DH127" s="495"/>
      <c r="DI127" s="495"/>
      <c r="DJ127" s="495"/>
      <c r="DK127" s="495"/>
      <c r="DL127" s="495"/>
      <c r="DM127" s="495"/>
      <c r="DN127" s="495"/>
    </row>
    <row r="128" spans="10:118" ht="3" customHeight="1" x14ac:dyDescent="0.15">
      <c r="J128" s="345"/>
      <c r="M128" s="427"/>
      <c r="N128" s="427"/>
      <c r="O128" s="427"/>
      <c r="P128" s="427"/>
      <c r="Q128" s="427"/>
      <c r="R128" s="427"/>
      <c r="S128" s="427"/>
      <c r="T128" s="427"/>
      <c r="U128" s="467"/>
      <c r="V128" s="467"/>
      <c r="W128" s="467"/>
      <c r="X128" s="467"/>
      <c r="Y128" s="467"/>
      <c r="Z128" s="467"/>
      <c r="AA128" s="425"/>
      <c r="AB128" s="425"/>
      <c r="AC128" s="428"/>
      <c r="AD128" s="428"/>
      <c r="AE128" s="428"/>
      <c r="AF128" s="428"/>
      <c r="AG128" s="428"/>
      <c r="AH128" s="428"/>
      <c r="AI128" s="428"/>
      <c r="AJ128" s="428"/>
      <c r="AK128" s="467"/>
      <c r="AL128" s="475"/>
      <c r="AM128" s="426"/>
      <c r="AN128" s="426"/>
      <c r="AO128" s="425"/>
      <c r="AP128" s="467"/>
      <c r="AQ128" s="467"/>
      <c r="AR128" s="467"/>
      <c r="AS128" s="467"/>
      <c r="AT128" s="467"/>
      <c r="AU128" s="467"/>
      <c r="AV128" s="467"/>
      <c r="AW128" s="467"/>
      <c r="AX128" s="474"/>
      <c r="AY128" s="481"/>
      <c r="AZ128" s="481"/>
      <c r="BA128" s="486"/>
      <c r="BB128" s="466"/>
      <c r="BC128" s="471"/>
      <c r="BD128" s="471"/>
      <c r="BE128" s="471"/>
      <c r="BF128" s="471"/>
      <c r="BG128" s="471"/>
      <c r="BH128" s="471"/>
      <c r="BI128" s="471"/>
      <c r="BJ128" s="477"/>
      <c r="BK128" s="477"/>
      <c r="BL128" s="477"/>
      <c r="CI128" s="412"/>
      <c r="CJ128" s="412"/>
      <c r="CK128" s="412"/>
      <c r="CL128" s="414"/>
      <c r="CM128" s="445"/>
      <c r="CN128" s="445"/>
      <c r="CO128" s="445"/>
      <c r="CP128" s="1147"/>
      <c r="CQ128" s="1147"/>
      <c r="CR128" s="1147"/>
      <c r="CS128" s="1147"/>
      <c r="CT128" s="1147"/>
      <c r="CU128" s="1147"/>
      <c r="CV128" s="1147"/>
      <c r="CW128" s="1147"/>
      <c r="CX128" s="1147"/>
      <c r="CY128" s="1147"/>
      <c r="CZ128" s="1147"/>
      <c r="DE128" s="495"/>
      <c r="DF128" s="495"/>
      <c r="DG128" s="495"/>
      <c r="DH128" s="495"/>
      <c r="DI128" s="495"/>
      <c r="DJ128" s="495"/>
      <c r="DK128" s="495"/>
      <c r="DL128" s="495"/>
      <c r="DM128" s="495"/>
      <c r="DN128" s="495"/>
    </row>
    <row r="129" spans="10:119" ht="3" customHeight="1" x14ac:dyDescent="0.15">
      <c r="J129" s="1124" t="str">
        <f>給与金額!D15</f>
        <v>10</v>
      </c>
      <c r="K129" s="1124">
        <f>給与金額!E15</f>
        <v>0</v>
      </c>
      <c r="L129" s="1124"/>
      <c r="M129" s="1125">
        <f>給与金額!F15</f>
        <v>0</v>
      </c>
      <c r="N129" s="1125"/>
      <c r="O129" s="1125"/>
      <c r="P129" s="1125"/>
      <c r="Q129" s="1125"/>
      <c r="R129" s="1125"/>
      <c r="S129" s="1125"/>
      <c r="U129" s="1125">
        <f>給与金額!G15</f>
        <v>0</v>
      </c>
      <c r="V129" s="1125"/>
      <c r="W129" s="1125"/>
      <c r="X129" s="1125"/>
      <c r="Y129" s="1125"/>
      <c r="Z129" s="1125"/>
      <c r="AA129" s="416"/>
      <c r="AB129" s="1136">
        <f>給与金額!H15</f>
        <v>0</v>
      </c>
      <c r="AC129" s="1136"/>
      <c r="AD129" s="1136"/>
      <c r="AE129" s="1136"/>
      <c r="AF129" s="1136"/>
      <c r="AG129" s="1136"/>
      <c r="AH129" s="1136"/>
      <c r="AI129" s="1136"/>
      <c r="AJ129" s="1136"/>
      <c r="AK129" s="1125">
        <f>給与金額!I15</f>
        <v>0</v>
      </c>
      <c r="AL129" s="1125"/>
      <c r="AM129" s="416"/>
      <c r="AN129" s="416"/>
      <c r="AO129" s="416"/>
      <c r="AP129" s="1125">
        <f>給与金額!J15</f>
        <v>0</v>
      </c>
      <c r="AQ129" s="1125"/>
      <c r="AR129" s="1125"/>
      <c r="AS129" s="1125"/>
      <c r="AT129" s="1125"/>
      <c r="AU129" s="1125"/>
      <c r="AV129" s="1125"/>
      <c r="AW129" s="1125"/>
      <c r="AX129" s="469"/>
      <c r="AY129" s="1120">
        <f>給与金額!K15</f>
        <v>0</v>
      </c>
      <c r="AZ129" s="1120"/>
      <c r="BA129" s="1120"/>
      <c r="BB129" s="1120"/>
      <c r="BC129" s="1120"/>
      <c r="BD129" s="1125">
        <f>給与金額!L15</f>
        <v>0</v>
      </c>
      <c r="BE129" s="1125"/>
      <c r="BF129" s="1125"/>
      <c r="BG129" s="1125"/>
      <c r="BH129" s="1125"/>
      <c r="BI129" s="1125"/>
      <c r="BJ129" s="1125"/>
      <c r="BK129" s="1125"/>
      <c r="BL129" s="1125"/>
      <c r="BS129" s="460"/>
      <c r="BT129" s="460"/>
      <c r="BU129" s="460"/>
      <c r="BV129" s="460"/>
      <c r="BW129" s="460"/>
      <c r="BX129" s="460"/>
      <c r="BY129" s="460"/>
      <c r="BZ129" s="460"/>
      <c r="CA129" s="460"/>
      <c r="CB129" s="460"/>
      <c r="CC129" s="460"/>
      <c r="CD129" s="460"/>
      <c r="CE129" s="460"/>
      <c r="CF129" s="460"/>
      <c r="CG129" s="460"/>
      <c r="CH129" s="460"/>
      <c r="CI129" s="460"/>
      <c r="CJ129" s="460"/>
      <c r="CK129" s="460"/>
      <c r="CL129" s="460"/>
      <c r="CM129" s="460"/>
      <c r="CN129" s="460"/>
      <c r="CO129" s="460"/>
      <c r="CP129" s="560"/>
      <c r="CQ129" s="560"/>
      <c r="CR129" s="560"/>
      <c r="CS129" s="560"/>
      <c r="CT129" s="560"/>
      <c r="CU129" s="560"/>
      <c r="CV129" s="560"/>
      <c r="CW129" s="560"/>
      <c r="CX129" s="560"/>
      <c r="CY129" s="560"/>
      <c r="CZ129" s="560"/>
      <c r="DA129" s="460"/>
      <c r="DB129" s="460"/>
      <c r="DC129" s="460"/>
      <c r="DD129" s="460"/>
      <c r="DE129" s="493"/>
      <c r="DF129" s="495"/>
      <c r="DG129" s="495"/>
      <c r="DH129" s="495"/>
      <c r="DI129" s="495"/>
      <c r="DJ129" s="495"/>
      <c r="DK129" s="495"/>
      <c r="DL129" s="495"/>
      <c r="DM129" s="495"/>
      <c r="DN129" s="495"/>
    </row>
    <row r="130" spans="10:119" ht="3" customHeight="1" x14ac:dyDescent="0.15">
      <c r="J130" s="1124"/>
      <c r="K130" s="1124"/>
      <c r="L130" s="1124"/>
      <c r="M130" s="1125"/>
      <c r="N130" s="1125"/>
      <c r="O130" s="1125"/>
      <c r="P130" s="1125"/>
      <c r="Q130" s="1125"/>
      <c r="R130" s="1125"/>
      <c r="S130" s="1125"/>
      <c r="U130" s="1125"/>
      <c r="V130" s="1125"/>
      <c r="W130" s="1125"/>
      <c r="X130" s="1125"/>
      <c r="Y130" s="1125"/>
      <c r="Z130" s="1125"/>
      <c r="AA130" s="416"/>
      <c r="AB130" s="1136"/>
      <c r="AC130" s="1136"/>
      <c r="AD130" s="1136"/>
      <c r="AE130" s="1136"/>
      <c r="AF130" s="1136"/>
      <c r="AG130" s="1136"/>
      <c r="AH130" s="1136"/>
      <c r="AI130" s="1136"/>
      <c r="AJ130" s="1136"/>
      <c r="AK130" s="1125"/>
      <c r="AL130" s="1125"/>
      <c r="AM130" s="416"/>
      <c r="AN130" s="416"/>
      <c r="AO130" s="416"/>
      <c r="AP130" s="1125"/>
      <c r="AQ130" s="1125"/>
      <c r="AR130" s="1125"/>
      <c r="AS130" s="1125"/>
      <c r="AT130" s="1125"/>
      <c r="AU130" s="1125"/>
      <c r="AV130" s="1125"/>
      <c r="AW130" s="1125"/>
      <c r="AX130" s="469"/>
      <c r="AY130" s="1120"/>
      <c r="AZ130" s="1120"/>
      <c r="BA130" s="1120"/>
      <c r="BB130" s="1120"/>
      <c r="BC130" s="1120"/>
      <c r="BD130" s="1125"/>
      <c r="BE130" s="1125"/>
      <c r="BF130" s="1125"/>
      <c r="BG130" s="1125"/>
      <c r="BH130" s="1125"/>
      <c r="BI130" s="1125"/>
      <c r="BJ130" s="1125"/>
      <c r="BK130" s="1125"/>
      <c r="BL130" s="1125"/>
      <c r="BS130" s="460"/>
      <c r="BT130" s="460"/>
      <c r="BU130" s="460"/>
      <c r="BV130" s="460"/>
      <c r="BW130" s="460"/>
      <c r="BX130" s="460"/>
      <c r="BY130" s="460"/>
      <c r="BZ130" s="460"/>
      <c r="CA130" s="460"/>
      <c r="CB130" s="460"/>
      <c r="CC130" s="460"/>
      <c r="CD130" s="460"/>
      <c r="CE130" s="460"/>
      <c r="CF130" s="460"/>
      <c r="CG130" s="460"/>
      <c r="CH130" s="460"/>
      <c r="CI130" s="460"/>
      <c r="CJ130" s="460"/>
      <c r="CK130" s="460"/>
      <c r="CL130" s="460"/>
      <c r="CM130" s="460"/>
      <c r="CN130" s="460"/>
      <c r="CO130" s="460"/>
      <c r="CP130" s="1147">
        <f>年末調整2!N20</f>
        <v>1040000</v>
      </c>
      <c r="CQ130" s="1147"/>
      <c r="CR130" s="1147"/>
      <c r="CS130" s="1147"/>
      <c r="CT130" s="1147"/>
      <c r="CU130" s="1147"/>
      <c r="CV130" s="1147"/>
      <c r="CW130" s="1147"/>
      <c r="CX130" s="1147"/>
      <c r="CY130" s="1147"/>
      <c r="CZ130" s="1147"/>
      <c r="DA130" s="460"/>
      <c r="DB130" s="460"/>
      <c r="DC130" s="460"/>
      <c r="DD130" s="460"/>
      <c r="DE130" s="493"/>
      <c r="DF130" s="495"/>
      <c r="DG130" s="495"/>
      <c r="DH130" s="495"/>
      <c r="DI130" s="495"/>
      <c r="DJ130" s="495"/>
      <c r="DK130" s="495"/>
      <c r="DL130" s="495"/>
      <c r="DM130" s="495"/>
      <c r="DN130" s="495"/>
    </row>
    <row r="131" spans="10:119" ht="3" customHeight="1" x14ac:dyDescent="0.15">
      <c r="J131" s="1124"/>
      <c r="K131" s="1124"/>
      <c r="L131" s="1124"/>
      <c r="M131" s="1125"/>
      <c r="N131" s="1125"/>
      <c r="O131" s="1125"/>
      <c r="P131" s="1125"/>
      <c r="Q131" s="1125"/>
      <c r="R131" s="1125"/>
      <c r="S131" s="1125"/>
      <c r="U131" s="1125"/>
      <c r="V131" s="1125"/>
      <c r="W131" s="1125"/>
      <c r="X131" s="1125"/>
      <c r="Y131" s="1125"/>
      <c r="Z131" s="1125"/>
      <c r="AA131" s="416"/>
      <c r="AB131" s="1136"/>
      <c r="AC131" s="1136"/>
      <c r="AD131" s="1136"/>
      <c r="AE131" s="1136"/>
      <c r="AF131" s="1136"/>
      <c r="AG131" s="1136"/>
      <c r="AH131" s="1136"/>
      <c r="AI131" s="1136"/>
      <c r="AJ131" s="1136"/>
      <c r="AK131" s="1125"/>
      <c r="AL131" s="1125"/>
      <c r="AM131" s="416"/>
      <c r="AN131" s="416"/>
      <c r="AO131" s="416"/>
      <c r="AP131" s="1125"/>
      <c r="AQ131" s="1125"/>
      <c r="AR131" s="1125"/>
      <c r="AS131" s="1125"/>
      <c r="AT131" s="1125"/>
      <c r="AU131" s="1125"/>
      <c r="AV131" s="1125"/>
      <c r="AW131" s="1125"/>
      <c r="AX131" s="469"/>
      <c r="AY131" s="1120"/>
      <c r="AZ131" s="1120"/>
      <c r="BA131" s="1120"/>
      <c r="BB131" s="1120"/>
      <c r="BC131" s="1120"/>
      <c r="BD131" s="1125"/>
      <c r="BE131" s="1125"/>
      <c r="BF131" s="1125"/>
      <c r="BG131" s="1125"/>
      <c r="BH131" s="1125"/>
      <c r="BI131" s="1125"/>
      <c r="BJ131" s="1125"/>
      <c r="BK131" s="1125"/>
      <c r="BL131" s="1125"/>
      <c r="BP131" s="453"/>
      <c r="BS131" s="460"/>
      <c r="BT131" s="460"/>
      <c r="BU131" s="460"/>
      <c r="BV131" s="460"/>
      <c r="BW131" s="460"/>
      <c r="BX131" s="460"/>
      <c r="BY131" s="460"/>
      <c r="BZ131" s="460"/>
      <c r="CA131" s="460"/>
      <c r="CB131" s="460"/>
      <c r="CC131" s="460"/>
      <c r="CD131" s="460"/>
      <c r="CE131" s="460"/>
      <c r="CF131" s="460"/>
      <c r="CG131" s="460"/>
      <c r="CH131" s="460"/>
      <c r="CI131" s="460"/>
      <c r="CJ131" s="460"/>
      <c r="CK131" s="460"/>
      <c r="CL131" s="460"/>
      <c r="CM131" s="460"/>
      <c r="CN131" s="460"/>
      <c r="CO131" s="460"/>
      <c r="CP131" s="1147"/>
      <c r="CQ131" s="1147"/>
      <c r="CR131" s="1147"/>
      <c r="CS131" s="1147"/>
      <c r="CT131" s="1147"/>
      <c r="CU131" s="1147"/>
      <c r="CV131" s="1147"/>
      <c r="CW131" s="1147"/>
      <c r="CX131" s="1147"/>
      <c r="CY131" s="1147"/>
      <c r="CZ131" s="1147"/>
      <c r="DA131" s="460"/>
      <c r="DB131" s="460"/>
      <c r="DC131" s="460"/>
      <c r="DD131" s="460"/>
      <c r="DE131" s="493"/>
      <c r="DF131" s="495"/>
      <c r="DG131" s="495"/>
      <c r="DH131" s="495"/>
      <c r="DI131" s="495"/>
      <c r="DJ131" s="495"/>
      <c r="DK131" s="495"/>
      <c r="DL131" s="495"/>
      <c r="DM131" s="495"/>
      <c r="DN131" s="495"/>
    </row>
    <row r="132" spans="10:119" ht="3" customHeight="1" x14ac:dyDescent="0.15">
      <c r="J132" s="1124"/>
      <c r="K132" s="1124"/>
      <c r="L132" s="1124"/>
      <c r="M132" s="1125"/>
      <c r="N132" s="1125"/>
      <c r="O132" s="1125"/>
      <c r="P132" s="1125"/>
      <c r="Q132" s="1125"/>
      <c r="R132" s="1125"/>
      <c r="S132" s="1125"/>
      <c r="U132" s="1125"/>
      <c r="V132" s="1125"/>
      <c r="W132" s="1125"/>
      <c r="X132" s="1125"/>
      <c r="Y132" s="1125"/>
      <c r="Z132" s="1125"/>
      <c r="AA132" s="416"/>
      <c r="AB132" s="1136"/>
      <c r="AC132" s="1136"/>
      <c r="AD132" s="1136"/>
      <c r="AE132" s="1136"/>
      <c r="AF132" s="1136"/>
      <c r="AG132" s="1136"/>
      <c r="AH132" s="1136"/>
      <c r="AI132" s="1136"/>
      <c r="AJ132" s="1136"/>
      <c r="AK132" s="1125"/>
      <c r="AL132" s="1125"/>
      <c r="AM132" s="416"/>
      <c r="AN132" s="416"/>
      <c r="AO132" s="416"/>
      <c r="AP132" s="1125"/>
      <c r="AQ132" s="1125"/>
      <c r="AR132" s="1125"/>
      <c r="AS132" s="1125"/>
      <c r="AT132" s="1125"/>
      <c r="AU132" s="1125"/>
      <c r="AV132" s="1125"/>
      <c r="AW132" s="1125"/>
      <c r="AX132" s="469"/>
      <c r="AY132" s="1120"/>
      <c r="AZ132" s="1120"/>
      <c r="BA132" s="1120"/>
      <c r="BB132" s="1120"/>
      <c r="BC132" s="1120"/>
      <c r="BD132" s="1125"/>
      <c r="BE132" s="1125"/>
      <c r="BF132" s="1125"/>
      <c r="BG132" s="1125"/>
      <c r="BH132" s="1125"/>
      <c r="BI132" s="1125"/>
      <c r="BJ132" s="1125"/>
      <c r="BK132" s="1125"/>
      <c r="BL132" s="1125"/>
      <c r="BM132" s="453"/>
      <c r="BN132" s="453"/>
      <c r="BO132" s="453"/>
      <c r="BP132" s="453"/>
      <c r="BS132" s="460"/>
      <c r="BT132" s="460"/>
      <c r="BU132" s="460"/>
      <c r="BV132" s="460"/>
      <c r="BW132" s="460"/>
      <c r="BX132" s="460"/>
      <c r="BY132" s="460"/>
      <c r="BZ132" s="460"/>
      <c r="CA132" s="460"/>
      <c r="CB132" s="460"/>
      <c r="CC132" s="460"/>
      <c r="CD132" s="460"/>
      <c r="CE132" s="460"/>
      <c r="CF132" s="460"/>
      <c r="CG132" s="460"/>
      <c r="CH132" s="460"/>
      <c r="CI132" s="460"/>
      <c r="CJ132" s="460"/>
      <c r="CK132" s="460"/>
      <c r="CL132" s="460"/>
      <c r="CM132" s="460"/>
      <c r="CN132" s="460"/>
      <c r="CO132" s="460"/>
      <c r="CP132" s="1147"/>
      <c r="CQ132" s="1147"/>
      <c r="CR132" s="1147"/>
      <c r="CS132" s="1147"/>
      <c r="CT132" s="1147"/>
      <c r="CU132" s="1147"/>
      <c r="CV132" s="1147"/>
      <c r="CW132" s="1147"/>
      <c r="CX132" s="1147"/>
      <c r="CY132" s="1147"/>
      <c r="CZ132" s="1147"/>
      <c r="DA132" s="460"/>
      <c r="DB132" s="460"/>
      <c r="DC132" s="460"/>
      <c r="DD132" s="460"/>
      <c r="DE132" s="1144">
        <f>年末調整1!N114</f>
        <v>0</v>
      </c>
      <c r="DF132" s="1145"/>
      <c r="DG132" s="1145"/>
      <c r="DH132" s="1145"/>
      <c r="DI132" s="1145"/>
      <c r="DJ132" s="1145"/>
      <c r="DK132" s="1145"/>
      <c r="DL132" s="1145"/>
      <c r="DM132" s="1145"/>
      <c r="DN132" s="1145"/>
    </row>
    <row r="133" spans="10:119" ht="3" customHeight="1" x14ac:dyDescent="0.15">
      <c r="J133" s="345"/>
      <c r="M133" s="467"/>
      <c r="N133" s="467"/>
      <c r="O133" s="467"/>
      <c r="P133" s="467"/>
      <c r="Q133" s="467"/>
      <c r="R133" s="467"/>
      <c r="S133" s="467"/>
      <c r="T133" s="425"/>
      <c r="U133" s="467"/>
      <c r="V133" s="467"/>
      <c r="W133" s="467"/>
      <c r="X133" s="467"/>
      <c r="Y133" s="467"/>
      <c r="Z133" s="467"/>
      <c r="AA133" s="425"/>
      <c r="AB133" s="425"/>
      <c r="AC133" s="428"/>
      <c r="AD133" s="428"/>
      <c r="AE133" s="428"/>
      <c r="AF133" s="428"/>
      <c r="AG133" s="428"/>
      <c r="AH133" s="428"/>
      <c r="AI133" s="428"/>
      <c r="AJ133" s="428"/>
      <c r="AK133" s="467"/>
      <c r="AL133" s="475"/>
      <c r="AM133" s="426"/>
      <c r="AN133" s="426"/>
      <c r="AO133" s="425"/>
      <c r="AP133" s="467"/>
      <c r="AQ133" s="467"/>
      <c r="AR133" s="467"/>
      <c r="AS133" s="467"/>
      <c r="AT133" s="467"/>
      <c r="AU133" s="467"/>
      <c r="AV133" s="467"/>
      <c r="AW133" s="467"/>
      <c r="AX133" s="474"/>
      <c r="AY133" s="481"/>
      <c r="AZ133" s="481"/>
      <c r="BA133" s="486"/>
      <c r="BB133" s="466"/>
      <c r="BC133" s="471"/>
      <c r="BD133" s="471"/>
      <c r="BE133" s="471"/>
      <c r="BF133" s="471"/>
      <c r="BG133" s="471"/>
      <c r="BH133" s="471"/>
      <c r="BI133" s="471"/>
      <c r="BJ133" s="477"/>
      <c r="BK133" s="477"/>
      <c r="BL133" s="477"/>
      <c r="CI133" s="412"/>
      <c r="CJ133" s="412"/>
      <c r="CK133" s="412"/>
      <c r="CL133" s="414"/>
      <c r="CM133" s="444"/>
      <c r="CN133" s="444"/>
      <c r="CO133" s="444"/>
      <c r="CP133" s="1147"/>
      <c r="CQ133" s="1147"/>
      <c r="CR133" s="1147"/>
      <c r="CS133" s="1147"/>
      <c r="CT133" s="1147"/>
      <c r="CU133" s="1147"/>
      <c r="CV133" s="1147"/>
      <c r="CW133" s="1147"/>
      <c r="CX133" s="1147"/>
      <c r="CY133" s="1147"/>
      <c r="CZ133" s="1147"/>
      <c r="DA133" s="414"/>
      <c r="DB133" s="414"/>
      <c r="DC133" s="414"/>
      <c r="DD133" s="414"/>
      <c r="DE133" s="1145"/>
      <c r="DF133" s="1145"/>
      <c r="DG133" s="1145"/>
      <c r="DH133" s="1145"/>
      <c r="DI133" s="1145"/>
      <c r="DJ133" s="1145"/>
      <c r="DK133" s="1145"/>
      <c r="DL133" s="1145"/>
      <c r="DM133" s="1145"/>
      <c r="DN133" s="1145"/>
    </row>
    <row r="134" spans="10:119" ht="3" customHeight="1" x14ac:dyDescent="0.15">
      <c r="J134" s="345"/>
      <c r="M134" s="427"/>
      <c r="N134" s="427"/>
      <c r="O134" s="427"/>
      <c r="P134" s="427"/>
      <c r="Q134" s="427"/>
      <c r="R134" s="427"/>
      <c r="S134" s="427"/>
      <c r="T134" s="427"/>
      <c r="U134" s="427"/>
      <c r="V134" s="427"/>
      <c r="W134" s="427"/>
      <c r="X134" s="427"/>
      <c r="Y134" s="427"/>
      <c r="Z134" s="427"/>
      <c r="AA134" s="427"/>
      <c r="AB134" s="427"/>
      <c r="AC134" s="434"/>
      <c r="AD134" s="434"/>
      <c r="AE134" s="434"/>
      <c r="AF134" s="434"/>
      <c r="AG134" s="434"/>
      <c r="AH134" s="434"/>
      <c r="AI134" s="434"/>
      <c r="AJ134" s="434"/>
      <c r="AK134" s="467"/>
      <c r="AL134" s="446"/>
      <c r="AM134" s="433"/>
      <c r="AN134" s="430"/>
      <c r="AO134" s="425"/>
      <c r="AP134" s="427"/>
      <c r="AQ134" s="427"/>
      <c r="AR134" s="427"/>
      <c r="AS134" s="427"/>
      <c r="AT134" s="427"/>
      <c r="AU134" s="427"/>
      <c r="AV134" s="427"/>
      <c r="AW134" s="427"/>
      <c r="AX134" s="474"/>
      <c r="AY134" s="481"/>
      <c r="AZ134" s="481"/>
      <c r="BA134" s="481"/>
      <c r="BB134" s="466"/>
      <c r="BC134" s="442"/>
      <c r="BD134" s="442"/>
      <c r="BE134" s="442"/>
      <c r="BF134" s="442"/>
      <c r="BG134" s="442"/>
      <c r="BH134" s="442"/>
      <c r="BI134" s="442"/>
      <c r="BJ134" s="477"/>
      <c r="BK134" s="477"/>
      <c r="BL134" s="477"/>
      <c r="CI134" s="412"/>
      <c r="CJ134" s="412"/>
      <c r="CK134" s="412"/>
      <c r="CL134" s="414"/>
      <c r="CM134" s="459"/>
      <c r="CN134" s="459"/>
      <c r="CO134" s="459"/>
      <c r="CP134" s="445"/>
      <c r="CQ134" s="445"/>
      <c r="CR134" s="445"/>
      <c r="CS134" s="445"/>
      <c r="CT134" s="445"/>
      <c r="CU134" s="432"/>
      <c r="CV134" s="432"/>
      <c r="CW134" s="432"/>
      <c r="CX134" s="432"/>
      <c r="CY134" s="432"/>
      <c r="CZ134" s="432"/>
      <c r="DA134" s="412"/>
      <c r="DB134" s="412"/>
      <c r="DC134" s="412"/>
      <c r="DD134" s="412"/>
      <c r="DE134" s="1145"/>
      <c r="DF134" s="1145"/>
      <c r="DG134" s="1145"/>
      <c r="DH134" s="1145"/>
      <c r="DI134" s="1145"/>
      <c r="DJ134" s="1145"/>
      <c r="DK134" s="1145"/>
      <c r="DL134" s="1145"/>
      <c r="DM134" s="1145"/>
      <c r="DN134" s="1145"/>
    </row>
    <row r="135" spans="10:119" ht="3" customHeight="1" x14ac:dyDescent="0.15">
      <c r="J135" s="345"/>
      <c r="M135" s="427"/>
      <c r="N135" s="427"/>
      <c r="O135" s="427"/>
      <c r="P135" s="427"/>
      <c r="Q135" s="427"/>
      <c r="R135" s="427"/>
      <c r="S135" s="427"/>
      <c r="T135" s="427"/>
      <c r="U135" s="427"/>
      <c r="V135" s="427"/>
      <c r="W135" s="427"/>
      <c r="X135" s="427"/>
      <c r="Y135" s="427"/>
      <c r="Z135" s="427"/>
      <c r="AA135" s="427"/>
      <c r="AB135" s="427"/>
      <c r="AC135" s="434"/>
      <c r="AD135" s="434"/>
      <c r="AE135" s="434"/>
      <c r="AF135" s="434"/>
      <c r="AG135" s="434"/>
      <c r="AH135" s="434"/>
      <c r="AI135" s="434"/>
      <c r="AJ135" s="434"/>
      <c r="AK135" s="467"/>
      <c r="AL135" s="446"/>
      <c r="AM135" s="433"/>
      <c r="AN135" s="430"/>
      <c r="AO135" s="425"/>
      <c r="AP135" s="427"/>
      <c r="AQ135" s="427"/>
      <c r="AR135" s="427"/>
      <c r="AS135" s="427"/>
      <c r="AT135" s="427"/>
      <c r="AU135" s="427"/>
      <c r="AV135" s="427"/>
      <c r="AW135" s="427"/>
      <c r="AX135" s="474"/>
      <c r="AY135" s="481"/>
      <c r="AZ135" s="481"/>
      <c r="BA135" s="481"/>
      <c r="BB135" s="466"/>
      <c r="BC135" s="442"/>
      <c r="BD135" s="442"/>
      <c r="BE135" s="442"/>
      <c r="BF135" s="442"/>
      <c r="BG135" s="442"/>
      <c r="BH135" s="442"/>
      <c r="BI135" s="442"/>
      <c r="BJ135" s="477"/>
      <c r="BK135" s="477"/>
      <c r="BL135" s="477"/>
      <c r="CI135" s="412"/>
      <c r="CJ135" s="412"/>
      <c r="CK135" s="412"/>
      <c r="CL135" s="414"/>
      <c r="CM135" s="459"/>
      <c r="CN135" s="459"/>
      <c r="CO135" s="459"/>
      <c r="CP135" s="1154">
        <f>年末調整2!N21</f>
        <v>1040000</v>
      </c>
      <c r="CQ135" s="1154"/>
      <c r="CR135" s="1154"/>
      <c r="CS135" s="1154"/>
      <c r="CT135" s="1154"/>
      <c r="CU135" s="1154"/>
      <c r="CV135" s="1154"/>
      <c r="CW135" s="1154"/>
      <c r="CX135" s="1154"/>
      <c r="CY135" s="1154"/>
      <c r="CZ135" s="1154"/>
      <c r="DE135" s="1145"/>
      <c r="DF135" s="1145"/>
      <c r="DG135" s="1145"/>
      <c r="DH135" s="1145"/>
      <c r="DI135" s="1145"/>
      <c r="DJ135" s="1145"/>
      <c r="DK135" s="1145"/>
      <c r="DL135" s="1145"/>
      <c r="DM135" s="1145"/>
      <c r="DN135" s="1145"/>
    </row>
    <row r="136" spans="10:119" ht="3" customHeight="1" x14ac:dyDescent="0.15">
      <c r="J136" s="345"/>
      <c r="M136" s="427"/>
      <c r="N136" s="427"/>
      <c r="O136" s="427"/>
      <c r="P136" s="427"/>
      <c r="Q136" s="427"/>
      <c r="R136" s="427"/>
      <c r="S136" s="427"/>
      <c r="T136" s="427"/>
      <c r="U136" s="427"/>
      <c r="V136" s="427"/>
      <c r="W136" s="427"/>
      <c r="X136" s="427"/>
      <c r="Y136" s="427"/>
      <c r="Z136" s="427"/>
      <c r="AA136" s="427"/>
      <c r="AB136" s="427"/>
      <c r="AC136" s="434"/>
      <c r="AD136" s="434"/>
      <c r="AE136" s="434"/>
      <c r="AF136" s="434"/>
      <c r="AG136" s="434"/>
      <c r="AH136" s="434"/>
      <c r="AI136" s="434"/>
      <c r="AJ136" s="434"/>
      <c r="AK136" s="467"/>
      <c r="AL136" s="446"/>
      <c r="AM136" s="433"/>
      <c r="AN136" s="430"/>
      <c r="AO136" s="425"/>
      <c r="AP136" s="427"/>
      <c r="AQ136" s="427"/>
      <c r="AR136" s="427"/>
      <c r="AS136" s="427"/>
      <c r="AT136" s="427"/>
      <c r="AU136" s="427"/>
      <c r="AV136" s="427"/>
      <c r="AW136" s="427"/>
      <c r="AX136" s="474"/>
      <c r="AY136" s="481"/>
      <c r="AZ136" s="481"/>
      <c r="BA136" s="481"/>
      <c r="BB136" s="466"/>
      <c r="BC136" s="442"/>
      <c r="BD136" s="442"/>
      <c r="BE136" s="442"/>
      <c r="BF136" s="442"/>
      <c r="BG136" s="442"/>
      <c r="BH136" s="442"/>
      <c r="BI136" s="442"/>
      <c r="BJ136" s="477"/>
      <c r="BK136" s="477"/>
      <c r="BL136" s="477"/>
      <c r="CI136" s="412"/>
      <c r="CJ136" s="412"/>
      <c r="CK136" s="412"/>
      <c r="CL136" s="414"/>
      <c r="CM136" s="459"/>
      <c r="CN136" s="459"/>
      <c r="CO136" s="459"/>
      <c r="CP136" s="1154"/>
      <c r="CQ136" s="1154"/>
      <c r="CR136" s="1154"/>
      <c r="CS136" s="1154"/>
      <c r="CT136" s="1154"/>
      <c r="CU136" s="1154"/>
      <c r="CV136" s="1154"/>
      <c r="CW136" s="1154"/>
      <c r="CX136" s="1154"/>
      <c r="CY136" s="1154"/>
      <c r="CZ136" s="1154"/>
      <c r="DA136" s="447"/>
      <c r="DB136" s="447"/>
      <c r="DC136" s="447"/>
      <c r="DD136" s="447"/>
      <c r="DE136" s="447"/>
      <c r="DF136" s="447"/>
    </row>
    <row r="137" spans="10:119" ht="3" customHeight="1" x14ac:dyDescent="0.15">
      <c r="J137" s="408"/>
      <c r="K137" s="407"/>
      <c r="L137" s="407"/>
      <c r="M137" s="427"/>
      <c r="N137" s="427"/>
      <c r="O137" s="427"/>
      <c r="P137" s="427"/>
      <c r="Q137" s="427"/>
      <c r="R137" s="427"/>
      <c r="S137" s="427"/>
      <c r="T137" s="427"/>
      <c r="U137" s="427"/>
      <c r="V137" s="427"/>
      <c r="W137" s="427"/>
      <c r="X137" s="427"/>
      <c r="Y137" s="427"/>
      <c r="Z137" s="427"/>
      <c r="AA137" s="427"/>
      <c r="AB137" s="427"/>
      <c r="AC137" s="443"/>
      <c r="AD137" s="443"/>
      <c r="AE137" s="443"/>
      <c r="AF137" s="443"/>
      <c r="AG137" s="443"/>
      <c r="AH137" s="443"/>
      <c r="AI137" s="443"/>
      <c r="AJ137" s="443"/>
      <c r="AK137" s="467"/>
      <c r="AL137" s="446"/>
      <c r="AM137" s="430"/>
      <c r="AN137" s="430"/>
      <c r="AO137" s="425"/>
      <c r="AP137" s="427"/>
      <c r="AQ137" s="427"/>
      <c r="AR137" s="427"/>
      <c r="AS137" s="427"/>
      <c r="AT137" s="427"/>
      <c r="AU137" s="427"/>
      <c r="AV137" s="427"/>
      <c r="AW137" s="427"/>
      <c r="AX137" s="474"/>
      <c r="AY137" s="481"/>
      <c r="AZ137" s="481"/>
      <c r="BA137" s="481"/>
      <c r="BB137" s="466"/>
      <c r="BC137" s="442"/>
      <c r="BD137" s="442"/>
      <c r="BE137" s="442"/>
      <c r="BF137" s="442"/>
      <c r="BG137" s="442"/>
      <c r="BH137" s="442"/>
      <c r="BI137" s="442"/>
      <c r="BJ137" s="477"/>
      <c r="BK137" s="477"/>
      <c r="BL137" s="477"/>
      <c r="CI137" s="412"/>
      <c r="CJ137" s="412"/>
      <c r="CK137" s="412"/>
      <c r="CL137" s="414"/>
      <c r="CM137" s="412"/>
      <c r="CN137" s="412"/>
      <c r="CO137" s="412"/>
      <c r="CP137" s="1154"/>
      <c r="CQ137" s="1154"/>
      <c r="CR137" s="1154"/>
      <c r="CS137" s="1154"/>
      <c r="CT137" s="1154"/>
      <c r="CU137" s="1154"/>
      <c r="CV137" s="1154"/>
      <c r="CW137" s="1154"/>
      <c r="CX137" s="1154"/>
      <c r="CY137" s="1154"/>
      <c r="CZ137" s="1154"/>
      <c r="DA137" s="447"/>
      <c r="DB137" s="447"/>
      <c r="DC137" s="447"/>
      <c r="DD137" s="447"/>
      <c r="DE137" s="447"/>
      <c r="DF137" s="447"/>
    </row>
    <row r="138" spans="10:119" ht="3" customHeight="1" x14ac:dyDescent="0.15">
      <c r="J138" s="345"/>
      <c r="M138" s="467"/>
      <c r="N138" s="467"/>
      <c r="O138" s="467"/>
      <c r="P138" s="467"/>
      <c r="Q138" s="467"/>
      <c r="R138" s="467"/>
      <c r="S138" s="467"/>
      <c r="T138" s="425"/>
      <c r="U138" s="467"/>
      <c r="V138" s="467"/>
      <c r="W138" s="467"/>
      <c r="X138" s="467"/>
      <c r="Y138" s="467"/>
      <c r="Z138" s="467"/>
      <c r="AA138" s="425"/>
      <c r="AB138" s="425"/>
      <c r="AC138" s="428"/>
      <c r="AD138" s="428"/>
      <c r="AE138" s="428"/>
      <c r="AF138" s="428"/>
      <c r="AG138" s="428"/>
      <c r="AH138" s="428"/>
      <c r="AI138" s="428"/>
      <c r="AJ138" s="428"/>
      <c r="AK138" s="467"/>
      <c r="AL138" s="475"/>
      <c r="AM138" s="426"/>
      <c r="AN138" s="426"/>
      <c r="AO138" s="425"/>
      <c r="AP138" s="467"/>
      <c r="AQ138" s="467"/>
      <c r="AR138" s="467"/>
      <c r="AS138" s="467"/>
      <c r="AT138" s="467"/>
      <c r="AU138" s="467"/>
      <c r="AV138" s="467"/>
      <c r="AW138" s="467"/>
      <c r="AX138" s="474"/>
      <c r="AY138" s="481"/>
      <c r="AZ138" s="481"/>
      <c r="BA138" s="486"/>
      <c r="BB138" s="466"/>
      <c r="BC138" s="471"/>
      <c r="BD138" s="471"/>
      <c r="BE138" s="471"/>
      <c r="BF138" s="471"/>
      <c r="BG138" s="471"/>
      <c r="BH138" s="471"/>
      <c r="BI138" s="471"/>
      <c r="BJ138" s="477"/>
      <c r="BK138" s="477"/>
      <c r="BL138" s="477"/>
      <c r="CI138" s="412"/>
      <c r="CJ138" s="412"/>
      <c r="CK138" s="412"/>
      <c r="CL138" s="414"/>
      <c r="CM138" s="414"/>
      <c r="CN138" s="414"/>
      <c r="CO138" s="414"/>
      <c r="CP138" s="1154"/>
      <c r="CQ138" s="1154"/>
      <c r="CR138" s="1154"/>
      <c r="CS138" s="1154"/>
      <c r="CT138" s="1154"/>
      <c r="CU138" s="1154"/>
      <c r="CV138" s="1154"/>
      <c r="CW138" s="1154"/>
      <c r="CX138" s="1154"/>
      <c r="CY138" s="1154"/>
      <c r="CZ138" s="1154"/>
      <c r="DA138" s="447"/>
      <c r="DB138" s="447"/>
      <c r="DC138" s="447"/>
      <c r="DD138" s="447"/>
      <c r="DE138" s="447"/>
      <c r="DF138" s="447"/>
    </row>
    <row r="139" spans="10:119" ht="3" customHeight="1" x14ac:dyDescent="0.15">
      <c r="J139" s="1124" t="str">
        <f>給与金額!D16</f>
        <v>11</v>
      </c>
      <c r="K139" s="1124">
        <f>給与金額!E16</f>
        <v>0</v>
      </c>
      <c r="L139" s="1124"/>
      <c r="M139" s="1125">
        <f>給与金額!F16</f>
        <v>0</v>
      </c>
      <c r="N139" s="1125"/>
      <c r="O139" s="1125"/>
      <c r="P139" s="1125"/>
      <c r="Q139" s="1125"/>
      <c r="R139" s="1125"/>
      <c r="S139" s="1125"/>
      <c r="U139" s="1125">
        <f>給与金額!G16</f>
        <v>0</v>
      </c>
      <c r="V139" s="1125"/>
      <c r="W139" s="1125"/>
      <c r="X139" s="1125"/>
      <c r="Y139" s="1125"/>
      <c r="Z139" s="1125"/>
      <c r="AA139" s="416"/>
      <c r="AB139" s="1136">
        <f>給与金額!H16</f>
        <v>0</v>
      </c>
      <c r="AC139" s="1136"/>
      <c r="AD139" s="1136"/>
      <c r="AE139" s="1136"/>
      <c r="AF139" s="1136"/>
      <c r="AG139" s="1136"/>
      <c r="AH139" s="1136"/>
      <c r="AI139" s="1136"/>
      <c r="AJ139" s="1136"/>
      <c r="AK139" s="1125">
        <f>給与金額!I16</f>
        <v>0</v>
      </c>
      <c r="AL139" s="1125"/>
      <c r="AM139" s="416"/>
      <c r="AN139" s="416"/>
      <c r="AO139" s="416"/>
      <c r="AP139" s="1125">
        <f>給与金額!J16</f>
        <v>0</v>
      </c>
      <c r="AQ139" s="1125"/>
      <c r="AR139" s="1125"/>
      <c r="AS139" s="1125"/>
      <c r="AT139" s="1125"/>
      <c r="AU139" s="1125"/>
      <c r="AV139" s="1125"/>
      <c r="AW139" s="1125"/>
      <c r="AX139" s="469"/>
      <c r="AY139" s="1120">
        <f>給与金額!K16</f>
        <v>0</v>
      </c>
      <c r="AZ139" s="1120"/>
      <c r="BA139" s="1120"/>
      <c r="BB139" s="1120"/>
      <c r="BC139" s="1120"/>
      <c r="BD139" s="1125">
        <f>給与金額!L16</f>
        <v>0</v>
      </c>
      <c r="BE139" s="1125"/>
      <c r="BF139" s="1125"/>
      <c r="BG139" s="1125"/>
      <c r="BH139" s="1125"/>
      <c r="BI139" s="1125"/>
      <c r="BJ139" s="1125"/>
      <c r="BK139" s="1125"/>
      <c r="BL139" s="1125"/>
      <c r="BS139" s="460"/>
      <c r="BT139" s="460"/>
      <c r="BU139" s="460"/>
      <c r="BV139" s="460"/>
      <c r="BW139" s="460"/>
      <c r="BX139" s="460"/>
      <c r="BY139" s="460"/>
      <c r="BZ139" s="460"/>
      <c r="CA139" s="460"/>
      <c r="CB139" s="460"/>
      <c r="CC139" s="460"/>
      <c r="CD139" s="460"/>
      <c r="CE139" s="460"/>
      <c r="CF139" s="460"/>
      <c r="CG139" s="460"/>
      <c r="CH139" s="460"/>
      <c r="CI139" s="460"/>
      <c r="CJ139" s="460"/>
      <c r="CK139" s="460"/>
      <c r="CL139" s="460"/>
      <c r="CM139" s="460"/>
      <c r="CN139" s="460"/>
      <c r="CO139" s="460"/>
      <c r="CP139" s="1154"/>
      <c r="CQ139" s="1154"/>
      <c r="CR139" s="1154"/>
      <c r="CS139" s="1154"/>
      <c r="CT139" s="1154"/>
      <c r="CU139" s="1154"/>
      <c r="CV139" s="1154"/>
      <c r="CW139" s="1154"/>
      <c r="CX139" s="1154"/>
      <c r="CY139" s="1154"/>
      <c r="CZ139" s="1154"/>
      <c r="DA139" s="460"/>
      <c r="DB139" s="460"/>
      <c r="DC139" s="460"/>
      <c r="DD139" s="460"/>
      <c r="DE139" s="460"/>
    </row>
    <row r="140" spans="10:119" ht="3" customHeight="1" x14ac:dyDescent="0.15">
      <c r="J140" s="1124"/>
      <c r="K140" s="1124"/>
      <c r="L140" s="1124"/>
      <c r="M140" s="1125"/>
      <c r="N140" s="1125"/>
      <c r="O140" s="1125"/>
      <c r="P140" s="1125"/>
      <c r="Q140" s="1125"/>
      <c r="R140" s="1125"/>
      <c r="S140" s="1125"/>
      <c r="U140" s="1125"/>
      <c r="V140" s="1125"/>
      <c r="W140" s="1125"/>
      <c r="X140" s="1125"/>
      <c r="Y140" s="1125"/>
      <c r="Z140" s="1125"/>
      <c r="AA140" s="416"/>
      <c r="AB140" s="1136"/>
      <c r="AC140" s="1136"/>
      <c r="AD140" s="1136"/>
      <c r="AE140" s="1136"/>
      <c r="AF140" s="1136"/>
      <c r="AG140" s="1136"/>
      <c r="AH140" s="1136"/>
      <c r="AI140" s="1136"/>
      <c r="AJ140" s="1136"/>
      <c r="AK140" s="1125"/>
      <c r="AL140" s="1125"/>
      <c r="AM140" s="416"/>
      <c r="AN140" s="416"/>
      <c r="AO140" s="416"/>
      <c r="AP140" s="1125"/>
      <c r="AQ140" s="1125"/>
      <c r="AR140" s="1125"/>
      <c r="AS140" s="1125"/>
      <c r="AT140" s="1125"/>
      <c r="AU140" s="1125"/>
      <c r="AV140" s="1125"/>
      <c r="AW140" s="1125"/>
      <c r="AX140" s="469"/>
      <c r="AY140" s="1120"/>
      <c r="AZ140" s="1120"/>
      <c r="BA140" s="1120"/>
      <c r="BB140" s="1120"/>
      <c r="BC140" s="1120"/>
      <c r="BD140" s="1125"/>
      <c r="BE140" s="1125"/>
      <c r="BF140" s="1125"/>
      <c r="BG140" s="1125"/>
      <c r="BH140" s="1125"/>
      <c r="BI140" s="1125"/>
      <c r="BJ140" s="1125"/>
      <c r="BK140" s="1125"/>
      <c r="BL140" s="1125"/>
      <c r="BS140" s="460"/>
      <c r="BT140" s="460"/>
      <c r="BU140" s="460"/>
      <c r="BV140" s="460"/>
      <c r="BW140" s="460"/>
      <c r="BX140" s="460"/>
      <c r="BY140" s="460"/>
      <c r="BZ140" s="460"/>
      <c r="CA140" s="460"/>
      <c r="CB140" s="460"/>
      <c r="CC140" s="460"/>
      <c r="CD140" s="460"/>
      <c r="CE140" s="460"/>
      <c r="CF140" s="460"/>
      <c r="CG140" s="460"/>
      <c r="CH140" s="460"/>
      <c r="CI140" s="460"/>
      <c r="CJ140" s="460"/>
      <c r="CK140" s="460"/>
      <c r="CL140" s="460"/>
      <c r="CM140" s="460"/>
      <c r="CN140" s="460"/>
      <c r="CO140" s="460"/>
      <c r="CP140" s="491"/>
      <c r="CQ140" s="491"/>
      <c r="CR140" s="491"/>
      <c r="CS140" s="491"/>
      <c r="CT140" s="491"/>
      <c r="CU140" s="491"/>
      <c r="CV140" s="491"/>
      <c r="CW140" s="491"/>
      <c r="CX140" s="491"/>
      <c r="CY140" s="491"/>
      <c r="CZ140" s="491"/>
      <c r="DA140" s="460"/>
      <c r="DB140" s="460"/>
      <c r="DC140" s="460"/>
      <c r="DD140" s="460"/>
      <c r="DE140" s="460"/>
    </row>
    <row r="141" spans="10:119" ht="3" customHeight="1" x14ac:dyDescent="0.15">
      <c r="J141" s="1124"/>
      <c r="K141" s="1124"/>
      <c r="L141" s="1124"/>
      <c r="M141" s="1125"/>
      <c r="N141" s="1125"/>
      <c r="O141" s="1125"/>
      <c r="P141" s="1125"/>
      <c r="Q141" s="1125"/>
      <c r="R141" s="1125"/>
      <c r="S141" s="1125"/>
      <c r="U141" s="1125"/>
      <c r="V141" s="1125"/>
      <c r="W141" s="1125"/>
      <c r="X141" s="1125"/>
      <c r="Y141" s="1125"/>
      <c r="Z141" s="1125"/>
      <c r="AA141" s="416"/>
      <c r="AB141" s="1136"/>
      <c r="AC141" s="1136"/>
      <c r="AD141" s="1136"/>
      <c r="AE141" s="1136"/>
      <c r="AF141" s="1136"/>
      <c r="AG141" s="1136"/>
      <c r="AH141" s="1136"/>
      <c r="AI141" s="1136"/>
      <c r="AJ141" s="1136"/>
      <c r="AK141" s="1125"/>
      <c r="AL141" s="1125"/>
      <c r="AM141" s="416"/>
      <c r="AN141" s="416"/>
      <c r="AO141" s="416"/>
      <c r="AP141" s="1125"/>
      <c r="AQ141" s="1125"/>
      <c r="AR141" s="1125"/>
      <c r="AS141" s="1125"/>
      <c r="AT141" s="1125"/>
      <c r="AU141" s="1125"/>
      <c r="AV141" s="1125"/>
      <c r="AW141" s="1125"/>
      <c r="AX141" s="469"/>
      <c r="AY141" s="1120"/>
      <c r="AZ141" s="1120"/>
      <c r="BA141" s="1120"/>
      <c r="BB141" s="1120"/>
      <c r="BC141" s="1120"/>
      <c r="BD141" s="1125"/>
      <c r="BE141" s="1125"/>
      <c r="BF141" s="1125"/>
      <c r="BG141" s="1125"/>
      <c r="BH141" s="1125"/>
      <c r="BI141" s="1125"/>
      <c r="BJ141" s="1125"/>
      <c r="BK141" s="1125"/>
      <c r="BL141" s="1125"/>
      <c r="BP141" s="453"/>
      <c r="BS141" s="460"/>
      <c r="BT141" s="460"/>
      <c r="BU141" s="460"/>
      <c r="BV141" s="460"/>
      <c r="BW141" s="460"/>
      <c r="BX141" s="460"/>
      <c r="BY141" s="460"/>
      <c r="BZ141" s="460"/>
      <c r="CA141" s="460"/>
      <c r="CB141" s="460"/>
      <c r="CC141" s="460"/>
      <c r="CD141" s="460"/>
      <c r="CE141" s="460"/>
      <c r="CF141" s="460"/>
      <c r="CG141" s="460"/>
      <c r="CH141" s="460"/>
      <c r="CI141" s="460"/>
      <c r="CJ141" s="460"/>
      <c r="CK141" s="460"/>
      <c r="CL141" s="460"/>
      <c r="CM141" s="460"/>
      <c r="CN141" s="460"/>
      <c r="CO141" s="460"/>
      <c r="CP141" s="491"/>
      <c r="CQ141" s="491"/>
      <c r="CR141" s="491"/>
      <c r="CS141" s="491"/>
      <c r="CT141" s="491"/>
      <c r="CU141" s="491"/>
      <c r="CV141" s="491"/>
      <c r="CW141" s="491"/>
      <c r="CX141" s="491"/>
      <c r="CY141" s="491"/>
      <c r="CZ141" s="491"/>
      <c r="DA141" s="460"/>
      <c r="DB141" s="460"/>
      <c r="DC141" s="460"/>
      <c r="DD141" s="460"/>
      <c r="DE141" s="460"/>
    </row>
    <row r="142" spans="10:119" ht="3" customHeight="1" x14ac:dyDescent="0.15">
      <c r="J142" s="1124"/>
      <c r="K142" s="1124"/>
      <c r="L142" s="1124"/>
      <c r="M142" s="1125"/>
      <c r="N142" s="1125"/>
      <c r="O142" s="1125"/>
      <c r="P142" s="1125"/>
      <c r="Q142" s="1125"/>
      <c r="R142" s="1125"/>
      <c r="S142" s="1125"/>
      <c r="U142" s="1125"/>
      <c r="V142" s="1125"/>
      <c r="W142" s="1125"/>
      <c r="X142" s="1125"/>
      <c r="Y142" s="1125"/>
      <c r="Z142" s="1125"/>
      <c r="AA142" s="416"/>
      <c r="AB142" s="1136"/>
      <c r="AC142" s="1136"/>
      <c r="AD142" s="1136"/>
      <c r="AE142" s="1136"/>
      <c r="AF142" s="1136"/>
      <c r="AG142" s="1136"/>
      <c r="AH142" s="1136"/>
      <c r="AI142" s="1136"/>
      <c r="AJ142" s="1136"/>
      <c r="AK142" s="1125"/>
      <c r="AL142" s="1125"/>
      <c r="AM142" s="416"/>
      <c r="AN142" s="416"/>
      <c r="AO142" s="416"/>
      <c r="AP142" s="1125"/>
      <c r="AQ142" s="1125"/>
      <c r="AR142" s="1125"/>
      <c r="AS142" s="1125"/>
      <c r="AT142" s="1125"/>
      <c r="AU142" s="1125"/>
      <c r="AV142" s="1125"/>
      <c r="AW142" s="1125"/>
      <c r="AX142" s="469"/>
      <c r="AY142" s="1120"/>
      <c r="AZ142" s="1120"/>
      <c r="BA142" s="1120"/>
      <c r="BB142" s="1120"/>
      <c r="BC142" s="1120"/>
      <c r="BD142" s="1125"/>
      <c r="BE142" s="1125"/>
      <c r="BF142" s="1125"/>
      <c r="BG142" s="1125"/>
      <c r="BH142" s="1125"/>
      <c r="BI142" s="1125"/>
      <c r="BJ142" s="1125"/>
      <c r="BK142" s="1125"/>
      <c r="BL142" s="1125"/>
      <c r="BM142" s="453"/>
      <c r="BN142" s="453"/>
      <c r="BO142" s="453"/>
      <c r="BP142" s="453"/>
      <c r="BS142" s="460"/>
      <c r="BT142" s="460"/>
      <c r="BU142" s="460"/>
      <c r="BV142" s="460"/>
      <c r="BW142" s="460"/>
      <c r="BX142" s="460"/>
      <c r="BY142" s="460"/>
      <c r="BZ142" s="460"/>
      <c r="CA142" s="460"/>
      <c r="CB142" s="460"/>
      <c r="CC142" s="460"/>
      <c r="CD142" s="460"/>
      <c r="CE142" s="460"/>
      <c r="CF142" s="460"/>
      <c r="CG142" s="460"/>
      <c r="CH142" s="460"/>
      <c r="CI142" s="460"/>
      <c r="CJ142" s="460"/>
      <c r="CK142" s="460"/>
      <c r="CL142" s="460"/>
      <c r="CM142" s="460"/>
      <c r="CN142" s="460"/>
      <c r="CO142" s="460"/>
      <c r="CP142" s="1147">
        <f>IF(従業員情報!E5="要",年末調整2!N24,"")</f>
        <v>0</v>
      </c>
      <c r="CQ142" s="1147"/>
      <c r="CR142" s="1147"/>
      <c r="CS142" s="1147"/>
      <c r="CT142" s="1147"/>
      <c r="CU142" s="1147"/>
      <c r="CV142" s="1147"/>
      <c r="CW142" s="1147"/>
      <c r="CX142" s="1147"/>
      <c r="CY142" s="1147"/>
      <c r="CZ142" s="1147"/>
      <c r="DA142" s="460"/>
      <c r="DB142" s="460"/>
      <c r="DC142" s="460"/>
      <c r="DD142" s="460"/>
      <c r="DE142" s="460"/>
      <c r="DF142" s="1151">
        <f>IF(従業員情報!E5="要",年末調整2!U23,"")</f>
        <v>0</v>
      </c>
      <c r="DG142" s="1151"/>
      <c r="DH142" s="1151"/>
      <c r="DI142" s="1151"/>
      <c r="DJ142" s="1151"/>
      <c r="DK142" s="1151"/>
      <c r="DL142" s="1151"/>
      <c r="DM142" s="1151"/>
      <c r="DN142" s="1151"/>
      <c r="DO142" s="1151"/>
    </row>
    <row r="143" spans="10:119" ht="3" customHeight="1" x14ac:dyDescent="0.15">
      <c r="J143" s="345"/>
      <c r="M143" s="427"/>
      <c r="N143" s="427"/>
      <c r="O143" s="427"/>
      <c r="P143" s="427"/>
      <c r="Q143" s="427"/>
      <c r="R143" s="427"/>
      <c r="S143" s="427"/>
      <c r="T143" s="427"/>
      <c r="U143" s="427"/>
      <c r="V143" s="427"/>
      <c r="W143" s="469"/>
      <c r="X143" s="469"/>
      <c r="Y143" s="469"/>
      <c r="Z143" s="469"/>
      <c r="AA143" s="416"/>
      <c r="AB143" s="416"/>
      <c r="AC143" s="434"/>
      <c r="AD143" s="434"/>
      <c r="AE143" s="434"/>
      <c r="AF143" s="434"/>
      <c r="AG143" s="434"/>
      <c r="AH143" s="434"/>
      <c r="AI143" s="434"/>
      <c r="AJ143" s="434"/>
      <c r="AK143" s="467"/>
      <c r="AL143" s="446"/>
      <c r="AM143" s="433"/>
      <c r="AN143" s="430"/>
      <c r="AO143" s="425"/>
      <c r="AP143" s="427"/>
      <c r="AQ143" s="427"/>
      <c r="AR143" s="427"/>
      <c r="AS143" s="427"/>
      <c r="AT143" s="427"/>
      <c r="AU143" s="427"/>
      <c r="AV143" s="427"/>
      <c r="AW143" s="427"/>
      <c r="AX143" s="474"/>
      <c r="AY143" s="481"/>
      <c r="AZ143" s="481"/>
      <c r="BA143" s="481"/>
      <c r="BB143" s="466"/>
      <c r="BC143" s="442"/>
      <c r="BD143" s="442"/>
      <c r="BE143" s="442"/>
      <c r="BF143" s="442"/>
      <c r="BG143" s="442"/>
      <c r="BH143" s="442"/>
      <c r="BI143" s="442"/>
      <c r="BJ143" s="477"/>
      <c r="BK143" s="477"/>
      <c r="BL143" s="477"/>
      <c r="CI143" s="412"/>
      <c r="CJ143" s="412"/>
      <c r="CK143" s="412"/>
      <c r="CL143" s="414"/>
      <c r="CM143" s="414"/>
      <c r="CN143" s="414"/>
      <c r="CO143" s="414"/>
      <c r="CP143" s="1147"/>
      <c r="CQ143" s="1147"/>
      <c r="CR143" s="1147"/>
      <c r="CS143" s="1147"/>
      <c r="CT143" s="1147"/>
      <c r="CU143" s="1147"/>
      <c r="CV143" s="1147"/>
      <c r="CW143" s="1147"/>
      <c r="CX143" s="1147"/>
      <c r="CY143" s="1147"/>
      <c r="CZ143" s="1147"/>
      <c r="DA143" s="414"/>
      <c r="DB143" s="412"/>
      <c r="DC143" s="412"/>
      <c r="DD143" s="412"/>
      <c r="DE143" s="412"/>
      <c r="DF143" s="1151"/>
      <c r="DG143" s="1151"/>
      <c r="DH143" s="1151"/>
      <c r="DI143" s="1151"/>
      <c r="DJ143" s="1151"/>
      <c r="DK143" s="1151"/>
      <c r="DL143" s="1151"/>
      <c r="DM143" s="1151"/>
      <c r="DN143" s="1151"/>
      <c r="DO143" s="1151"/>
    </row>
    <row r="144" spans="10:119" ht="3" customHeight="1" x14ac:dyDescent="0.15">
      <c r="J144" s="345"/>
      <c r="M144" s="427"/>
      <c r="N144" s="427"/>
      <c r="O144" s="427"/>
      <c r="P144" s="427"/>
      <c r="Q144" s="427"/>
      <c r="R144" s="427"/>
      <c r="S144" s="427"/>
      <c r="T144" s="427"/>
      <c r="U144" s="427"/>
      <c r="V144" s="427"/>
      <c r="W144" s="469"/>
      <c r="X144" s="469"/>
      <c r="Y144" s="469"/>
      <c r="Z144" s="469"/>
      <c r="AA144" s="416"/>
      <c r="AB144" s="416"/>
      <c r="AC144" s="434"/>
      <c r="AD144" s="434"/>
      <c r="AE144" s="434"/>
      <c r="AF144" s="434"/>
      <c r="AG144" s="434"/>
      <c r="AH144" s="434"/>
      <c r="AI144" s="434"/>
      <c r="AJ144" s="434"/>
      <c r="AK144" s="467"/>
      <c r="AL144" s="446"/>
      <c r="AM144" s="433"/>
      <c r="AN144" s="430"/>
      <c r="AO144" s="425"/>
      <c r="AP144" s="427"/>
      <c r="AQ144" s="427"/>
      <c r="AR144" s="427"/>
      <c r="AS144" s="427"/>
      <c r="AT144" s="427"/>
      <c r="AU144" s="427"/>
      <c r="AV144" s="427"/>
      <c r="AW144" s="427"/>
      <c r="AX144" s="474"/>
      <c r="AY144" s="481"/>
      <c r="AZ144" s="481"/>
      <c r="BA144" s="481"/>
      <c r="BB144" s="466"/>
      <c r="BC144" s="442"/>
      <c r="BD144" s="442"/>
      <c r="BE144" s="442"/>
      <c r="BF144" s="442"/>
      <c r="BG144" s="442"/>
      <c r="BH144" s="442"/>
      <c r="BI144" s="442"/>
      <c r="BJ144" s="477"/>
      <c r="BK144" s="477"/>
      <c r="BL144" s="477"/>
      <c r="CP144" s="1147"/>
      <c r="CQ144" s="1147"/>
      <c r="CR144" s="1147"/>
      <c r="CS144" s="1147"/>
      <c r="CT144" s="1147"/>
      <c r="CU144" s="1147"/>
      <c r="CV144" s="1147"/>
      <c r="CW144" s="1147"/>
      <c r="CX144" s="1147"/>
      <c r="CY144" s="1147"/>
      <c r="CZ144" s="1147"/>
      <c r="DA144" s="414"/>
      <c r="DB144" s="414"/>
      <c r="DC144" s="414"/>
      <c r="DD144" s="414"/>
      <c r="DE144" s="414"/>
      <c r="DF144" s="1151"/>
      <c r="DG144" s="1151"/>
      <c r="DH144" s="1151"/>
      <c r="DI144" s="1151"/>
      <c r="DJ144" s="1151"/>
      <c r="DK144" s="1151"/>
      <c r="DL144" s="1151"/>
      <c r="DM144" s="1151"/>
      <c r="DN144" s="1151"/>
      <c r="DO144" s="1151"/>
    </row>
    <row r="145" spans="10:119" ht="3" customHeight="1" x14ac:dyDescent="0.15">
      <c r="J145" s="345"/>
      <c r="M145" s="427"/>
      <c r="N145" s="427"/>
      <c r="O145" s="427"/>
      <c r="P145" s="427"/>
      <c r="Q145" s="427"/>
      <c r="R145" s="427"/>
      <c r="S145" s="427"/>
      <c r="T145" s="427"/>
      <c r="U145" s="427"/>
      <c r="V145" s="427"/>
      <c r="W145" s="469"/>
      <c r="X145" s="469"/>
      <c r="Y145" s="469"/>
      <c r="Z145" s="469"/>
      <c r="AA145" s="416"/>
      <c r="AB145" s="416"/>
      <c r="AC145" s="434"/>
      <c r="AD145" s="434"/>
      <c r="AE145" s="434"/>
      <c r="AF145" s="434"/>
      <c r="AG145" s="434"/>
      <c r="AH145" s="434"/>
      <c r="AI145" s="434"/>
      <c r="AJ145" s="434"/>
      <c r="AK145" s="467"/>
      <c r="AL145" s="446"/>
      <c r="AM145" s="433"/>
      <c r="AN145" s="430"/>
      <c r="AO145" s="425"/>
      <c r="AP145" s="427"/>
      <c r="AQ145" s="427"/>
      <c r="AR145" s="427"/>
      <c r="AS145" s="427"/>
      <c r="AT145" s="427"/>
      <c r="AU145" s="427"/>
      <c r="AV145" s="427"/>
      <c r="AW145" s="427"/>
      <c r="AX145" s="474"/>
      <c r="AY145" s="481"/>
      <c r="AZ145" s="481"/>
      <c r="BA145" s="481"/>
      <c r="BB145" s="466"/>
      <c r="BC145" s="442"/>
      <c r="BD145" s="442"/>
      <c r="BE145" s="442"/>
      <c r="BF145" s="442"/>
      <c r="BG145" s="442"/>
      <c r="BH145" s="442"/>
      <c r="BI145" s="442"/>
      <c r="BJ145" s="477"/>
      <c r="BK145" s="477"/>
      <c r="BL145" s="477"/>
      <c r="CI145" s="458"/>
      <c r="CJ145" s="458"/>
      <c r="CK145" s="458"/>
      <c r="CL145" s="458"/>
      <c r="CM145" s="458"/>
      <c r="CN145" s="458"/>
      <c r="CO145" s="458"/>
      <c r="CP145" s="1147"/>
      <c r="CQ145" s="1147"/>
      <c r="CR145" s="1147"/>
      <c r="CS145" s="1147"/>
      <c r="CT145" s="1147"/>
      <c r="CU145" s="1147"/>
      <c r="CV145" s="1147"/>
      <c r="CW145" s="1147"/>
      <c r="CX145" s="1147"/>
      <c r="CY145" s="1147"/>
      <c r="CZ145" s="1147"/>
      <c r="DA145" s="458"/>
      <c r="DB145" s="458"/>
      <c r="DC145" s="458"/>
      <c r="DD145" s="458"/>
      <c r="DE145" s="458"/>
      <c r="DF145" s="1151"/>
      <c r="DG145" s="1151"/>
      <c r="DH145" s="1151"/>
      <c r="DI145" s="1151"/>
      <c r="DJ145" s="1151"/>
      <c r="DK145" s="1151"/>
      <c r="DL145" s="1151"/>
      <c r="DM145" s="1151"/>
      <c r="DN145" s="1151"/>
      <c r="DO145" s="1151"/>
    </row>
    <row r="146" spans="10:119" ht="3" customHeight="1" x14ac:dyDescent="0.15">
      <c r="J146" s="408"/>
      <c r="K146" s="407"/>
      <c r="L146" s="407"/>
      <c r="M146" s="427"/>
      <c r="N146" s="427"/>
      <c r="O146" s="427"/>
      <c r="P146" s="427"/>
      <c r="Q146" s="427"/>
      <c r="R146" s="427"/>
      <c r="S146" s="427"/>
      <c r="T146" s="427"/>
      <c r="U146" s="427"/>
      <c r="V146" s="427"/>
      <c r="W146" s="469"/>
      <c r="X146" s="469"/>
      <c r="Y146" s="469"/>
      <c r="Z146" s="469"/>
      <c r="AA146" s="416"/>
      <c r="AB146" s="416"/>
      <c r="AC146" s="443"/>
      <c r="AD146" s="443"/>
      <c r="AE146" s="443"/>
      <c r="AF146" s="443"/>
      <c r="AG146" s="443"/>
      <c r="AH146" s="443"/>
      <c r="AI146" s="443"/>
      <c r="AJ146" s="443"/>
      <c r="AK146" s="467"/>
      <c r="AL146" s="446"/>
      <c r="AM146" s="430"/>
      <c r="AN146" s="430"/>
      <c r="AO146" s="425"/>
      <c r="AP146" s="427"/>
      <c r="AQ146" s="427"/>
      <c r="AR146" s="427"/>
      <c r="AS146" s="427"/>
      <c r="AT146" s="427"/>
      <c r="AU146" s="427"/>
      <c r="AV146" s="427"/>
      <c r="AW146" s="427"/>
      <c r="AX146" s="474"/>
      <c r="AY146" s="481"/>
      <c r="AZ146" s="481"/>
      <c r="BA146" s="481"/>
      <c r="BB146" s="466"/>
      <c r="BC146" s="442"/>
      <c r="BD146" s="442"/>
      <c r="BE146" s="442"/>
      <c r="BF146" s="442"/>
      <c r="BG146" s="442"/>
      <c r="BH146" s="442"/>
      <c r="BI146" s="442"/>
      <c r="BJ146" s="477"/>
      <c r="BK146" s="477"/>
      <c r="BL146" s="477"/>
      <c r="CI146" s="458"/>
      <c r="CJ146" s="458"/>
      <c r="CK146" s="458"/>
      <c r="CL146" s="458"/>
      <c r="CM146" s="458"/>
      <c r="CN146" s="458"/>
      <c r="CO146" s="458"/>
      <c r="CP146" s="458"/>
      <c r="CQ146" s="458"/>
      <c r="CR146" s="458"/>
      <c r="CS146" s="458"/>
      <c r="CT146" s="458"/>
      <c r="CU146" s="412"/>
      <c r="CV146" s="414"/>
      <c r="CW146" s="414"/>
      <c r="CX146" s="414"/>
      <c r="CY146" s="414"/>
      <c r="CZ146" s="458"/>
      <c r="DA146" s="458"/>
      <c r="DB146" s="458"/>
      <c r="DC146" s="458"/>
      <c r="DD146" s="458"/>
      <c r="DE146" s="458"/>
      <c r="DF146" s="1152">
        <f>年末調整2!U25</f>
        <v>0</v>
      </c>
      <c r="DG146" s="1152"/>
      <c r="DH146" s="1152"/>
      <c r="DI146" s="1152"/>
      <c r="DJ146" s="1152"/>
      <c r="DK146" s="1152"/>
      <c r="DL146" s="1152"/>
      <c r="DM146" s="1152"/>
      <c r="DN146" s="1152"/>
      <c r="DO146" s="1152"/>
    </row>
    <row r="147" spans="10:119" ht="3" customHeight="1" x14ac:dyDescent="0.15">
      <c r="J147" s="408"/>
      <c r="K147" s="407"/>
      <c r="L147" s="407"/>
      <c r="M147" s="427"/>
      <c r="N147" s="427"/>
      <c r="O147" s="427"/>
      <c r="P147" s="427"/>
      <c r="Q147" s="427"/>
      <c r="R147" s="427"/>
      <c r="S147" s="427"/>
      <c r="T147" s="427"/>
      <c r="U147" s="427"/>
      <c r="V147" s="427"/>
      <c r="W147" s="427"/>
      <c r="X147" s="427"/>
      <c r="Y147" s="427"/>
      <c r="Z147" s="427"/>
      <c r="AA147" s="427"/>
      <c r="AB147" s="427"/>
      <c r="AC147" s="443"/>
      <c r="AD147" s="443"/>
      <c r="AE147" s="443"/>
      <c r="AF147" s="443"/>
      <c r="AG147" s="443"/>
      <c r="AH147" s="443"/>
      <c r="AI147" s="443"/>
      <c r="AJ147" s="443"/>
      <c r="AK147" s="467"/>
      <c r="AL147" s="446"/>
      <c r="AM147" s="430"/>
      <c r="AN147" s="430"/>
      <c r="AO147" s="425"/>
      <c r="AP147" s="427"/>
      <c r="AQ147" s="427"/>
      <c r="AR147" s="427"/>
      <c r="AS147" s="427"/>
      <c r="AT147" s="427"/>
      <c r="AU147" s="427"/>
      <c r="AV147" s="427"/>
      <c r="AW147" s="427"/>
      <c r="AX147" s="474"/>
      <c r="AY147" s="481"/>
      <c r="AZ147" s="481"/>
      <c r="BA147" s="481"/>
      <c r="BB147" s="466"/>
      <c r="BC147" s="442"/>
      <c r="BD147" s="442"/>
      <c r="BE147" s="442"/>
      <c r="BF147" s="442"/>
      <c r="BG147" s="442"/>
      <c r="BH147" s="442"/>
      <c r="BI147" s="442"/>
      <c r="BJ147" s="477"/>
      <c r="BK147" s="477"/>
      <c r="BL147" s="477"/>
      <c r="CI147" s="458"/>
      <c r="CJ147" s="458"/>
      <c r="CK147" s="458"/>
      <c r="CL147" s="458"/>
      <c r="CM147" s="458"/>
      <c r="CN147" s="458"/>
      <c r="CO147" s="458"/>
      <c r="CP147" s="458"/>
      <c r="CQ147" s="458"/>
      <c r="CR147" s="458"/>
      <c r="CS147" s="458"/>
      <c r="CT147" s="458"/>
      <c r="CU147" s="414"/>
      <c r="CV147" s="414"/>
      <c r="CW147" s="414"/>
      <c r="CX147" s="414"/>
      <c r="CY147" s="414"/>
      <c r="CZ147" s="458"/>
      <c r="DA147" s="458"/>
      <c r="DB147" s="458"/>
      <c r="DC147" s="458"/>
      <c r="DD147" s="458"/>
      <c r="DE147" s="458"/>
      <c r="DF147" s="1152"/>
      <c r="DG147" s="1152"/>
      <c r="DH147" s="1152"/>
      <c r="DI147" s="1152"/>
      <c r="DJ147" s="1152"/>
      <c r="DK147" s="1152"/>
      <c r="DL147" s="1152"/>
      <c r="DM147" s="1152"/>
      <c r="DN147" s="1152"/>
      <c r="DO147" s="1152"/>
    </row>
    <row r="148" spans="10:119" ht="3" customHeight="1" x14ac:dyDescent="0.15">
      <c r="J148" s="345"/>
      <c r="M148" s="467"/>
      <c r="N148" s="467"/>
      <c r="O148" s="467"/>
      <c r="P148" s="467"/>
      <c r="Q148" s="467"/>
      <c r="R148" s="467"/>
      <c r="S148" s="467"/>
      <c r="T148" s="425"/>
      <c r="U148" s="467"/>
      <c r="V148" s="467"/>
      <c r="W148" s="467"/>
      <c r="X148" s="467"/>
      <c r="Y148" s="467"/>
      <c r="Z148" s="467"/>
      <c r="AA148" s="425"/>
      <c r="AB148" s="425"/>
      <c r="AC148" s="428"/>
      <c r="AD148" s="428"/>
      <c r="AE148" s="428"/>
      <c r="AF148" s="428"/>
      <c r="AG148" s="428"/>
      <c r="AH148" s="428"/>
      <c r="AI148" s="428"/>
      <c r="AJ148" s="428"/>
      <c r="AK148" s="467"/>
      <c r="AL148" s="475"/>
      <c r="AM148" s="426"/>
      <c r="AN148" s="426"/>
      <c r="AO148" s="425"/>
      <c r="AP148" s="467"/>
      <c r="AQ148" s="467"/>
      <c r="AR148" s="467"/>
      <c r="AS148" s="467"/>
      <c r="AT148" s="467"/>
      <c r="AU148" s="467"/>
      <c r="AV148" s="467"/>
      <c r="AW148" s="467"/>
      <c r="AX148" s="474"/>
      <c r="AY148" s="481"/>
      <c r="AZ148" s="481"/>
      <c r="BA148" s="486"/>
      <c r="BB148" s="466"/>
      <c r="BC148" s="471"/>
      <c r="BD148" s="471"/>
      <c r="BE148" s="471"/>
      <c r="BF148" s="471"/>
      <c r="BG148" s="471"/>
      <c r="BH148" s="471"/>
      <c r="BI148" s="471"/>
      <c r="BJ148" s="477"/>
      <c r="BK148" s="477"/>
      <c r="BL148" s="477"/>
      <c r="CI148" s="458"/>
      <c r="CJ148" s="458"/>
      <c r="CK148" s="458"/>
      <c r="CL148" s="458"/>
      <c r="CM148" s="458"/>
      <c r="CN148" s="458"/>
      <c r="CO148" s="458"/>
      <c r="CP148" s="458"/>
      <c r="CQ148" s="458"/>
      <c r="CR148" s="458"/>
      <c r="CS148" s="458"/>
      <c r="CT148" s="458"/>
      <c r="CU148" s="414"/>
      <c r="CV148" s="414"/>
      <c r="CW148" s="414"/>
      <c r="CX148" s="414"/>
      <c r="CY148" s="414"/>
      <c r="CZ148" s="458"/>
      <c r="DA148" s="458"/>
      <c r="DB148" s="458"/>
      <c r="DC148" s="458"/>
      <c r="DD148" s="458"/>
      <c r="DE148" s="458"/>
      <c r="DF148" s="1152"/>
      <c r="DG148" s="1152"/>
      <c r="DH148" s="1152"/>
      <c r="DI148" s="1152"/>
      <c r="DJ148" s="1152"/>
      <c r="DK148" s="1152"/>
      <c r="DL148" s="1152"/>
      <c r="DM148" s="1152"/>
      <c r="DN148" s="1152"/>
      <c r="DO148" s="1152"/>
    </row>
    <row r="149" spans="10:119" ht="3" customHeight="1" x14ac:dyDescent="0.15">
      <c r="J149" s="345"/>
      <c r="M149" s="427"/>
      <c r="N149" s="427"/>
      <c r="O149" s="427"/>
      <c r="P149" s="427"/>
      <c r="Q149" s="427"/>
      <c r="R149" s="427"/>
      <c r="S149" s="427"/>
      <c r="T149" s="427"/>
      <c r="U149" s="467"/>
      <c r="V149" s="467"/>
      <c r="W149" s="467"/>
      <c r="X149" s="467"/>
      <c r="Y149" s="467"/>
      <c r="Z149" s="467"/>
      <c r="AA149" s="425"/>
      <c r="AB149" s="425"/>
      <c r="AC149" s="428"/>
      <c r="AD149" s="428"/>
      <c r="AE149" s="428"/>
      <c r="AF149" s="428"/>
      <c r="AG149" s="428"/>
      <c r="AH149" s="428"/>
      <c r="AI149" s="428"/>
      <c r="AJ149" s="428"/>
      <c r="AK149" s="467"/>
      <c r="AL149" s="475"/>
      <c r="AM149" s="426"/>
      <c r="AN149" s="426"/>
      <c r="AO149" s="425"/>
      <c r="AP149" s="467"/>
      <c r="AQ149" s="467"/>
      <c r="AR149" s="467"/>
      <c r="AS149" s="467"/>
      <c r="AT149" s="467"/>
      <c r="AU149" s="467"/>
      <c r="AV149" s="467"/>
      <c r="AW149" s="467"/>
      <c r="AX149" s="474"/>
      <c r="AY149" s="481"/>
      <c r="AZ149" s="481"/>
      <c r="BA149" s="486"/>
      <c r="BB149" s="466"/>
      <c r="BC149" s="471"/>
      <c r="BD149" s="471"/>
      <c r="BE149" s="471"/>
      <c r="BF149" s="471"/>
      <c r="BG149" s="471"/>
      <c r="BH149" s="471"/>
      <c r="BI149" s="471"/>
      <c r="BJ149" s="477"/>
      <c r="BK149" s="477"/>
      <c r="BL149" s="477"/>
      <c r="CI149" s="458"/>
      <c r="CJ149" s="458"/>
      <c r="CK149" s="458"/>
      <c r="CL149" s="458"/>
      <c r="CM149" s="458"/>
      <c r="CN149" s="458"/>
      <c r="CO149" s="458"/>
      <c r="CP149" s="458"/>
      <c r="CQ149" s="458"/>
      <c r="CR149" s="458"/>
      <c r="CS149" s="458"/>
      <c r="CT149" s="458"/>
      <c r="CU149" s="414"/>
      <c r="CV149" s="414"/>
      <c r="CW149" s="414"/>
      <c r="CX149" s="414"/>
      <c r="CY149" s="414"/>
      <c r="CZ149" s="458"/>
      <c r="DA149" s="458"/>
      <c r="DB149" s="458"/>
      <c r="DC149" s="458"/>
      <c r="DD149" s="458"/>
      <c r="DE149" s="458"/>
      <c r="DF149" s="1152"/>
      <c r="DG149" s="1152"/>
      <c r="DH149" s="1152"/>
      <c r="DI149" s="1152"/>
      <c r="DJ149" s="1152"/>
      <c r="DK149" s="1152"/>
      <c r="DL149" s="1152"/>
      <c r="DM149" s="1152"/>
      <c r="DN149" s="1152"/>
      <c r="DO149" s="1152"/>
    </row>
    <row r="150" spans="10:119" ht="3" customHeight="1" x14ac:dyDescent="0.15">
      <c r="J150" s="1124" t="str">
        <f>給与金額!D17</f>
        <v>12</v>
      </c>
      <c r="K150" s="1124">
        <f>給与金額!E17</f>
        <v>0</v>
      </c>
      <c r="L150" s="1124"/>
      <c r="M150" s="1125">
        <f>給与金額!F17</f>
        <v>0</v>
      </c>
      <c r="N150" s="1125"/>
      <c r="O150" s="1125"/>
      <c r="P150" s="1125"/>
      <c r="Q150" s="1125"/>
      <c r="R150" s="1125"/>
      <c r="S150" s="1125"/>
      <c r="U150" s="1125">
        <f>給与金額!G17</f>
        <v>0</v>
      </c>
      <c r="V150" s="1125"/>
      <c r="W150" s="1125"/>
      <c r="X150" s="1125"/>
      <c r="Y150" s="1125"/>
      <c r="Z150" s="1125"/>
      <c r="AA150" s="416"/>
      <c r="AB150" s="1136">
        <f>給与金額!H17</f>
        <v>0</v>
      </c>
      <c r="AC150" s="1136"/>
      <c r="AD150" s="1136"/>
      <c r="AE150" s="1136"/>
      <c r="AF150" s="1136"/>
      <c r="AG150" s="1136"/>
      <c r="AH150" s="1136"/>
      <c r="AI150" s="1136"/>
      <c r="AJ150" s="1136"/>
      <c r="AK150" s="1125">
        <f>給与金額!I17</f>
        <v>0</v>
      </c>
      <c r="AL150" s="1125"/>
      <c r="AM150" s="416"/>
      <c r="AN150" s="416"/>
      <c r="AO150" s="416"/>
      <c r="AP150" s="1125">
        <f>給与金額!J17</f>
        <v>0</v>
      </c>
      <c r="AQ150" s="1125"/>
      <c r="AR150" s="1125"/>
      <c r="AS150" s="1125"/>
      <c r="AT150" s="1125"/>
      <c r="AU150" s="1125"/>
      <c r="AV150" s="1125"/>
      <c r="AW150" s="1125"/>
      <c r="AX150" s="469"/>
      <c r="AY150" s="1120">
        <f>給与金額!K17</f>
        <v>0</v>
      </c>
      <c r="AZ150" s="1120"/>
      <c r="BA150" s="1120"/>
      <c r="BB150" s="1120"/>
      <c r="BC150" s="1120"/>
      <c r="BD150" s="1125">
        <f>給与金額!L17</f>
        <v>0</v>
      </c>
      <c r="BE150" s="1125"/>
      <c r="BF150" s="1125"/>
      <c r="BG150" s="1125"/>
      <c r="BH150" s="1125"/>
      <c r="BI150" s="1125"/>
      <c r="BJ150" s="1125"/>
      <c r="BK150" s="1125"/>
      <c r="BL150" s="1125"/>
      <c r="BS150" s="460"/>
      <c r="BT150" s="460"/>
      <c r="BU150" s="460"/>
      <c r="BV150" s="460"/>
      <c r="BW150" s="460"/>
      <c r="BX150" s="460"/>
      <c r="BY150" s="460"/>
      <c r="BZ150" s="460"/>
      <c r="CA150" s="460"/>
      <c r="CB150" s="460"/>
      <c r="CC150" s="460"/>
      <c r="CD150" s="460"/>
      <c r="CE150" s="460"/>
      <c r="CF150" s="460"/>
      <c r="CG150" s="460"/>
      <c r="CH150" s="460"/>
      <c r="CI150" s="460"/>
      <c r="CJ150" s="460"/>
      <c r="CK150" s="460"/>
      <c r="CL150" s="460"/>
      <c r="CM150" s="460"/>
      <c r="CN150" s="460"/>
      <c r="CO150" s="460"/>
      <c r="CP150" s="460"/>
      <c r="CQ150" s="460"/>
      <c r="CR150" s="460"/>
      <c r="CS150" s="460"/>
      <c r="CT150" s="460"/>
      <c r="CU150" s="460"/>
      <c r="CV150" s="460"/>
      <c r="CW150" s="460"/>
      <c r="CX150" s="460"/>
      <c r="CY150" s="460"/>
      <c r="CZ150" s="460"/>
      <c r="DA150" s="460"/>
      <c r="DB150" s="460"/>
      <c r="DC150" s="460"/>
      <c r="DD150" s="460"/>
      <c r="DE150" s="460"/>
      <c r="DF150" s="441"/>
      <c r="DG150" s="441"/>
      <c r="DH150" s="441"/>
      <c r="DI150" s="441"/>
      <c r="DJ150" s="441"/>
      <c r="DK150" s="441"/>
      <c r="DL150" s="441"/>
      <c r="DM150" s="441"/>
      <c r="DN150" s="441"/>
      <c r="DO150" s="441"/>
    </row>
    <row r="151" spans="10:119" ht="3" customHeight="1" x14ac:dyDescent="0.15">
      <c r="J151" s="1124"/>
      <c r="K151" s="1124"/>
      <c r="L151" s="1124"/>
      <c r="M151" s="1125"/>
      <c r="N151" s="1125"/>
      <c r="O151" s="1125"/>
      <c r="P151" s="1125"/>
      <c r="Q151" s="1125"/>
      <c r="R151" s="1125"/>
      <c r="S151" s="1125"/>
      <c r="U151" s="1125"/>
      <c r="V151" s="1125"/>
      <c r="W151" s="1125"/>
      <c r="X151" s="1125"/>
      <c r="Y151" s="1125"/>
      <c r="Z151" s="1125"/>
      <c r="AA151" s="416"/>
      <c r="AB151" s="1136"/>
      <c r="AC151" s="1136"/>
      <c r="AD151" s="1136"/>
      <c r="AE151" s="1136"/>
      <c r="AF151" s="1136"/>
      <c r="AG151" s="1136"/>
      <c r="AH151" s="1136"/>
      <c r="AI151" s="1136"/>
      <c r="AJ151" s="1136"/>
      <c r="AK151" s="1125"/>
      <c r="AL151" s="1125"/>
      <c r="AM151" s="416"/>
      <c r="AN151" s="416"/>
      <c r="AO151" s="416"/>
      <c r="AP151" s="1125"/>
      <c r="AQ151" s="1125"/>
      <c r="AR151" s="1125"/>
      <c r="AS151" s="1125"/>
      <c r="AT151" s="1125"/>
      <c r="AU151" s="1125"/>
      <c r="AV151" s="1125"/>
      <c r="AW151" s="1125"/>
      <c r="AX151" s="469"/>
      <c r="AY151" s="1120"/>
      <c r="AZ151" s="1120"/>
      <c r="BA151" s="1120"/>
      <c r="BB151" s="1120"/>
      <c r="BC151" s="1120"/>
      <c r="BD151" s="1125"/>
      <c r="BE151" s="1125"/>
      <c r="BF151" s="1125"/>
      <c r="BG151" s="1125"/>
      <c r="BH151" s="1125"/>
      <c r="BI151" s="1125"/>
      <c r="BJ151" s="1125"/>
      <c r="BK151" s="1125"/>
      <c r="BL151" s="1125"/>
      <c r="BS151" s="460"/>
      <c r="BT151" s="460"/>
      <c r="BU151" s="460"/>
      <c r="BV151" s="460"/>
      <c r="BW151" s="460"/>
      <c r="BX151" s="460"/>
      <c r="BY151" s="460"/>
      <c r="BZ151" s="460"/>
      <c r="CA151" s="460"/>
      <c r="CB151" s="460"/>
      <c r="CC151" s="460"/>
      <c r="CD151" s="460"/>
      <c r="CE151" s="460"/>
      <c r="CF151" s="460"/>
      <c r="CG151" s="460"/>
      <c r="CH151" s="460"/>
      <c r="CI151" s="460"/>
      <c r="CJ151" s="460"/>
      <c r="CK151" s="460"/>
      <c r="CL151" s="460"/>
      <c r="CM151" s="460"/>
      <c r="CN151" s="460"/>
      <c r="CO151" s="460"/>
      <c r="CP151" s="460"/>
      <c r="CQ151" s="460"/>
      <c r="CR151" s="460"/>
      <c r="CS151" s="460"/>
      <c r="CT151" s="460"/>
      <c r="CU151" s="460"/>
      <c r="CV151" s="460"/>
      <c r="CW151" s="460"/>
      <c r="CX151" s="460"/>
      <c r="CY151" s="460"/>
      <c r="CZ151" s="460"/>
      <c r="DA151" s="460"/>
      <c r="DB151" s="460"/>
      <c r="DC151" s="460"/>
      <c r="DD151" s="460"/>
      <c r="DE151" s="460"/>
      <c r="DF151" s="1151">
        <f>年末調整2!U26</f>
        <v>0</v>
      </c>
      <c r="DG151" s="1151"/>
      <c r="DH151" s="1151"/>
      <c r="DI151" s="1151"/>
      <c r="DJ151" s="1151"/>
      <c r="DK151" s="1151"/>
      <c r="DL151" s="1151"/>
      <c r="DM151" s="1151"/>
      <c r="DN151" s="1151"/>
      <c r="DO151" s="1151"/>
    </row>
    <row r="152" spans="10:119" ht="3" customHeight="1" x14ac:dyDescent="0.15">
      <c r="J152" s="1124"/>
      <c r="K152" s="1124"/>
      <c r="L152" s="1124"/>
      <c r="M152" s="1125"/>
      <c r="N152" s="1125"/>
      <c r="O152" s="1125"/>
      <c r="P152" s="1125"/>
      <c r="Q152" s="1125"/>
      <c r="R152" s="1125"/>
      <c r="S152" s="1125"/>
      <c r="U152" s="1125"/>
      <c r="V152" s="1125"/>
      <c r="W152" s="1125"/>
      <c r="X152" s="1125"/>
      <c r="Y152" s="1125"/>
      <c r="Z152" s="1125"/>
      <c r="AA152" s="416"/>
      <c r="AB152" s="1136"/>
      <c r="AC152" s="1136"/>
      <c r="AD152" s="1136"/>
      <c r="AE152" s="1136"/>
      <c r="AF152" s="1136"/>
      <c r="AG152" s="1136"/>
      <c r="AH152" s="1136"/>
      <c r="AI152" s="1136"/>
      <c r="AJ152" s="1136"/>
      <c r="AK152" s="1125"/>
      <c r="AL152" s="1125"/>
      <c r="AM152" s="416"/>
      <c r="AN152" s="416"/>
      <c r="AO152" s="416"/>
      <c r="AP152" s="1125"/>
      <c r="AQ152" s="1125"/>
      <c r="AR152" s="1125"/>
      <c r="AS152" s="1125"/>
      <c r="AT152" s="1125"/>
      <c r="AU152" s="1125"/>
      <c r="AV152" s="1125"/>
      <c r="AW152" s="1125"/>
      <c r="AX152" s="469"/>
      <c r="AY152" s="1120"/>
      <c r="AZ152" s="1120"/>
      <c r="BA152" s="1120"/>
      <c r="BB152" s="1120"/>
      <c r="BC152" s="1120"/>
      <c r="BD152" s="1125"/>
      <c r="BE152" s="1125"/>
      <c r="BF152" s="1125"/>
      <c r="BG152" s="1125"/>
      <c r="BH152" s="1125"/>
      <c r="BI152" s="1125"/>
      <c r="BJ152" s="1125"/>
      <c r="BK152" s="1125"/>
      <c r="BL152" s="1125"/>
      <c r="BP152" s="453"/>
      <c r="BS152" s="460"/>
      <c r="BT152" s="460"/>
      <c r="BU152" s="460"/>
      <c r="BV152" s="460"/>
      <c r="BW152" s="460"/>
      <c r="BX152" s="460"/>
      <c r="BY152" s="460"/>
      <c r="BZ152" s="460"/>
      <c r="CA152" s="460"/>
      <c r="CB152" s="460"/>
      <c r="CC152" s="460"/>
      <c r="CD152" s="460"/>
      <c r="CE152" s="460"/>
      <c r="CF152" s="460"/>
      <c r="CG152" s="460"/>
      <c r="CH152" s="460"/>
      <c r="CI152" s="460"/>
      <c r="CJ152" s="460"/>
      <c r="CK152" s="460"/>
      <c r="CL152" s="460"/>
      <c r="CM152" s="460"/>
      <c r="CN152" s="460"/>
      <c r="CO152" s="460"/>
      <c r="CP152" s="460"/>
      <c r="CQ152" s="460"/>
      <c r="CR152" s="460"/>
      <c r="CS152" s="460"/>
      <c r="CT152" s="460"/>
      <c r="CU152" s="460"/>
      <c r="CV152" s="460"/>
      <c r="CW152" s="460"/>
      <c r="CX152" s="460"/>
      <c r="CY152" s="460"/>
      <c r="CZ152" s="460"/>
      <c r="DA152" s="460"/>
      <c r="DB152" s="460"/>
      <c r="DC152" s="460"/>
      <c r="DD152" s="460"/>
      <c r="DE152" s="460"/>
      <c r="DF152" s="1151"/>
      <c r="DG152" s="1151"/>
      <c r="DH152" s="1151"/>
      <c r="DI152" s="1151"/>
      <c r="DJ152" s="1151"/>
      <c r="DK152" s="1151"/>
      <c r="DL152" s="1151"/>
      <c r="DM152" s="1151"/>
      <c r="DN152" s="1151"/>
      <c r="DO152" s="1151"/>
    </row>
    <row r="153" spans="10:119" ht="3" customHeight="1" x14ac:dyDescent="0.15">
      <c r="J153" s="1124"/>
      <c r="K153" s="1124"/>
      <c r="L153" s="1124"/>
      <c r="M153" s="1125"/>
      <c r="N153" s="1125"/>
      <c r="O153" s="1125"/>
      <c r="P153" s="1125"/>
      <c r="Q153" s="1125"/>
      <c r="R153" s="1125"/>
      <c r="S153" s="1125"/>
      <c r="U153" s="1125"/>
      <c r="V153" s="1125"/>
      <c r="W153" s="1125"/>
      <c r="X153" s="1125"/>
      <c r="Y153" s="1125"/>
      <c r="Z153" s="1125"/>
      <c r="AA153" s="416"/>
      <c r="AB153" s="1136"/>
      <c r="AC153" s="1136"/>
      <c r="AD153" s="1136"/>
      <c r="AE153" s="1136"/>
      <c r="AF153" s="1136"/>
      <c r="AG153" s="1136"/>
      <c r="AH153" s="1136"/>
      <c r="AI153" s="1136"/>
      <c r="AJ153" s="1136"/>
      <c r="AK153" s="1125"/>
      <c r="AL153" s="1125"/>
      <c r="AM153" s="416"/>
      <c r="AN153" s="416"/>
      <c r="AO153" s="416"/>
      <c r="AP153" s="1125"/>
      <c r="AQ153" s="1125"/>
      <c r="AR153" s="1125"/>
      <c r="AS153" s="1125"/>
      <c r="AT153" s="1125"/>
      <c r="AU153" s="1125"/>
      <c r="AV153" s="1125"/>
      <c r="AW153" s="1125"/>
      <c r="AX153" s="469"/>
      <c r="AY153" s="1120"/>
      <c r="AZ153" s="1120"/>
      <c r="BA153" s="1120"/>
      <c r="BB153" s="1120"/>
      <c r="BC153" s="1120"/>
      <c r="BD153" s="1125"/>
      <c r="BE153" s="1125"/>
      <c r="BF153" s="1125"/>
      <c r="BG153" s="1125"/>
      <c r="BH153" s="1125"/>
      <c r="BI153" s="1125"/>
      <c r="BJ153" s="1125"/>
      <c r="BK153" s="1125"/>
      <c r="BL153" s="1125"/>
      <c r="BM153" s="453"/>
      <c r="BN153" s="453"/>
      <c r="BO153" s="453"/>
      <c r="BP153" s="453"/>
      <c r="BS153" s="460"/>
      <c r="BT153" s="460"/>
      <c r="BU153" s="460"/>
      <c r="BV153" s="460"/>
      <c r="BW153" s="460"/>
      <c r="BX153" s="460"/>
      <c r="BY153" s="460"/>
      <c r="BZ153" s="460"/>
      <c r="CA153" s="460"/>
      <c r="CB153" s="460"/>
      <c r="CC153" s="460"/>
      <c r="CD153" s="460"/>
      <c r="CE153" s="460"/>
      <c r="CF153" s="460"/>
      <c r="CG153" s="460"/>
      <c r="CH153" s="460"/>
      <c r="CI153" s="460"/>
      <c r="CJ153" s="460"/>
      <c r="CK153" s="460"/>
      <c r="CL153" s="460"/>
      <c r="CM153" s="460"/>
      <c r="CN153" s="460"/>
      <c r="CO153" s="460"/>
      <c r="CP153" s="460"/>
      <c r="CQ153" s="460"/>
      <c r="CR153" s="460"/>
      <c r="CS153" s="460"/>
      <c r="CT153" s="460"/>
      <c r="CU153" s="460"/>
      <c r="CV153" s="460"/>
      <c r="CW153" s="460"/>
      <c r="CX153" s="460"/>
      <c r="CY153" s="460"/>
      <c r="CZ153" s="460"/>
      <c r="DA153" s="460"/>
      <c r="DB153" s="460"/>
      <c r="DC153" s="460"/>
      <c r="DD153" s="460"/>
      <c r="DE153" s="460"/>
      <c r="DF153" s="1151"/>
      <c r="DG153" s="1151"/>
      <c r="DH153" s="1151"/>
      <c r="DI153" s="1151"/>
      <c r="DJ153" s="1151"/>
      <c r="DK153" s="1151"/>
      <c r="DL153" s="1151"/>
      <c r="DM153" s="1151"/>
      <c r="DN153" s="1151"/>
      <c r="DO153" s="1151"/>
    </row>
    <row r="154" spans="10:119" ht="3" customHeight="1" x14ac:dyDescent="0.15">
      <c r="J154" s="429"/>
      <c r="K154" s="418"/>
      <c r="L154" s="418"/>
      <c r="M154" s="427"/>
      <c r="N154" s="427"/>
      <c r="O154" s="427"/>
      <c r="P154" s="427"/>
      <c r="Q154" s="427"/>
      <c r="R154" s="427"/>
      <c r="S154" s="427"/>
      <c r="T154" s="427"/>
      <c r="U154" s="435"/>
      <c r="V154" s="435"/>
      <c r="W154" s="435"/>
      <c r="X154" s="435"/>
      <c r="Y154" s="435"/>
      <c r="Z154" s="435"/>
      <c r="AA154" s="427"/>
      <c r="AB154" s="427"/>
      <c r="AC154" s="434"/>
      <c r="AD154" s="434"/>
      <c r="AE154" s="434"/>
      <c r="AF154" s="434"/>
      <c r="AG154" s="434"/>
      <c r="AH154" s="434"/>
      <c r="AI154" s="434"/>
      <c r="AJ154" s="434"/>
      <c r="AK154" s="425"/>
      <c r="AL154" s="433"/>
      <c r="AM154" s="433"/>
      <c r="AN154" s="430"/>
      <c r="AO154" s="425"/>
      <c r="AP154" s="435"/>
      <c r="AQ154" s="435"/>
      <c r="AR154" s="435"/>
      <c r="AS154" s="435"/>
      <c r="AT154" s="435"/>
      <c r="AU154" s="435"/>
      <c r="AV154" s="435"/>
      <c r="AW154" s="435"/>
      <c r="AX154" s="472"/>
      <c r="BD154" s="424"/>
      <c r="BE154" s="424"/>
      <c r="BF154" s="424"/>
      <c r="BG154" s="424"/>
      <c r="BH154" s="424"/>
      <c r="BI154" s="424"/>
      <c r="BJ154" s="480"/>
      <c r="BK154" s="480"/>
      <c r="BL154" s="480"/>
      <c r="CE154" s="412"/>
      <c r="CF154" s="412"/>
      <c r="CG154" s="412"/>
      <c r="CH154" s="412"/>
      <c r="CI154" s="414"/>
      <c r="CJ154" s="414"/>
      <c r="CK154" s="414"/>
      <c r="CL154" s="414"/>
      <c r="CM154" s="414"/>
      <c r="CN154" s="414"/>
      <c r="CO154" s="414"/>
      <c r="CP154" s="414"/>
      <c r="CQ154" s="414"/>
      <c r="CR154" s="414"/>
      <c r="CS154" s="414"/>
      <c r="CZ154" s="411"/>
      <c r="DA154" s="411"/>
      <c r="DB154" s="411"/>
      <c r="DC154" s="411"/>
      <c r="DD154" s="411"/>
      <c r="DE154" s="411"/>
      <c r="DF154" s="1151"/>
      <c r="DG154" s="1151"/>
      <c r="DH154" s="1151"/>
      <c r="DI154" s="1151"/>
      <c r="DJ154" s="1151"/>
      <c r="DK154" s="1151"/>
      <c r="DL154" s="1151"/>
      <c r="DM154" s="1151"/>
      <c r="DN154" s="1151"/>
      <c r="DO154" s="1151"/>
    </row>
    <row r="155" spans="10:119" ht="3" customHeight="1" x14ac:dyDescent="0.15">
      <c r="J155" s="429"/>
      <c r="K155" s="418"/>
      <c r="L155" s="418"/>
      <c r="M155" s="435"/>
      <c r="N155" s="435"/>
      <c r="O155" s="435"/>
      <c r="P155" s="435"/>
      <c r="Q155" s="435"/>
      <c r="R155" s="435"/>
      <c r="S155" s="435"/>
      <c r="T155" s="427"/>
      <c r="U155" s="435"/>
      <c r="V155" s="435"/>
      <c r="W155" s="435"/>
      <c r="X155" s="435"/>
      <c r="Y155" s="435"/>
      <c r="Z155" s="435"/>
      <c r="AA155" s="427"/>
      <c r="AB155" s="427"/>
      <c r="AC155" s="434"/>
      <c r="AD155" s="434"/>
      <c r="AE155" s="434"/>
      <c r="AF155" s="434"/>
      <c r="AG155" s="434"/>
      <c r="AH155" s="434"/>
      <c r="AI155" s="434"/>
      <c r="AJ155" s="434"/>
      <c r="AK155" s="425"/>
      <c r="AL155" s="433"/>
      <c r="AM155" s="433"/>
      <c r="AN155" s="430"/>
      <c r="AO155" s="425"/>
      <c r="AP155" s="435"/>
      <c r="AQ155" s="435"/>
      <c r="AR155" s="435"/>
      <c r="AS155" s="435"/>
      <c r="AT155" s="435"/>
      <c r="AU155" s="435"/>
      <c r="AV155" s="435"/>
      <c r="AW155" s="435"/>
      <c r="AX155" s="472"/>
      <c r="BD155" s="424"/>
      <c r="BE155" s="424"/>
      <c r="BF155" s="424"/>
      <c r="BG155" s="424"/>
      <c r="BH155" s="424"/>
      <c r="BI155" s="424"/>
      <c r="BJ155" s="480"/>
      <c r="BK155" s="480"/>
      <c r="BL155" s="480"/>
      <c r="CM155" s="414"/>
      <c r="CN155" s="414"/>
      <c r="CO155" s="414"/>
      <c r="CP155" s="414"/>
      <c r="CQ155" s="414"/>
      <c r="CR155" s="414"/>
      <c r="CS155" s="414"/>
      <c r="CZ155" s="411"/>
      <c r="DA155" s="411"/>
      <c r="DB155" s="411"/>
      <c r="DC155" s="411"/>
      <c r="DD155" s="411"/>
      <c r="DE155" s="411"/>
      <c r="DF155" s="441"/>
      <c r="DG155" s="441"/>
      <c r="DH155" s="441"/>
      <c r="DI155" s="441"/>
      <c r="DJ155" s="441"/>
      <c r="DK155" s="441"/>
      <c r="DL155" s="441"/>
      <c r="DM155" s="441"/>
      <c r="DN155" s="441"/>
      <c r="DO155" s="441"/>
    </row>
    <row r="156" spans="10:119" ht="3" customHeight="1" x14ac:dyDescent="0.15">
      <c r="J156" s="436"/>
      <c r="K156" s="431"/>
      <c r="L156" s="431"/>
      <c r="M156" s="427"/>
      <c r="N156" s="427"/>
      <c r="O156" s="427"/>
      <c r="P156" s="427"/>
      <c r="Q156" s="427"/>
      <c r="R156" s="427"/>
      <c r="S156" s="427"/>
      <c r="T156" s="427"/>
      <c r="U156" s="427"/>
      <c r="V156" s="427"/>
      <c r="W156" s="427"/>
      <c r="X156" s="427"/>
      <c r="Y156" s="427"/>
      <c r="Z156" s="427"/>
      <c r="AA156" s="427"/>
      <c r="AB156" s="427"/>
      <c r="AC156" s="443"/>
      <c r="AD156" s="443"/>
      <c r="AE156" s="443"/>
      <c r="AF156" s="443"/>
      <c r="AG156" s="443"/>
      <c r="AH156" s="443"/>
      <c r="AI156" s="443"/>
      <c r="AJ156" s="443"/>
      <c r="AK156" s="425"/>
      <c r="AL156" s="430"/>
      <c r="AM156" s="430"/>
      <c r="AN156" s="430"/>
      <c r="AO156" s="425"/>
      <c r="AP156" s="427"/>
      <c r="AQ156" s="427"/>
      <c r="AR156" s="427"/>
      <c r="AS156" s="427"/>
      <c r="AT156" s="427"/>
      <c r="AU156" s="427"/>
      <c r="AV156" s="427"/>
      <c r="AW156" s="427"/>
      <c r="AX156" s="474"/>
      <c r="BD156" s="442"/>
      <c r="BE156" s="442"/>
      <c r="BF156" s="442"/>
      <c r="BG156" s="442"/>
      <c r="BH156" s="442"/>
      <c r="BI156" s="442"/>
      <c r="BJ156" s="480"/>
      <c r="BK156" s="480"/>
      <c r="BL156" s="480"/>
      <c r="CM156" s="414"/>
      <c r="CN156" s="414"/>
      <c r="CO156" s="414"/>
      <c r="CP156" s="414"/>
      <c r="CQ156" s="414"/>
      <c r="CR156" s="414"/>
      <c r="CS156" s="414"/>
      <c r="CZ156" s="411"/>
      <c r="DA156" s="411"/>
      <c r="DB156" s="411"/>
      <c r="DC156" s="411"/>
      <c r="DD156" s="411"/>
      <c r="DE156" s="411"/>
      <c r="DF156" s="441"/>
      <c r="DG156" s="441"/>
      <c r="DH156" s="441"/>
      <c r="DI156" s="441"/>
      <c r="DJ156" s="441"/>
      <c r="DK156" s="441"/>
      <c r="DL156" s="441"/>
      <c r="DM156" s="441"/>
      <c r="DN156" s="441"/>
      <c r="DO156" s="441"/>
    </row>
    <row r="157" spans="10:119" ht="3" customHeight="1" x14ac:dyDescent="0.15">
      <c r="J157" s="429"/>
      <c r="K157" s="418"/>
      <c r="L157" s="418"/>
      <c r="M157" s="425"/>
      <c r="N157" s="425"/>
      <c r="O157" s="425"/>
      <c r="P157" s="425"/>
      <c r="Q157" s="425"/>
      <c r="R157" s="425"/>
      <c r="S157" s="425"/>
      <c r="T157" s="425"/>
      <c r="U157" s="425"/>
      <c r="V157" s="425"/>
      <c r="W157" s="425"/>
      <c r="X157" s="425"/>
      <c r="Y157" s="425"/>
      <c r="Z157" s="425"/>
      <c r="AA157" s="425"/>
      <c r="AB157" s="425"/>
      <c r="AC157" s="428"/>
      <c r="AD157" s="428"/>
      <c r="AE157" s="428"/>
      <c r="AF157" s="428"/>
      <c r="AG157" s="428"/>
      <c r="AH157" s="428"/>
      <c r="AI157" s="428"/>
      <c r="AJ157" s="428"/>
      <c r="AK157" s="425"/>
      <c r="AL157" s="426"/>
      <c r="AM157" s="426"/>
      <c r="AN157" s="426"/>
      <c r="AO157" s="425"/>
      <c r="AP157" s="425"/>
      <c r="AQ157" s="425"/>
      <c r="AR157" s="425"/>
      <c r="AS157" s="425"/>
      <c r="AT157" s="425"/>
      <c r="AU157" s="425"/>
      <c r="AV157" s="425"/>
      <c r="AW157" s="425"/>
      <c r="AX157" s="472"/>
      <c r="BD157" s="415"/>
      <c r="BE157" s="415"/>
      <c r="BF157" s="415"/>
      <c r="BG157" s="415"/>
      <c r="BH157" s="415"/>
      <c r="BI157" s="415"/>
      <c r="BJ157" s="480"/>
      <c r="BK157" s="480"/>
      <c r="BL157" s="480"/>
      <c r="CM157" s="414"/>
      <c r="CN157" s="414"/>
      <c r="CO157" s="414"/>
      <c r="CP157" s="414"/>
      <c r="CQ157" s="414"/>
      <c r="CR157" s="414"/>
      <c r="CS157" s="414"/>
      <c r="DB157" s="414"/>
      <c r="DC157" s="414"/>
      <c r="DD157" s="414"/>
      <c r="DE157" s="414"/>
      <c r="DF157" s="1151">
        <f>年末調整2!U28</f>
        <v>0</v>
      </c>
      <c r="DG157" s="1151"/>
      <c r="DH157" s="1151"/>
      <c r="DI157" s="1151"/>
      <c r="DJ157" s="1151"/>
      <c r="DK157" s="1151"/>
      <c r="DL157" s="1151"/>
      <c r="DM157" s="1151"/>
      <c r="DN157" s="1151"/>
      <c r="DO157" s="1151"/>
    </row>
    <row r="158" spans="10:119" ht="3" customHeight="1" x14ac:dyDescent="0.15">
      <c r="J158" s="429"/>
      <c r="K158" s="418"/>
      <c r="L158" s="418"/>
      <c r="M158" s="435"/>
      <c r="N158" s="435"/>
      <c r="O158" s="435"/>
      <c r="P158" s="435"/>
      <c r="Q158" s="435"/>
      <c r="R158" s="435"/>
      <c r="S158" s="435"/>
      <c r="T158" s="427"/>
      <c r="U158" s="425"/>
      <c r="V158" s="425"/>
      <c r="W158" s="425"/>
      <c r="X158" s="425"/>
      <c r="Y158" s="425"/>
      <c r="Z158" s="425"/>
      <c r="AA158" s="425"/>
      <c r="AB158" s="425"/>
      <c r="AC158" s="428"/>
      <c r="AD158" s="428"/>
      <c r="AE158" s="428"/>
      <c r="AF158" s="428"/>
      <c r="AG158" s="428"/>
      <c r="AH158" s="428"/>
      <c r="AI158" s="428"/>
      <c r="AJ158" s="428"/>
      <c r="AK158" s="425"/>
      <c r="AL158" s="426"/>
      <c r="AM158" s="426"/>
      <c r="AN158" s="426"/>
      <c r="AO158" s="425"/>
      <c r="AP158" s="425"/>
      <c r="AQ158" s="425"/>
      <c r="AR158" s="425"/>
      <c r="AS158" s="425"/>
      <c r="AT158" s="425"/>
      <c r="AU158" s="425"/>
      <c r="AV158" s="425"/>
      <c r="AW158" s="425"/>
      <c r="AX158" s="472"/>
      <c r="BD158" s="415"/>
      <c r="BE158" s="415"/>
      <c r="BF158" s="415"/>
      <c r="BG158" s="415"/>
      <c r="BH158" s="415"/>
      <c r="BI158" s="415"/>
      <c r="BJ158" s="480"/>
      <c r="BK158" s="480"/>
      <c r="BL158" s="480"/>
      <c r="CM158" s="414"/>
      <c r="CN158" s="414"/>
      <c r="CO158" s="414"/>
      <c r="CP158" s="414"/>
      <c r="CQ158" s="414"/>
      <c r="CR158" s="414"/>
      <c r="CS158" s="414"/>
      <c r="DB158" s="414"/>
      <c r="DC158" s="414"/>
      <c r="DD158" s="414"/>
      <c r="DE158" s="414"/>
      <c r="DF158" s="1151"/>
      <c r="DG158" s="1151"/>
      <c r="DH158" s="1151"/>
      <c r="DI158" s="1151"/>
      <c r="DJ158" s="1151"/>
      <c r="DK158" s="1151"/>
      <c r="DL158" s="1151"/>
      <c r="DM158" s="1151"/>
      <c r="DN158" s="1151"/>
      <c r="DO158" s="1151"/>
    </row>
    <row r="159" spans="10:119" ht="3" customHeight="1" x14ac:dyDescent="0.15">
      <c r="J159" s="429"/>
      <c r="K159" s="418"/>
      <c r="L159" s="418"/>
      <c r="M159" s="435"/>
      <c r="N159" s="435"/>
      <c r="O159" s="435"/>
      <c r="P159" s="435"/>
      <c r="Q159" s="435"/>
      <c r="R159" s="435"/>
      <c r="S159" s="435"/>
      <c r="T159" s="427"/>
      <c r="U159" s="425"/>
      <c r="V159" s="425"/>
      <c r="W159" s="425"/>
      <c r="X159" s="425"/>
      <c r="Y159" s="425"/>
      <c r="Z159" s="425"/>
      <c r="AA159" s="425"/>
      <c r="AB159" s="425"/>
      <c r="AC159" s="428"/>
      <c r="AD159" s="428"/>
      <c r="AE159" s="428"/>
      <c r="AF159" s="428"/>
      <c r="AG159" s="428"/>
      <c r="AH159" s="428"/>
      <c r="AI159" s="428"/>
      <c r="AJ159" s="428"/>
      <c r="AK159" s="425"/>
      <c r="AL159" s="426"/>
      <c r="AM159" s="426"/>
      <c r="AN159" s="426"/>
      <c r="AO159" s="425"/>
      <c r="AP159" s="425"/>
      <c r="AQ159" s="425"/>
      <c r="AR159" s="425"/>
      <c r="AS159" s="425"/>
      <c r="AT159" s="425"/>
      <c r="AU159" s="425"/>
      <c r="AV159" s="425"/>
      <c r="AW159" s="425"/>
      <c r="AX159" s="472"/>
      <c r="AY159" s="481"/>
      <c r="AZ159" s="481"/>
      <c r="BA159" s="486"/>
      <c r="BB159" s="466"/>
      <c r="BC159" s="471"/>
      <c r="BD159" s="415"/>
      <c r="BE159" s="415"/>
      <c r="BF159" s="415"/>
      <c r="BG159" s="415"/>
      <c r="BH159" s="415"/>
      <c r="BI159" s="415"/>
      <c r="BJ159" s="480"/>
      <c r="BK159" s="480"/>
      <c r="BL159" s="480"/>
      <c r="CM159" s="414"/>
      <c r="CN159" s="414"/>
      <c r="CO159" s="414"/>
      <c r="CP159" s="414"/>
      <c r="CQ159" s="414"/>
      <c r="CR159" s="414"/>
      <c r="CS159" s="414"/>
      <c r="DF159" s="1151"/>
      <c r="DG159" s="1151"/>
      <c r="DH159" s="1151"/>
      <c r="DI159" s="1151"/>
      <c r="DJ159" s="1151"/>
      <c r="DK159" s="1151"/>
      <c r="DL159" s="1151"/>
      <c r="DM159" s="1151"/>
      <c r="DN159" s="1151"/>
      <c r="DO159" s="1151"/>
    </row>
    <row r="160" spans="10:119" ht="3" customHeight="1" x14ac:dyDescent="0.15">
      <c r="J160" s="429"/>
      <c r="K160" s="418"/>
      <c r="L160" s="418"/>
      <c r="M160" s="435"/>
      <c r="N160" s="435"/>
      <c r="O160" s="435"/>
      <c r="P160" s="435"/>
      <c r="Q160" s="435"/>
      <c r="R160" s="435"/>
      <c r="S160" s="435"/>
      <c r="T160" s="427"/>
      <c r="U160" s="425"/>
      <c r="V160" s="425"/>
      <c r="W160" s="425"/>
      <c r="X160" s="425"/>
      <c r="Y160" s="425"/>
      <c r="Z160" s="425"/>
      <c r="AA160" s="425"/>
      <c r="AB160" s="425"/>
      <c r="AC160" s="428"/>
      <c r="AD160" s="428"/>
      <c r="AE160" s="428"/>
      <c r="AF160" s="428"/>
      <c r="AG160" s="428"/>
      <c r="AH160" s="428"/>
      <c r="AI160" s="428"/>
      <c r="AJ160" s="428"/>
      <c r="AK160" s="425"/>
      <c r="AL160" s="426"/>
      <c r="AM160" s="426"/>
      <c r="AN160" s="426"/>
      <c r="AO160" s="425"/>
      <c r="AP160" s="425"/>
      <c r="AQ160" s="425"/>
      <c r="AR160" s="425"/>
      <c r="AS160" s="425"/>
      <c r="AT160" s="425"/>
      <c r="AU160" s="425"/>
      <c r="AV160" s="425"/>
      <c r="AW160" s="425"/>
      <c r="AX160" s="472"/>
      <c r="AY160" s="481"/>
      <c r="AZ160" s="481"/>
      <c r="BA160" s="486"/>
      <c r="BB160" s="466"/>
      <c r="BC160" s="471"/>
      <c r="BD160" s="415"/>
      <c r="BE160" s="415"/>
      <c r="BF160" s="415"/>
      <c r="BG160" s="415"/>
      <c r="BH160" s="415"/>
      <c r="BI160" s="415"/>
      <c r="BJ160" s="480"/>
      <c r="BK160" s="480"/>
      <c r="BL160" s="480"/>
      <c r="CM160" s="414"/>
      <c r="CN160" s="414"/>
      <c r="CO160" s="414"/>
      <c r="CP160" s="414"/>
      <c r="CQ160" s="414"/>
      <c r="CR160" s="414"/>
      <c r="CS160" s="414"/>
      <c r="CZ160" s="411"/>
      <c r="DA160" s="411"/>
      <c r="DB160" s="411"/>
      <c r="DC160" s="411"/>
      <c r="DD160" s="411"/>
      <c r="DE160" s="411"/>
      <c r="DF160" s="1151"/>
      <c r="DG160" s="1151"/>
      <c r="DH160" s="1151"/>
      <c r="DI160" s="1151"/>
      <c r="DJ160" s="1151"/>
      <c r="DK160" s="1151"/>
      <c r="DL160" s="1151"/>
      <c r="DM160" s="1151"/>
      <c r="DN160" s="1151"/>
      <c r="DO160" s="1151"/>
    </row>
    <row r="161" spans="10:119" ht="3" customHeight="1" x14ac:dyDescent="0.15">
      <c r="J161" s="429"/>
      <c r="K161" s="418"/>
      <c r="L161" s="418"/>
      <c r="M161" s="435"/>
      <c r="N161" s="435"/>
      <c r="O161" s="435"/>
      <c r="P161" s="435"/>
      <c r="Q161" s="435"/>
      <c r="R161" s="435"/>
      <c r="S161" s="435"/>
      <c r="T161" s="427"/>
      <c r="U161" s="425"/>
      <c r="V161" s="425"/>
      <c r="W161" s="425"/>
      <c r="X161" s="425"/>
      <c r="Y161" s="425"/>
      <c r="Z161" s="425"/>
      <c r="AA161" s="425"/>
      <c r="AB161" s="425"/>
      <c r="AC161" s="428"/>
      <c r="AD161" s="428"/>
      <c r="AE161" s="428"/>
      <c r="AF161" s="428"/>
      <c r="AG161" s="428"/>
      <c r="AH161" s="428"/>
      <c r="AI161" s="428"/>
      <c r="AJ161" s="428"/>
      <c r="AK161" s="425"/>
      <c r="AL161" s="426"/>
      <c r="AM161" s="426"/>
      <c r="AN161" s="426"/>
      <c r="AO161" s="425"/>
      <c r="AP161" s="425"/>
      <c r="AQ161" s="425"/>
      <c r="AR161" s="425"/>
      <c r="AS161" s="425"/>
      <c r="AT161" s="425"/>
      <c r="AU161" s="425"/>
      <c r="AV161" s="425"/>
      <c r="AW161" s="425"/>
      <c r="AX161" s="472"/>
      <c r="AY161" s="481"/>
      <c r="AZ161" s="481"/>
      <c r="BA161" s="486"/>
      <c r="BB161" s="466"/>
      <c r="BC161" s="471"/>
      <c r="BD161" s="415"/>
      <c r="BE161" s="415"/>
      <c r="BF161" s="415"/>
      <c r="BG161" s="415"/>
      <c r="BH161" s="415"/>
      <c r="BI161" s="415"/>
      <c r="BJ161" s="480"/>
      <c r="BK161" s="480"/>
      <c r="BL161" s="480"/>
      <c r="CM161" s="414"/>
      <c r="CN161" s="414"/>
      <c r="CO161" s="414"/>
      <c r="CP161" s="414"/>
      <c r="CQ161" s="414"/>
      <c r="CR161" s="414"/>
      <c r="CS161" s="414"/>
      <c r="CZ161" s="411"/>
      <c r="DA161" s="411"/>
      <c r="DB161" s="411"/>
      <c r="DC161" s="411"/>
      <c r="DD161" s="411"/>
      <c r="DE161" s="411"/>
      <c r="DF161" s="441"/>
      <c r="DG161" s="441"/>
      <c r="DH161" s="441"/>
      <c r="DI161" s="441"/>
      <c r="DJ161" s="441"/>
      <c r="DK161" s="441"/>
      <c r="DL161" s="441"/>
      <c r="DM161" s="441"/>
      <c r="DN161" s="441"/>
      <c r="DO161" s="441"/>
    </row>
    <row r="162" spans="10:119" ht="3" customHeight="1" x14ac:dyDescent="0.15">
      <c r="M162" s="1125">
        <f>給与金額!F18</f>
        <v>0</v>
      </c>
      <c r="N162" s="1125"/>
      <c r="O162" s="1125"/>
      <c r="P162" s="1125"/>
      <c r="Q162" s="1125"/>
      <c r="R162" s="1125"/>
      <c r="S162" s="1125"/>
      <c r="T162" s="469"/>
      <c r="U162" s="1125">
        <f>給与金額!G18</f>
        <v>0</v>
      </c>
      <c r="V162" s="1125"/>
      <c r="W162" s="1125"/>
      <c r="X162" s="1125"/>
      <c r="Y162" s="1125"/>
      <c r="Z162" s="1125"/>
      <c r="AA162" s="416"/>
      <c r="AB162" s="1136">
        <f>給与金額!H18</f>
        <v>0</v>
      </c>
      <c r="AC162" s="1136"/>
      <c r="AD162" s="1136"/>
      <c r="AE162" s="1136"/>
      <c r="AF162" s="1136"/>
      <c r="AG162" s="1136"/>
      <c r="AH162" s="1136"/>
      <c r="AI162" s="1136"/>
      <c r="AJ162" s="1136"/>
      <c r="AK162" s="416"/>
      <c r="AL162" s="416"/>
      <c r="AM162" s="416"/>
      <c r="AN162" s="416"/>
      <c r="AO162" s="416"/>
      <c r="AP162" s="1125">
        <f>給与金額!J18</f>
        <v>0</v>
      </c>
      <c r="AQ162" s="1125"/>
      <c r="AR162" s="1125"/>
      <c r="AS162" s="1125"/>
      <c r="AT162" s="1125"/>
      <c r="AU162" s="1125"/>
      <c r="AV162" s="1125"/>
      <c r="AW162" s="1125"/>
      <c r="AX162" s="416"/>
      <c r="AY162" s="298"/>
      <c r="AZ162" s="298"/>
      <c r="BA162" s="298"/>
      <c r="BB162" s="298"/>
      <c r="BC162" s="469"/>
      <c r="BD162" s="416"/>
      <c r="BE162" s="416"/>
      <c r="BF162" s="416"/>
      <c r="BG162" s="416"/>
      <c r="BH162" s="416"/>
      <c r="BI162" s="416"/>
      <c r="BJ162" s="416"/>
      <c r="BK162" s="416"/>
      <c r="BL162" s="416"/>
      <c r="BS162" s="460"/>
      <c r="BT162" s="460"/>
      <c r="BU162" s="460"/>
      <c r="BV162" s="460"/>
      <c r="BW162" s="460"/>
      <c r="BX162" s="460"/>
      <c r="BY162" s="460"/>
      <c r="BZ162" s="460"/>
      <c r="CA162" s="460"/>
      <c r="CB162" s="460"/>
      <c r="CC162" s="460"/>
      <c r="CD162" s="460"/>
      <c r="CE162" s="460"/>
      <c r="CF162" s="460"/>
      <c r="CG162" s="460"/>
      <c r="CH162" s="460"/>
      <c r="CI162" s="460"/>
      <c r="CJ162" s="460"/>
      <c r="CK162" s="460"/>
      <c r="CL162" s="460"/>
      <c r="CM162" s="460"/>
      <c r="CN162" s="460"/>
      <c r="CO162" s="460"/>
      <c r="CP162" s="460"/>
      <c r="CQ162" s="460"/>
      <c r="CR162" s="460"/>
      <c r="CS162" s="460"/>
      <c r="CT162" s="460"/>
      <c r="CU162" s="460"/>
      <c r="CV162" s="460"/>
      <c r="CW162" s="460"/>
      <c r="CX162" s="460"/>
      <c r="CY162" s="460"/>
      <c r="CZ162" s="460"/>
      <c r="DA162" s="460"/>
      <c r="DB162" s="460"/>
      <c r="DC162" s="460"/>
      <c r="DD162" s="460"/>
      <c r="DE162" s="460"/>
      <c r="DF162" s="441"/>
      <c r="DG162" s="441"/>
      <c r="DH162" s="441"/>
      <c r="DI162" s="441"/>
      <c r="DJ162" s="441"/>
      <c r="DK162" s="441"/>
      <c r="DL162" s="441"/>
      <c r="DM162" s="441"/>
      <c r="DN162" s="441"/>
      <c r="DO162" s="441"/>
    </row>
    <row r="163" spans="10:119" ht="3" customHeight="1" x14ac:dyDescent="0.15">
      <c r="M163" s="1125"/>
      <c r="N163" s="1125"/>
      <c r="O163" s="1125"/>
      <c r="P163" s="1125"/>
      <c r="Q163" s="1125"/>
      <c r="R163" s="1125"/>
      <c r="S163" s="1125"/>
      <c r="T163" s="469"/>
      <c r="U163" s="1125"/>
      <c r="V163" s="1125"/>
      <c r="W163" s="1125"/>
      <c r="X163" s="1125"/>
      <c r="Y163" s="1125"/>
      <c r="Z163" s="1125"/>
      <c r="AA163" s="416"/>
      <c r="AB163" s="1136"/>
      <c r="AC163" s="1136"/>
      <c r="AD163" s="1136"/>
      <c r="AE163" s="1136"/>
      <c r="AF163" s="1136"/>
      <c r="AG163" s="1136"/>
      <c r="AH163" s="1136"/>
      <c r="AI163" s="1136"/>
      <c r="AJ163" s="1136"/>
      <c r="AK163" s="416"/>
      <c r="AL163" s="416"/>
      <c r="AM163" s="416"/>
      <c r="AN163" s="416"/>
      <c r="AO163" s="416"/>
      <c r="AP163" s="1125"/>
      <c r="AQ163" s="1125"/>
      <c r="AR163" s="1125"/>
      <c r="AS163" s="1125"/>
      <c r="AT163" s="1125"/>
      <c r="AU163" s="1125"/>
      <c r="AV163" s="1125"/>
      <c r="AW163" s="1125"/>
      <c r="AX163" s="416"/>
      <c r="AY163" s="298"/>
      <c r="AZ163" s="298"/>
      <c r="BA163" s="298"/>
      <c r="BB163" s="298"/>
      <c r="BC163" s="469"/>
      <c r="BD163" s="416"/>
      <c r="BE163" s="416"/>
      <c r="BF163" s="416"/>
      <c r="BG163" s="416"/>
      <c r="BH163" s="416"/>
      <c r="BI163" s="416"/>
      <c r="BJ163" s="416"/>
      <c r="BK163" s="416"/>
      <c r="BL163" s="416"/>
      <c r="BS163" s="460"/>
      <c r="BT163" s="460"/>
      <c r="BU163" s="460"/>
      <c r="BV163" s="1121" t="str">
        <f>IF(年末調整2!N29="不足額","========","")</f>
        <v/>
      </c>
      <c r="BW163" s="1121"/>
      <c r="BX163" s="1121"/>
      <c r="BY163" s="1121"/>
      <c r="BZ163" s="1121"/>
      <c r="CA163" s="1121"/>
      <c r="CB163" s="1121"/>
      <c r="CC163" s="500"/>
      <c r="CD163" s="500"/>
      <c r="CE163" s="500"/>
      <c r="CF163" s="500"/>
      <c r="CG163" s="500"/>
      <c r="CH163" s="500"/>
      <c r="CI163" s="1121" t="str">
        <f>IF(年末調整2!N29="超過額","========","")</f>
        <v/>
      </c>
      <c r="CJ163" s="1121"/>
      <c r="CK163" s="1121"/>
      <c r="CL163" s="1121"/>
      <c r="CM163" s="1121"/>
      <c r="CN163" s="1121"/>
      <c r="CO163" s="1121"/>
      <c r="CP163" s="1121"/>
      <c r="CQ163" s="1121"/>
      <c r="CR163" s="460"/>
      <c r="CS163" s="460"/>
      <c r="CT163" s="460"/>
      <c r="CU163" s="460"/>
      <c r="CV163" s="460"/>
      <c r="CW163" s="460"/>
      <c r="CX163" s="460"/>
      <c r="CY163" s="460"/>
      <c r="CZ163" s="460"/>
      <c r="DA163" s="460"/>
      <c r="DB163" s="460"/>
      <c r="DC163" s="460"/>
      <c r="DD163" s="460"/>
      <c r="DE163" s="460"/>
      <c r="DF163" s="1151">
        <f>年末調整2!U29</f>
        <v>0</v>
      </c>
      <c r="DG163" s="1151"/>
      <c r="DH163" s="1151"/>
      <c r="DI163" s="1151"/>
      <c r="DJ163" s="1151"/>
      <c r="DK163" s="1151"/>
      <c r="DL163" s="1151"/>
      <c r="DM163" s="1151"/>
      <c r="DN163" s="1151"/>
      <c r="DO163" s="1151"/>
    </row>
    <row r="164" spans="10:119" ht="3" customHeight="1" x14ac:dyDescent="0.15">
      <c r="M164" s="1125"/>
      <c r="N164" s="1125"/>
      <c r="O164" s="1125"/>
      <c r="P164" s="1125"/>
      <c r="Q164" s="1125"/>
      <c r="R164" s="1125"/>
      <c r="S164" s="1125"/>
      <c r="T164" s="469"/>
      <c r="U164" s="1125"/>
      <c r="V164" s="1125"/>
      <c r="W164" s="1125"/>
      <c r="X164" s="1125"/>
      <c r="Y164" s="1125"/>
      <c r="Z164" s="1125"/>
      <c r="AA164" s="416"/>
      <c r="AB164" s="1136"/>
      <c r="AC164" s="1136"/>
      <c r="AD164" s="1136"/>
      <c r="AE164" s="1136"/>
      <c r="AF164" s="1136"/>
      <c r="AG164" s="1136"/>
      <c r="AH164" s="1136"/>
      <c r="AI164" s="1136"/>
      <c r="AJ164" s="1136"/>
      <c r="AK164" s="416"/>
      <c r="AL164" s="416"/>
      <c r="AM164" s="416"/>
      <c r="AN164" s="416"/>
      <c r="AO164" s="416"/>
      <c r="AP164" s="1125"/>
      <c r="AQ164" s="1125"/>
      <c r="AR164" s="1125"/>
      <c r="AS164" s="1125"/>
      <c r="AT164" s="1125"/>
      <c r="AU164" s="1125"/>
      <c r="AV164" s="1125"/>
      <c r="AW164" s="1125"/>
      <c r="AX164" s="416"/>
      <c r="AY164" s="298"/>
      <c r="AZ164" s="298"/>
      <c r="BA164" s="298"/>
      <c r="BB164" s="298"/>
      <c r="BC164" s="469"/>
      <c r="BD164" s="416"/>
      <c r="BE164" s="416"/>
      <c r="BF164" s="416"/>
      <c r="BG164" s="416"/>
      <c r="BH164" s="416"/>
      <c r="BI164" s="416"/>
      <c r="BJ164" s="416"/>
      <c r="BK164" s="416"/>
      <c r="BL164" s="416"/>
      <c r="BP164" s="453"/>
      <c r="BS164" s="460"/>
      <c r="BT164" s="460"/>
      <c r="BU164" s="460"/>
      <c r="BV164" s="1121"/>
      <c r="BW164" s="1121"/>
      <c r="BX164" s="1121"/>
      <c r="BY164" s="1121"/>
      <c r="BZ164" s="1121"/>
      <c r="CA164" s="1121"/>
      <c r="CB164" s="1121"/>
      <c r="CC164" s="500"/>
      <c r="CD164" s="500"/>
      <c r="CE164" s="500"/>
      <c r="CF164" s="500"/>
      <c r="CG164" s="500"/>
      <c r="CH164" s="500"/>
      <c r="CI164" s="1121"/>
      <c r="CJ164" s="1121"/>
      <c r="CK164" s="1121"/>
      <c r="CL164" s="1121"/>
      <c r="CM164" s="1121"/>
      <c r="CN164" s="1121"/>
      <c r="CO164" s="1121"/>
      <c r="CP164" s="1121"/>
      <c r="CQ164" s="1121"/>
      <c r="CR164" s="460"/>
      <c r="CS164" s="460"/>
      <c r="CT164" s="460"/>
      <c r="CU164" s="460"/>
      <c r="CV164" s="460"/>
      <c r="CW164" s="460"/>
      <c r="CX164" s="460"/>
      <c r="CY164" s="460"/>
      <c r="CZ164" s="460"/>
      <c r="DA164" s="460"/>
      <c r="DB164" s="460"/>
      <c r="DC164" s="460"/>
      <c r="DD164" s="460"/>
      <c r="DE164" s="460"/>
      <c r="DF164" s="1151"/>
      <c r="DG164" s="1151"/>
      <c r="DH164" s="1151"/>
      <c r="DI164" s="1151"/>
      <c r="DJ164" s="1151"/>
      <c r="DK164" s="1151"/>
      <c r="DL164" s="1151"/>
      <c r="DM164" s="1151"/>
      <c r="DN164" s="1151"/>
      <c r="DO164" s="1151"/>
    </row>
    <row r="165" spans="10:119" ht="3" customHeight="1" x14ac:dyDescent="0.15">
      <c r="M165" s="1125"/>
      <c r="N165" s="1125"/>
      <c r="O165" s="1125"/>
      <c r="P165" s="1125"/>
      <c r="Q165" s="1125"/>
      <c r="R165" s="1125"/>
      <c r="S165" s="1125"/>
      <c r="T165" s="469"/>
      <c r="U165" s="1125"/>
      <c r="V165" s="1125"/>
      <c r="W165" s="1125"/>
      <c r="X165" s="1125"/>
      <c r="Y165" s="1125"/>
      <c r="Z165" s="1125"/>
      <c r="AA165" s="416"/>
      <c r="AB165" s="1136"/>
      <c r="AC165" s="1136"/>
      <c r="AD165" s="1136"/>
      <c r="AE165" s="1136"/>
      <c r="AF165" s="1136"/>
      <c r="AG165" s="1136"/>
      <c r="AH165" s="1136"/>
      <c r="AI165" s="1136"/>
      <c r="AJ165" s="1136"/>
      <c r="AK165" s="416"/>
      <c r="AL165" s="416"/>
      <c r="AM165" s="416"/>
      <c r="AN165" s="416"/>
      <c r="AO165" s="416"/>
      <c r="AP165" s="1125"/>
      <c r="AQ165" s="1125"/>
      <c r="AR165" s="1125"/>
      <c r="AS165" s="1125"/>
      <c r="AT165" s="1125"/>
      <c r="AU165" s="1125"/>
      <c r="AV165" s="1125"/>
      <c r="AW165" s="1125"/>
      <c r="AX165" s="416"/>
      <c r="AY165" s="298"/>
      <c r="AZ165" s="298"/>
      <c r="BA165" s="298"/>
      <c r="BB165" s="298"/>
      <c r="BC165" s="469"/>
      <c r="BD165" s="416"/>
      <c r="BE165" s="416"/>
      <c r="BF165" s="416"/>
      <c r="BG165" s="416"/>
      <c r="BH165" s="416"/>
      <c r="BI165" s="416"/>
      <c r="BJ165" s="416"/>
      <c r="BK165" s="416"/>
      <c r="BL165" s="416"/>
      <c r="BM165" s="453"/>
      <c r="BN165" s="453"/>
      <c r="BO165" s="453"/>
      <c r="BP165" s="453"/>
      <c r="BS165" s="460"/>
      <c r="BT165" s="460"/>
      <c r="BU165" s="460"/>
      <c r="BV165" s="1121"/>
      <c r="BW165" s="1121"/>
      <c r="BX165" s="1121"/>
      <c r="BY165" s="1121"/>
      <c r="BZ165" s="1121"/>
      <c r="CA165" s="1121"/>
      <c r="CB165" s="1121"/>
      <c r="CC165" s="500"/>
      <c r="CD165" s="500"/>
      <c r="CE165" s="500"/>
      <c r="CF165" s="500"/>
      <c r="CG165" s="500"/>
      <c r="CH165" s="500"/>
      <c r="CI165" s="1121"/>
      <c r="CJ165" s="1121"/>
      <c r="CK165" s="1121"/>
      <c r="CL165" s="1121"/>
      <c r="CM165" s="1121"/>
      <c r="CN165" s="1121"/>
      <c r="CO165" s="1121"/>
      <c r="CP165" s="1121"/>
      <c r="CQ165" s="1121"/>
      <c r="CR165" s="460"/>
      <c r="CS165" s="460"/>
      <c r="CT165" s="460"/>
      <c r="CU165" s="460"/>
      <c r="CV165" s="460"/>
      <c r="CW165" s="460"/>
      <c r="CX165" s="460"/>
      <c r="CY165" s="460"/>
      <c r="CZ165" s="460"/>
      <c r="DA165" s="460"/>
      <c r="DB165" s="460"/>
      <c r="DC165" s="460"/>
      <c r="DD165" s="460"/>
      <c r="DE165" s="460"/>
      <c r="DF165" s="1151"/>
      <c r="DG165" s="1151"/>
      <c r="DH165" s="1151"/>
      <c r="DI165" s="1151"/>
      <c r="DJ165" s="1151"/>
      <c r="DK165" s="1151"/>
      <c r="DL165" s="1151"/>
      <c r="DM165" s="1151"/>
      <c r="DN165" s="1151"/>
      <c r="DO165" s="1151"/>
    </row>
    <row r="166" spans="10:119" ht="3" customHeight="1" x14ac:dyDescent="0.15">
      <c r="J166" s="429"/>
      <c r="K166" s="418"/>
      <c r="L166" s="418"/>
      <c r="M166" s="435"/>
      <c r="N166" s="435"/>
      <c r="O166" s="435"/>
      <c r="P166" s="435"/>
      <c r="Q166" s="435"/>
      <c r="R166" s="435"/>
      <c r="S166" s="435"/>
      <c r="T166" s="435"/>
      <c r="U166" s="435"/>
      <c r="V166" s="435"/>
      <c r="W166" s="435"/>
      <c r="X166" s="435"/>
      <c r="Y166" s="435"/>
      <c r="Z166" s="435"/>
      <c r="AA166" s="427"/>
      <c r="AB166" s="434"/>
      <c r="AC166" s="434"/>
      <c r="AD166" s="434"/>
      <c r="AE166" s="434"/>
      <c r="AF166" s="434"/>
      <c r="AG166" s="434"/>
      <c r="AH166" s="434"/>
      <c r="AI166" s="434"/>
      <c r="AJ166" s="434"/>
      <c r="AK166" s="440"/>
      <c r="AL166" s="426"/>
      <c r="AM166" s="426"/>
      <c r="AN166" s="426"/>
      <c r="AO166" s="425"/>
      <c r="AP166" s="435"/>
      <c r="AQ166" s="435"/>
      <c r="AR166" s="435"/>
      <c r="AS166" s="435"/>
      <c r="AT166" s="435"/>
      <c r="AU166" s="435"/>
      <c r="AV166" s="435"/>
      <c r="AW166" s="435"/>
      <c r="AX166" s="472"/>
      <c r="AY166" s="481"/>
      <c r="AZ166" s="481"/>
      <c r="BA166" s="486"/>
      <c r="BB166" s="466"/>
      <c r="BC166" s="442"/>
      <c r="BD166" s="424"/>
      <c r="BE166" s="424"/>
      <c r="BF166" s="424"/>
      <c r="BG166" s="424"/>
      <c r="BH166" s="424"/>
      <c r="BI166" s="424"/>
      <c r="BJ166" s="480"/>
      <c r="BK166" s="480"/>
      <c r="BL166" s="480"/>
      <c r="BR166" s="462"/>
      <c r="BS166" s="462"/>
      <c r="BT166" s="462"/>
      <c r="BU166" s="462"/>
      <c r="BV166" s="462"/>
      <c r="BW166" s="462"/>
      <c r="BX166" s="462"/>
      <c r="BY166" s="462"/>
      <c r="BZ166" s="439"/>
      <c r="CA166" s="439"/>
      <c r="CB166" s="439"/>
      <c r="CC166" s="439"/>
      <c r="CD166" s="462"/>
      <c r="CE166" s="462"/>
      <c r="CF166" s="462"/>
      <c r="CG166" s="462"/>
      <c r="CH166" s="462"/>
      <c r="CI166" s="462"/>
      <c r="CJ166" s="462"/>
      <c r="CK166" s="462"/>
      <c r="CL166" s="462"/>
      <c r="CM166" s="414"/>
      <c r="CN166" s="414"/>
      <c r="CO166" s="437"/>
      <c r="CP166" s="437"/>
      <c r="CQ166" s="414"/>
      <c r="CR166" s="414"/>
      <c r="CS166" s="414"/>
      <c r="CY166" s="447"/>
      <c r="CZ166" s="447"/>
      <c r="DA166" s="447"/>
      <c r="DB166" s="447"/>
      <c r="DC166" s="447"/>
      <c r="DD166" s="447"/>
      <c r="DE166" s="447"/>
      <c r="DF166" s="1151"/>
      <c r="DG166" s="1151"/>
      <c r="DH166" s="1151"/>
      <c r="DI166" s="1151"/>
      <c r="DJ166" s="1151"/>
      <c r="DK166" s="1151"/>
      <c r="DL166" s="1151"/>
      <c r="DM166" s="1151"/>
      <c r="DN166" s="1151"/>
      <c r="DO166" s="1151"/>
    </row>
    <row r="167" spans="10:119" ht="3" customHeight="1" x14ac:dyDescent="0.15">
      <c r="J167" s="429"/>
      <c r="K167" s="418"/>
      <c r="L167" s="418"/>
      <c r="M167" s="435"/>
      <c r="N167" s="435"/>
      <c r="O167" s="435"/>
      <c r="P167" s="435"/>
      <c r="Q167" s="435"/>
      <c r="R167" s="435"/>
      <c r="S167" s="435"/>
      <c r="T167" s="435"/>
      <c r="U167" s="435"/>
      <c r="V167" s="435"/>
      <c r="W167" s="435"/>
      <c r="X167" s="435"/>
      <c r="Y167" s="435"/>
      <c r="Z167" s="435"/>
      <c r="AA167" s="427"/>
      <c r="AB167" s="434"/>
      <c r="AC167" s="434"/>
      <c r="AD167" s="434"/>
      <c r="AE167" s="434"/>
      <c r="AF167" s="434"/>
      <c r="AG167" s="434"/>
      <c r="AH167" s="434"/>
      <c r="AI167" s="434"/>
      <c r="AJ167" s="434"/>
      <c r="AK167" s="425"/>
      <c r="AL167" s="426"/>
      <c r="AM167" s="426"/>
      <c r="AN167" s="426"/>
      <c r="AO167" s="425"/>
      <c r="AP167" s="435"/>
      <c r="AQ167" s="435"/>
      <c r="AR167" s="435"/>
      <c r="AS167" s="435"/>
      <c r="AT167" s="435"/>
      <c r="AU167" s="435"/>
      <c r="AV167" s="435"/>
      <c r="AW167" s="435"/>
      <c r="AX167" s="472"/>
      <c r="AY167" s="481"/>
      <c r="AZ167" s="481"/>
      <c r="BA167" s="486"/>
      <c r="BB167" s="466"/>
      <c r="BC167" s="469"/>
      <c r="BD167" s="416"/>
      <c r="BE167" s="416"/>
      <c r="BF167" s="416"/>
      <c r="BG167" s="416"/>
      <c r="BH167" s="416"/>
      <c r="BI167" s="416"/>
      <c r="BJ167" s="480"/>
      <c r="BK167" s="480"/>
      <c r="BL167" s="480"/>
      <c r="BR167" s="462"/>
      <c r="BS167" s="462"/>
      <c r="BT167" s="462"/>
      <c r="BU167" s="462"/>
      <c r="BV167" s="462"/>
      <c r="BW167" s="462"/>
      <c r="BX167" s="462"/>
      <c r="BY167" s="462"/>
      <c r="BZ167" s="439"/>
      <c r="CA167" s="439"/>
      <c r="CB167" s="439"/>
      <c r="CC167" s="439"/>
      <c r="CD167" s="462"/>
      <c r="CE167" s="462"/>
      <c r="CF167" s="462"/>
      <c r="CG167" s="462"/>
      <c r="CH167" s="462"/>
      <c r="CI167" s="462"/>
      <c r="CJ167" s="462"/>
      <c r="CK167" s="462"/>
      <c r="CL167" s="462"/>
      <c r="CM167" s="414"/>
      <c r="CN167" s="414"/>
      <c r="CO167" s="437"/>
      <c r="CP167" s="437"/>
      <c r="CQ167" s="414"/>
      <c r="CR167" s="414"/>
      <c r="CS167" s="414"/>
      <c r="CY167" s="447"/>
      <c r="CZ167" s="447"/>
      <c r="DA167" s="447"/>
      <c r="DB167" s="447"/>
      <c r="DC167" s="447"/>
      <c r="DD167" s="447"/>
      <c r="DE167" s="447"/>
      <c r="DF167" s="1151">
        <f>年末調整2!U30</f>
        <v>0</v>
      </c>
      <c r="DG167" s="1151"/>
      <c r="DH167" s="1151"/>
      <c r="DI167" s="1151"/>
      <c r="DJ167" s="1151"/>
      <c r="DK167" s="1151"/>
      <c r="DL167" s="1151"/>
      <c r="DM167" s="1151"/>
      <c r="DN167" s="1151"/>
      <c r="DO167" s="1151"/>
    </row>
    <row r="168" spans="10:119" ht="3" customHeight="1" x14ac:dyDescent="0.15">
      <c r="J168" s="429"/>
      <c r="K168" s="418"/>
      <c r="L168" s="418"/>
      <c r="M168" s="425"/>
      <c r="N168" s="425"/>
      <c r="O168" s="425"/>
      <c r="P168" s="425"/>
      <c r="Q168" s="425"/>
      <c r="R168" s="425"/>
      <c r="S168" s="425"/>
      <c r="T168" s="425"/>
      <c r="U168" s="425"/>
      <c r="V168" s="425"/>
      <c r="W168" s="425"/>
      <c r="X168" s="425"/>
      <c r="Y168" s="425"/>
      <c r="Z168" s="425"/>
      <c r="AA168" s="425"/>
      <c r="AB168" s="425"/>
      <c r="AC168" s="428"/>
      <c r="AD168" s="428"/>
      <c r="AE168" s="428"/>
      <c r="AF168" s="428"/>
      <c r="AG168" s="428"/>
      <c r="AH168" s="428"/>
      <c r="AI168" s="428"/>
      <c r="AJ168" s="428"/>
      <c r="AK168" s="425"/>
      <c r="AL168" s="426"/>
      <c r="AM168" s="426"/>
      <c r="AN168" s="426"/>
      <c r="AO168" s="425"/>
      <c r="AP168" s="425"/>
      <c r="AQ168" s="425"/>
      <c r="AR168" s="425"/>
      <c r="AS168" s="1140">
        <f>給与金額!U6</f>
        <v>0</v>
      </c>
      <c r="AT168" s="1140"/>
      <c r="AU168" s="1140"/>
      <c r="AV168" s="1140"/>
      <c r="AW168" s="425"/>
      <c r="AX168" s="472"/>
      <c r="AY168" s="481"/>
      <c r="AZ168" s="481"/>
      <c r="BA168" s="486"/>
      <c r="BB168" s="466"/>
      <c r="BC168" s="469"/>
      <c r="BD168" s="416"/>
      <c r="BE168" s="416"/>
      <c r="BF168" s="416"/>
      <c r="BG168" s="416"/>
      <c r="BH168" s="416"/>
      <c r="BI168" s="416"/>
      <c r="BJ168" s="480"/>
      <c r="BK168" s="480"/>
      <c r="BL168" s="480"/>
      <c r="CM168" s="438"/>
      <c r="CN168" s="437"/>
      <c r="CO168" s="437"/>
      <c r="CP168" s="437"/>
      <c r="CQ168" s="414"/>
      <c r="CR168" s="414"/>
      <c r="CS168" s="414"/>
      <c r="DF168" s="1151"/>
      <c r="DG168" s="1151"/>
      <c r="DH168" s="1151"/>
      <c r="DI168" s="1151"/>
      <c r="DJ168" s="1151"/>
      <c r="DK168" s="1151"/>
      <c r="DL168" s="1151"/>
      <c r="DM168" s="1151"/>
      <c r="DN168" s="1151"/>
      <c r="DO168" s="1151"/>
    </row>
    <row r="169" spans="10:119" ht="3" customHeight="1" x14ac:dyDescent="0.15">
      <c r="J169" s="429"/>
      <c r="K169" s="418"/>
      <c r="L169" s="418"/>
      <c r="M169" s="425"/>
      <c r="N169" s="425"/>
      <c r="O169" s="425"/>
      <c r="P169" s="425"/>
      <c r="Q169" s="425"/>
      <c r="R169" s="425"/>
      <c r="S169" s="425"/>
      <c r="T169" s="425"/>
      <c r="U169" s="425"/>
      <c r="V169" s="425"/>
      <c r="W169" s="425"/>
      <c r="X169" s="425"/>
      <c r="Y169" s="425"/>
      <c r="Z169" s="425"/>
      <c r="AA169" s="425"/>
      <c r="AB169" s="425"/>
      <c r="AC169" s="428"/>
      <c r="AD169" s="428"/>
      <c r="AE169" s="428"/>
      <c r="AF169" s="428"/>
      <c r="AG169" s="428"/>
      <c r="AH169" s="428"/>
      <c r="AI169" s="428"/>
      <c r="AJ169" s="428"/>
      <c r="AK169" s="425"/>
      <c r="AL169" s="426"/>
      <c r="AM169" s="426"/>
      <c r="AN169" s="426"/>
      <c r="AO169" s="425"/>
      <c r="AP169" s="416"/>
      <c r="AQ169" s="416"/>
      <c r="AR169" s="416"/>
      <c r="AS169" s="1140"/>
      <c r="AT169" s="1140"/>
      <c r="AU169" s="1140"/>
      <c r="AV169" s="1140"/>
      <c r="AW169" s="416"/>
      <c r="AX169" s="472"/>
      <c r="AY169" s="481"/>
      <c r="AZ169" s="481"/>
      <c r="BA169" s="486"/>
      <c r="BB169" s="466"/>
      <c r="BC169" s="469"/>
      <c r="BD169" s="416"/>
      <c r="BE169" s="416"/>
      <c r="BF169" s="416"/>
      <c r="BG169" s="416"/>
      <c r="BH169" s="416"/>
      <c r="BI169" s="416"/>
      <c r="BJ169" s="480"/>
      <c r="BK169" s="480"/>
      <c r="BL169" s="480"/>
      <c r="CL169" s="438"/>
      <c r="CM169" s="438"/>
      <c r="CN169" s="437"/>
      <c r="CO169" s="437"/>
      <c r="CP169" s="437"/>
      <c r="CQ169" s="414"/>
      <c r="CR169" s="414"/>
      <c r="CS169" s="414"/>
      <c r="CZ169" s="447"/>
      <c r="DA169" s="447"/>
      <c r="DB169" s="447"/>
      <c r="DC169" s="447"/>
      <c r="DD169" s="447"/>
      <c r="DE169" s="447"/>
      <c r="DF169" s="1151"/>
      <c r="DG169" s="1151"/>
      <c r="DH169" s="1151"/>
      <c r="DI169" s="1151"/>
      <c r="DJ169" s="1151"/>
      <c r="DK169" s="1151"/>
      <c r="DL169" s="1151"/>
      <c r="DM169" s="1151"/>
      <c r="DN169" s="1151"/>
      <c r="DO169" s="1151"/>
    </row>
    <row r="170" spans="10:119" ht="3" customHeight="1" x14ac:dyDescent="0.15">
      <c r="J170" s="429"/>
      <c r="K170" s="418"/>
      <c r="L170" s="418"/>
      <c r="M170" s="425"/>
      <c r="N170" s="425"/>
      <c r="O170" s="425"/>
      <c r="P170" s="425"/>
      <c r="Q170" s="425"/>
      <c r="R170" s="425"/>
      <c r="S170" s="425"/>
      <c r="T170" s="425"/>
      <c r="U170" s="425"/>
      <c r="V170" s="425"/>
      <c r="W170" s="425"/>
      <c r="X170" s="425"/>
      <c r="Y170" s="425"/>
      <c r="Z170" s="425"/>
      <c r="AA170" s="425"/>
      <c r="AB170" s="425"/>
      <c r="AC170" s="428"/>
      <c r="AD170" s="428"/>
      <c r="AE170" s="428"/>
      <c r="AF170" s="428"/>
      <c r="AG170" s="428"/>
      <c r="AH170" s="428"/>
      <c r="AI170" s="428"/>
      <c r="AJ170" s="428"/>
      <c r="AK170" s="425"/>
      <c r="AL170" s="426"/>
      <c r="AM170" s="426"/>
      <c r="AN170" s="426"/>
      <c r="AO170" s="425"/>
      <c r="AP170" s="425"/>
      <c r="AQ170" s="473"/>
      <c r="AR170" s="473"/>
      <c r="AS170" s="1140"/>
      <c r="AT170" s="1140"/>
      <c r="AU170" s="1140"/>
      <c r="AV170" s="1140"/>
      <c r="AW170" s="416"/>
      <c r="AX170" s="472"/>
      <c r="AY170" s="481"/>
      <c r="AZ170" s="481"/>
      <c r="BA170" s="486"/>
      <c r="BB170" s="466"/>
      <c r="BC170" s="469"/>
      <c r="BD170" s="416"/>
      <c r="BE170" s="416"/>
      <c r="BF170" s="416"/>
      <c r="BG170" s="416"/>
      <c r="BH170" s="416"/>
      <c r="BI170" s="416"/>
      <c r="BJ170" s="480"/>
      <c r="BK170" s="480"/>
      <c r="BL170" s="480"/>
      <c r="CL170" s="438"/>
      <c r="CM170" s="438"/>
      <c r="CN170" s="437"/>
      <c r="CO170" s="414"/>
      <c r="CP170" s="414"/>
      <c r="CQ170" s="414"/>
      <c r="CR170" s="414"/>
      <c r="CS170" s="414"/>
      <c r="CZ170" s="447"/>
      <c r="DA170" s="447"/>
      <c r="DB170" s="447"/>
      <c r="DC170" s="447"/>
      <c r="DD170" s="447"/>
      <c r="DE170" s="447"/>
      <c r="DF170" s="1151"/>
      <c r="DG170" s="1151"/>
      <c r="DH170" s="1151"/>
      <c r="DI170" s="1151"/>
      <c r="DJ170" s="1151"/>
      <c r="DK170" s="1151"/>
      <c r="DL170" s="1151"/>
      <c r="DM170" s="1151"/>
      <c r="DN170" s="1151"/>
      <c r="DO170" s="1151"/>
    </row>
    <row r="171" spans="10:119" ht="3" customHeight="1" x14ac:dyDescent="0.15">
      <c r="J171" s="1124">
        <f>給与金額!O6</f>
        <v>0</v>
      </c>
      <c r="K171" s="1124">
        <f>給与金額!P6</f>
        <v>0</v>
      </c>
      <c r="L171" s="1124"/>
      <c r="M171" s="1125">
        <f>給与金額!Q6</f>
        <v>0</v>
      </c>
      <c r="N171" s="1125"/>
      <c r="O171" s="1125"/>
      <c r="P171" s="1125"/>
      <c r="Q171" s="1125"/>
      <c r="R171" s="1125"/>
      <c r="S171" s="1125"/>
      <c r="T171" s="416"/>
      <c r="U171" s="1125">
        <f>給与金額!R6</f>
        <v>0</v>
      </c>
      <c r="V171" s="1125"/>
      <c r="W171" s="1125"/>
      <c r="X171" s="1125"/>
      <c r="Y171" s="1125"/>
      <c r="Z171" s="1125"/>
      <c r="AA171" s="469"/>
      <c r="AB171" s="1139">
        <f>給与金額!S6</f>
        <v>0</v>
      </c>
      <c r="AC171" s="1139"/>
      <c r="AD171" s="1139"/>
      <c r="AE171" s="1139"/>
      <c r="AF171" s="1139"/>
      <c r="AG171" s="1139"/>
      <c r="AH171" s="1139"/>
      <c r="AI171" s="1139"/>
      <c r="AJ171" s="1139"/>
      <c r="AK171" s="1125">
        <f>給与金額!T6</f>
        <v>0</v>
      </c>
      <c r="AL171" s="1125"/>
      <c r="AM171" s="469"/>
      <c r="AN171" s="469"/>
      <c r="AO171" s="469"/>
      <c r="AP171" s="1125">
        <f>給与金額!W6</f>
        <v>0</v>
      </c>
      <c r="AQ171" s="1125"/>
      <c r="AR171" s="1125"/>
      <c r="AS171" s="1125"/>
      <c r="AT171" s="1125"/>
      <c r="AU171" s="1125"/>
      <c r="AV171" s="1125"/>
      <c r="AW171" s="1125"/>
      <c r="AX171" s="469"/>
      <c r="AY171" s="1120">
        <f>給与金額!X6</f>
        <v>0</v>
      </c>
      <c r="AZ171" s="1120"/>
      <c r="BA171" s="1120"/>
      <c r="BB171" s="1120"/>
      <c r="BC171" s="1120"/>
      <c r="BD171" s="1125">
        <f>給与金額!Y6</f>
        <v>0</v>
      </c>
      <c r="BE171" s="1125"/>
      <c r="BF171" s="1125"/>
      <c r="BG171" s="1125"/>
      <c r="BH171" s="1125"/>
      <c r="BI171" s="1125"/>
      <c r="BJ171" s="1125"/>
      <c r="BK171" s="1125"/>
      <c r="BL171" s="1125"/>
      <c r="BS171" s="460"/>
      <c r="BT171" s="460"/>
      <c r="BU171" s="460"/>
      <c r="BV171" s="460"/>
      <c r="BW171" s="460"/>
      <c r="BX171" s="460"/>
      <c r="BY171" s="460"/>
      <c r="BZ171" s="460"/>
      <c r="CA171" s="460"/>
      <c r="CB171" s="460"/>
      <c r="CC171" s="460"/>
      <c r="CD171" s="460"/>
      <c r="CE171" s="460"/>
      <c r="CF171" s="460"/>
      <c r="CG171" s="460"/>
      <c r="CH171" s="460"/>
      <c r="CI171" s="460"/>
      <c r="CJ171" s="460"/>
      <c r="CK171" s="460"/>
      <c r="CL171" s="460"/>
      <c r="CM171" s="460"/>
      <c r="CN171" s="460"/>
      <c r="CO171" s="460"/>
      <c r="CP171" s="460"/>
      <c r="CQ171" s="460"/>
      <c r="CR171" s="460"/>
      <c r="CS171" s="460"/>
      <c r="CT171" s="460"/>
      <c r="CU171" s="460"/>
      <c r="CV171" s="460"/>
      <c r="CW171" s="460"/>
      <c r="CX171" s="460"/>
      <c r="CY171" s="460"/>
      <c r="CZ171" s="460"/>
      <c r="DA171" s="460"/>
      <c r="DB171" s="460"/>
      <c r="DC171" s="460"/>
      <c r="DD171" s="460"/>
      <c r="DE171" s="460"/>
      <c r="DF171" s="441"/>
      <c r="DG171" s="441"/>
      <c r="DH171" s="441"/>
      <c r="DI171" s="441"/>
      <c r="DJ171" s="441"/>
      <c r="DK171" s="441"/>
      <c r="DL171" s="441"/>
      <c r="DM171" s="441"/>
      <c r="DN171" s="441"/>
      <c r="DO171" s="441"/>
    </row>
    <row r="172" spans="10:119" ht="3" customHeight="1" x14ac:dyDescent="0.15">
      <c r="J172" s="1124"/>
      <c r="K172" s="1124"/>
      <c r="L172" s="1124"/>
      <c r="M172" s="1125"/>
      <c r="N172" s="1125"/>
      <c r="O172" s="1125"/>
      <c r="P172" s="1125"/>
      <c r="Q172" s="1125"/>
      <c r="R172" s="1125"/>
      <c r="S172" s="1125"/>
      <c r="T172" s="416"/>
      <c r="U172" s="1125"/>
      <c r="V172" s="1125"/>
      <c r="W172" s="1125"/>
      <c r="X172" s="1125"/>
      <c r="Y172" s="1125"/>
      <c r="Z172" s="1125"/>
      <c r="AA172" s="469"/>
      <c r="AB172" s="1139"/>
      <c r="AC172" s="1139"/>
      <c r="AD172" s="1139"/>
      <c r="AE172" s="1139"/>
      <c r="AF172" s="1139"/>
      <c r="AG172" s="1139"/>
      <c r="AH172" s="1139"/>
      <c r="AI172" s="1139"/>
      <c r="AJ172" s="1139"/>
      <c r="AK172" s="1125"/>
      <c r="AL172" s="1125"/>
      <c r="AM172" s="469"/>
      <c r="AN172" s="469"/>
      <c r="AO172" s="469"/>
      <c r="AP172" s="1125"/>
      <c r="AQ172" s="1125"/>
      <c r="AR172" s="1125"/>
      <c r="AS172" s="1125"/>
      <c r="AT172" s="1125"/>
      <c r="AU172" s="1125"/>
      <c r="AV172" s="1125"/>
      <c r="AW172" s="1125"/>
      <c r="AX172" s="469"/>
      <c r="AY172" s="1120"/>
      <c r="AZ172" s="1120"/>
      <c r="BA172" s="1120"/>
      <c r="BB172" s="1120"/>
      <c r="BC172" s="1120"/>
      <c r="BD172" s="1125"/>
      <c r="BE172" s="1125"/>
      <c r="BF172" s="1125"/>
      <c r="BG172" s="1125"/>
      <c r="BH172" s="1125"/>
      <c r="BI172" s="1125"/>
      <c r="BJ172" s="1125"/>
      <c r="BK172" s="1125"/>
      <c r="BL172" s="1125"/>
      <c r="BS172" s="460"/>
      <c r="BT172" s="460"/>
      <c r="BU172" s="460"/>
      <c r="BV172" s="460"/>
      <c r="BW172" s="460"/>
      <c r="BX172" s="460"/>
      <c r="BY172" s="460"/>
      <c r="BZ172" s="460"/>
      <c r="CA172" s="460"/>
      <c r="CB172" s="460"/>
      <c r="CC172" s="460"/>
      <c r="CD172" s="460"/>
      <c r="CE172" s="460"/>
      <c r="CF172" s="460"/>
      <c r="CG172" s="460"/>
      <c r="CH172" s="460"/>
      <c r="CI172" s="460"/>
      <c r="CJ172" s="460"/>
      <c r="CK172" s="460"/>
      <c r="CL172" s="460"/>
      <c r="CM172" s="460"/>
      <c r="CN172" s="460"/>
      <c r="CO172" s="460"/>
      <c r="CP172" s="460"/>
      <c r="CQ172" s="460"/>
      <c r="CR172" s="460"/>
      <c r="CS172" s="460"/>
      <c r="CT172" s="460"/>
      <c r="CU172" s="460"/>
      <c r="CV172" s="460"/>
      <c r="CW172" s="460"/>
      <c r="CX172" s="460"/>
      <c r="CY172" s="460"/>
      <c r="CZ172" s="460"/>
      <c r="DA172" s="460"/>
      <c r="DB172" s="460"/>
      <c r="DC172" s="460"/>
      <c r="DD172" s="460"/>
      <c r="DE172" s="460"/>
      <c r="DF172" s="1151">
        <f>年末調整2!U31</f>
        <v>0</v>
      </c>
      <c r="DG172" s="1151"/>
      <c r="DH172" s="1151"/>
      <c r="DI172" s="1151"/>
      <c r="DJ172" s="1151"/>
      <c r="DK172" s="1151"/>
      <c r="DL172" s="1151"/>
      <c r="DM172" s="1151"/>
      <c r="DN172" s="1151"/>
      <c r="DO172" s="1151"/>
    </row>
    <row r="173" spans="10:119" ht="3" customHeight="1" x14ac:dyDescent="0.15">
      <c r="J173" s="1124"/>
      <c r="K173" s="1124"/>
      <c r="L173" s="1124"/>
      <c r="M173" s="1125"/>
      <c r="N173" s="1125"/>
      <c r="O173" s="1125"/>
      <c r="P173" s="1125"/>
      <c r="Q173" s="1125"/>
      <c r="R173" s="1125"/>
      <c r="S173" s="1125"/>
      <c r="T173" s="416"/>
      <c r="U173" s="1125"/>
      <c r="V173" s="1125"/>
      <c r="W173" s="1125"/>
      <c r="X173" s="1125"/>
      <c r="Y173" s="1125"/>
      <c r="Z173" s="1125"/>
      <c r="AA173" s="469"/>
      <c r="AB173" s="1139"/>
      <c r="AC173" s="1139"/>
      <c r="AD173" s="1139"/>
      <c r="AE173" s="1139"/>
      <c r="AF173" s="1139"/>
      <c r="AG173" s="1139"/>
      <c r="AH173" s="1139"/>
      <c r="AI173" s="1139"/>
      <c r="AJ173" s="1139"/>
      <c r="AK173" s="1125"/>
      <c r="AL173" s="1125"/>
      <c r="AM173" s="469"/>
      <c r="AN173" s="469"/>
      <c r="AO173" s="469"/>
      <c r="AP173" s="1125"/>
      <c r="AQ173" s="1125"/>
      <c r="AR173" s="1125"/>
      <c r="AS173" s="1125"/>
      <c r="AT173" s="1125"/>
      <c r="AU173" s="1125"/>
      <c r="AV173" s="1125"/>
      <c r="AW173" s="1125"/>
      <c r="AX173" s="469"/>
      <c r="AY173" s="1120"/>
      <c r="AZ173" s="1120"/>
      <c r="BA173" s="1120"/>
      <c r="BB173" s="1120"/>
      <c r="BC173" s="1120"/>
      <c r="BD173" s="1125"/>
      <c r="BE173" s="1125"/>
      <c r="BF173" s="1125"/>
      <c r="BG173" s="1125"/>
      <c r="BH173" s="1125"/>
      <c r="BI173" s="1125"/>
      <c r="BJ173" s="1125"/>
      <c r="BK173" s="1125"/>
      <c r="BL173" s="1125"/>
      <c r="BP173" s="453"/>
      <c r="BS173" s="460"/>
      <c r="BT173" s="460"/>
      <c r="BU173" s="460"/>
      <c r="BV173" s="460"/>
      <c r="BW173" s="460"/>
      <c r="BX173" s="460"/>
      <c r="BY173" s="460"/>
      <c r="BZ173" s="460"/>
      <c r="CA173" s="460"/>
      <c r="CB173" s="460"/>
      <c r="CC173" s="460"/>
      <c r="CD173" s="460"/>
      <c r="CE173" s="460"/>
      <c r="CF173" s="460"/>
      <c r="CG173" s="460"/>
      <c r="CH173" s="460"/>
      <c r="CI173" s="460"/>
      <c r="CJ173" s="460"/>
      <c r="CK173" s="460"/>
      <c r="CL173" s="460"/>
      <c r="CM173" s="460"/>
      <c r="CN173" s="460"/>
      <c r="CO173" s="460"/>
      <c r="CP173" s="460"/>
      <c r="CQ173" s="460"/>
      <c r="CR173" s="460"/>
      <c r="CS173" s="460"/>
      <c r="CT173" s="460"/>
      <c r="CU173" s="460"/>
      <c r="CV173" s="460"/>
      <c r="CW173" s="460"/>
      <c r="CX173" s="460"/>
      <c r="CY173" s="460"/>
      <c r="CZ173" s="460"/>
      <c r="DA173" s="460"/>
      <c r="DB173" s="460"/>
      <c r="DC173" s="460"/>
      <c r="DD173" s="460"/>
      <c r="DE173" s="460"/>
      <c r="DF173" s="1151"/>
      <c r="DG173" s="1151"/>
      <c r="DH173" s="1151"/>
      <c r="DI173" s="1151"/>
      <c r="DJ173" s="1151"/>
      <c r="DK173" s="1151"/>
      <c r="DL173" s="1151"/>
      <c r="DM173" s="1151"/>
      <c r="DN173" s="1151"/>
      <c r="DO173" s="1151"/>
    </row>
    <row r="174" spans="10:119" ht="3" customHeight="1" x14ac:dyDescent="0.15">
      <c r="J174" s="1124"/>
      <c r="K174" s="1124"/>
      <c r="L174" s="1124"/>
      <c r="M174" s="1125"/>
      <c r="N174" s="1125"/>
      <c r="O174" s="1125"/>
      <c r="P174" s="1125"/>
      <c r="Q174" s="1125"/>
      <c r="R174" s="1125"/>
      <c r="S174" s="1125"/>
      <c r="T174" s="416"/>
      <c r="U174" s="1125"/>
      <c r="V174" s="1125"/>
      <c r="W174" s="1125"/>
      <c r="X174" s="1125"/>
      <c r="Y174" s="1125"/>
      <c r="Z174" s="1125"/>
      <c r="AA174" s="469"/>
      <c r="AB174" s="1139"/>
      <c r="AC174" s="1139"/>
      <c r="AD174" s="1139"/>
      <c r="AE174" s="1139"/>
      <c r="AF174" s="1139"/>
      <c r="AG174" s="1139"/>
      <c r="AH174" s="1139"/>
      <c r="AI174" s="1139"/>
      <c r="AJ174" s="1139"/>
      <c r="AK174" s="1125"/>
      <c r="AL174" s="1125"/>
      <c r="AM174" s="469"/>
      <c r="AN174" s="469"/>
      <c r="AO174" s="469"/>
      <c r="AP174" s="1125"/>
      <c r="AQ174" s="1125"/>
      <c r="AR174" s="1125"/>
      <c r="AS174" s="1125"/>
      <c r="AT174" s="1125"/>
      <c r="AU174" s="1125"/>
      <c r="AV174" s="1125"/>
      <c r="AW174" s="1125"/>
      <c r="AX174" s="469"/>
      <c r="AY174" s="1120"/>
      <c r="AZ174" s="1120"/>
      <c r="BA174" s="1120"/>
      <c r="BB174" s="1120"/>
      <c r="BC174" s="1120"/>
      <c r="BD174" s="1125"/>
      <c r="BE174" s="1125"/>
      <c r="BF174" s="1125"/>
      <c r="BG174" s="1125"/>
      <c r="BH174" s="1125"/>
      <c r="BI174" s="1125"/>
      <c r="BJ174" s="1125"/>
      <c r="BK174" s="1125"/>
      <c r="BL174" s="1125"/>
      <c r="BM174" s="453"/>
      <c r="BN174" s="453"/>
      <c r="BO174" s="453"/>
      <c r="BP174" s="453"/>
      <c r="BS174" s="460"/>
      <c r="BT174" s="460"/>
      <c r="BU174" s="460"/>
      <c r="BV174" s="460"/>
      <c r="BW174" s="460"/>
      <c r="BX174" s="460"/>
      <c r="BY174" s="460"/>
      <c r="BZ174" s="460"/>
      <c r="CA174" s="460"/>
      <c r="CB174" s="460"/>
      <c r="CC174" s="460"/>
      <c r="CD174" s="460"/>
      <c r="CE174" s="460"/>
      <c r="CF174" s="460"/>
      <c r="CG174" s="460"/>
      <c r="CH174" s="460"/>
      <c r="CI174" s="460"/>
      <c r="CJ174" s="460"/>
      <c r="CK174" s="460"/>
      <c r="CL174" s="460"/>
      <c r="CM174" s="460"/>
      <c r="CN174" s="460"/>
      <c r="CO174" s="460"/>
      <c r="CP174" s="460"/>
      <c r="CQ174" s="460"/>
      <c r="CR174" s="460"/>
      <c r="CS174" s="460"/>
      <c r="CT174" s="460"/>
      <c r="CU174" s="460"/>
      <c r="CV174" s="460"/>
      <c r="CW174" s="460"/>
      <c r="CX174" s="460"/>
      <c r="CY174" s="460"/>
      <c r="CZ174" s="460"/>
      <c r="DA174" s="460"/>
      <c r="DB174" s="460"/>
      <c r="DC174" s="460"/>
      <c r="DD174" s="460"/>
      <c r="DE174" s="460"/>
      <c r="DF174" s="1151"/>
      <c r="DG174" s="1151"/>
      <c r="DH174" s="1151"/>
      <c r="DI174" s="1151"/>
      <c r="DJ174" s="1151"/>
      <c r="DK174" s="1151"/>
      <c r="DL174" s="1151"/>
      <c r="DM174" s="1151"/>
      <c r="DN174" s="1151"/>
      <c r="DO174" s="1151"/>
    </row>
    <row r="175" spans="10:119" ht="3" customHeight="1" x14ac:dyDescent="0.15">
      <c r="J175" s="408"/>
      <c r="M175" s="435"/>
      <c r="N175" s="435"/>
      <c r="O175" s="435"/>
      <c r="P175" s="435"/>
      <c r="Q175" s="435"/>
      <c r="R175" s="435"/>
      <c r="S175" s="435"/>
      <c r="T175" s="427"/>
      <c r="U175" s="427"/>
      <c r="V175" s="427"/>
      <c r="W175" s="427"/>
      <c r="X175" s="427"/>
      <c r="Y175" s="427"/>
      <c r="Z175" s="427"/>
      <c r="AA175" s="427"/>
      <c r="AB175" s="497"/>
      <c r="AC175" s="498"/>
      <c r="AD175" s="498"/>
      <c r="AE175" s="498"/>
      <c r="AF175" s="498"/>
      <c r="AG175" s="498"/>
      <c r="AH175" s="498"/>
      <c r="AI175" s="498"/>
      <c r="AJ175" s="498"/>
      <c r="AK175" s="467"/>
      <c r="AL175" s="446"/>
      <c r="AM175" s="446"/>
      <c r="AN175" s="446"/>
      <c r="AO175" s="467"/>
      <c r="AP175" s="427"/>
      <c r="AQ175" s="427"/>
      <c r="AR175" s="427"/>
      <c r="AS175" s="427"/>
      <c r="AT175" s="427"/>
      <c r="AU175" s="427"/>
      <c r="AV175" s="427"/>
      <c r="AW175" s="427"/>
      <c r="AX175" s="474"/>
      <c r="AY175" s="481"/>
      <c r="AZ175" s="481"/>
      <c r="BA175" s="481"/>
      <c r="BB175" s="466"/>
      <c r="BC175" s="442"/>
      <c r="BD175" s="442"/>
      <c r="BE175" s="442"/>
      <c r="BF175" s="442"/>
      <c r="BG175" s="442"/>
      <c r="BH175" s="442"/>
      <c r="BI175" s="442"/>
      <c r="BJ175" s="477"/>
      <c r="BK175" s="477"/>
      <c r="BL175" s="477"/>
      <c r="CE175" s="412"/>
      <c r="CF175" s="412"/>
      <c r="CG175" s="412"/>
      <c r="CH175" s="412"/>
      <c r="CI175" s="414"/>
      <c r="CJ175" s="414"/>
      <c r="CK175" s="414"/>
      <c r="CL175" s="414"/>
      <c r="CM175" s="414"/>
      <c r="CN175" s="414"/>
      <c r="CO175" s="414"/>
      <c r="CP175" s="414"/>
      <c r="CQ175" s="414"/>
      <c r="CR175" s="414"/>
      <c r="CS175" s="414"/>
      <c r="DB175" s="447"/>
      <c r="DC175" s="447"/>
      <c r="DD175" s="447"/>
      <c r="DE175" s="447"/>
      <c r="DF175" s="1151"/>
      <c r="DG175" s="1151"/>
      <c r="DH175" s="1151"/>
      <c r="DI175" s="1151"/>
      <c r="DJ175" s="1151"/>
      <c r="DK175" s="1151"/>
      <c r="DL175" s="1151"/>
      <c r="DM175" s="1151"/>
      <c r="DN175" s="1151"/>
      <c r="DO175" s="1151"/>
    </row>
    <row r="176" spans="10:119" ht="3" customHeight="1" x14ac:dyDescent="0.15">
      <c r="J176" s="345"/>
      <c r="M176" s="425"/>
      <c r="N176" s="425"/>
      <c r="O176" s="425"/>
      <c r="P176" s="425"/>
      <c r="Q176" s="425"/>
      <c r="R176" s="425"/>
      <c r="S176" s="425"/>
      <c r="T176" s="425"/>
      <c r="U176" s="467"/>
      <c r="V176" s="467"/>
      <c r="W176" s="467"/>
      <c r="X176" s="467"/>
      <c r="Y176" s="467"/>
      <c r="Z176" s="467"/>
      <c r="AA176" s="467"/>
      <c r="AB176" s="499"/>
      <c r="AC176" s="498"/>
      <c r="AD176" s="498"/>
      <c r="AE176" s="498"/>
      <c r="AF176" s="498"/>
      <c r="AG176" s="498"/>
      <c r="AH176" s="498"/>
      <c r="AI176" s="498"/>
      <c r="AJ176" s="498"/>
      <c r="AK176" s="467"/>
      <c r="AL176" s="475"/>
      <c r="AM176" s="475"/>
      <c r="AN176" s="475"/>
      <c r="AO176" s="467"/>
      <c r="AP176" s="427"/>
      <c r="AQ176" s="427"/>
      <c r="AR176" s="427"/>
      <c r="AS176" s="1140">
        <f>給与金額!U7</f>
        <v>0</v>
      </c>
      <c r="AT176" s="1140"/>
      <c r="AU176" s="1140"/>
      <c r="AV176" s="1140"/>
      <c r="AW176" s="427"/>
      <c r="AX176" s="474"/>
      <c r="AY176" s="481"/>
      <c r="AZ176" s="481"/>
      <c r="BA176" s="486"/>
      <c r="BB176" s="466"/>
      <c r="BC176" s="471"/>
      <c r="BD176" s="471"/>
      <c r="BE176" s="471"/>
      <c r="BF176" s="471"/>
      <c r="BG176" s="471"/>
      <c r="BH176" s="471"/>
      <c r="BI176" s="471"/>
      <c r="BJ176" s="477"/>
      <c r="BK176" s="477"/>
      <c r="BL176" s="477"/>
      <c r="CE176" s="412"/>
      <c r="CF176" s="412"/>
      <c r="CG176" s="412"/>
      <c r="CH176" s="412"/>
      <c r="CI176" s="414"/>
      <c r="CJ176" s="414"/>
      <c r="CK176" s="414"/>
      <c r="CL176" s="414"/>
      <c r="CM176" s="414"/>
      <c r="CN176" s="414"/>
      <c r="CO176" s="414"/>
      <c r="CP176" s="414"/>
      <c r="CQ176" s="414"/>
      <c r="CR176" s="414"/>
      <c r="CS176" s="414"/>
      <c r="DB176" s="447"/>
      <c r="DC176" s="447"/>
      <c r="DD176" s="447"/>
      <c r="DE176" s="447"/>
      <c r="DF176" s="1151" t="str">
        <f>年末調整2!U32</f>
        <v/>
      </c>
      <c r="DG176" s="1151"/>
      <c r="DH176" s="1151"/>
      <c r="DI176" s="1151"/>
      <c r="DJ176" s="1151"/>
      <c r="DK176" s="1151"/>
      <c r="DL176" s="1151"/>
      <c r="DM176" s="1151"/>
      <c r="DN176" s="1151"/>
      <c r="DO176" s="1151"/>
    </row>
    <row r="177" spans="10:119" ht="3" customHeight="1" x14ac:dyDescent="0.15">
      <c r="J177" s="345"/>
      <c r="M177" s="425"/>
      <c r="N177" s="425"/>
      <c r="O177" s="425"/>
      <c r="P177" s="425"/>
      <c r="Q177" s="425"/>
      <c r="R177" s="425"/>
      <c r="S177" s="425"/>
      <c r="T177" s="425"/>
      <c r="U177" s="467"/>
      <c r="V177" s="467"/>
      <c r="W177" s="467"/>
      <c r="X177" s="467"/>
      <c r="Y177" s="467"/>
      <c r="Z177" s="467"/>
      <c r="AA177" s="467"/>
      <c r="AB177" s="499"/>
      <c r="AC177" s="498"/>
      <c r="AD177" s="498"/>
      <c r="AE177" s="498"/>
      <c r="AF177" s="498"/>
      <c r="AG177" s="498"/>
      <c r="AH177" s="498"/>
      <c r="AI177" s="498"/>
      <c r="AJ177" s="498"/>
      <c r="AK177" s="467"/>
      <c r="AL177" s="475"/>
      <c r="AM177" s="475"/>
      <c r="AN177" s="475"/>
      <c r="AO177" s="467"/>
      <c r="AP177" s="427"/>
      <c r="AQ177" s="427"/>
      <c r="AR177" s="427"/>
      <c r="AS177" s="1140"/>
      <c r="AT177" s="1140"/>
      <c r="AU177" s="1140"/>
      <c r="AV177" s="1140"/>
      <c r="AW177" s="427"/>
      <c r="AX177" s="474"/>
      <c r="AY177" s="481"/>
      <c r="AZ177" s="481"/>
      <c r="BA177" s="486"/>
      <c r="BB177" s="466"/>
      <c r="BC177" s="471"/>
      <c r="BD177" s="471"/>
      <c r="BE177" s="471"/>
      <c r="BF177" s="471"/>
      <c r="BG177" s="471"/>
      <c r="BH177" s="471"/>
      <c r="BI177" s="471"/>
      <c r="BJ177" s="477"/>
      <c r="BK177" s="477"/>
      <c r="BL177" s="477"/>
      <c r="CE177" s="412"/>
      <c r="CF177" s="412"/>
      <c r="CG177" s="412"/>
      <c r="CH177" s="412"/>
      <c r="CI177" s="414"/>
      <c r="CJ177" s="414"/>
      <c r="CK177" s="414"/>
      <c r="CL177" s="414"/>
      <c r="CM177" s="414"/>
      <c r="CN177" s="414"/>
      <c r="CO177" s="414"/>
      <c r="CP177" s="414"/>
      <c r="CQ177" s="414"/>
      <c r="CR177" s="414"/>
      <c r="CS177" s="414"/>
      <c r="DB177" s="432"/>
      <c r="DC177" s="432"/>
      <c r="DD177" s="432"/>
      <c r="DE177" s="432"/>
      <c r="DF177" s="1151"/>
      <c r="DG177" s="1151"/>
      <c r="DH177" s="1151"/>
      <c r="DI177" s="1151"/>
      <c r="DJ177" s="1151"/>
      <c r="DK177" s="1151"/>
      <c r="DL177" s="1151"/>
      <c r="DM177" s="1151"/>
      <c r="DN177" s="1151"/>
      <c r="DO177" s="1151"/>
    </row>
    <row r="178" spans="10:119" ht="3" customHeight="1" x14ac:dyDescent="0.15">
      <c r="J178" s="345"/>
      <c r="M178" s="425"/>
      <c r="N178" s="425"/>
      <c r="O178" s="425"/>
      <c r="P178" s="425"/>
      <c r="Q178" s="425"/>
      <c r="R178" s="425"/>
      <c r="S178" s="425"/>
      <c r="T178" s="425"/>
      <c r="U178" s="467"/>
      <c r="V178" s="467"/>
      <c r="W178" s="467"/>
      <c r="X178" s="467"/>
      <c r="Y178" s="467"/>
      <c r="Z178" s="467"/>
      <c r="AA178" s="467"/>
      <c r="AB178" s="499"/>
      <c r="AC178" s="498"/>
      <c r="AD178" s="498"/>
      <c r="AE178" s="498"/>
      <c r="AF178" s="498"/>
      <c r="AG178" s="498"/>
      <c r="AH178" s="498"/>
      <c r="AI178" s="498"/>
      <c r="AJ178" s="498"/>
      <c r="AK178" s="467"/>
      <c r="AL178" s="475"/>
      <c r="AM178" s="475"/>
      <c r="AN178" s="475"/>
      <c r="AO178" s="467"/>
      <c r="AP178" s="467"/>
      <c r="AQ178" s="476"/>
      <c r="AR178" s="476"/>
      <c r="AS178" s="1140"/>
      <c r="AT178" s="1140"/>
      <c r="AU178" s="1140"/>
      <c r="AV178" s="1140"/>
      <c r="AW178" s="469"/>
      <c r="AX178" s="474"/>
      <c r="AY178" s="481"/>
      <c r="AZ178" s="481"/>
      <c r="BA178" s="486"/>
      <c r="BB178" s="466"/>
      <c r="BC178" s="471"/>
      <c r="BD178" s="471"/>
      <c r="BE178" s="471"/>
      <c r="BF178" s="471"/>
      <c r="BG178" s="471"/>
      <c r="BH178" s="471"/>
      <c r="BI178" s="471"/>
      <c r="BJ178" s="477"/>
      <c r="BK178" s="477"/>
      <c r="BL178" s="477"/>
      <c r="CE178" s="412"/>
      <c r="CF178" s="412"/>
      <c r="CG178" s="412"/>
      <c r="CH178" s="412"/>
      <c r="CI178" s="414"/>
      <c r="CJ178" s="414"/>
      <c r="CK178" s="414"/>
      <c r="CL178" s="414"/>
      <c r="CM178" s="414"/>
      <c r="CN178" s="414"/>
      <c r="CO178" s="414"/>
      <c r="CP178" s="414"/>
      <c r="CQ178" s="414"/>
      <c r="CR178" s="414"/>
      <c r="CS178" s="414"/>
      <c r="DB178" s="447"/>
      <c r="DC178" s="447"/>
      <c r="DD178" s="447"/>
      <c r="DE178" s="447"/>
      <c r="DF178" s="1151"/>
      <c r="DG178" s="1151"/>
      <c r="DH178" s="1151"/>
      <c r="DI178" s="1151"/>
      <c r="DJ178" s="1151"/>
      <c r="DK178" s="1151"/>
      <c r="DL178" s="1151"/>
      <c r="DM178" s="1151"/>
      <c r="DN178" s="1151"/>
      <c r="DO178" s="1151"/>
    </row>
    <row r="179" spans="10:119" ht="3" customHeight="1" x14ac:dyDescent="0.15">
      <c r="J179" s="1124">
        <f>給与金額!O7</f>
        <v>0</v>
      </c>
      <c r="K179" s="1124">
        <f>給与金額!P7</f>
        <v>0</v>
      </c>
      <c r="L179" s="1124"/>
      <c r="M179" s="1125">
        <f>給与金額!Q7</f>
        <v>0</v>
      </c>
      <c r="N179" s="1125"/>
      <c r="O179" s="1125"/>
      <c r="P179" s="1125"/>
      <c r="Q179" s="1125"/>
      <c r="R179" s="1125"/>
      <c r="S179" s="1125"/>
      <c r="T179" s="416"/>
      <c r="U179" s="1125">
        <f>給与金額!R7</f>
        <v>0</v>
      </c>
      <c r="V179" s="1125"/>
      <c r="W179" s="1125"/>
      <c r="X179" s="1125"/>
      <c r="Y179" s="1125"/>
      <c r="Z179" s="1125"/>
      <c r="AA179" s="469"/>
      <c r="AB179" s="1139">
        <f>給与金額!S7</f>
        <v>0</v>
      </c>
      <c r="AC179" s="1139"/>
      <c r="AD179" s="1139"/>
      <c r="AE179" s="1139"/>
      <c r="AF179" s="1139"/>
      <c r="AG179" s="1139"/>
      <c r="AH179" s="1139"/>
      <c r="AI179" s="1139"/>
      <c r="AJ179" s="1139"/>
      <c r="AK179" s="1125">
        <f>給与金額!T7</f>
        <v>0</v>
      </c>
      <c r="AL179" s="1125"/>
      <c r="AM179" s="469"/>
      <c r="AN179" s="469"/>
      <c r="AO179" s="469"/>
      <c r="AP179" s="1125">
        <f>給与金額!W7</f>
        <v>0</v>
      </c>
      <c r="AQ179" s="1125"/>
      <c r="AR179" s="1125"/>
      <c r="AS179" s="1125"/>
      <c r="AT179" s="1125"/>
      <c r="AU179" s="1125"/>
      <c r="AV179" s="1125"/>
      <c r="AW179" s="1125"/>
      <c r="AX179" s="469"/>
      <c r="AY179" s="1120">
        <f>給与金額!X7</f>
        <v>0</v>
      </c>
      <c r="AZ179" s="1120"/>
      <c r="BA179" s="1120"/>
      <c r="BB179" s="1120"/>
      <c r="BC179" s="1120"/>
      <c r="BD179" s="1125">
        <f>給与金額!Y7</f>
        <v>0</v>
      </c>
      <c r="BE179" s="1125"/>
      <c r="BF179" s="1125"/>
      <c r="BG179" s="1125"/>
      <c r="BH179" s="1125"/>
      <c r="BI179" s="1125"/>
      <c r="BJ179" s="1125"/>
      <c r="BK179" s="1125"/>
      <c r="BL179" s="1125"/>
      <c r="BS179" s="460"/>
      <c r="BT179" s="460"/>
      <c r="BU179" s="460"/>
      <c r="BV179" s="460"/>
      <c r="BW179" s="460"/>
      <c r="BX179" s="460"/>
      <c r="BY179" s="460"/>
      <c r="BZ179" s="460"/>
      <c r="CA179" s="460"/>
      <c r="CB179" s="460"/>
      <c r="CC179" s="460"/>
      <c r="CD179" s="460"/>
      <c r="CE179" s="460"/>
      <c r="CF179" s="460"/>
      <c r="CG179" s="460"/>
      <c r="CH179" s="460"/>
      <c r="CI179" s="460"/>
      <c r="CJ179" s="460"/>
      <c r="CK179" s="460"/>
      <c r="CL179" s="460"/>
      <c r="CM179" s="460"/>
      <c r="CN179" s="460"/>
      <c r="CO179" s="460"/>
      <c r="CP179" s="460"/>
      <c r="CQ179" s="460"/>
      <c r="CR179" s="460"/>
      <c r="CS179" s="460"/>
      <c r="CT179" s="460"/>
      <c r="CU179" s="460"/>
      <c r="CV179" s="460"/>
      <c r="CW179" s="460"/>
      <c r="CX179" s="460"/>
      <c r="CY179" s="460"/>
      <c r="CZ179" s="460"/>
      <c r="DA179" s="460"/>
      <c r="DB179" s="460"/>
      <c r="DC179" s="460"/>
      <c r="DD179" s="460"/>
      <c r="DE179" s="460"/>
      <c r="DF179" s="1151"/>
      <c r="DG179" s="1151"/>
      <c r="DH179" s="1151"/>
      <c r="DI179" s="1151"/>
      <c r="DJ179" s="1151"/>
      <c r="DK179" s="1151"/>
      <c r="DL179" s="1151"/>
      <c r="DM179" s="1151"/>
      <c r="DN179" s="1151"/>
      <c r="DO179" s="1151"/>
    </row>
    <row r="180" spans="10:119" ht="3" customHeight="1" x14ac:dyDescent="0.15">
      <c r="J180" s="1124"/>
      <c r="K180" s="1124"/>
      <c r="L180" s="1124"/>
      <c r="M180" s="1125"/>
      <c r="N180" s="1125"/>
      <c r="O180" s="1125"/>
      <c r="P180" s="1125"/>
      <c r="Q180" s="1125"/>
      <c r="R180" s="1125"/>
      <c r="S180" s="1125"/>
      <c r="T180" s="416"/>
      <c r="U180" s="1125"/>
      <c r="V180" s="1125"/>
      <c r="W180" s="1125"/>
      <c r="X180" s="1125"/>
      <c r="Y180" s="1125"/>
      <c r="Z180" s="1125"/>
      <c r="AA180" s="469"/>
      <c r="AB180" s="1139"/>
      <c r="AC180" s="1139"/>
      <c r="AD180" s="1139"/>
      <c r="AE180" s="1139"/>
      <c r="AF180" s="1139"/>
      <c r="AG180" s="1139"/>
      <c r="AH180" s="1139"/>
      <c r="AI180" s="1139"/>
      <c r="AJ180" s="1139"/>
      <c r="AK180" s="1125"/>
      <c r="AL180" s="1125"/>
      <c r="AM180" s="469"/>
      <c r="AN180" s="469"/>
      <c r="AO180" s="469"/>
      <c r="AP180" s="1125"/>
      <c r="AQ180" s="1125"/>
      <c r="AR180" s="1125"/>
      <c r="AS180" s="1125"/>
      <c r="AT180" s="1125"/>
      <c r="AU180" s="1125"/>
      <c r="AV180" s="1125"/>
      <c r="AW180" s="1125"/>
      <c r="AX180" s="469"/>
      <c r="AY180" s="1120"/>
      <c r="AZ180" s="1120"/>
      <c r="BA180" s="1120"/>
      <c r="BB180" s="1120"/>
      <c r="BC180" s="1120"/>
      <c r="BD180" s="1125"/>
      <c r="BE180" s="1125"/>
      <c r="BF180" s="1125"/>
      <c r="BG180" s="1125"/>
      <c r="BH180" s="1125"/>
      <c r="BI180" s="1125"/>
      <c r="BJ180" s="1125"/>
      <c r="BK180" s="1125"/>
      <c r="BL180" s="1125"/>
      <c r="BS180" s="460"/>
      <c r="BT180" s="460"/>
      <c r="BU180" s="460"/>
      <c r="BV180" s="460"/>
      <c r="BW180" s="460"/>
      <c r="BX180" s="460"/>
      <c r="BY180" s="460"/>
      <c r="BZ180" s="460"/>
      <c r="CA180" s="460"/>
      <c r="CB180" s="460"/>
      <c r="CC180" s="460"/>
      <c r="CD180" s="460"/>
      <c r="CE180" s="460"/>
      <c r="CF180" s="460"/>
      <c r="CG180" s="460"/>
      <c r="CH180" s="460"/>
      <c r="CI180" s="460"/>
      <c r="CJ180" s="460"/>
      <c r="CK180" s="460"/>
      <c r="CL180" s="460"/>
      <c r="CM180" s="460"/>
      <c r="CN180" s="460"/>
      <c r="CO180" s="460"/>
      <c r="CP180" s="460"/>
      <c r="CQ180" s="460"/>
      <c r="CR180" s="460"/>
      <c r="CS180" s="460"/>
      <c r="CT180" s="460"/>
      <c r="CU180" s="460"/>
      <c r="CV180" s="460"/>
      <c r="CW180" s="460"/>
      <c r="CX180" s="460"/>
      <c r="CY180" s="460"/>
      <c r="CZ180" s="460"/>
      <c r="DA180" s="460"/>
      <c r="DB180" s="460"/>
      <c r="DC180" s="460"/>
      <c r="DD180" s="460"/>
      <c r="DE180" s="460"/>
      <c r="DF180" s="441"/>
      <c r="DG180" s="441"/>
      <c r="DH180" s="441"/>
      <c r="DI180" s="441"/>
      <c r="DJ180" s="441"/>
      <c r="DK180" s="441"/>
      <c r="DL180" s="441"/>
      <c r="DM180" s="441"/>
      <c r="DN180" s="441"/>
      <c r="DO180" s="441"/>
    </row>
    <row r="181" spans="10:119" ht="3" customHeight="1" x14ac:dyDescent="0.15">
      <c r="J181" s="1124"/>
      <c r="K181" s="1124"/>
      <c r="L181" s="1124"/>
      <c r="M181" s="1125"/>
      <c r="N181" s="1125"/>
      <c r="O181" s="1125"/>
      <c r="P181" s="1125"/>
      <c r="Q181" s="1125"/>
      <c r="R181" s="1125"/>
      <c r="S181" s="1125"/>
      <c r="T181" s="416"/>
      <c r="U181" s="1125"/>
      <c r="V181" s="1125"/>
      <c r="W181" s="1125"/>
      <c r="X181" s="1125"/>
      <c r="Y181" s="1125"/>
      <c r="Z181" s="1125"/>
      <c r="AA181" s="469"/>
      <c r="AB181" s="1139"/>
      <c r="AC181" s="1139"/>
      <c r="AD181" s="1139"/>
      <c r="AE181" s="1139"/>
      <c r="AF181" s="1139"/>
      <c r="AG181" s="1139"/>
      <c r="AH181" s="1139"/>
      <c r="AI181" s="1139"/>
      <c r="AJ181" s="1139"/>
      <c r="AK181" s="1125"/>
      <c r="AL181" s="1125"/>
      <c r="AM181" s="469"/>
      <c r="AN181" s="469"/>
      <c r="AO181" s="469"/>
      <c r="AP181" s="1125"/>
      <c r="AQ181" s="1125"/>
      <c r="AR181" s="1125"/>
      <c r="AS181" s="1125"/>
      <c r="AT181" s="1125"/>
      <c r="AU181" s="1125"/>
      <c r="AV181" s="1125"/>
      <c r="AW181" s="1125"/>
      <c r="AX181" s="469"/>
      <c r="AY181" s="1120"/>
      <c r="AZ181" s="1120"/>
      <c r="BA181" s="1120"/>
      <c r="BB181" s="1120"/>
      <c r="BC181" s="1120"/>
      <c r="BD181" s="1125"/>
      <c r="BE181" s="1125"/>
      <c r="BF181" s="1125"/>
      <c r="BG181" s="1125"/>
      <c r="BH181" s="1125"/>
      <c r="BI181" s="1125"/>
      <c r="BJ181" s="1125"/>
      <c r="BK181" s="1125"/>
      <c r="BL181" s="1125"/>
      <c r="BP181" s="453"/>
      <c r="BS181" s="460"/>
      <c r="BT181" s="460"/>
      <c r="BU181" s="460"/>
      <c r="BV181" s="460"/>
      <c r="BW181" s="460"/>
      <c r="BX181" s="460"/>
      <c r="BY181" s="460"/>
      <c r="BZ181" s="460"/>
      <c r="CA181" s="460"/>
      <c r="CB181" s="460"/>
      <c r="CC181" s="460"/>
      <c r="CD181" s="460"/>
      <c r="CE181" s="460"/>
      <c r="CF181" s="460"/>
      <c r="CG181" s="460"/>
      <c r="CH181" s="460"/>
      <c r="CI181" s="460"/>
      <c r="CJ181" s="460"/>
      <c r="CK181" s="460"/>
      <c r="CL181" s="460"/>
      <c r="CM181" s="460"/>
      <c r="CN181" s="460"/>
      <c r="CO181" s="460"/>
      <c r="CP181" s="460"/>
      <c r="CQ181" s="460"/>
      <c r="CR181" s="460"/>
      <c r="CS181" s="460"/>
      <c r="CT181" s="460"/>
      <c r="CU181" s="460"/>
      <c r="CV181" s="460"/>
      <c r="CW181" s="460"/>
      <c r="CX181" s="460"/>
      <c r="CY181" s="460"/>
      <c r="CZ181" s="460"/>
      <c r="DA181" s="460"/>
      <c r="DB181" s="460"/>
      <c r="DC181" s="460"/>
      <c r="DD181" s="460"/>
      <c r="DE181" s="460"/>
      <c r="DF181" s="1151">
        <f>年末調整2!U33</f>
        <v>0</v>
      </c>
      <c r="DG181" s="1151"/>
      <c r="DH181" s="1151"/>
      <c r="DI181" s="1151"/>
      <c r="DJ181" s="1151"/>
      <c r="DK181" s="1151"/>
      <c r="DL181" s="1151"/>
      <c r="DM181" s="1151"/>
      <c r="DN181" s="1151"/>
      <c r="DO181" s="1151"/>
    </row>
    <row r="182" spans="10:119" ht="3" customHeight="1" x14ac:dyDescent="0.15">
      <c r="J182" s="1124"/>
      <c r="K182" s="1124"/>
      <c r="L182" s="1124"/>
      <c r="M182" s="1125"/>
      <c r="N182" s="1125"/>
      <c r="O182" s="1125"/>
      <c r="P182" s="1125"/>
      <c r="Q182" s="1125"/>
      <c r="R182" s="1125"/>
      <c r="S182" s="1125"/>
      <c r="T182" s="416"/>
      <c r="U182" s="1125"/>
      <c r="V182" s="1125"/>
      <c r="W182" s="1125"/>
      <c r="X182" s="1125"/>
      <c r="Y182" s="1125"/>
      <c r="Z182" s="1125"/>
      <c r="AA182" s="469"/>
      <c r="AB182" s="1139"/>
      <c r="AC182" s="1139"/>
      <c r="AD182" s="1139"/>
      <c r="AE182" s="1139"/>
      <c r="AF182" s="1139"/>
      <c r="AG182" s="1139"/>
      <c r="AH182" s="1139"/>
      <c r="AI182" s="1139"/>
      <c r="AJ182" s="1139"/>
      <c r="AK182" s="1125"/>
      <c r="AL182" s="1125"/>
      <c r="AM182" s="469"/>
      <c r="AN182" s="469"/>
      <c r="AO182" s="469"/>
      <c r="AP182" s="1125"/>
      <c r="AQ182" s="1125"/>
      <c r="AR182" s="1125"/>
      <c r="AS182" s="1125"/>
      <c r="AT182" s="1125"/>
      <c r="AU182" s="1125"/>
      <c r="AV182" s="1125"/>
      <c r="AW182" s="1125"/>
      <c r="AX182" s="469"/>
      <c r="AY182" s="1120"/>
      <c r="AZ182" s="1120"/>
      <c r="BA182" s="1120"/>
      <c r="BB182" s="1120"/>
      <c r="BC182" s="1120"/>
      <c r="BD182" s="1125"/>
      <c r="BE182" s="1125"/>
      <c r="BF182" s="1125"/>
      <c r="BG182" s="1125"/>
      <c r="BH182" s="1125"/>
      <c r="BI182" s="1125"/>
      <c r="BJ182" s="1125"/>
      <c r="BK182" s="1125"/>
      <c r="BL182" s="1125"/>
      <c r="BM182" s="453"/>
      <c r="BN182" s="453"/>
      <c r="BO182" s="453"/>
      <c r="BP182" s="453"/>
      <c r="BS182" s="460"/>
      <c r="BT182" s="460"/>
      <c r="BU182" s="460"/>
      <c r="BV182" s="460"/>
      <c r="BW182" s="460"/>
      <c r="BX182" s="460"/>
      <c r="BY182" s="460"/>
      <c r="BZ182" s="460"/>
      <c r="CA182" s="460"/>
      <c r="CB182" s="460"/>
      <c r="CC182" s="460"/>
      <c r="CD182" s="460"/>
      <c r="CE182" s="460"/>
      <c r="CF182" s="460"/>
      <c r="CG182" s="460"/>
      <c r="CH182" s="460"/>
      <c r="CI182" s="460"/>
      <c r="CJ182" s="460"/>
      <c r="CK182" s="460"/>
      <c r="CL182" s="460"/>
      <c r="CM182" s="460"/>
      <c r="CN182" s="460"/>
      <c r="CO182" s="460"/>
      <c r="CP182" s="460"/>
      <c r="CQ182" s="460"/>
      <c r="CR182" s="460"/>
      <c r="CS182" s="460"/>
      <c r="CT182" s="460"/>
      <c r="CU182" s="460"/>
      <c r="CV182" s="460"/>
      <c r="CW182" s="460"/>
      <c r="CX182" s="460"/>
      <c r="CY182" s="460"/>
      <c r="CZ182" s="460"/>
      <c r="DA182" s="460"/>
      <c r="DB182" s="460"/>
      <c r="DC182" s="460"/>
      <c r="DD182" s="460"/>
      <c r="DE182" s="460"/>
      <c r="DF182" s="1151"/>
      <c r="DG182" s="1151"/>
      <c r="DH182" s="1151"/>
      <c r="DI182" s="1151"/>
      <c r="DJ182" s="1151"/>
      <c r="DK182" s="1151"/>
      <c r="DL182" s="1151"/>
      <c r="DM182" s="1151"/>
      <c r="DN182" s="1151"/>
      <c r="DO182" s="1151"/>
    </row>
    <row r="183" spans="10:119" ht="3" customHeight="1" x14ac:dyDescent="0.15">
      <c r="J183" s="407"/>
      <c r="K183" s="407"/>
      <c r="L183" s="407"/>
      <c r="M183" s="469"/>
      <c r="N183" s="469"/>
      <c r="O183" s="469"/>
      <c r="P183" s="469"/>
      <c r="Q183" s="469"/>
      <c r="R183" s="469"/>
      <c r="S183" s="469"/>
      <c r="T183" s="416"/>
      <c r="U183" s="469"/>
      <c r="V183" s="469"/>
      <c r="W183" s="469"/>
      <c r="X183" s="469"/>
      <c r="Y183" s="469"/>
      <c r="Z183" s="469"/>
      <c r="AA183" s="469"/>
      <c r="AB183" s="496"/>
      <c r="AC183" s="496"/>
      <c r="AD183" s="496"/>
      <c r="AE183" s="496"/>
      <c r="AF183" s="496"/>
      <c r="AG183" s="496"/>
      <c r="AH183" s="496"/>
      <c r="AI183" s="496"/>
      <c r="AJ183" s="496"/>
      <c r="AK183" s="469"/>
      <c r="AL183" s="469"/>
      <c r="AM183" s="469"/>
      <c r="AN183" s="469"/>
      <c r="AO183" s="469"/>
      <c r="AP183" s="469"/>
      <c r="AQ183" s="469"/>
      <c r="AR183" s="469"/>
      <c r="AS183" s="469"/>
      <c r="AT183" s="469"/>
      <c r="AU183" s="469"/>
      <c r="AV183" s="469"/>
      <c r="AW183" s="469"/>
      <c r="AX183" s="469"/>
      <c r="AY183" s="298"/>
      <c r="AZ183" s="298"/>
      <c r="BA183" s="298"/>
      <c r="BB183" s="298"/>
      <c r="BC183" s="298"/>
      <c r="BD183" s="469"/>
      <c r="BE183" s="469"/>
      <c r="BF183" s="469"/>
      <c r="BG183" s="469"/>
      <c r="BH183" s="469"/>
      <c r="BI183" s="469"/>
      <c r="BJ183" s="469"/>
      <c r="BK183" s="469"/>
      <c r="BL183" s="469"/>
      <c r="BM183" s="453"/>
      <c r="BN183" s="453"/>
      <c r="BO183" s="453"/>
      <c r="BP183" s="453"/>
      <c r="BS183" s="460"/>
      <c r="BT183" s="460"/>
      <c r="BU183" s="460"/>
      <c r="BV183" s="460"/>
      <c r="BW183" s="460"/>
      <c r="BX183" s="460"/>
      <c r="BY183" s="460"/>
      <c r="BZ183" s="460"/>
      <c r="CA183" s="460"/>
      <c r="CB183" s="460"/>
      <c r="CC183" s="460"/>
      <c r="CD183" s="460"/>
      <c r="CE183" s="460"/>
      <c r="CF183" s="460"/>
      <c r="CG183" s="460"/>
      <c r="CH183" s="460"/>
      <c r="CI183" s="460"/>
      <c r="CJ183" s="460"/>
      <c r="CK183" s="460"/>
      <c r="CL183" s="460"/>
      <c r="CM183" s="460"/>
      <c r="CN183" s="460"/>
      <c r="CO183" s="460"/>
      <c r="CP183" s="460"/>
      <c r="CQ183" s="460"/>
      <c r="CR183" s="460"/>
      <c r="CS183" s="460"/>
      <c r="CT183" s="460"/>
      <c r="CU183" s="460"/>
      <c r="CV183" s="460"/>
      <c r="CW183" s="460"/>
      <c r="CX183" s="460"/>
      <c r="CY183" s="460"/>
      <c r="CZ183" s="460"/>
      <c r="DA183" s="460"/>
      <c r="DB183" s="460"/>
      <c r="DC183" s="460"/>
      <c r="DD183" s="460"/>
      <c r="DE183" s="460"/>
      <c r="DF183" s="1151"/>
      <c r="DG183" s="1151"/>
      <c r="DH183" s="1151"/>
      <c r="DI183" s="1151"/>
      <c r="DJ183" s="1151"/>
      <c r="DK183" s="1151"/>
      <c r="DL183" s="1151"/>
      <c r="DM183" s="1151"/>
      <c r="DN183" s="1151"/>
      <c r="DO183" s="1151"/>
    </row>
    <row r="184" spans="10:119" ht="3" customHeight="1" x14ac:dyDescent="0.15">
      <c r="J184" s="13"/>
      <c r="M184" s="469"/>
      <c r="N184" s="469"/>
      <c r="O184" s="469"/>
      <c r="P184" s="469"/>
      <c r="Q184" s="469"/>
      <c r="R184" s="469"/>
      <c r="S184" s="469"/>
      <c r="T184" s="416"/>
      <c r="U184" s="469"/>
      <c r="V184" s="469"/>
      <c r="W184" s="469"/>
      <c r="X184" s="469"/>
      <c r="Y184" s="469"/>
      <c r="Z184" s="469"/>
      <c r="AA184" s="469"/>
      <c r="AB184" s="496"/>
      <c r="AC184" s="496"/>
      <c r="AD184" s="496"/>
      <c r="AE184" s="496"/>
      <c r="AF184" s="496"/>
      <c r="AG184" s="496"/>
      <c r="AH184" s="496"/>
      <c r="AI184" s="496"/>
      <c r="AJ184" s="496"/>
      <c r="AK184" s="469"/>
      <c r="AL184" s="469"/>
      <c r="AM184" s="469"/>
      <c r="AN184" s="446"/>
      <c r="AO184" s="467"/>
      <c r="AP184" s="427"/>
      <c r="AQ184" s="427"/>
      <c r="AR184" s="427"/>
      <c r="AS184" s="1140">
        <f>給与金額!U8</f>
        <v>0</v>
      </c>
      <c r="AT184" s="1140"/>
      <c r="AU184" s="1140"/>
      <c r="AV184" s="1140"/>
      <c r="AW184" s="427"/>
      <c r="AX184" s="474"/>
      <c r="AY184" s="481"/>
      <c r="AZ184" s="481"/>
      <c r="BA184" s="481"/>
      <c r="BB184" s="466"/>
      <c r="BC184" s="469"/>
      <c r="BD184" s="469"/>
      <c r="BE184" s="469"/>
      <c r="BF184" s="469"/>
      <c r="BG184" s="469"/>
      <c r="BH184" s="469"/>
      <c r="BI184" s="469"/>
      <c r="BJ184" s="477"/>
      <c r="BK184" s="477"/>
      <c r="BL184" s="477"/>
      <c r="CE184" s="412"/>
      <c r="CF184" s="412"/>
      <c r="CG184" s="412"/>
      <c r="CH184" s="412"/>
      <c r="CI184" s="414"/>
      <c r="CJ184" s="414"/>
      <c r="CK184" s="414"/>
      <c r="CL184" s="414"/>
      <c r="CM184" s="414"/>
      <c r="CN184" s="414"/>
      <c r="CO184" s="414"/>
      <c r="CP184" s="414"/>
      <c r="CQ184" s="414"/>
      <c r="CR184" s="414"/>
      <c r="CS184" s="414"/>
      <c r="DB184" s="463"/>
      <c r="DC184" s="463"/>
      <c r="DD184" s="463"/>
      <c r="DE184" s="463"/>
      <c r="DF184" s="1151"/>
      <c r="DG184" s="1151"/>
      <c r="DH184" s="1151"/>
      <c r="DI184" s="1151"/>
      <c r="DJ184" s="1151"/>
      <c r="DK184" s="1151"/>
      <c r="DL184" s="1151"/>
      <c r="DM184" s="1151"/>
      <c r="DN184" s="1151"/>
      <c r="DO184" s="1151"/>
    </row>
    <row r="185" spans="10:119" ht="3" customHeight="1" x14ac:dyDescent="0.15">
      <c r="J185" s="13"/>
      <c r="M185" s="469"/>
      <c r="N185" s="469"/>
      <c r="O185" s="469"/>
      <c r="P185" s="469"/>
      <c r="Q185" s="469"/>
      <c r="R185" s="469"/>
      <c r="S185" s="469"/>
      <c r="T185" s="416"/>
      <c r="U185" s="469"/>
      <c r="V185" s="469"/>
      <c r="W185" s="469"/>
      <c r="X185" s="469"/>
      <c r="Y185" s="469"/>
      <c r="Z185" s="469"/>
      <c r="AA185" s="469"/>
      <c r="AB185" s="496"/>
      <c r="AC185" s="496"/>
      <c r="AD185" s="496"/>
      <c r="AE185" s="496"/>
      <c r="AF185" s="496"/>
      <c r="AG185" s="496"/>
      <c r="AH185" s="496"/>
      <c r="AI185" s="496"/>
      <c r="AJ185" s="496"/>
      <c r="AK185" s="469"/>
      <c r="AL185" s="469"/>
      <c r="AM185" s="469"/>
      <c r="AN185" s="475"/>
      <c r="AO185" s="467"/>
      <c r="AP185" s="427"/>
      <c r="AQ185" s="427"/>
      <c r="AR185" s="427"/>
      <c r="AS185" s="1140"/>
      <c r="AT185" s="1140"/>
      <c r="AU185" s="1140"/>
      <c r="AV185" s="1140"/>
      <c r="AW185" s="427"/>
      <c r="AX185" s="474"/>
      <c r="AY185" s="481"/>
      <c r="AZ185" s="481"/>
      <c r="BA185" s="486"/>
      <c r="BB185" s="466"/>
      <c r="BC185" s="471"/>
      <c r="BD185" s="471"/>
      <c r="BE185" s="471"/>
      <c r="BF185" s="471"/>
      <c r="BG185" s="471"/>
      <c r="BH185" s="471"/>
      <c r="BI185" s="471"/>
      <c r="BJ185" s="477"/>
      <c r="BK185" s="477"/>
      <c r="BL185" s="477"/>
      <c r="CE185" s="412"/>
      <c r="CF185" s="412"/>
      <c r="CG185" s="412"/>
      <c r="CH185" s="412"/>
      <c r="CI185" s="414"/>
      <c r="CJ185" s="414"/>
      <c r="CK185" s="414"/>
      <c r="CL185" s="414"/>
      <c r="CM185" s="414"/>
      <c r="CN185" s="414"/>
      <c r="CO185" s="414"/>
      <c r="CP185" s="414"/>
      <c r="CQ185" s="414"/>
      <c r="CR185" s="414"/>
      <c r="CS185" s="414"/>
      <c r="DB185" s="463"/>
      <c r="DC185" s="463"/>
      <c r="DD185" s="463"/>
      <c r="DE185" s="463"/>
      <c r="DF185" s="1152">
        <f>年末調整2!U34</f>
        <v>0</v>
      </c>
      <c r="DG185" s="1152"/>
      <c r="DH185" s="1152"/>
      <c r="DI185" s="1152"/>
      <c r="DJ185" s="1152"/>
      <c r="DK185" s="1152"/>
      <c r="DL185" s="1152"/>
      <c r="DM185" s="1152"/>
      <c r="DN185" s="1152"/>
      <c r="DO185" s="1152"/>
    </row>
    <row r="186" spans="10:119" ht="3" customHeight="1" x14ac:dyDescent="0.15">
      <c r="J186" s="13"/>
      <c r="M186" s="469"/>
      <c r="N186" s="469"/>
      <c r="O186" s="469"/>
      <c r="P186" s="469"/>
      <c r="Q186" s="469"/>
      <c r="R186" s="469"/>
      <c r="S186" s="469"/>
      <c r="T186" s="416"/>
      <c r="U186" s="469"/>
      <c r="V186" s="469"/>
      <c r="W186" s="469"/>
      <c r="X186" s="469"/>
      <c r="Y186" s="469"/>
      <c r="Z186" s="469"/>
      <c r="AA186" s="469"/>
      <c r="AB186" s="496"/>
      <c r="AC186" s="496"/>
      <c r="AD186" s="496"/>
      <c r="AE186" s="496"/>
      <c r="AF186" s="496"/>
      <c r="AG186" s="496"/>
      <c r="AH186" s="496"/>
      <c r="AI186" s="496"/>
      <c r="AJ186" s="496"/>
      <c r="AK186" s="469"/>
      <c r="AL186" s="469"/>
      <c r="AM186" s="469"/>
      <c r="AN186" s="475"/>
      <c r="AO186" s="467"/>
      <c r="AP186" s="467"/>
      <c r="AQ186" s="476"/>
      <c r="AR186" s="476"/>
      <c r="AS186" s="1140"/>
      <c r="AT186" s="1140"/>
      <c r="AU186" s="1140"/>
      <c r="AV186" s="1140"/>
      <c r="AW186" s="469"/>
      <c r="AX186" s="474"/>
      <c r="AY186" s="481"/>
      <c r="AZ186" s="481"/>
      <c r="BA186" s="486"/>
      <c r="BB186" s="466"/>
      <c r="BC186" s="471"/>
      <c r="BD186" s="471"/>
      <c r="BE186" s="471"/>
      <c r="BF186" s="471"/>
      <c r="BG186" s="471"/>
      <c r="BH186" s="471"/>
      <c r="BI186" s="471"/>
      <c r="BJ186" s="477"/>
      <c r="BK186" s="477"/>
      <c r="BL186" s="477"/>
      <c r="CE186" s="412"/>
      <c r="CF186" s="412"/>
      <c r="CG186" s="412"/>
      <c r="CH186" s="412"/>
      <c r="CI186" s="414"/>
      <c r="CJ186" s="414"/>
      <c r="CK186" s="414"/>
      <c r="CL186" s="414"/>
      <c r="CM186" s="414"/>
      <c r="CN186" s="414"/>
      <c r="CO186" s="414"/>
      <c r="CP186" s="414"/>
      <c r="CQ186" s="414"/>
      <c r="CR186" s="414"/>
      <c r="CS186" s="414"/>
      <c r="DB186" s="463"/>
      <c r="DC186" s="463"/>
      <c r="DD186" s="463"/>
      <c r="DE186" s="463"/>
      <c r="DF186" s="1152"/>
      <c r="DG186" s="1152"/>
      <c r="DH186" s="1152"/>
      <c r="DI186" s="1152"/>
      <c r="DJ186" s="1152"/>
      <c r="DK186" s="1152"/>
      <c r="DL186" s="1152"/>
      <c r="DM186" s="1152"/>
      <c r="DN186" s="1152"/>
      <c r="DO186" s="1152"/>
    </row>
    <row r="187" spans="10:119" ht="3" customHeight="1" x14ac:dyDescent="0.15">
      <c r="J187" s="1124">
        <f>給与金額!O8</f>
        <v>0</v>
      </c>
      <c r="K187" s="1124">
        <f>給与金額!P8</f>
        <v>0</v>
      </c>
      <c r="L187" s="1124"/>
      <c r="M187" s="1125">
        <f>給与金額!Q8</f>
        <v>0</v>
      </c>
      <c r="N187" s="1125"/>
      <c r="O187" s="1125"/>
      <c r="P187" s="1125"/>
      <c r="Q187" s="1125"/>
      <c r="R187" s="1125"/>
      <c r="S187" s="1125"/>
      <c r="T187" s="416"/>
      <c r="U187" s="1125">
        <f>給与金額!R8</f>
        <v>0</v>
      </c>
      <c r="V187" s="1125"/>
      <c r="W187" s="1125"/>
      <c r="X187" s="1125"/>
      <c r="Y187" s="1125"/>
      <c r="Z187" s="1125"/>
      <c r="AA187" s="469"/>
      <c r="AB187" s="1139">
        <f>給与金額!S8</f>
        <v>0</v>
      </c>
      <c r="AC187" s="1139"/>
      <c r="AD187" s="1139"/>
      <c r="AE187" s="1139"/>
      <c r="AF187" s="1139"/>
      <c r="AG187" s="1139"/>
      <c r="AH187" s="1139"/>
      <c r="AI187" s="1139"/>
      <c r="AJ187" s="1139"/>
      <c r="AK187" s="1125">
        <f>給与金額!T8</f>
        <v>0</v>
      </c>
      <c r="AL187" s="1125"/>
      <c r="AM187" s="469"/>
      <c r="AN187" s="469"/>
      <c r="AO187" s="469"/>
      <c r="AP187" s="1125">
        <f>給与金額!W8</f>
        <v>0</v>
      </c>
      <c r="AQ187" s="1125"/>
      <c r="AR187" s="1125"/>
      <c r="AS187" s="1125"/>
      <c r="AT187" s="1125"/>
      <c r="AU187" s="1125"/>
      <c r="AV187" s="1125"/>
      <c r="AW187" s="1125"/>
      <c r="AX187" s="469"/>
      <c r="AY187" s="1120">
        <f>給与金額!X8</f>
        <v>0</v>
      </c>
      <c r="AZ187" s="1120"/>
      <c r="BA187" s="1120"/>
      <c r="BB187" s="1120"/>
      <c r="BC187" s="1120"/>
      <c r="BD187" s="1125">
        <f>給与金額!Y8</f>
        <v>0</v>
      </c>
      <c r="BE187" s="1125"/>
      <c r="BF187" s="1125"/>
      <c r="BG187" s="1125"/>
      <c r="BH187" s="1125"/>
      <c r="BI187" s="1125"/>
      <c r="BJ187" s="1125"/>
      <c r="BK187" s="1125"/>
      <c r="BL187" s="1125"/>
      <c r="BS187" s="460"/>
      <c r="BT187" s="460"/>
      <c r="BU187" s="460"/>
      <c r="BV187" s="460"/>
      <c r="BW187" s="460"/>
      <c r="BX187" s="460"/>
      <c r="BY187" s="460"/>
      <c r="BZ187" s="460"/>
      <c r="CA187" s="460"/>
      <c r="CB187" s="460"/>
      <c r="CC187" s="460"/>
      <c r="CD187" s="460"/>
      <c r="CE187" s="460"/>
      <c r="CF187" s="460"/>
      <c r="CG187" s="460"/>
      <c r="CH187" s="460"/>
      <c r="CI187" s="460"/>
      <c r="CJ187" s="460"/>
      <c r="CK187" s="460"/>
      <c r="CL187" s="460"/>
      <c r="CM187" s="460"/>
      <c r="CN187" s="460"/>
      <c r="CO187" s="460"/>
      <c r="CP187" s="460"/>
      <c r="CQ187" s="460"/>
      <c r="CR187" s="460"/>
      <c r="CS187" s="460"/>
      <c r="CT187" s="460"/>
      <c r="CU187" s="460"/>
      <c r="CV187" s="460"/>
      <c r="CW187" s="460"/>
      <c r="CX187" s="460"/>
      <c r="CY187" s="460"/>
      <c r="CZ187" s="460"/>
      <c r="DA187" s="460"/>
      <c r="DB187" s="460"/>
      <c r="DC187" s="460"/>
      <c r="DD187" s="460"/>
      <c r="DE187" s="460"/>
      <c r="DF187" s="1152"/>
      <c r="DG187" s="1152"/>
      <c r="DH187" s="1152"/>
      <c r="DI187" s="1152"/>
      <c r="DJ187" s="1152"/>
      <c r="DK187" s="1152"/>
      <c r="DL187" s="1152"/>
      <c r="DM187" s="1152"/>
      <c r="DN187" s="1152"/>
      <c r="DO187" s="1152"/>
    </row>
    <row r="188" spans="10:119" ht="3" customHeight="1" x14ac:dyDescent="0.15">
      <c r="J188" s="1124"/>
      <c r="K188" s="1124"/>
      <c r="L188" s="1124"/>
      <c r="M188" s="1125"/>
      <c r="N188" s="1125"/>
      <c r="O188" s="1125"/>
      <c r="P188" s="1125"/>
      <c r="Q188" s="1125"/>
      <c r="R188" s="1125"/>
      <c r="S188" s="1125"/>
      <c r="T188" s="416"/>
      <c r="U188" s="1125"/>
      <c r="V188" s="1125"/>
      <c r="W188" s="1125"/>
      <c r="X188" s="1125"/>
      <c r="Y188" s="1125"/>
      <c r="Z188" s="1125"/>
      <c r="AA188" s="469"/>
      <c r="AB188" s="1139"/>
      <c r="AC188" s="1139"/>
      <c r="AD188" s="1139"/>
      <c r="AE188" s="1139"/>
      <c r="AF188" s="1139"/>
      <c r="AG188" s="1139"/>
      <c r="AH188" s="1139"/>
      <c r="AI188" s="1139"/>
      <c r="AJ188" s="1139"/>
      <c r="AK188" s="1125"/>
      <c r="AL188" s="1125"/>
      <c r="AM188" s="469"/>
      <c r="AN188" s="469"/>
      <c r="AO188" s="469"/>
      <c r="AP188" s="1125"/>
      <c r="AQ188" s="1125"/>
      <c r="AR188" s="1125"/>
      <c r="AS188" s="1125"/>
      <c r="AT188" s="1125"/>
      <c r="AU188" s="1125"/>
      <c r="AV188" s="1125"/>
      <c r="AW188" s="1125"/>
      <c r="AX188" s="469"/>
      <c r="AY188" s="1120"/>
      <c r="AZ188" s="1120"/>
      <c r="BA188" s="1120"/>
      <c r="BB188" s="1120"/>
      <c r="BC188" s="1120"/>
      <c r="BD188" s="1125"/>
      <c r="BE188" s="1125"/>
      <c r="BF188" s="1125"/>
      <c r="BG188" s="1125"/>
      <c r="BH188" s="1125"/>
      <c r="BI188" s="1125"/>
      <c r="BJ188" s="1125"/>
      <c r="BK188" s="1125"/>
      <c r="BL188" s="1125"/>
      <c r="BS188" s="460"/>
      <c r="BT188" s="460"/>
      <c r="BU188" s="460"/>
      <c r="BV188" s="460"/>
      <c r="BW188" s="460"/>
      <c r="BX188" s="460"/>
      <c r="BY188" s="460"/>
      <c r="BZ188" s="460"/>
      <c r="CA188" s="460"/>
      <c r="CB188" s="460"/>
      <c r="CC188" s="460"/>
      <c r="CD188" s="460"/>
      <c r="CE188" s="460"/>
      <c r="CF188" s="460"/>
      <c r="CG188" s="460"/>
      <c r="CH188" s="460"/>
      <c r="CI188" s="460"/>
      <c r="CJ188" s="460"/>
      <c r="CK188" s="460"/>
      <c r="CL188" s="460"/>
      <c r="CM188" s="460"/>
      <c r="CN188" s="460"/>
      <c r="CO188" s="460"/>
      <c r="CP188" s="460"/>
      <c r="CQ188" s="460"/>
      <c r="CR188" s="460"/>
      <c r="CS188" s="460"/>
      <c r="CT188" s="460"/>
      <c r="CU188" s="460"/>
      <c r="CV188" s="460"/>
      <c r="CW188" s="460"/>
      <c r="CX188" s="460"/>
      <c r="CY188" s="460"/>
      <c r="CZ188" s="460"/>
      <c r="DA188" s="460"/>
      <c r="DB188" s="460"/>
      <c r="DC188" s="460"/>
      <c r="DD188" s="460"/>
      <c r="DE188" s="460"/>
      <c r="DF188" s="1152"/>
      <c r="DG188" s="1152"/>
      <c r="DH188" s="1152"/>
      <c r="DI188" s="1152"/>
      <c r="DJ188" s="1152"/>
      <c r="DK188" s="1152"/>
      <c r="DL188" s="1152"/>
      <c r="DM188" s="1152"/>
      <c r="DN188" s="1152"/>
      <c r="DO188" s="1152"/>
    </row>
    <row r="189" spans="10:119" ht="3" customHeight="1" x14ac:dyDescent="0.15">
      <c r="J189" s="1124"/>
      <c r="K189" s="1124"/>
      <c r="L189" s="1124"/>
      <c r="M189" s="1125"/>
      <c r="N189" s="1125"/>
      <c r="O189" s="1125"/>
      <c r="P189" s="1125"/>
      <c r="Q189" s="1125"/>
      <c r="R189" s="1125"/>
      <c r="S189" s="1125"/>
      <c r="T189" s="416"/>
      <c r="U189" s="1125"/>
      <c r="V189" s="1125"/>
      <c r="W189" s="1125"/>
      <c r="X189" s="1125"/>
      <c r="Y189" s="1125"/>
      <c r="Z189" s="1125"/>
      <c r="AA189" s="469"/>
      <c r="AB189" s="1139"/>
      <c r="AC189" s="1139"/>
      <c r="AD189" s="1139"/>
      <c r="AE189" s="1139"/>
      <c r="AF189" s="1139"/>
      <c r="AG189" s="1139"/>
      <c r="AH189" s="1139"/>
      <c r="AI189" s="1139"/>
      <c r="AJ189" s="1139"/>
      <c r="AK189" s="1125"/>
      <c r="AL189" s="1125"/>
      <c r="AM189" s="469"/>
      <c r="AN189" s="469"/>
      <c r="AO189" s="469"/>
      <c r="AP189" s="1125"/>
      <c r="AQ189" s="1125"/>
      <c r="AR189" s="1125"/>
      <c r="AS189" s="1125"/>
      <c r="AT189" s="1125"/>
      <c r="AU189" s="1125"/>
      <c r="AV189" s="1125"/>
      <c r="AW189" s="1125"/>
      <c r="AX189" s="469"/>
      <c r="AY189" s="1120"/>
      <c r="AZ189" s="1120"/>
      <c r="BA189" s="1120"/>
      <c r="BB189" s="1120"/>
      <c r="BC189" s="1120"/>
      <c r="BD189" s="1125"/>
      <c r="BE189" s="1125"/>
      <c r="BF189" s="1125"/>
      <c r="BG189" s="1125"/>
      <c r="BH189" s="1125"/>
      <c r="BI189" s="1125"/>
      <c r="BJ189" s="1125"/>
      <c r="BK189" s="1125"/>
      <c r="BL189" s="1125"/>
      <c r="BP189" s="453"/>
      <c r="BS189" s="460"/>
      <c r="BT189" s="460"/>
      <c r="BU189" s="460"/>
      <c r="BV189" s="460"/>
      <c r="BW189" s="460"/>
      <c r="BX189" s="460"/>
      <c r="BY189" s="460"/>
      <c r="BZ189" s="460"/>
      <c r="CA189" s="460"/>
      <c r="CB189" s="460"/>
      <c r="CC189" s="460"/>
      <c r="CD189" s="460"/>
      <c r="CE189" s="460"/>
      <c r="CF189" s="460"/>
      <c r="CG189" s="460"/>
      <c r="CH189" s="460"/>
      <c r="CI189" s="460"/>
      <c r="CJ189" s="460"/>
      <c r="CK189" s="460"/>
      <c r="CL189" s="460"/>
      <c r="CM189" s="460"/>
      <c r="CN189" s="460"/>
      <c r="CO189" s="460"/>
      <c r="CP189" s="460"/>
      <c r="CQ189" s="460"/>
      <c r="CR189" s="460"/>
      <c r="CS189" s="460"/>
      <c r="CT189" s="460"/>
      <c r="CU189" s="460"/>
      <c r="CV189" s="460"/>
      <c r="CW189" s="460"/>
      <c r="CX189" s="460"/>
      <c r="CY189" s="460"/>
      <c r="CZ189" s="460"/>
      <c r="DA189" s="460"/>
      <c r="DB189" s="460"/>
      <c r="DC189" s="460"/>
      <c r="DD189" s="460"/>
      <c r="DE189" s="460"/>
      <c r="DF189" s="441"/>
      <c r="DG189" s="441"/>
      <c r="DH189" s="441"/>
      <c r="DI189" s="441"/>
      <c r="DJ189" s="441"/>
      <c r="DK189" s="441"/>
      <c r="DL189" s="441"/>
      <c r="DM189" s="441"/>
      <c r="DN189" s="441"/>
      <c r="DO189" s="441"/>
    </row>
    <row r="190" spans="10:119" ht="3" customHeight="1" x14ac:dyDescent="0.15">
      <c r="J190" s="1124"/>
      <c r="K190" s="1124"/>
      <c r="L190" s="1124"/>
      <c r="M190" s="1125"/>
      <c r="N190" s="1125"/>
      <c r="O190" s="1125"/>
      <c r="P190" s="1125"/>
      <c r="Q190" s="1125"/>
      <c r="R190" s="1125"/>
      <c r="S190" s="1125"/>
      <c r="T190" s="416"/>
      <c r="U190" s="1125"/>
      <c r="V190" s="1125"/>
      <c r="W190" s="1125"/>
      <c r="X190" s="1125"/>
      <c r="Y190" s="1125"/>
      <c r="Z190" s="1125"/>
      <c r="AA190" s="469"/>
      <c r="AB190" s="1139"/>
      <c r="AC190" s="1139"/>
      <c r="AD190" s="1139"/>
      <c r="AE190" s="1139"/>
      <c r="AF190" s="1139"/>
      <c r="AG190" s="1139"/>
      <c r="AH190" s="1139"/>
      <c r="AI190" s="1139"/>
      <c r="AJ190" s="1139"/>
      <c r="AK190" s="1125"/>
      <c r="AL190" s="1125"/>
      <c r="AM190" s="469"/>
      <c r="AN190" s="469"/>
      <c r="AO190" s="469"/>
      <c r="AP190" s="1125"/>
      <c r="AQ190" s="1125"/>
      <c r="AR190" s="1125"/>
      <c r="AS190" s="1125"/>
      <c r="AT190" s="1125"/>
      <c r="AU190" s="1125"/>
      <c r="AV190" s="1125"/>
      <c r="AW190" s="1125"/>
      <c r="AX190" s="469"/>
      <c r="AY190" s="1120"/>
      <c r="AZ190" s="1120"/>
      <c r="BA190" s="1120"/>
      <c r="BB190" s="1120"/>
      <c r="BC190" s="1120"/>
      <c r="BD190" s="1125"/>
      <c r="BE190" s="1125"/>
      <c r="BF190" s="1125"/>
      <c r="BG190" s="1125"/>
      <c r="BH190" s="1125"/>
      <c r="BI190" s="1125"/>
      <c r="BJ190" s="1125"/>
      <c r="BK190" s="1125"/>
      <c r="BL190" s="1125"/>
      <c r="BM190" s="453"/>
      <c r="BN190" s="453"/>
      <c r="BO190" s="453"/>
      <c r="BP190" s="453"/>
      <c r="BS190" s="460"/>
      <c r="BT190" s="460"/>
      <c r="BU190" s="460"/>
      <c r="BV190" s="460"/>
      <c r="BW190" s="460"/>
      <c r="BX190" s="460"/>
      <c r="BY190" s="460"/>
      <c r="BZ190" s="460"/>
      <c r="CA190" s="460"/>
      <c r="CB190" s="460"/>
      <c r="CC190" s="460"/>
      <c r="CD190" s="460"/>
      <c r="CE190" s="460"/>
      <c r="CF190" s="460"/>
      <c r="CG190" s="460"/>
      <c r="CH190" s="460"/>
      <c r="CI190" s="460"/>
      <c r="CJ190" s="460"/>
      <c r="CK190" s="460"/>
      <c r="CL190" s="460"/>
      <c r="CM190" s="460"/>
      <c r="CN190" s="460"/>
      <c r="CO190" s="460"/>
      <c r="CP190" s="460"/>
      <c r="CQ190" s="460"/>
      <c r="CR190" s="460"/>
      <c r="CS190" s="460"/>
      <c r="CT190" s="460"/>
      <c r="CU190" s="460"/>
      <c r="CV190" s="460"/>
      <c r="CW190" s="460"/>
      <c r="CX190" s="460"/>
      <c r="CY190" s="460"/>
      <c r="CZ190" s="460"/>
      <c r="DA190" s="460"/>
      <c r="DB190" s="460"/>
      <c r="DC190" s="460"/>
      <c r="DD190" s="460"/>
      <c r="DE190" s="460"/>
      <c r="DF190" s="1151">
        <f>年末調整2!U35</f>
        <v>0</v>
      </c>
      <c r="DG190" s="1151"/>
      <c r="DH190" s="1151"/>
      <c r="DI190" s="1151"/>
      <c r="DJ190" s="1151"/>
      <c r="DK190" s="1151"/>
      <c r="DL190" s="1151"/>
      <c r="DM190" s="1151"/>
      <c r="DN190" s="1151"/>
      <c r="DO190" s="1151"/>
    </row>
    <row r="191" spans="10:119" ht="3" customHeight="1" x14ac:dyDescent="0.15">
      <c r="J191" s="345"/>
      <c r="M191" s="425"/>
      <c r="N191" s="425"/>
      <c r="O191" s="425"/>
      <c r="P191" s="425"/>
      <c r="Q191" s="425"/>
      <c r="R191" s="425"/>
      <c r="S191" s="425"/>
      <c r="T191" s="425"/>
      <c r="U191" s="425"/>
      <c r="V191" s="425"/>
      <c r="W191" s="425"/>
      <c r="X191" s="425"/>
      <c r="Y191" s="425"/>
      <c r="Z191" s="425"/>
      <c r="AA191" s="425"/>
      <c r="AB191" s="499"/>
      <c r="AC191" s="498"/>
      <c r="AD191" s="498"/>
      <c r="AE191" s="498"/>
      <c r="AF191" s="498"/>
      <c r="AG191" s="498"/>
      <c r="AH191" s="498"/>
      <c r="AI191" s="498"/>
      <c r="AJ191" s="498"/>
      <c r="AK191" s="425"/>
      <c r="AL191" s="426"/>
      <c r="AM191" s="426"/>
      <c r="AN191" s="426"/>
      <c r="AO191" s="425"/>
      <c r="AP191" s="435"/>
      <c r="AQ191" s="435"/>
      <c r="AR191" s="435"/>
      <c r="AS191" s="435"/>
      <c r="AT191" s="435"/>
      <c r="AU191" s="435"/>
      <c r="AV191" s="435"/>
      <c r="AW191" s="435"/>
      <c r="AX191" s="472"/>
      <c r="AY191" s="487"/>
      <c r="AZ191" s="487"/>
      <c r="BA191" s="413"/>
      <c r="BC191" s="415"/>
      <c r="BD191" s="415"/>
      <c r="BE191" s="415"/>
      <c r="BF191" s="415"/>
      <c r="BG191" s="415"/>
      <c r="BH191" s="415"/>
      <c r="BI191" s="415"/>
      <c r="BJ191" s="480"/>
      <c r="BK191" s="480"/>
      <c r="BL191" s="480"/>
      <c r="CE191" s="412"/>
      <c r="CF191" s="412"/>
      <c r="CG191" s="412"/>
      <c r="CH191" s="412"/>
      <c r="CI191" s="414"/>
      <c r="CJ191" s="414"/>
      <c r="CK191" s="414"/>
      <c r="CL191" s="414"/>
      <c r="CM191" s="414"/>
      <c r="CN191" s="414"/>
      <c r="CO191" s="414"/>
      <c r="CP191" s="414"/>
      <c r="CQ191" s="414"/>
      <c r="CR191" s="414"/>
      <c r="CS191" s="414"/>
      <c r="DB191" s="447"/>
      <c r="DC191" s="447"/>
      <c r="DD191" s="447"/>
      <c r="DE191" s="447"/>
      <c r="DF191" s="1151"/>
      <c r="DG191" s="1151"/>
      <c r="DH191" s="1151"/>
      <c r="DI191" s="1151"/>
      <c r="DJ191" s="1151"/>
      <c r="DK191" s="1151"/>
      <c r="DL191" s="1151"/>
      <c r="DM191" s="1151"/>
      <c r="DN191" s="1151"/>
      <c r="DO191" s="1151"/>
    </row>
    <row r="192" spans="10:119" ht="3" customHeight="1" x14ac:dyDescent="0.15">
      <c r="J192" s="13"/>
      <c r="M192" s="416"/>
      <c r="N192" s="416"/>
      <c r="O192" s="416"/>
      <c r="P192" s="416"/>
      <c r="Q192" s="416"/>
      <c r="R192" s="416"/>
      <c r="S192" s="416"/>
      <c r="T192" s="416"/>
      <c r="U192" s="416"/>
      <c r="V192" s="416"/>
      <c r="W192" s="416"/>
      <c r="X192" s="416"/>
      <c r="Y192" s="416"/>
      <c r="Z192" s="416"/>
      <c r="AA192" s="416"/>
      <c r="AB192" s="496"/>
      <c r="AC192" s="496"/>
      <c r="AD192" s="496"/>
      <c r="AE192" s="496"/>
      <c r="AF192" s="496"/>
      <c r="AG192" s="496"/>
      <c r="AH192" s="496"/>
      <c r="AI192" s="496"/>
      <c r="AJ192" s="496"/>
      <c r="AK192" s="425"/>
      <c r="AL192" s="426"/>
      <c r="AM192" s="426"/>
      <c r="AN192" s="426"/>
      <c r="AO192" s="425"/>
      <c r="AP192" s="435"/>
      <c r="AQ192" s="435"/>
      <c r="AR192" s="435"/>
      <c r="AS192" s="435"/>
      <c r="AT192" s="435"/>
      <c r="AU192" s="435"/>
      <c r="AV192" s="435"/>
      <c r="AW192" s="435"/>
      <c r="AX192" s="472"/>
      <c r="AY192" s="487"/>
      <c r="AZ192" s="487"/>
      <c r="BA192" s="413"/>
      <c r="BC192" s="415"/>
      <c r="BD192" s="415"/>
      <c r="BE192" s="415"/>
      <c r="BF192" s="415"/>
      <c r="BG192" s="415"/>
      <c r="BH192" s="415"/>
      <c r="BI192" s="415"/>
      <c r="BJ192" s="480"/>
      <c r="BK192" s="480"/>
      <c r="BL192" s="480"/>
      <c r="CE192" s="412"/>
      <c r="CF192" s="412"/>
      <c r="CG192" s="412"/>
      <c r="CH192" s="412"/>
      <c r="CI192" s="414"/>
      <c r="CJ192" s="414"/>
      <c r="CK192" s="414"/>
      <c r="CL192" s="414"/>
      <c r="CM192" s="414"/>
      <c r="CN192" s="414"/>
      <c r="CO192" s="414"/>
      <c r="CP192" s="414"/>
      <c r="CQ192" s="414"/>
      <c r="CR192" s="414"/>
      <c r="CS192" s="412"/>
      <c r="DB192" s="412"/>
      <c r="DC192" s="414"/>
      <c r="DD192" s="414"/>
      <c r="DE192" s="414"/>
      <c r="DF192" s="1151"/>
      <c r="DG192" s="1151"/>
      <c r="DH192" s="1151"/>
      <c r="DI192" s="1151"/>
      <c r="DJ192" s="1151"/>
      <c r="DK192" s="1151"/>
      <c r="DL192" s="1151"/>
      <c r="DM192" s="1151"/>
      <c r="DN192" s="1151"/>
      <c r="DO192" s="1151"/>
    </row>
    <row r="193" spans="6:119" ht="3" customHeight="1" x14ac:dyDescent="0.15">
      <c r="J193" s="13"/>
      <c r="M193" s="416"/>
      <c r="N193" s="416"/>
      <c r="O193" s="416"/>
      <c r="P193" s="416"/>
      <c r="Q193" s="416"/>
      <c r="R193" s="416"/>
      <c r="S193" s="416"/>
      <c r="T193" s="416"/>
      <c r="U193" s="416"/>
      <c r="V193" s="416"/>
      <c r="W193" s="416"/>
      <c r="X193" s="416"/>
      <c r="Y193" s="416"/>
      <c r="Z193" s="416"/>
      <c r="AA193" s="416"/>
      <c r="AB193" s="496"/>
      <c r="AC193" s="496"/>
      <c r="AD193" s="496"/>
      <c r="AE193" s="496"/>
      <c r="AF193" s="496"/>
      <c r="AG193" s="496"/>
      <c r="AH193" s="496"/>
      <c r="AI193" s="496"/>
      <c r="AJ193" s="496"/>
      <c r="AK193" s="425"/>
      <c r="AL193" s="426"/>
      <c r="AM193" s="426"/>
      <c r="AN193" s="426"/>
      <c r="AO193" s="425"/>
      <c r="AP193" s="425"/>
      <c r="AQ193" s="425"/>
      <c r="AR193" s="425"/>
      <c r="AS193" s="425"/>
      <c r="AT193" s="425"/>
      <c r="AU193" s="425"/>
      <c r="AV193" s="425"/>
      <c r="AW193" s="425"/>
      <c r="AX193" s="472"/>
      <c r="AY193" s="487"/>
      <c r="AZ193" s="487"/>
      <c r="BA193" s="413"/>
      <c r="BC193" s="415"/>
      <c r="BD193" s="415"/>
      <c r="BE193" s="415"/>
      <c r="BF193" s="415"/>
      <c r="BG193" s="415"/>
      <c r="BH193" s="415"/>
      <c r="BI193" s="415"/>
      <c r="BJ193" s="480"/>
      <c r="BK193" s="480"/>
      <c r="BL193" s="480"/>
      <c r="CE193" s="412"/>
      <c r="CF193" s="412"/>
      <c r="CG193" s="412"/>
      <c r="CH193" s="412"/>
      <c r="CI193" s="414"/>
      <c r="CJ193" s="414"/>
      <c r="CK193" s="414"/>
      <c r="CL193" s="414"/>
      <c r="CM193" s="414"/>
      <c r="CN193" s="414"/>
      <c r="CO193" s="414"/>
      <c r="CP193" s="414"/>
      <c r="CQ193" s="414"/>
      <c r="CR193" s="414"/>
      <c r="CS193" s="412"/>
      <c r="DB193" s="447"/>
      <c r="DC193" s="447"/>
      <c r="DD193" s="447"/>
      <c r="DE193" s="447"/>
      <c r="DF193" s="1151"/>
      <c r="DG193" s="1151"/>
      <c r="DH193" s="1151"/>
      <c r="DI193" s="1151"/>
      <c r="DJ193" s="1151"/>
      <c r="DK193" s="1151"/>
      <c r="DL193" s="1151"/>
      <c r="DM193" s="1151"/>
      <c r="DN193" s="1151"/>
      <c r="DO193" s="1151"/>
    </row>
    <row r="194" spans="6:119" ht="3" customHeight="1" x14ac:dyDescent="0.15">
      <c r="J194" s="13"/>
      <c r="M194" s="1125">
        <f>給与金額!Q9</f>
        <v>0</v>
      </c>
      <c r="N194" s="1125"/>
      <c r="O194" s="1125"/>
      <c r="P194" s="1125"/>
      <c r="Q194" s="1125"/>
      <c r="R194" s="1125"/>
      <c r="S194" s="1125"/>
      <c r="T194" s="416"/>
      <c r="U194" s="1125">
        <f>給与金額!R9</f>
        <v>0</v>
      </c>
      <c r="V194" s="1125"/>
      <c r="W194" s="1125"/>
      <c r="X194" s="1125"/>
      <c r="Y194" s="1125"/>
      <c r="Z194" s="1125"/>
      <c r="AA194" s="416"/>
      <c r="AB194" s="1139">
        <f>給与金額!S9</f>
        <v>0</v>
      </c>
      <c r="AC194" s="1139"/>
      <c r="AD194" s="1139"/>
      <c r="AE194" s="1139"/>
      <c r="AF194" s="1139"/>
      <c r="AG194" s="1139"/>
      <c r="AH194" s="1139"/>
      <c r="AI194" s="1139"/>
      <c r="AJ194" s="1139"/>
      <c r="AK194" s="416"/>
      <c r="AL194" s="416"/>
      <c r="AM194" s="416"/>
      <c r="AN194" s="416"/>
      <c r="AO194" s="416"/>
      <c r="AP194" s="1125">
        <f>給与金額!W9</f>
        <v>0</v>
      </c>
      <c r="AQ194" s="1125"/>
      <c r="AR194" s="1125"/>
      <c r="AS194" s="1125"/>
      <c r="AT194" s="1125"/>
      <c r="AU194" s="1125"/>
      <c r="AV194" s="1125"/>
      <c r="AW194" s="1125"/>
      <c r="AX194" s="416"/>
      <c r="AY194" s="363"/>
      <c r="AZ194" s="363"/>
      <c r="BA194" s="363"/>
      <c r="BB194" s="363"/>
      <c r="BC194" s="416"/>
      <c r="BD194" s="416"/>
      <c r="BE194" s="416"/>
      <c r="BF194" s="416"/>
      <c r="BG194" s="416"/>
      <c r="BH194" s="416"/>
      <c r="BI194" s="416"/>
      <c r="BJ194" s="416"/>
      <c r="BK194" s="416"/>
      <c r="BL194" s="416"/>
      <c r="BS194" s="460"/>
      <c r="BT194" s="460"/>
      <c r="BU194" s="460"/>
      <c r="BV194" s="460"/>
      <c r="BW194" s="460"/>
      <c r="BX194" s="460"/>
      <c r="BY194" s="460"/>
      <c r="BZ194" s="460"/>
      <c r="CA194" s="460"/>
      <c r="CB194" s="460"/>
      <c r="CC194" s="460"/>
      <c r="CD194" s="460"/>
      <c r="CE194" s="460"/>
      <c r="CF194" s="460"/>
      <c r="CG194" s="460"/>
      <c r="CH194" s="460"/>
      <c r="CI194" s="460"/>
      <c r="CJ194" s="460"/>
      <c r="CK194" s="460"/>
      <c r="CL194" s="460"/>
      <c r="CM194" s="460"/>
      <c r="CN194" s="460"/>
      <c r="CO194" s="460"/>
      <c r="CP194" s="460"/>
      <c r="CQ194" s="460"/>
      <c r="CR194" s="460"/>
      <c r="CS194" s="460"/>
      <c r="CT194" s="460"/>
      <c r="CU194" s="460"/>
      <c r="CV194" s="460"/>
      <c r="CW194" s="460"/>
      <c r="CX194" s="460"/>
      <c r="CY194" s="460"/>
      <c r="CZ194" s="460"/>
      <c r="DA194" s="460"/>
      <c r="DB194" s="460"/>
      <c r="DC194" s="460"/>
      <c r="DD194" s="460"/>
      <c r="DE194" s="460"/>
      <c r="DF194" s="1153">
        <f>年末調整2!U36</f>
        <v>0</v>
      </c>
      <c r="DG194" s="1153"/>
      <c r="DH194" s="1153"/>
      <c r="DI194" s="1153"/>
      <c r="DJ194" s="1153"/>
      <c r="DK194" s="1153"/>
      <c r="DL194" s="1153"/>
      <c r="DM194" s="1153"/>
      <c r="DN194" s="1153"/>
      <c r="DO194" s="1153"/>
    </row>
    <row r="195" spans="6:119" ht="3" customHeight="1" x14ac:dyDescent="0.15">
      <c r="J195" s="13"/>
      <c r="M195" s="1125"/>
      <c r="N195" s="1125"/>
      <c r="O195" s="1125"/>
      <c r="P195" s="1125"/>
      <c r="Q195" s="1125"/>
      <c r="R195" s="1125"/>
      <c r="S195" s="1125"/>
      <c r="T195" s="416"/>
      <c r="U195" s="1125"/>
      <c r="V195" s="1125"/>
      <c r="W195" s="1125"/>
      <c r="X195" s="1125"/>
      <c r="Y195" s="1125"/>
      <c r="Z195" s="1125"/>
      <c r="AA195" s="416"/>
      <c r="AB195" s="1139"/>
      <c r="AC195" s="1139"/>
      <c r="AD195" s="1139"/>
      <c r="AE195" s="1139"/>
      <c r="AF195" s="1139"/>
      <c r="AG195" s="1139"/>
      <c r="AH195" s="1139"/>
      <c r="AI195" s="1139"/>
      <c r="AJ195" s="1139"/>
      <c r="AK195" s="416"/>
      <c r="AL195" s="416"/>
      <c r="AM195" s="416"/>
      <c r="AN195" s="416"/>
      <c r="AO195" s="416"/>
      <c r="AP195" s="1125"/>
      <c r="AQ195" s="1125"/>
      <c r="AR195" s="1125"/>
      <c r="AS195" s="1125"/>
      <c r="AT195" s="1125"/>
      <c r="AU195" s="1125"/>
      <c r="AV195" s="1125"/>
      <c r="AW195" s="1125"/>
      <c r="AX195" s="416"/>
      <c r="AY195" s="363"/>
      <c r="AZ195" s="363"/>
      <c r="BA195" s="363"/>
      <c r="BB195" s="363"/>
      <c r="BC195" s="416"/>
      <c r="BD195" s="416"/>
      <c r="BE195" s="416"/>
      <c r="BF195" s="416"/>
      <c r="BG195" s="416"/>
      <c r="BH195" s="416"/>
      <c r="BI195" s="416"/>
      <c r="BJ195" s="416"/>
      <c r="BK195" s="416"/>
      <c r="BL195" s="416"/>
      <c r="BS195" s="460"/>
      <c r="BT195" s="460"/>
      <c r="BU195" s="460"/>
      <c r="BV195" s="460"/>
      <c r="BW195" s="460"/>
      <c r="BX195" s="460"/>
      <c r="BY195" s="460"/>
      <c r="BZ195" s="460"/>
      <c r="CA195" s="460"/>
      <c r="CB195" s="460"/>
      <c r="CC195" s="460"/>
      <c r="CD195" s="460"/>
      <c r="CE195" s="460"/>
      <c r="CF195" s="460"/>
      <c r="CG195" s="460"/>
      <c r="CH195" s="460"/>
      <c r="CI195" s="460"/>
      <c r="CJ195" s="460"/>
      <c r="CK195" s="460"/>
      <c r="CL195" s="460"/>
      <c r="CM195" s="460"/>
      <c r="CN195" s="460"/>
      <c r="CO195" s="460"/>
      <c r="CP195" s="460"/>
      <c r="CQ195" s="460"/>
      <c r="CR195" s="460"/>
      <c r="CS195" s="460"/>
      <c r="CT195" s="460"/>
      <c r="CU195" s="460"/>
      <c r="CV195" s="460"/>
      <c r="CW195" s="460"/>
      <c r="CX195" s="460"/>
      <c r="CY195" s="460"/>
      <c r="CZ195" s="460"/>
      <c r="DA195" s="460"/>
      <c r="DB195" s="460"/>
      <c r="DC195" s="460"/>
      <c r="DD195" s="460"/>
      <c r="DE195" s="460"/>
      <c r="DF195" s="1153"/>
      <c r="DG195" s="1153"/>
      <c r="DH195" s="1153"/>
      <c r="DI195" s="1153"/>
      <c r="DJ195" s="1153"/>
      <c r="DK195" s="1153"/>
      <c r="DL195" s="1153"/>
      <c r="DM195" s="1153"/>
      <c r="DN195" s="1153"/>
      <c r="DO195" s="1153"/>
    </row>
    <row r="196" spans="6:119" ht="3" customHeight="1" x14ac:dyDescent="0.15">
      <c r="J196" s="13"/>
      <c r="M196" s="1125"/>
      <c r="N196" s="1125"/>
      <c r="O196" s="1125"/>
      <c r="P196" s="1125"/>
      <c r="Q196" s="1125"/>
      <c r="R196" s="1125"/>
      <c r="S196" s="1125"/>
      <c r="T196" s="416"/>
      <c r="U196" s="1125"/>
      <c r="V196" s="1125"/>
      <c r="W196" s="1125"/>
      <c r="X196" s="1125"/>
      <c r="Y196" s="1125"/>
      <c r="Z196" s="1125"/>
      <c r="AA196" s="416"/>
      <c r="AB196" s="1139"/>
      <c r="AC196" s="1139"/>
      <c r="AD196" s="1139"/>
      <c r="AE196" s="1139"/>
      <c r="AF196" s="1139"/>
      <c r="AG196" s="1139"/>
      <c r="AH196" s="1139"/>
      <c r="AI196" s="1139"/>
      <c r="AJ196" s="1139"/>
      <c r="AK196" s="416"/>
      <c r="AL196" s="416"/>
      <c r="AM196" s="416"/>
      <c r="AN196" s="416"/>
      <c r="AO196" s="416"/>
      <c r="AP196" s="1125"/>
      <c r="AQ196" s="1125"/>
      <c r="AR196" s="1125"/>
      <c r="AS196" s="1125"/>
      <c r="AT196" s="1125"/>
      <c r="AU196" s="1125"/>
      <c r="AV196" s="1125"/>
      <c r="AW196" s="1125"/>
      <c r="AX196" s="416"/>
      <c r="AY196" s="363"/>
      <c r="AZ196" s="363"/>
      <c r="BA196" s="363"/>
      <c r="BB196" s="363"/>
      <c r="BC196" s="416"/>
      <c r="BD196" s="416"/>
      <c r="BE196" s="416"/>
      <c r="BF196" s="416"/>
      <c r="BG196" s="416"/>
      <c r="BH196" s="416"/>
      <c r="BI196" s="416"/>
      <c r="BJ196" s="416"/>
      <c r="BK196" s="416"/>
      <c r="BL196" s="416"/>
      <c r="BP196" s="453"/>
      <c r="BS196" s="460"/>
      <c r="BT196" s="460"/>
      <c r="BU196" s="460"/>
      <c r="BV196" s="460"/>
      <c r="BW196" s="460"/>
      <c r="BX196" s="460"/>
      <c r="BY196" s="460"/>
      <c r="BZ196" s="460"/>
      <c r="CA196" s="460"/>
      <c r="CB196" s="460"/>
      <c r="CC196" s="460"/>
      <c r="CD196" s="460"/>
      <c r="CE196" s="460"/>
      <c r="CF196" s="460"/>
      <c r="CG196" s="460"/>
      <c r="CH196" s="460"/>
      <c r="CI196" s="460"/>
      <c r="CJ196" s="460"/>
      <c r="CK196" s="460"/>
      <c r="CL196" s="460"/>
      <c r="CM196" s="460"/>
      <c r="CN196" s="460"/>
      <c r="CO196" s="460"/>
      <c r="CP196" s="460"/>
      <c r="CQ196" s="460"/>
      <c r="CR196" s="460"/>
      <c r="CS196" s="460"/>
      <c r="CT196" s="460"/>
      <c r="CU196" s="460"/>
      <c r="CV196" s="460"/>
      <c r="CW196" s="460"/>
      <c r="CX196" s="460"/>
      <c r="CY196" s="460"/>
      <c r="CZ196" s="460"/>
      <c r="DA196" s="460"/>
      <c r="DB196" s="460"/>
      <c r="DC196" s="460"/>
      <c r="DD196" s="460"/>
      <c r="DE196" s="460"/>
      <c r="DF196" s="1153"/>
      <c r="DG196" s="1153"/>
      <c r="DH196" s="1153"/>
      <c r="DI196" s="1153"/>
      <c r="DJ196" s="1153"/>
      <c r="DK196" s="1153"/>
      <c r="DL196" s="1153"/>
      <c r="DM196" s="1153"/>
      <c r="DN196" s="1153"/>
      <c r="DO196" s="1153"/>
    </row>
    <row r="197" spans="6:119" ht="3" customHeight="1" x14ac:dyDescent="0.15">
      <c r="J197" s="13"/>
      <c r="M197" s="1125"/>
      <c r="N197" s="1125"/>
      <c r="O197" s="1125"/>
      <c r="P197" s="1125"/>
      <c r="Q197" s="1125"/>
      <c r="R197" s="1125"/>
      <c r="S197" s="1125"/>
      <c r="T197" s="416"/>
      <c r="U197" s="1125"/>
      <c r="V197" s="1125"/>
      <c r="W197" s="1125"/>
      <c r="X197" s="1125"/>
      <c r="Y197" s="1125"/>
      <c r="Z197" s="1125"/>
      <c r="AA197" s="416"/>
      <c r="AB197" s="1139"/>
      <c r="AC197" s="1139"/>
      <c r="AD197" s="1139"/>
      <c r="AE197" s="1139"/>
      <c r="AF197" s="1139"/>
      <c r="AG197" s="1139"/>
      <c r="AH197" s="1139"/>
      <c r="AI197" s="1139"/>
      <c r="AJ197" s="1139"/>
      <c r="AK197" s="416"/>
      <c r="AL197" s="416"/>
      <c r="AM197" s="416"/>
      <c r="AN197" s="416"/>
      <c r="AO197" s="416"/>
      <c r="AP197" s="1125"/>
      <c r="AQ197" s="1125"/>
      <c r="AR197" s="1125"/>
      <c r="AS197" s="1125"/>
      <c r="AT197" s="1125"/>
      <c r="AU197" s="1125"/>
      <c r="AV197" s="1125"/>
      <c r="AW197" s="1125"/>
      <c r="AX197" s="416"/>
      <c r="AY197" s="363"/>
      <c r="AZ197" s="363"/>
      <c r="BA197" s="363"/>
      <c r="BB197" s="363"/>
      <c r="BC197" s="416"/>
      <c r="BD197" s="416"/>
      <c r="BE197" s="416"/>
      <c r="BF197" s="416"/>
      <c r="BG197" s="416"/>
      <c r="BH197" s="416"/>
      <c r="BI197" s="416"/>
      <c r="BJ197" s="416"/>
      <c r="BK197" s="416"/>
      <c r="BL197" s="416"/>
      <c r="BM197" s="453"/>
      <c r="BN197" s="453"/>
      <c r="BO197" s="453"/>
      <c r="BP197" s="453"/>
      <c r="BS197" s="460"/>
      <c r="BT197" s="460"/>
      <c r="BU197" s="460"/>
      <c r="BV197" s="460"/>
      <c r="BW197" s="460"/>
      <c r="BX197" s="460"/>
      <c r="BY197" s="460"/>
      <c r="BZ197" s="460"/>
      <c r="CA197" s="460"/>
      <c r="CB197" s="460"/>
      <c r="CC197" s="460"/>
      <c r="CD197" s="460"/>
      <c r="CE197" s="460"/>
      <c r="CF197" s="460"/>
      <c r="CG197" s="460"/>
      <c r="CH197" s="460"/>
      <c r="CI197" s="460"/>
      <c r="CJ197" s="460"/>
      <c r="CK197" s="460"/>
      <c r="CL197" s="460"/>
      <c r="CM197" s="460"/>
      <c r="CN197" s="460"/>
      <c r="CO197" s="460"/>
      <c r="CP197" s="460"/>
      <c r="CQ197" s="460"/>
      <c r="CR197" s="460"/>
      <c r="CS197" s="460"/>
      <c r="CT197" s="460"/>
      <c r="CU197" s="460"/>
      <c r="CV197" s="460"/>
      <c r="CW197" s="460"/>
      <c r="CX197" s="460"/>
      <c r="CY197" s="460"/>
      <c r="CZ197" s="460"/>
      <c r="DA197" s="460"/>
      <c r="DB197" s="460"/>
      <c r="DC197" s="460"/>
      <c r="DD197" s="460"/>
      <c r="DE197" s="460"/>
      <c r="DF197" s="1153"/>
      <c r="DG197" s="1153"/>
      <c r="DH197" s="1153"/>
      <c r="DI197" s="1153"/>
      <c r="DJ197" s="1153"/>
      <c r="DK197" s="1153"/>
      <c r="DL197" s="1153"/>
      <c r="DM197" s="1153"/>
      <c r="DN197" s="1153"/>
      <c r="DO197" s="1153"/>
    </row>
    <row r="198" spans="6:119" ht="3" customHeight="1" x14ac:dyDescent="0.15">
      <c r="J198" s="418"/>
      <c r="K198" s="418"/>
      <c r="L198" s="418"/>
      <c r="M198" s="416"/>
      <c r="N198" s="416"/>
      <c r="O198" s="416"/>
      <c r="P198" s="416"/>
      <c r="Q198" s="416"/>
      <c r="R198" s="416"/>
      <c r="S198" s="416"/>
      <c r="T198" s="416"/>
      <c r="U198" s="416"/>
      <c r="V198" s="416"/>
      <c r="W198" s="416"/>
      <c r="X198" s="416"/>
      <c r="Y198" s="416"/>
      <c r="Z198" s="416"/>
      <c r="AA198" s="416"/>
      <c r="AB198" s="416"/>
      <c r="AC198" s="423"/>
      <c r="AD198" s="423"/>
      <c r="AE198" s="423"/>
      <c r="AF198" s="423"/>
      <c r="AG198" s="423"/>
      <c r="AH198" s="423"/>
      <c r="AI198" s="423"/>
      <c r="AJ198" s="423"/>
      <c r="AK198" s="416"/>
      <c r="AL198" s="416"/>
      <c r="AM198" s="416"/>
      <c r="AN198" s="416"/>
      <c r="AO198" s="416"/>
      <c r="AX198" s="422"/>
      <c r="AY198" s="422"/>
      <c r="AZ198" s="422"/>
      <c r="BA198" s="421"/>
      <c r="BC198" s="415"/>
      <c r="BD198" s="415"/>
      <c r="BE198" s="415"/>
      <c r="BF198" s="415"/>
      <c r="BG198" s="415"/>
      <c r="BH198" s="415"/>
      <c r="BI198" s="415"/>
      <c r="CE198" s="412"/>
      <c r="CF198" s="412"/>
      <c r="CG198" s="412"/>
      <c r="CH198" s="412"/>
      <c r="CI198" s="414"/>
      <c r="CJ198" s="414"/>
      <c r="CK198" s="414"/>
      <c r="CL198" s="414"/>
      <c r="CM198" s="414"/>
      <c r="CN198" s="414"/>
      <c r="CO198" s="414"/>
      <c r="CP198" s="414"/>
      <c r="CQ198" s="414"/>
      <c r="CR198" s="414"/>
      <c r="CS198" s="412"/>
      <c r="CT198" s="412"/>
      <c r="DB198" s="447"/>
      <c r="DC198" s="447"/>
      <c r="DD198" s="447"/>
      <c r="DE198" s="447"/>
      <c r="DF198" s="447"/>
      <c r="DG198" s="447"/>
      <c r="DH198" s="447"/>
    </row>
    <row r="199" spans="6:119" ht="3" customHeight="1" x14ac:dyDescent="0.15">
      <c r="F199" s="412"/>
      <c r="G199" s="412"/>
      <c r="H199" s="412"/>
      <c r="J199" s="418"/>
      <c r="K199" s="418"/>
      <c r="L199" s="418"/>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c r="AJ199" s="416"/>
      <c r="AK199" s="416"/>
      <c r="AL199" s="416"/>
      <c r="AM199" s="416"/>
      <c r="AN199" s="416"/>
      <c r="AO199" s="416"/>
      <c r="AX199" s="420"/>
      <c r="AY199" s="420"/>
      <c r="AZ199" s="420"/>
      <c r="BA199" s="419"/>
      <c r="BC199" s="415"/>
      <c r="BD199" s="415"/>
      <c r="BE199" s="415"/>
      <c r="BF199" s="415"/>
      <c r="BG199" s="415"/>
      <c r="BH199" s="415"/>
      <c r="BI199" s="415"/>
      <c r="BN199" s="412"/>
      <c r="BO199" s="412"/>
      <c r="BP199" s="412"/>
      <c r="BQ199" s="412"/>
      <c r="CE199" s="412"/>
      <c r="CF199" s="412"/>
      <c r="CG199" s="412"/>
      <c r="CH199" s="412"/>
      <c r="CI199" s="414"/>
      <c r="CJ199" s="414"/>
      <c r="CK199" s="414"/>
      <c r="CL199" s="414"/>
      <c r="CM199" s="414"/>
      <c r="CN199" s="414"/>
      <c r="CO199" s="414"/>
      <c r="CP199" s="414"/>
      <c r="CQ199" s="414"/>
      <c r="CR199" s="414"/>
      <c r="CS199" s="412"/>
      <c r="CT199" s="412"/>
    </row>
    <row r="200" spans="6:119" ht="3" customHeight="1" x14ac:dyDescent="0.15">
      <c r="J200" s="418"/>
      <c r="K200" s="418"/>
      <c r="L200" s="418"/>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c r="AJ200" s="416"/>
      <c r="AK200" s="416"/>
      <c r="AL200" s="416"/>
      <c r="AM200" s="416"/>
      <c r="AN200" s="416"/>
      <c r="AO200" s="416"/>
      <c r="AX200" s="420"/>
      <c r="AY200" s="420"/>
      <c r="AZ200" s="420"/>
      <c r="BA200" s="419"/>
      <c r="BC200" s="415"/>
      <c r="BD200" s="415"/>
      <c r="BE200" s="415"/>
      <c r="BF200" s="415"/>
      <c r="BG200" s="415"/>
      <c r="BH200" s="415"/>
      <c r="BI200" s="415"/>
      <c r="BK200" s="412"/>
      <c r="BM200" s="412"/>
      <c r="BN200" s="412"/>
      <c r="BO200" s="412"/>
      <c r="BP200" s="412"/>
      <c r="BQ200" s="412"/>
      <c r="CE200" s="412"/>
      <c r="CF200" s="412"/>
      <c r="CG200" s="412"/>
      <c r="CH200" s="412"/>
      <c r="CI200" s="414"/>
      <c r="CJ200" s="414"/>
      <c r="CK200" s="414"/>
      <c r="CL200" s="414"/>
      <c r="CM200" s="414"/>
      <c r="CN200" s="414"/>
      <c r="CO200" s="414"/>
      <c r="CP200" s="414"/>
      <c r="CQ200" s="414"/>
      <c r="CR200" s="414"/>
      <c r="CS200" s="412"/>
      <c r="CT200" s="412"/>
      <c r="CU200" s="412"/>
      <c r="CZ200" s="412"/>
    </row>
    <row r="201" spans="6:119" ht="3" customHeight="1" x14ac:dyDescent="0.15">
      <c r="I201" s="412"/>
      <c r="J201" s="418"/>
      <c r="K201" s="418"/>
      <c r="L201" s="418"/>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c r="AJ201" s="416"/>
      <c r="AK201" s="416"/>
      <c r="AL201" s="416"/>
      <c r="AM201" s="416"/>
      <c r="AN201" s="416"/>
      <c r="AO201" s="416"/>
      <c r="AX201" s="420"/>
      <c r="AY201" s="420"/>
      <c r="AZ201" s="420"/>
      <c r="BA201" s="419"/>
      <c r="BC201" s="415"/>
      <c r="BD201" s="415"/>
      <c r="BE201" s="415"/>
      <c r="BF201" s="415"/>
      <c r="BG201" s="415"/>
      <c r="BH201" s="415"/>
      <c r="BI201" s="415"/>
      <c r="BL201" s="412"/>
      <c r="BM201" s="412"/>
      <c r="BN201" s="412"/>
      <c r="BO201" s="412"/>
      <c r="BP201" s="412"/>
      <c r="BQ201" s="412"/>
      <c r="CE201" s="412"/>
      <c r="CF201" s="412"/>
      <c r="CG201" s="412"/>
      <c r="CH201" s="412"/>
      <c r="CI201" s="414"/>
      <c r="CJ201" s="414"/>
      <c r="CK201" s="414"/>
      <c r="CL201" s="414"/>
      <c r="CM201" s="414"/>
      <c r="CN201" s="414"/>
      <c r="CX201" s="412"/>
      <c r="CY201" s="412"/>
      <c r="DJ201" s="412"/>
    </row>
    <row r="202" spans="6:119" ht="3" customHeight="1" x14ac:dyDescent="0.15">
      <c r="J202" s="418"/>
      <c r="K202" s="418"/>
      <c r="L202" s="418"/>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c r="AJ202" s="416"/>
      <c r="AK202" s="416"/>
      <c r="AL202" s="416"/>
      <c r="AM202" s="416"/>
      <c r="AN202" s="416"/>
      <c r="AO202" s="416"/>
      <c r="AP202" s="416"/>
      <c r="BA202" s="420"/>
      <c r="BB202" s="420"/>
      <c r="BC202" s="416"/>
      <c r="BD202" s="415"/>
      <c r="BE202" s="415"/>
      <c r="BF202" s="415"/>
      <c r="BG202" s="415"/>
      <c r="BH202" s="415"/>
      <c r="BI202" s="415"/>
      <c r="BK202" s="412"/>
      <c r="BL202" s="412"/>
      <c r="BM202" s="412"/>
      <c r="BN202" s="412"/>
      <c r="BO202" s="412"/>
      <c r="BP202" s="412"/>
      <c r="BQ202" s="412"/>
      <c r="CE202" s="412"/>
      <c r="CF202" s="412"/>
      <c r="CG202" s="412"/>
      <c r="CH202" s="412"/>
      <c r="CI202" s="414"/>
      <c r="CJ202" s="414"/>
      <c r="CK202" s="414"/>
      <c r="CL202" s="414"/>
      <c r="CM202" s="414"/>
      <c r="CN202" s="414"/>
      <c r="CO202" s="412"/>
      <c r="CP202" s="412"/>
      <c r="CQ202" s="412"/>
      <c r="CR202" s="412"/>
      <c r="CS202" s="412"/>
      <c r="CT202" s="412"/>
      <c r="CU202" s="412"/>
      <c r="CV202" s="412"/>
      <c r="CW202" s="412"/>
      <c r="CX202" s="412"/>
      <c r="CY202" s="412"/>
      <c r="CZ202" s="412"/>
      <c r="DA202" s="412"/>
      <c r="DB202" s="412"/>
      <c r="DC202" s="412"/>
      <c r="DD202" s="412"/>
      <c r="DE202" s="412"/>
      <c r="DF202" s="412"/>
      <c r="DG202" s="412"/>
      <c r="DH202" s="412"/>
      <c r="DI202" s="412"/>
      <c r="DJ202" s="412"/>
      <c r="DK202" s="412"/>
    </row>
    <row r="203" spans="6:119" ht="3" customHeight="1" x14ac:dyDescent="0.15">
      <c r="J203" s="418"/>
      <c r="K203" s="418"/>
      <c r="L203" s="418"/>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c r="AJ203" s="416"/>
      <c r="AK203" s="416"/>
      <c r="AL203" s="416"/>
      <c r="AM203" s="416"/>
      <c r="AN203" s="416"/>
      <c r="AO203" s="416"/>
      <c r="BA203" s="417"/>
      <c r="BB203" s="416"/>
      <c r="BC203" s="415"/>
      <c r="BD203" s="415"/>
      <c r="BE203" s="415"/>
      <c r="BF203" s="415"/>
      <c r="BG203" s="415"/>
      <c r="BH203" s="415"/>
      <c r="BI203" s="415"/>
      <c r="BJ203" s="415"/>
      <c r="BL203" s="412"/>
      <c r="BM203" s="412"/>
      <c r="BN203" s="412"/>
      <c r="BO203" s="412"/>
      <c r="BP203" s="412"/>
      <c r="BQ203" s="412"/>
      <c r="CU203" s="412"/>
      <c r="CV203" s="412"/>
      <c r="CW203" s="412"/>
      <c r="CX203" s="412"/>
      <c r="CY203" s="412"/>
      <c r="CZ203" s="412"/>
      <c r="DB203" s="411"/>
      <c r="DC203" s="411"/>
      <c r="DD203" s="411"/>
      <c r="DE203" s="411"/>
      <c r="DF203" s="411"/>
      <c r="DG203" s="411"/>
      <c r="DH203" s="412"/>
      <c r="DI203" s="412"/>
      <c r="DJ203" s="412"/>
    </row>
    <row r="204" spans="6:119" ht="3" customHeight="1" x14ac:dyDescent="0.15">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BA204" s="11"/>
      <c r="BB204" s="11"/>
      <c r="BC204" s="11"/>
      <c r="BD204" s="11"/>
      <c r="BE204" s="11"/>
      <c r="BF204" s="11"/>
      <c r="BG204" s="11"/>
      <c r="BH204" s="11"/>
      <c r="BI204" s="11"/>
      <c r="BM204" s="412"/>
      <c r="BN204" s="412"/>
      <c r="BO204" s="412"/>
      <c r="BP204" s="412"/>
      <c r="BQ204" s="412"/>
      <c r="BR204" s="412"/>
      <c r="BS204" s="412"/>
      <c r="BT204" s="412"/>
      <c r="BU204" s="412"/>
      <c r="BV204" s="412"/>
      <c r="BW204" s="412"/>
      <c r="BX204" s="412"/>
      <c r="BY204" s="412"/>
      <c r="BZ204" s="412"/>
      <c r="CA204" s="412"/>
      <c r="CB204" s="412"/>
      <c r="CC204" s="412"/>
      <c r="CD204" s="412"/>
      <c r="CE204" s="412"/>
      <c r="CF204" s="412"/>
      <c r="CG204" s="412"/>
      <c r="CH204" s="412"/>
      <c r="CI204" s="412"/>
      <c r="CJ204" s="412"/>
      <c r="CK204" s="412"/>
      <c r="CL204" s="412"/>
      <c r="CM204" s="412"/>
      <c r="CS204" s="412"/>
      <c r="CT204" s="412"/>
      <c r="CU204" s="412"/>
      <c r="CV204" s="412"/>
      <c r="CW204" s="412"/>
      <c r="CX204" s="412"/>
      <c r="CY204" s="412"/>
      <c r="CZ204" s="412"/>
      <c r="DA204" s="411"/>
      <c r="DB204" s="411"/>
      <c r="DC204" s="411"/>
      <c r="DD204" s="411"/>
      <c r="DE204" s="411"/>
      <c r="DF204" s="411"/>
      <c r="DG204" s="411"/>
      <c r="DH204" s="412"/>
      <c r="DI204" s="412"/>
      <c r="DJ204" s="412"/>
    </row>
    <row r="205" spans="6:119" ht="3" customHeight="1" x14ac:dyDescent="0.15">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c r="AJ205" s="412"/>
      <c r="AK205" s="412"/>
      <c r="AL205" s="412"/>
      <c r="AM205" s="412"/>
      <c r="AN205" s="412"/>
      <c r="AO205" s="412"/>
      <c r="AP205" s="412"/>
      <c r="AQ205" s="412"/>
      <c r="AR205" s="412"/>
      <c r="AS205" s="412"/>
      <c r="AT205" s="412"/>
      <c r="AU205" s="412"/>
      <c r="AV205" s="412"/>
      <c r="BA205" s="412"/>
      <c r="BB205" s="412"/>
      <c r="BC205" s="412"/>
      <c r="BD205" s="412"/>
      <c r="BE205" s="412"/>
      <c r="BF205" s="412"/>
      <c r="BG205" s="412"/>
      <c r="BH205" s="412"/>
      <c r="BI205" s="412"/>
      <c r="BJ205" s="412"/>
      <c r="BM205" s="412"/>
      <c r="BN205" s="412"/>
      <c r="BO205" s="412"/>
      <c r="BP205" s="412"/>
      <c r="BQ205" s="412"/>
      <c r="BZ205" s="412"/>
      <c r="CA205" s="412"/>
      <c r="CB205" s="412"/>
      <c r="CC205" s="412"/>
      <c r="CD205" s="412"/>
      <c r="CE205" s="412"/>
      <c r="CF205" s="412"/>
      <c r="CN205" s="411"/>
      <c r="CO205" s="412"/>
      <c r="CP205" s="412"/>
      <c r="CQ205" s="412"/>
      <c r="CR205" s="412"/>
      <c r="CS205" s="412"/>
      <c r="CT205" s="412"/>
      <c r="CU205" s="412"/>
      <c r="CV205" s="412"/>
      <c r="CW205" s="412"/>
      <c r="CX205" s="412"/>
      <c r="CY205" s="412"/>
      <c r="CZ205" s="412"/>
      <c r="DA205" s="411"/>
      <c r="DB205" s="411"/>
      <c r="DC205" s="411"/>
      <c r="DD205" s="411"/>
      <c r="DE205" s="411"/>
      <c r="DF205" s="411"/>
      <c r="DG205" s="411"/>
      <c r="DI205" s="412"/>
      <c r="DJ205" s="412"/>
    </row>
    <row r="206" spans="6:119" ht="3" customHeight="1" x14ac:dyDescent="0.15">
      <c r="BC206" s="321"/>
      <c r="BD206" s="321"/>
      <c r="BE206" s="321"/>
      <c r="BF206" s="321"/>
      <c r="BG206" s="321"/>
      <c r="BH206" s="321"/>
      <c r="BI206" s="321"/>
      <c r="BM206" s="412"/>
      <c r="BZ206" s="412"/>
      <c r="CA206" s="412"/>
      <c r="CB206" s="412"/>
      <c r="CC206" s="412"/>
      <c r="CD206" s="412"/>
      <c r="CE206" s="412"/>
      <c r="CF206" s="412"/>
      <c r="CN206" s="411"/>
      <c r="CO206" s="412"/>
      <c r="CP206" s="412"/>
      <c r="CQ206" s="412"/>
      <c r="CR206" s="412"/>
      <c r="CS206" s="412"/>
      <c r="CT206" s="412"/>
      <c r="CU206" s="412"/>
      <c r="CV206" s="412"/>
      <c r="CW206" s="412"/>
      <c r="CX206" s="412"/>
      <c r="CY206" s="412"/>
      <c r="CZ206" s="412"/>
      <c r="DA206" s="411"/>
      <c r="DJ206" s="412"/>
    </row>
    <row r="207" spans="6:119" ht="3" customHeight="1" x14ac:dyDescent="0.15">
      <c r="BC207" s="413"/>
      <c r="BD207" s="413"/>
      <c r="BE207" s="413"/>
      <c r="BF207" s="413"/>
      <c r="BG207" s="413"/>
      <c r="BH207" s="413"/>
      <c r="BI207" s="413"/>
      <c r="BR207" s="411"/>
      <c r="BS207" s="411"/>
      <c r="BT207" s="411"/>
      <c r="BU207" s="411"/>
      <c r="BV207" s="411"/>
      <c r="BW207" s="412"/>
      <c r="BX207" s="412"/>
      <c r="BY207" s="412"/>
      <c r="BZ207" s="412"/>
      <c r="CA207" s="412"/>
      <c r="CB207" s="412"/>
      <c r="CC207" s="412"/>
      <c r="CD207" s="412"/>
      <c r="CE207" s="412"/>
      <c r="CF207" s="412"/>
      <c r="CG207" s="411"/>
      <c r="CH207" s="411"/>
      <c r="CI207" s="411"/>
      <c r="CJ207" s="411"/>
      <c r="CK207" s="411"/>
      <c r="CL207" s="411"/>
      <c r="CM207" s="411"/>
      <c r="CN207" s="411"/>
      <c r="CO207" s="412"/>
      <c r="CP207" s="412"/>
      <c r="CQ207" s="412"/>
      <c r="CR207" s="412"/>
      <c r="CS207" s="414"/>
      <c r="CT207" s="412"/>
      <c r="CU207" s="412"/>
      <c r="CV207" s="412"/>
      <c r="CW207" s="412"/>
      <c r="CX207" s="412"/>
      <c r="CY207" s="412"/>
      <c r="CZ207" s="412"/>
      <c r="DA207" s="411"/>
    </row>
    <row r="208" spans="6:119" ht="3" customHeight="1" x14ac:dyDescent="0.15">
      <c r="BC208" s="413"/>
      <c r="BD208" s="413"/>
      <c r="BE208" s="413"/>
      <c r="BF208" s="413"/>
      <c r="BG208" s="413"/>
      <c r="BH208" s="413"/>
      <c r="BI208" s="413"/>
      <c r="BR208" s="411"/>
      <c r="BS208" s="411"/>
      <c r="BT208" s="411"/>
      <c r="BU208" s="411"/>
      <c r="BV208" s="411"/>
      <c r="BW208" s="412"/>
      <c r="BX208" s="412"/>
      <c r="BY208" s="412"/>
      <c r="BZ208" s="412"/>
      <c r="CA208" s="412"/>
      <c r="CB208" s="412"/>
      <c r="CC208" s="412"/>
      <c r="CD208" s="412"/>
      <c r="CE208" s="412"/>
      <c r="CF208" s="412"/>
      <c r="CG208" s="411"/>
      <c r="CH208" s="411"/>
      <c r="CI208" s="411"/>
      <c r="CJ208" s="411"/>
      <c r="CK208" s="411"/>
      <c r="CL208" s="411"/>
      <c r="CM208" s="411"/>
      <c r="CN208" s="411"/>
      <c r="CO208" s="412"/>
      <c r="CP208" s="412"/>
      <c r="CQ208" s="412"/>
      <c r="CR208" s="412"/>
      <c r="CS208" s="412"/>
      <c r="CT208" s="412"/>
      <c r="CU208" s="412"/>
      <c r="CV208" s="412"/>
      <c r="CW208" s="412"/>
      <c r="CY208" s="412"/>
      <c r="CZ208" s="412"/>
    </row>
    <row r="209" spans="55:91" ht="3" customHeight="1" x14ac:dyDescent="0.15">
      <c r="BC209" s="413"/>
      <c r="BD209" s="413"/>
      <c r="BE209" s="413"/>
      <c r="BF209" s="413"/>
      <c r="BG209" s="413"/>
      <c r="BH209" s="413"/>
      <c r="BI209" s="413"/>
      <c r="BR209" s="411"/>
      <c r="BS209" s="411"/>
      <c r="BT209" s="411"/>
      <c r="BU209" s="411"/>
      <c r="BV209" s="411"/>
      <c r="BW209" s="412"/>
      <c r="BX209" s="412"/>
      <c r="BY209" s="412"/>
      <c r="BZ209" s="412"/>
      <c r="CA209" s="412"/>
      <c r="CB209" s="412"/>
      <c r="CC209" s="412"/>
      <c r="CD209" s="412"/>
      <c r="CE209" s="412"/>
      <c r="CF209" s="412"/>
      <c r="CG209" s="411"/>
      <c r="CH209" s="411"/>
      <c r="CI209" s="411"/>
      <c r="CJ209" s="411"/>
      <c r="CK209" s="411"/>
      <c r="CL209" s="411"/>
      <c r="CM209" s="411"/>
    </row>
    <row r="210" spans="55:91" ht="3" customHeight="1" x14ac:dyDescent="0.15">
      <c r="BC210" s="413"/>
      <c r="BD210" s="413"/>
      <c r="BE210" s="413"/>
      <c r="BF210" s="413"/>
      <c r="BG210" s="413"/>
      <c r="BH210" s="413"/>
      <c r="BI210" s="413"/>
      <c r="BR210" s="411"/>
      <c r="BS210" s="411"/>
      <c r="BT210" s="411"/>
      <c r="BU210" s="411"/>
      <c r="BV210" s="411"/>
      <c r="BW210" s="412"/>
      <c r="BX210" s="412"/>
      <c r="BY210" s="412"/>
      <c r="BZ210" s="412"/>
      <c r="CA210" s="412"/>
      <c r="CB210" s="412"/>
      <c r="CC210" s="412"/>
      <c r="CD210" s="412"/>
      <c r="CE210" s="412"/>
      <c r="CF210" s="412"/>
      <c r="CG210" s="411"/>
      <c r="CH210" s="411"/>
      <c r="CI210" s="411"/>
      <c r="CJ210" s="411"/>
      <c r="CK210" s="411"/>
      <c r="CL210" s="411"/>
      <c r="CM210" s="411"/>
    </row>
  </sheetData>
  <sheetProtection algorithmName="SHA-512" hashValue="qFEP3oQlI09K/0vqDwy94YZ2AernDeRzwkGNvDQHgZ9LhonWkrgLURF9icxdf2upEYFsLdlYwzZUhDxV7dNpYA==" saltValue="Um+A/58xqqwUwpJlBA331A==" spinCount="100000" sheet="1" formatCells="0" formatColumns="0" formatRows="0" insertColumns="0" insertRows="0" deleteColumns="0" deleteRows="0"/>
  <mergeCells count="216">
    <mergeCell ref="B42:D48"/>
    <mergeCell ref="DF167:DO170"/>
    <mergeCell ref="DF172:DO175"/>
    <mergeCell ref="DF176:DO179"/>
    <mergeCell ref="DF181:DO184"/>
    <mergeCell ref="DF185:DO188"/>
    <mergeCell ref="DF190:DO193"/>
    <mergeCell ref="DF194:DO197"/>
    <mergeCell ref="DF146:DO149"/>
    <mergeCell ref="CP130:CZ133"/>
    <mergeCell ref="CP135:CZ139"/>
    <mergeCell ref="CP142:CZ145"/>
    <mergeCell ref="DF142:DO145"/>
    <mergeCell ref="DF151:DO154"/>
    <mergeCell ref="DF157:DO160"/>
    <mergeCell ref="DF163:DO166"/>
    <mergeCell ref="CP85:CZ88"/>
    <mergeCell ref="CP90:CZ93"/>
    <mergeCell ref="CP95:CZ98"/>
    <mergeCell ref="CP100:CZ103"/>
    <mergeCell ref="CP105:CZ108"/>
    <mergeCell ref="CP110:CZ113"/>
    <mergeCell ref="CP115:CZ118"/>
    <mergeCell ref="CP120:CZ123"/>
    <mergeCell ref="AY139:BC142"/>
    <mergeCell ref="AY171:BC174"/>
    <mergeCell ref="AY179:BC182"/>
    <mergeCell ref="AS168:AV170"/>
    <mergeCell ref="AS176:AV178"/>
    <mergeCell ref="AB129:AJ132"/>
    <mergeCell ref="BD79:BL82"/>
    <mergeCell ref="U109:Z112"/>
    <mergeCell ref="BD58:BL61"/>
    <mergeCell ref="BD68:BL71"/>
    <mergeCell ref="AB79:AJ82"/>
    <mergeCell ref="AB89:AJ92"/>
    <mergeCell ref="AY58:BC61"/>
    <mergeCell ref="AY68:BC71"/>
    <mergeCell ref="AY79:BC82"/>
    <mergeCell ref="AY89:BC92"/>
    <mergeCell ref="AY99:BC102"/>
    <mergeCell ref="U129:Z132"/>
    <mergeCell ref="U139:Z142"/>
    <mergeCell ref="U150:Z153"/>
    <mergeCell ref="U162:Z165"/>
    <mergeCell ref="U171:Z174"/>
    <mergeCell ref="U179:Z182"/>
    <mergeCell ref="U119:Z122"/>
    <mergeCell ref="DE96:DN99"/>
    <mergeCell ref="DE106:DN109"/>
    <mergeCell ref="DE119:DN122"/>
    <mergeCell ref="DE132:DN135"/>
    <mergeCell ref="DJ49:DL53"/>
    <mergeCell ref="CO49:CQ53"/>
    <mergeCell ref="CY49:DB53"/>
    <mergeCell ref="DE49:DH53"/>
    <mergeCell ref="CK49:CM53"/>
    <mergeCell ref="CS49:CW53"/>
    <mergeCell ref="CP125:CZ128"/>
    <mergeCell ref="CP60:CZ63"/>
    <mergeCell ref="CP65:CZ68"/>
    <mergeCell ref="CP69:CZ72"/>
    <mergeCell ref="DF60:DN63"/>
    <mergeCell ref="DF65:DN68"/>
    <mergeCell ref="DF69:DN72"/>
    <mergeCell ref="CP74:CZ77"/>
    <mergeCell ref="CP80:CZ83"/>
    <mergeCell ref="DH81:DI83"/>
    <mergeCell ref="DK81:DL83"/>
    <mergeCell ref="BD187:BL190"/>
    <mergeCell ref="AP162:AW165"/>
    <mergeCell ref="BD119:BL122"/>
    <mergeCell ref="AP109:AW112"/>
    <mergeCell ref="BD109:BL112"/>
    <mergeCell ref="AK89:AL92"/>
    <mergeCell ref="AB150:AJ153"/>
    <mergeCell ref="BD150:BL153"/>
    <mergeCell ref="BD179:BL182"/>
    <mergeCell ref="AP139:AW142"/>
    <mergeCell ref="BD139:BL142"/>
    <mergeCell ref="BD99:BL102"/>
    <mergeCell ref="BD171:BL174"/>
    <mergeCell ref="AB139:AJ142"/>
    <mergeCell ref="AB99:AJ102"/>
    <mergeCell ref="AB109:AJ112"/>
    <mergeCell ref="AB119:AJ122"/>
    <mergeCell ref="AB187:AJ190"/>
    <mergeCell ref="AY187:BC190"/>
    <mergeCell ref="AS184:AV186"/>
    <mergeCell ref="AY109:BC112"/>
    <mergeCell ref="AY119:BC122"/>
    <mergeCell ref="AK139:AL142"/>
    <mergeCell ref="AY129:BC132"/>
    <mergeCell ref="J171:J174"/>
    <mergeCell ref="K171:L174"/>
    <mergeCell ref="M171:S174"/>
    <mergeCell ref="AK171:AL174"/>
    <mergeCell ref="AP171:AW174"/>
    <mergeCell ref="M162:S165"/>
    <mergeCell ref="M194:S197"/>
    <mergeCell ref="AP194:AW197"/>
    <mergeCell ref="AP179:AW182"/>
    <mergeCell ref="J187:J190"/>
    <mergeCell ref="K187:L190"/>
    <mergeCell ref="M187:S190"/>
    <mergeCell ref="AK187:AL190"/>
    <mergeCell ref="AP187:AW190"/>
    <mergeCell ref="J179:J182"/>
    <mergeCell ref="K179:L182"/>
    <mergeCell ref="M179:S182"/>
    <mergeCell ref="U187:Z190"/>
    <mergeCell ref="AK179:AL182"/>
    <mergeCell ref="U194:Z197"/>
    <mergeCell ref="AB194:AJ197"/>
    <mergeCell ref="AB162:AJ165"/>
    <mergeCell ref="AB171:AJ174"/>
    <mergeCell ref="AB179:AJ182"/>
    <mergeCell ref="J129:J132"/>
    <mergeCell ref="K129:L132"/>
    <mergeCell ref="M129:S132"/>
    <mergeCell ref="AK129:AL132"/>
    <mergeCell ref="AP129:AW132"/>
    <mergeCell ref="J79:J82"/>
    <mergeCell ref="K79:L82"/>
    <mergeCell ref="M79:S82"/>
    <mergeCell ref="AK79:AL82"/>
    <mergeCell ref="AP79:AW82"/>
    <mergeCell ref="J119:J122"/>
    <mergeCell ref="K119:L122"/>
    <mergeCell ref="M119:S122"/>
    <mergeCell ref="AK119:AL122"/>
    <mergeCell ref="AP119:AW122"/>
    <mergeCell ref="AK99:AL102"/>
    <mergeCell ref="AP99:AW102"/>
    <mergeCell ref="J109:J112"/>
    <mergeCell ref="K109:L112"/>
    <mergeCell ref="M109:S112"/>
    <mergeCell ref="AK109:AL112"/>
    <mergeCell ref="U79:Z82"/>
    <mergeCell ref="U89:Z92"/>
    <mergeCell ref="U99:Z102"/>
    <mergeCell ref="CA4:CK4"/>
    <mergeCell ref="BD48:BL51"/>
    <mergeCell ref="T4:AD8"/>
    <mergeCell ref="J68:J71"/>
    <mergeCell ref="K68:L71"/>
    <mergeCell ref="M68:S71"/>
    <mergeCell ref="AK68:AL71"/>
    <mergeCell ref="AP68:AW71"/>
    <mergeCell ref="J58:J61"/>
    <mergeCell ref="K58:L61"/>
    <mergeCell ref="M58:S61"/>
    <mergeCell ref="AK58:AL61"/>
    <mergeCell ref="AP58:AW61"/>
    <mergeCell ref="U68:Z71"/>
    <mergeCell ref="U38:Z41"/>
    <mergeCell ref="U48:Z51"/>
    <mergeCell ref="U58:Z61"/>
    <mergeCell ref="AB38:AJ41"/>
    <mergeCell ref="AB48:AJ51"/>
    <mergeCell ref="AB58:AJ61"/>
    <mergeCell ref="AB68:AJ71"/>
    <mergeCell ref="AM4:AO4"/>
    <mergeCell ref="AJ7:BS12"/>
    <mergeCell ref="AQ4:AT4"/>
    <mergeCell ref="CR10:CS12"/>
    <mergeCell ref="J38:J41"/>
    <mergeCell ref="K38:L41"/>
    <mergeCell ref="M38:S41"/>
    <mergeCell ref="AK38:AL41"/>
    <mergeCell ref="AP38:AW41"/>
    <mergeCell ref="BD38:BL41"/>
    <mergeCell ref="CA6:CK9"/>
    <mergeCell ref="CL6:CV9"/>
    <mergeCell ref="BP37:BP40"/>
    <mergeCell ref="AY38:BC41"/>
    <mergeCell ref="CC10:CD12"/>
    <mergeCell ref="CE10:CF12"/>
    <mergeCell ref="CG10:CH12"/>
    <mergeCell ref="CK10:CM12"/>
    <mergeCell ref="CO10:CP12"/>
    <mergeCell ref="BY28:DB41"/>
    <mergeCell ref="J48:J51"/>
    <mergeCell ref="K48:L51"/>
    <mergeCell ref="M48:S51"/>
    <mergeCell ref="AK48:AL51"/>
    <mergeCell ref="BY49:BZ53"/>
    <mergeCell ref="CA49:CB53"/>
    <mergeCell ref="CG49:CJ53"/>
    <mergeCell ref="AY48:BC51"/>
    <mergeCell ref="AP48:AW51"/>
    <mergeCell ref="BP45:BP48"/>
    <mergeCell ref="AY150:BC153"/>
    <mergeCell ref="BV163:CB165"/>
    <mergeCell ref="CI163:CQ165"/>
    <mergeCell ref="B4:D7"/>
    <mergeCell ref="B8:D11"/>
    <mergeCell ref="J150:J153"/>
    <mergeCell ref="K150:L153"/>
    <mergeCell ref="AP89:AW92"/>
    <mergeCell ref="BD89:BL92"/>
    <mergeCell ref="J99:J102"/>
    <mergeCell ref="K99:L102"/>
    <mergeCell ref="M99:S102"/>
    <mergeCell ref="M150:S153"/>
    <mergeCell ref="AK150:AL153"/>
    <mergeCell ref="AP150:AW153"/>
    <mergeCell ref="BD129:BL132"/>
    <mergeCell ref="J139:J142"/>
    <mergeCell ref="K139:L142"/>
    <mergeCell ref="M139:S142"/>
    <mergeCell ref="J89:J92"/>
    <mergeCell ref="K89:L92"/>
    <mergeCell ref="M89:S92"/>
    <mergeCell ref="CL4:CV4"/>
    <mergeCell ref="CB10:CB12"/>
  </mergeCells>
  <phoneticPr fontId="1"/>
  <pageMargins left="0.43307086614173229" right="0.23622047244094491" top="0.35433070866141736" bottom="0.15748031496062992"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CA800-EE96-4AA7-8BC1-53A5768B10AC}">
  <sheetPr>
    <tabColor theme="8" tint="0.79998168889431442"/>
    <pageSetUpPr fitToPage="1"/>
  </sheetPr>
  <dimension ref="A1:GY61"/>
  <sheetViews>
    <sheetView showGridLines="0" showRowColHeaders="0" zoomScale="55" zoomScaleNormal="55" workbookViewId="0">
      <selection activeCell="FC62" sqref="FC62:FC63"/>
    </sheetView>
  </sheetViews>
  <sheetFormatPr defaultColWidth="2" defaultRowHeight="12" customHeight="1" x14ac:dyDescent="0.15"/>
  <cols>
    <col min="1" max="1" width="7.25" style="140" customWidth="1"/>
    <col min="2" max="65" width="2.125" style="140" customWidth="1"/>
    <col min="66" max="66" width="10.25" style="140" customWidth="1"/>
    <col min="67" max="67" width="9.5" style="140" customWidth="1"/>
    <col min="68" max="68" width="2" style="140" customWidth="1"/>
    <col min="69" max="131" width="2.125" style="140" customWidth="1"/>
    <col min="132" max="16384" width="2" style="140"/>
  </cols>
  <sheetData>
    <row r="1" spans="1:131" ht="22.5" customHeight="1" x14ac:dyDescent="0.15"/>
    <row r="2" spans="1:131" ht="20.25" customHeight="1" x14ac:dyDescent="0.15">
      <c r="A2" s="1737" t="s">
        <v>135</v>
      </c>
      <c r="B2" s="1738" t="s">
        <v>271</v>
      </c>
      <c r="C2" s="1738"/>
      <c r="D2" s="1738"/>
      <c r="E2" s="1738"/>
      <c r="F2" s="1738"/>
      <c r="G2" s="1738"/>
      <c r="H2" s="1738"/>
      <c r="I2" s="1738"/>
      <c r="J2" s="1738"/>
      <c r="K2" s="1738"/>
      <c r="L2" s="1738"/>
      <c r="M2" s="1738"/>
      <c r="N2" s="1738"/>
      <c r="O2" s="1738"/>
      <c r="P2" s="1738"/>
      <c r="Q2" s="1738"/>
      <c r="R2" s="1738"/>
      <c r="S2" s="1738"/>
      <c r="T2" s="1738"/>
      <c r="U2" s="1738"/>
      <c r="V2" s="1738"/>
      <c r="W2" s="1738"/>
      <c r="X2" s="1738"/>
      <c r="Y2" s="1738"/>
      <c r="Z2" s="1738"/>
      <c r="AA2" s="1738"/>
      <c r="AB2" s="1738"/>
      <c r="AC2" s="1738"/>
      <c r="AD2" s="1738"/>
      <c r="AE2" s="1738"/>
      <c r="AF2" s="1738"/>
      <c r="AG2" s="1738"/>
      <c r="AH2" s="1738"/>
      <c r="AI2" s="1738"/>
      <c r="AJ2" s="1738"/>
      <c r="AK2" s="1739"/>
      <c r="AL2" s="1740" t="s">
        <v>155</v>
      </c>
      <c r="AM2" s="1741"/>
      <c r="AN2" s="1741"/>
      <c r="AO2" s="1741"/>
      <c r="AP2" s="1741"/>
      <c r="AQ2" s="1741"/>
      <c r="AR2" s="1741"/>
      <c r="AS2" s="1742"/>
      <c r="AT2" s="181" t="s">
        <v>156</v>
      </c>
      <c r="AU2" s="182"/>
      <c r="AV2" s="182"/>
      <c r="AW2" s="182"/>
      <c r="AX2" s="182"/>
      <c r="AY2" s="182"/>
      <c r="AZ2" s="182"/>
      <c r="BA2" s="182"/>
      <c r="BB2" s="182"/>
      <c r="BC2" s="182"/>
      <c r="BD2" s="183"/>
      <c r="BE2" s="1743" t="s">
        <v>271</v>
      </c>
      <c r="BF2" s="1744"/>
      <c r="BG2" s="1744"/>
      <c r="BH2" s="1744"/>
      <c r="BI2" s="1744"/>
      <c r="BJ2" s="1744"/>
      <c r="BK2" s="1744"/>
      <c r="BL2" s="1744"/>
      <c r="BM2" s="1745"/>
    </row>
    <row r="3" spans="1:131" ht="39.75" customHeight="1" x14ac:dyDescent="0.15">
      <c r="A3" s="1737"/>
      <c r="B3" s="1746"/>
      <c r="C3" s="1746"/>
      <c r="D3" s="1321"/>
      <c r="E3" s="1321"/>
      <c r="F3" s="1321"/>
      <c r="G3" s="1321"/>
      <c r="H3" s="1321"/>
      <c r="I3" s="1321"/>
      <c r="J3" s="1321"/>
      <c r="K3" s="1321"/>
      <c r="L3" s="1321"/>
      <c r="M3" s="1321"/>
      <c r="N3" s="1321"/>
      <c r="O3" s="1321"/>
      <c r="P3" s="1321"/>
      <c r="Q3" s="1321"/>
      <c r="R3" s="1321"/>
      <c r="S3" s="1321"/>
      <c r="T3" s="1321"/>
      <c r="U3" s="1321"/>
      <c r="V3" s="1321"/>
      <c r="W3" s="1321"/>
      <c r="X3" s="1321"/>
      <c r="Y3" s="1321"/>
      <c r="Z3" s="1321"/>
      <c r="AA3" s="1321"/>
      <c r="AB3" s="1321"/>
      <c r="AC3" s="1321"/>
      <c r="AD3" s="1321"/>
      <c r="AE3" s="1321"/>
      <c r="AF3" s="1321"/>
      <c r="AG3" s="1321"/>
      <c r="AH3" s="1321"/>
      <c r="AI3" s="1321"/>
      <c r="AJ3" s="1321"/>
      <c r="AK3" s="1322"/>
      <c r="AL3" s="1323"/>
      <c r="AM3" s="1324"/>
      <c r="AN3" s="1324"/>
      <c r="AO3" s="1324"/>
      <c r="AP3" s="1324"/>
      <c r="AQ3" s="1324"/>
      <c r="AR3" s="1324"/>
      <c r="AS3" s="1325"/>
      <c r="AT3" s="184"/>
      <c r="AU3" s="185"/>
      <c r="AV3" s="185"/>
      <c r="AW3" s="185"/>
      <c r="AX3" s="185"/>
      <c r="AY3" s="185"/>
      <c r="AZ3" s="185"/>
      <c r="BA3" s="185"/>
      <c r="BB3" s="185"/>
      <c r="BC3" s="185"/>
      <c r="BD3" s="186"/>
      <c r="BE3" s="184"/>
      <c r="BF3" s="185"/>
      <c r="BG3" s="185"/>
      <c r="BH3" s="185"/>
      <c r="BI3" s="185"/>
      <c r="BJ3" s="185"/>
      <c r="BK3" s="185"/>
      <c r="BL3" s="185"/>
      <c r="BM3" s="564" t="str">
        <f>IF(Sheet1!$B$1="yes",,"ＳＡＭＰＬＥ")</f>
        <v>ＳＡＭＰＬＥ</v>
      </c>
      <c r="BN3" s="299"/>
      <c r="BO3" s="299"/>
      <c r="BP3" s="299"/>
      <c r="BQ3" s="299"/>
      <c r="BR3" s="299"/>
      <c r="BS3" s="299"/>
      <c r="BT3" s="299"/>
      <c r="BU3" s="299"/>
      <c r="BV3" s="299"/>
      <c r="BW3" s="299"/>
      <c r="BX3" s="299"/>
      <c r="BY3" s="299"/>
      <c r="BZ3" s="299"/>
      <c r="CA3" s="299"/>
      <c r="CB3" s="299"/>
      <c r="CC3" s="299"/>
      <c r="CD3" s="1271" t="s">
        <v>436</v>
      </c>
      <c r="CE3" s="1271"/>
      <c r="CF3" s="1271"/>
      <c r="CG3" s="1271"/>
      <c r="CH3" s="1271"/>
      <c r="CI3" s="1271"/>
      <c r="CJ3" s="1271"/>
      <c r="CK3" s="1271"/>
      <c r="CL3" s="1271"/>
      <c r="CM3" s="1271"/>
      <c r="CN3" s="1271"/>
      <c r="CO3" s="1271"/>
      <c r="CP3" s="1271"/>
      <c r="CQ3" s="1271"/>
      <c r="CR3" s="300"/>
      <c r="CS3" s="300"/>
      <c r="CT3" s="301" t="s">
        <v>311</v>
      </c>
      <c r="CU3" s="299"/>
      <c r="CV3" s="300"/>
      <c r="CW3" s="300"/>
      <c r="CX3" s="300"/>
      <c r="CY3" s="300"/>
      <c r="CZ3" s="300"/>
      <c r="DA3" s="300"/>
      <c r="DB3" s="300"/>
      <c r="DC3" s="300"/>
      <c r="DD3" s="300"/>
      <c r="DE3" s="300"/>
      <c r="DF3" s="300"/>
      <c r="DG3" s="300"/>
      <c r="DH3" s="300"/>
      <c r="DI3" s="300"/>
      <c r="DJ3" s="300"/>
      <c r="DK3" s="300"/>
      <c r="DL3" s="300"/>
      <c r="DM3" s="300"/>
      <c r="DN3" s="299"/>
      <c r="DO3" s="299"/>
      <c r="DP3" s="299"/>
      <c r="DQ3" s="299"/>
      <c r="DR3" s="299"/>
      <c r="DS3" s="299"/>
      <c r="DT3" s="299"/>
      <c r="DU3" s="299"/>
      <c r="DV3" s="299"/>
      <c r="DW3" s="299"/>
      <c r="DX3" s="299"/>
      <c r="DY3" s="299"/>
      <c r="DZ3" s="299"/>
      <c r="EA3" s="563" t="str">
        <f>IF(Sheet1!$B$1="yes",,"ＳＡＭＰＬＥ")</f>
        <v>ＳＡＭＰＬＥ</v>
      </c>
    </row>
    <row r="4" spans="1:131" ht="24" customHeight="1" x14ac:dyDescent="0.15">
      <c r="A4" s="1758" t="s">
        <v>312</v>
      </c>
      <c r="B4" s="1272" t="s">
        <v>243</v>
      </c>
      <c r="C4" s="1273"/>
      <c r="D4" s="1273"/>
      <c r="E4" s="1274"/>
      <c r="F4" s="1281" t="s">
        <v>75</v>
      </c>
      <c r="G4" s="1282"/>
      <c r="H4" s="1287">
        <f>従業員情報!$H$17</f>
        <v>0</v>
      </c>
      <c r="I4" s="1288"/>
      <c r="J4" s="1288"/>
      <c r="K4" s="1288"/>
      <c r="L4" s="1288"/>
      <c r="M4" s="1288"/>
      <c r="N4" s="1288"/>
      <c r="O4" s="1288"/>
      <c r="P4" s="1288"/>
      <c r="Q4" s="1288"/>
      <c r="R4" s="1288"/>
      <c r="S4" s="1288"/>
      <c r="T4" s="1288"/>
      <c r="U4" s="1288"/>
      <c r="V4" s="1288"/>
      <c r="W4" s="1288"/>
      <c r="X4" s="1288"/>
      <c r="Y4" s="1288"/>
      <c r="Z4" s="1288"/>
      <c r="AA4" s="1288"/>
      <c r="AB4" s="1288"/>
      <c r="AC4" s="1288"/>
      <c r="AD4" s="1288"/>
      <c r="AE4" s="1288"/>
      <c r="AF4" s="1288"/>
      <c r="AG4" s="1288"/>
      <c r="AH4" s="1288"/>
      <c r="AI4" s="1288"/>
      <c r="AJ4" s="1288"/>
      <c r="AK4" s="1288"/>
      <c r="AL4" s="1289"/>
      <c r="AM4" s="1296" t="s">
        <v>76</v>
      </c>
      <c r="AN4" s="1297"/>
      <c r="AO4" s="1302" t="s">
        <v>98</v>
      </c>
      <c r="AP4" s="1303"/>
      <c r="AQ4" s="1303"/>
      <c r="AR4" s="1303"/>
      <c r="AS4" s="1303"/>
      <c r="AT4" s="1303"/>
      <c r="AU4" s="1303"/>
      <c r="AV4" s="1304">
        <f>従業員情報!$H$14</f>
        <v>0</v>
      </c>
      <c r="AW4" s="1304"/>
      <c r="AX4" s="1304"/>
      <c r="AY4" s="1304"/>
      <c r="AZ4" s="1304"/>
      <c r="BA4" s="1304"/>
      <c r="BB4" s="1304"/>
      <c r="BC4" s="1304"/>
      <c r="BD4" s="1304"/>
      <c r="BE4" s="1304"/>
      <c r="BF4" s="1304"/>
      <c r="BG4" s="1304"/>
      <c r="BH4" s="1304"/>
      <c r="BI4" s="1304"/>
      <c r="BJ4" s="1304"/>
      <c r="BK4" s="1304"/>
      <c r="BL4" s="1304"/>
      <c r="BM4" s="1305"/>
      <c r="BN4" s="141"/>
      <c r="BP4" s="1306" t="s">
        <v>243</v>
      </c>
      <c r="BQ4" s="1307"/>
      <c r="BR4" s="1307"/>
      <c r="BS4" s="1308"/>
      <c r="BT4" s="1315" t="s">
        <v>75</v>
      </c>
      <c r="BU4" s="1316"/>
      <c r="BV4" s="1345">
        <f>従業員情報!$H$17</f>
        <v>0</v>
      </c>
      <c r="BW4" s="1346"/>
      <c r="BX4" s="1346"/>
      <c r="BY4" s="1346"/>
      <c r="BZ4" s="1346"/>
      <c r="CA4" s="1346"/>
      <c r="CB4" s="1346"/>
      <c r="CC4" s="1346"/>
      <c r="CD4" s="1346"/>
      <c r="CE4" s="1346"/>
      <c r="CF4" s="1346"/>
      <c r="CG4" s="1346"/>
      <c r="CH4" s="1346"/>
      <c r="CI4" s="1346"/>
      <c r="CJ4" s="1346"/>
      <c r="CK4" s="1346"/>
      <c r="CL4" s="1346"/>
      <c r="CM4" s="1346"/>
      <c r="CN4" s="1346"/>
      <c r="CO4" s="1346"/>
      <c r="CP4" s="1346"/>
      <c r="CQ4" s="1346"/>
      <c r="CR4" s="1346"/>
      <c r="CS4" s="1346"/>
      <c r="CT4" s="1346"/>
      <c r="CU4" s="1346"/>
      <c r="CV4" s="1346"/>
      <c r="CW4" s="1346"/>
      <c r="CX4" s="1346"/>
      <c r="CY4" s="1346"/>
      <c r="CZ4" s="1347"/>
      <c r="DA4" s="1354" t="s">
        <v>76</v>
      </c>
      <c r="DB4" s="1355"/>
      <c r="DC4" s="1326" t="s">
        <v>98</v>
      </c>
      <c r="DD4" s="1327"/>
      <c r="DE4" s="1327"/>
      <c r="DF4" s="1327"/>
      <c r="DG4" s="1327"/>
      <c r="DH4" s="1327"/>
      <c r="DI4" s="1327"/>
      <c r="DJ4" s="1358">
        <f>従業員情報!$H$14</f>
        <v>0</v>
      </c>
      <c r="DK4" s="1358"/>
      <c r="DL4" s="1358"/>
      <c r="DM4" s="1358"/>
      <c r="DN4" s="1358"/>
      <c r="DO4" s="1358"/>
      <c r="DP4" s="1358"/>
      <c r="DQ4" s="1358"/>
      <c r="DR4" s="1358"/>
      <c r="DS4" s="1358"/>
      <c r="DT4" s="1358"/>
      <c r="DU4" s="1358"/>
      <c r="DV4" s="1358"/>
      <c r="DW4" s="1358"/>
      <c r="DX4" s="1358"/>
      <c r="DY4" s="1358"/>
      <c r="DZ4" s="1358"/>
      <c r="EA4" s="1359"/>
    </row>
    <row r="5" spans="1:131" ht="35.25" customHeight="1" x14ac:dyDescent="0.15">
      <c r="A5" s="1758"/>
      <c r="B5" s="1275"/>
      <c r="C5" s="1276"/>
      <c r="D5" s="1276"/>
      <c r="E5" s="1277"/>
      <c r="F5" s="1283"/>
      <c r="G5" s="1284"/>
      <c r="H5" s="1290"/>
      <c r="I5" s="1291"/>
      <c r="J5" s="1291"/>
      <c r="K5" s="1291"/>
      <c r="L5" s="1291"/>
      <c r="M5" s="1291"/>
      <c r="N5" s="1291"/>
      <c r="O5" s="1291"/>
      <c r="P5" s="1291"/>
      <c r="Q5" s="1291"/>
      <c r="R5" s="1291"/>
      <c r="S5" s="1291"/>
      <c r="T5" s="1291"/>
      <c r="U5" s="1291"/>
      <c r="V5" s="1291"/>
      <c r="W5" s="1291"/>
      <c r="X5" s="1291"/>
      <c r="Y5" s="1291"/>
      <c r="Z5" s="1291"/>
      <c r="AA5" s="1291"/>
      <c r="AB5" s="1291"/>
      <c r="AC5" s="1291"/>
      <c r="AD5" s="1291"/>
      <c r="AE5" s="1291"/>
      <c r="AF5" s="1291"/>
      <c r="AG5" s="1291"/>
      <c r="AH5" s="1291"/>
      <c r="AI5" s="1291"/>
      <c r="AJ5" s="1291"/>
      <c r="AK5" s="1291"/>
      <c r="AL5" s="1292"/>
      <c r="AM5" s="1298"/>
      <c r="AN5" s="1299"/>
      <c r="AO5" s="1302" t="s">
        <v>191</v>
      </c>
      <c r="AP5" s="1303"/>
      <c r="AQ5" s="1303"/>
      <c r="AR5" s="1303"/>
      <c r="AS5" s="1303"/>
      <c r="AT5" s="1303"/>
      <c r="AU5" s="1360"/>
      <c r="AV5" s="1361" t="str">
        <f>DBCS(従業員情報!$H$19)</f>
        <v/>
      </c>
      <c r="AW5" s="1362"/>
      <c r="AX5" s="1362"/>
      <c r="AY5" s="1362"/>
      <c r="AZ5" s="1362"/>
      <c r="BA5" s="1362"/>
      <c r="BB5" s="1363" t="str">
        <f>DBCS(従業員情報!$K$19)</f>
        <v/>
      </c>
      <c r="BC5" s="1363"/>
      <c r="BD5" s="1363"/>
      <c r="BE5" s="1363"/>
      <c r="BF5" s="1363"/>
      <c r="BG5" s="1363"/>
      <c r="BH5" s="1363" t="str">
        <f>DBCS(従業員情報!$N$19)</f>
        <v/>
      </c>
      <c r="BI5" s="1363"/>
      <c r="BJ5" s="1363"/>
      <c r="BK5" s="1363"/>
      <c r="BL5" s="1363"/>
      <c r="BM5" s="1364"/>
      <c r="BN5" s="141"/>
      <c r="BP5" s="1309"/>
      <c r="BQ5" s="1310"/>
      <c r="BR5" s="1310"/>
      <c r="BS5" s="1311"/>
      <c r="BT5" s="1317"/>
      <c r="BU5" s="1318"/>
      <c r="BV5" s="1348"/>
      <c r="BW5" s="1349"/>
      <c r="BX5" s="1349"/>
      <c r="BY5" s="1349"/>
      <c r="BZ5" s="1349"/>
      <c r="CA5" s="1349"/>
      <c r="CB5" s="1349"/>
      <c r="CC5" s="1349"/>
      <c r="CD5" s="1349"/>
      <c r="CE5" s="1349"/>
      <c r="CF5" s="1349"/>
      <c r="CG5" s="1349"/>
      <c r="CH5" s="1349"/>
      <c r="CI5" s="1349"/>
      <c r="CJ5" s="1349"/>
      <c r="CK5" s="1349"/>
      <c r="CL5" s="1349"/>
      <c r="CM5" s="1349"/>
      <c r="CN5" s="1349"/>
      <c r="CO5" s="1349"/>
      <c r="CP5" s="1349"/>
      <c r="CQ5" s="1349"/>
      <c r="CR5" s="1349"/>
      <c r="CS5" s="1349"/>
      <c r="CT5" s="1349"/>
      <c r="CU5" s="1349"/>
      <c r="CV5" s="1349"/>
      <c r="CW5" s="1349"/>
      <c r="CX5" s="1349"/>
      <c r="CY5" s="1349"/>
      <c r="CZ5" s="1350"/>
      <c r="DA5" s="1356"/>
      <c r="DB5" s="1357"/>
      <c r="DC5" s="1365"/>
      <c r="DD5" s="1366"/>
      <c r="DE5" s="1366"/>
      <c r="DF5" s="1366"/>
      <c r="DG5" s="1366"/>
      <c r="DH5" s="1366"/>
      <c r="DI5" s="1366"/>
      <c r="DJ5" s="1366"/>
      <c r="DK5" s="1366"/>
      <c r="DL5" s="1366"/>
      <c r="DM5" s="1366"/>
      <c r="DN5" s="1366"/>
      <c r="DO5" s="1366"/>
      <c r="DP5" s="1366"/>
      <c r="DQ5" s="1366"/>
      <c r="DR5" s="1366"/>
      <c r="DS5" s="1366"/>
      <c r="DT5" s="1366"/>
      <c r="DU5" s="1366"/>
      <c r="DV5" s="1366"/>
      <c r="DW5" s="1366"/>
      <c r="DX5" s="1366"/>
      <c r="DY5" s="1366"/>
      <c r="DZ5" s="1366"/>
      <c r="EA5" s="1367"/>
    </row>
    <row r="6" spans="1:131" ht="29.25" customHeight="1" x14ac:dyDescent="0.15">
      <c r="A6" s="1758"/>
      <c r="B6" s="1275"/>
      <c r="C6" s="1276"/>
      <c r="D6" s="1276"/>
      <c r="E6" s="1277"/>
      <c r="F6" s="1283"/>
      <c r="G6" s="1284"/>
      <c r="H6" s="1290"/>
      <c r="I6" s="1291"/>
      <c r="J6" s="1291"/>
      <c r="K6" s="1291"/>
      <c r="L6" s="1291"/>
      <c r="M6" s="1291"/>
      <c r="N6" s="1291"/>
      <c r="O6" s="1291"/>
      <c r="P6" s="1291"/>
      <c r="Q6" s="1291"/>
      <c r="R6" s="1291"/>
      <c r="S6" s="1291"/>
      <c r="T6" s="1291"/>
      <c r="U6" s="1291"/>
      <c r="V6" s="1291"/>
      <c r="W6" s="1291"/>
      <c r="X6" s="1291"/>
      <c r="Y6" s="1291"/>
      <c r="Z6" s="1291"/>
      <c r="AA6" s="1291"/>
      <c r="AB6" s="1291"/>
      <c r="AC6" s="1291"/>
      <c r="AD6" s="1291"/>
      <c r="AE6" s="1291"/>
      <c r="AF6" s="1291"/>
      <c r="AG6" s="1291"/>
      <c r="AH6" s="1291"/>
      <c r="AI6" s="1291"/>
      <c r="AJ6" s="1291"/>
      <c r="AK6" s="1291"/>
      <c r="AL6" s="1292"/>
      <c r="AM6" s="1298"/>
      <c r="AN6" s="1299"/>
      <c r="AO6" s="1302" t="s">
        <v>247</v>
      </c>
      <c r="AP6" s="1303"/>
      <c r="AQ6" s="1303"/>
      <c r="AR6" s="1303"/>
      <c r="AS6" s="1303"/>
      <c r="AT6" s="1303"/>
      <c r="AU6" s="1303"/>
      <c r="AV6" s="1319">
        <f>従業員情報!$H$13</f>
        <v>0</v>
      </c>
      <c r="AW6" s="1319"/>
      <c r="AX6" s="1319"/>
      <c r="AY6" s="1319"/>
      <c r="AZ6" s="1319"/>
      <c r="BA6" s="1319"/>
      <c r="BB6" s="1319"/>
      <c r="BC6" s="1319"/>
      <c r="BD6" s="1319"/>
      <c r="BE6" s="1319"/>
      <c r="BF6" s="1319"/>
      <c r="BG6" s="1319"/>
      <c r="BH6" s="1319"/>
      <c r="BI6" s="1319"/>
      <c r="BJ6" s="1319"/>
      <c r="BK6" s="1319"/>
      <c r="BL6" s="1319"/>
      <c r="BM6" s="1320"/>
      <c r="BN6" s="141"/>
      <c r="BP6" s="1309"/>
      <c r="BQ6" s="1310"/>
      <c r="BR6" s="1310"/>
      <c r="BS6" s="1311"/>
      <c r="BT6" s="1317"/>
      <c r="BU6" s="1318"/>
      <c r="BV6" s="1348"/>
      <c r="BW6" s="1349"/>
      <c r="BX6" s="1349"/>
      <c r="BY6" s="1349"/>
      <c r="BZ6" s="1349"/>
      <c r="CA6" s="1349"/>
      <c r="CB6" s="1349"/>
      <c r="CC6" s="1349"/>
      <c r="CD6" s="1349"/>
      <c r="CE6" s="1349"/>
      <c r="CF6" s="1349"/>
      <c r="CG6" s="1349"/>
      <c r="CH6" s="1349"/>
      <c r="CI6" s="1349"/>
      <c r="CJ6" s="1349"/>
      <c r="CK6" s="1349"/>
      <c r="CL6" s="1349"/>
      <c r="CM6" s="1349"/>
      <c r="CN6" s="1349"/>
      <c r="CO6" s="1349"/>
      <c r="CP6" s="1349"/>
      <c r="CQ6" s="1349"/>
      <c r="CR6" s="1349"/>
      <c r="CS6" s="1349"/>
      <c r="CT6" s="1349"/>
      <c r="CU6" s="1349"/>
      <c r="CV6" s="1349"/>
      <c r="CW6" s="1349"/>
      <c r="CX6" s="1349"/>
      <c r="CY6" s="1349"/>
      <c r="CZ6" s="1350"/>
      <c r="DA6" s="1356"/>
      <c r="DB6" s="1357"/>
      <c r="DC6" s="1326" t="s">
        <v>247</v>
      </c>
      <c r="DD6" s="1327"/>
      <c r="DE6" s="1327"/>
      <c r="DF6" s="1327"/>
      <c r="DG6" s="1327"/>
      <c r="DH6" s="1327"/>
      <c r="DI6" s="1327"/>
      <c r="DJ6" s="1328">
        <f>従業員情報!$H$13</f>
        <v>0</v>
      </c>
      <c r="DK6" s="1328"/>
      <c r="DL6" s="1328"/>
      <c r="DM6" s="1328"/>
      <c r="DN6" s="1328"/>
      <c r="DO6" s="1328"/>
      <c r="DP6" s="1328"/>
      <c r="DQ6" s="1328"/>
      <c r="DR6" s="1328"/>
      <c r="DS6" s="1328"/>
      <c r="DT6" s="1328"/>
      <c r="DU6" s="1328"/>
      <c r="DV6" s="1328"/>
      <c r="DW6" s="1328"/>
      <c r="DX6" s="1328"/>
      <c r="DY6" s="1328"/>
      <c r="DZ6" s="1328"/>
      <c r="EA6" s="1329"/>
    </row>
    <row r="7" spans="1:131" ht="17.25" customHeight="1" x14ac:dyDescent="0.15">
      <c r="A7" s="1758"/>
      <c r="B7" s="1275"/>
      <c r="C7" s="1276"/>
      <c r="D7" s="1276"/>
      <c r="E7" s="1277"/>
      <c r="F7" s="1283"/>
      <c r="G7" s="1284"/>
      <c r="H7" s="1290"/>
      <c r="I7" s="1291"/>
      <c r="J7" s="1291"/>
      <c r="K7" s="1291"/>
      <c r="L7" s="1291"/>
      <c r="M7" s="1291"/>
      <c r="N7" s="1291"/>
      <c r="O7" s="1291"/>
      <c r="P7" s="1291"/>
      <c r="Q7" s="1291"/>
      <c r="R7" s="1291"/>
      <c r="S7" s="1291"/>
      <c r="T7" s="1291"/>
      <c r="U7" s="1291"/>
      <c r="V7" s="1291"/>
      <c r="W7" s="1291"/>
      <c r="X7" s="1291"/>
      <c r="Y7" s="1291"/>
      <c r="Z7" s="1291"/>
      <c r="AA7" s="1291"/>
      <c r="AB7" s="1291"/>
      <c r="AC7" s="1291"/>
      <c r="AD7" s="1291"/>
      <c r="AE7" s="1291"/>
      <c r="AF7" s="1291"/>
      <c r="AG7" s="1291"/>
      <c r="AH7" s="1291"/>
      <c r="AI7" s="1291"/>
      <c r="AJ7" s="1291"/>
      <c r="AK7" s="1291"/>
      <c r="AL7" s="1292"/>
      <c r="AM7" s="1298"/>
      <c r="AN7" s="1299"/>
      <c r="AO7" s="1330" t="s">
        <v>212</v>
      </c>
      <c r="AP7" s="1331"/>
      <c r="AQ7" s="294" t="s">
        <v>213</v>
      </c>
      <c r="AR7" s="295"/>
      <c r="AS7" s="295"/>
      <c r="AT7" s="295"/>
      <c r="AU7" s="1334">
        <f>従業員情報!$H$11</f>
        <v>0</v>
      </c>
      <c r="AV7" s="1334"/>
      <c r="AW7" s="1334"/>
      <c r="AX7" s="1334"/>
      <c r="AY7" s="1334"/>
      <c r="AZ7" s="1334"/>
      <c r="BA7" s="1334"/>
      <c r="BB7" s="1334"/>
      <c r="BC7" s="1334"/>
      <c r="BD7" s="1335">
        <f>従業員情報!$L$11</f>
        <v>0</v>
      </c>
      <c r="BE7" s="1335"/>
      <c r="BF7" s="1335"/>
      <c r="BG7" s="1335"/>
      <c r="BH7" s="1335"/>
      <c r="BI7" s="1335"/>
      <c r="BJ7" s="1335"/>
      <c r="BK7" s="1335"/>
      <c r="BL7" s="1335"/>
      <c r="BM7" s="1336"/>
      <c r="BN7" s="141"/>
      <c r="BP7" s="1309"/>
      <c r="BQ7" s="1310"/>
      <c r="BR7" s="1310"/>
      <c r="BS7" s="1311"/>
      <c r="BT7" s="1317"/>
      <c r="BU7" s="1318"/>
      <c r="BV7" s="1348"/>
      <c r="BW7" s="1349"/>
      <c r="BX7" s="1349"/>
      <c r="BY7" s="1349"/>
      <c r="BZ7" s="1349"/>
      <c r="CA7" s="1349"/>
      <c r="CB7" s="1349"/>
      <c r="CC7" s="1349"/>
      <c r="CD7" s="1349"/>
      <c r="CE7" s="1349"/>
      <c r="CF7" s="1349"/>
      <c r="CG7" s="1349"/>
      <c r="CH7" s="1349"/>
      <c r="CI7" s="1349"/>
      <c r="CJ7" s="1349"/>
      <c r="CK7" s="1349"/>
      <c r="CL7" s="1349"/>
      <c r="CM7" s="1349"/>
      <c r="CN7" s="1349"/>
      <c r="CO7" s="1349"/>
      <c r="CP7" s="1349"/>
      <c r="CQ7" s="1349"/>
      <c r="CR7" s="1349"/>
      <c r="CS7" s="1349"/>
      <c r="CT7" s="1349"/>
      <c r="CU7" s="1349"/>
      <c r="CV7" s="1349"/>
      <c r="CW7" s="1349"/>
      <c r="CX7" s="1349"/>
      <c r="CY7" s="1349"/>
      <c r="CZ7" s="1350"/>
      <c r="DA7" s="1356"/>
      <c r="DB7" s="1357"/>
      <c r="DC7" s="1337" t="s">
        <v>212</v>
      </c>
      <c r="DD7" s="1338"/>
      <c r="DE7" s="292" t="s">
        <v>213</v>
      </c>
      <c r="DF7" s="293"/>
      <c r="DG7" s="293"/>
      <c r="DH7" s="293"/>
      <c r="DI7" s="1341">
        <f>従業員情報!$H$11</f>
        <v>0</v>
      </c>
      <c r="DJ7" s="1341"/>
      <c r="DK7" s="1341"/>
      <c r="DL7" s="1341"/>
      <c r="DM7" s="1341"/>
      <c r="DN7" s="1341"/>
      <c r="DO7" s="1341"/>
      <c r="DP7" s="1341"/>
      <c r="DQ7" s="1341"/>
      <c r="DR7" s="1342">
        <f>従業員情報!$L$11</f>
        <v>0</v>
      </c>
      <c r="DS7" s="1342"/>
      <c r="DT7" s="1342"/>
      <c r="DU7" s="1342"/>
      <c r="DV7" s="1342"/>
      <c r="DW7" s="1342"/>
      <c r="DX7" s="1342"/>
      <c r="DY7" s="1342"/>
      <c r="DZ7" s="1342"/>
      <c r="EA7" s="1343"/>
    </row>
    <row r="8" spans="1:131" ht="30" customHeight="1" x14ac:dyDescent="0.15">
      <c r="A8" s="1758"/>
      <c r="B8" s="1278"/>
      <c r="C8" s="1279"/>
      <c r="D8" s="1279"/>
      <c r="E8" s="1280"/>
      <c r="F8" s="1285"/>
      <c r="G8" s="1286"/>
      <c r="H8" s="1293"/>
      <c r="I8" s="1294"/>
      <c r="J8" s="1294"/>
      <c r="K8" s="1294"/>
      <c r="L8" s="1294"/>
      <c r="M8" s="1294"/>
      <c r="N8" s="1294"/>
      <c r="O8" s="1294"/>
      <c r="P8" s="1294"/>
      <c r="Q8" s="1294"/>
      <c r="R8" s="1294"/>
      <c r="S8" s="1294"/>
      <c r="T8" s="1294"/>
      <c r="U8" s="1294"/>
      <c r="V8" s="1294"/>
      <c r="W8" s="1294"/>
      <c r="X8" s="1294"/>
      <c r="Y8" s="1294"/>
      <c r="Z8" s="1294"/>
      <c r="AA8" s="1294"/>
      <c r="AB8" s="1294"/>
      <c r="AC8" s="1294"/>
      <c r="AD8" s="1294"/>
      <c r="AE8" s="1294"/>
      <c r="AF8" s="1294"/>
      <c r="AG8" s="1294"/>
      <c r="AH8" s="1294"/>
      <c r="AI8" s="1294"/>
      <c r="AJ8" s="1294"/>
      <c r="AK8" s="1294"/>
      <c r="AL8" s="1295"/>
      <c r="AM8" s="1300"/>
      <c r="AN8" s="1301"/>
      <c r="AO8" s="1332"/>
      <c r="AP8" s="1333"/>
      <c r="AQ8" s="187"/>
      <c r="AR8" s="188"/>
      <c r="AS8" s="188"/>
      <c r="AT8" s="1344">
        <f>従業員情報!$H$12</f>
        <v>0</v>
      </c>
      <c r="AU8" s="1344"/>
      <c r="AV8" s="1344"/>
      <c r="AW8" s="1344"/>
      <c r="AX8" s="1344"/>
      <c r="AY8" s="1344"/>
      <c r="AZ8" s="1344"/>
      <c r="BA8" s="1344"/>
      <c r="BB8" s="1344"/>
      <c r="BC8" s="1344"/>
      <c r="BD8" s="1368">
        <f>従業員情報!$L$12</f>
        <v>0</v>
      </c>
      <c r="BE8" s="1368"/>
      <c r="BF8" s="1368"/>
      <c r="BG8" s="1368"/>
      <c r="BH8" s="1368"/>
      <c r="BI8" s="1368"/>
      <c r="BJ8" s="1368"/>
      <c r="BK8" s="1368"/>
      <c r="BL8" s="1368"/>
      <c r="BM8" s="1369"/>
      <c r="BN8" s="141"/>
      <c r="BP8" s="1312"/>
      <c r="BQ8" s="1313"/>
      <c r="BR8" s="1313"/>
      <c r="BS8" s="1314"/>
      <c r="BT8" s="1317"/>
      <c r="BU8" s="1318"/>
      <c r="BV8" s="1351"/>
      <c r="BW8" s="1352"/>
      <c r="BX8" s="1352"/>
      <c r="BY8" s="1352"/>
      <c r="BZ8" s="1352"/>
      <c r="CA8" s="1352"/>
      <c r="CB8" s="1352"/>
      <c r="CC8" s="1352"/>
      <c r="CD8" s="1352"/>
      <c r="CE8" s="1352"/>
      <c r="CF8" s="1352"/>
      <c r="CG8" s="1352"/>
      <c r="CH8" s="1352"/>
      <c r="CI8" s="1352"/>
      <c r="CJ8" s="1352"/>
      <c r="CK8" s="1352"/>
      <c r="CL8" s="1352"/>
      <c r="CM8" s="1352"/>
      <c r="CN8" s="1352"/>
      <c r="CO8" s="1352"/>
      <c r="CP8" s="1352"/>
      <c r="CQ8" s="1352"/>
      <c r="CR8" s="1352"/>
      <c r="CS8" s="1352"/>
      <c r="CT8" s="1352"/>
      <c r="CU8" s="1352"/>
      <c r="CV8" s="1352"/>
      <c r="CW8" s="1352"/>
      <c r="CX8" s="1352"/>
      <c r="CY8" s="1352"/>
      <c r="CZ8" s="1353"/>
      <c r="DA8" s="1356"/>
      <c r="DB8" s="1357"/>
      <c r="DC8" s="1339"/>
      <c r="DD8" s="1340"/>
      <c r="DE8" s="142"/>
      <c r="DF8" s="142"/>
      <c r="DG8" s="142"/>
      <c r="DH8" s="1370">
        <f>従業員情報!$H$12</f>
        <v>0</v>
      </c>
      <c r="DI8" s="1371"/>
      <c r="DJ8" s="1371"/>
      <c r="DK8" s="1371"/>
      <c r="DL8" s="1371"/>
      <c r="DM8" s="1371"/>
      <c r="DN8" s="1371"/>
      <c r="DO8" s="1371"/>
      <c r="DP8" s="1371"/>
      <c r="DQ8" s="1371"/>
      <c r="DR8" s="1372">
        <f>従業員情報!$L$12</f>
        <v>0</v>
      </c>
      <c r="DS8" s="1372"/>
      <c r="DT8" s="1372"/>
      <c r="DU8" s="1372"/>
      <c r="DV8" s="1372"/>
      <c r="DW8" s="1372"/>
      <c r="DX8" s="1372"/>
      <c r="DY8" s="1372"/>
      <c r="DZ8" s="1372"/>
      <c r="EA8" s="1373"/>
    </row>
    <row r="9" spans="1:131" ht="24" customHeight="1" x14ac:dyDescent="0.15">
      <c r="A9" s="1758"/>
      <c r="B9" s="1409" t="s">
        <v>152</v>
      </c>
      <c r="C9" s="1409"/>
      <c r="D9" s="1409"/>
      <c r="E9" s="1409"/>
      <c r="F9" s="1409"/>
      <c r="G9" s="1409"/>
      <c r="H9" s="1409"/>
      <c r="I9" s="1409"/>
      <c r="J9" s="1409"/>
      <c r="K9" s="1409"/>
      <c r="L9" s="1409"/>
      <c r="M9" s="1409"/>
      <c r="N9" s="1409" t="s">
        <v>153</v>
      </c>
      <c r="O9" s="1409"/>
      <c r="P9" s="1409"/>
      <c r="Q9" s="1409"/>
      <c r="R9" s="1409"/>
      <c r="S9" s="1409"/>
      <c r="T9" s="1409"/>
      <c r="U9" s="1409"/>
      <c r="V9" s="1409"/>
      <c r="W9" s="1409"/>
      <c r="X9" s="1409"/>
      <c r="Y9" s="1409"/>
      <c r="Z9" s="1409"/>
      <c r="AA9" s="1410" t="s">
        <v>388</v>
      </c>
      <c r="AB9" s="1411"/>
      <c r="AC9" s="1411"/>
      <c r="AD9" s="1411"/>
      <c r="AE9" s="1411"/>
      <c r="AF9" s="1411"/>
      <c r="AG9" s="1411"/>
      <c r="AH9" s="1411"/>
      <c r="AI9" s="1411"/>
      <c r="AJ9" s="1411"/>
      <c r="AK9" s="1411"/>
      <c r="AL9" s="1411"/>
      <c r="AM9" s="1412"/>
      <c r="AN9" s="1409" t="s">
        <v>77</v>
      </c>
      <c r="AO9" s="1409"/>
      <c r="AP9" s="1409"/>
      <c r="AQ9" s="1409"/>
      <c r="AR9" s="1409"/>
      <c r="AS9" s="1409"/>
      <c r="AT9" s="1409"/>
      <c r="AU9" s="1409"/>
      <c r="AV9" s="1409"/>
      <c r="AW9" s="1409"/>
      <c r="AX9" s="1409"/>
      <c r="AY9" s="1409"/>
      <c r="AZ9" s="1409"/>
      <c r="BA9" s="1409" t="s">
        <v>154</v>
      </c>
      <c r="BB9" s="1409"/>
      <c r="BC9" s="1409"/>
      <c r="BD9" s="1409"/>
      <c r="BE9" s="1409"/>
      <c r="BF9" s="1409"/>
      <c r="BG9" s="1409"/>
      <c r="BH9" s="1409"/>
      <c r="BI9" s="1409"/>
      <c r="BJ9" s="1409"/>
      <c r="BK9" s="1409"/>
      <c r="BL9" s="1409"/>
      <c r="BM9" s="1409"/>
      <c r="BN9" s="143"/>
      <c r="BP9" s="1374" t="s">
        <v>152</v>
      </c>
      <c r="BQ9" s="1375"/>
      <c r="BR9" s="1375"/>
      <c r="BS9" s="1375"/>
      <c r="BT9" s="1375"/>
      <c r="BU9" s="1375"/>
      <c r="BV9" s="1375"/>
      <c r="BW9" s="1375"/>
      <c r="BX9" s="1375"/>
      <c r="BY9" s="1375"/>
      <c r="BZ9" s="1375"/>
      <c r="CA9" s="1376"/>
      <c r="CB9" s="1374" t="s">
        <v>153</v>
      </c>
      <c r="CC9" s="1375"/>
      <c r="CD9" s="1375"/>
      <c r="CE9" s="1375"/>
      <c r="CF9" s="1375"/>
      <c r="CG9" s="1375"/>
      <c r="CH9" s="1375"/>
      <c r="CI9" s="1375"/>
      <c r="CJ9" s="1375"/>
      <c r="CK9" s="1375"/>
      <c r="CL9" s="1375"/>
      <c r="CM9" s="1375"/>
      <c r="CN9" s="1376"/>
      <c r="CO9" s="1410" t="s">
        <v>388</v>
      </c>
      <c r="CP9" s="1411"/>
      <c r="CQ9" s="1411"/>
      <c r="CR9" s="1411"/>
      <c r="CS9" s="1411"/>
      <c r="CT9" s="1411"/>
      <c r="CU9" s="1411"/>
      <c r="CV9" s="1411"/>
      <c r="CW9" s="1411"/>
      <c r="CX9" s="1411"/>
      <c r="CY9" s="1411"/>
      <c r="CZ9" s="1411"/>
      <c r="DA9" s="1412"/>
      <c r="DB9" s="1374" t="s">
        <v>77</v>
      </c>
      <c r="DC9" s="1375"/>
      <c r="DD9" s="1375"/>
      <c r="DE9" s="1375"/>
      <c r="DF9" s="1375"/>
      <c r="DG9" s="1375"/>
      <c r="DH9" s="1375"/>
      <c r="DI9" s="1375"/>
      <c r="DJ9" s="1375"/>
      <c r="DK9" s="1375"/>
      <c r="DL9" s="1375"/>
      <c r="DM9" s="1375"/>
      <c r="DN9" s="1376"/>
      <c r="DO9" s="1374" t="s">
        <v>154</v>
      </c>
      <c r="DP9" s="1375"/>
      <c r="DQ9" s="1375"/>
      <c r="DR9" s="1375"/>
      <c r="DS9" s="1375"/>
      <c r="DT9" s="1375"/>
      <c r="DU9" s="1375"/>
      <c r="DV9" s="1375"/>
      <c r="DW9" s="1375"/>
      <c r="DX9" s="1375"/>
      <c r="DY9" s="1375"/>
      <c r="DZ9" s="1375"/>
      <c r="EA9" s="1376"/>
    </row>
    <row r="10" spans="1:131" ht="19.5" customHeight="1" x14ac:dyDescent="0.15">
      <c r="A10" s="1758"/>
      <c r="B10" s="1377" t="str">
        <f>IF(Sheet1!$B$1="yes",従業員情報!$H$24,"ＳＡＭＰＬＥ")</f>
        <v>ＳＡＭＰＬＥ</v>
      </c>
      <c r="C10" s="1378"/>
      <c r="D10" s="1378"/>
      <c r="E10" s="1378"/>
      <c r="F10" s="1378"/>
      <c r="G10" s="1378"/>
      <c r="H10" s="1378"/>
      <c r="I10" s="1378"/>
      <c r="J10" s="1378"/>
      <c r="K10" s="1378"/>
      <c r="L10" s="1378"/>
      <c r="M10" s="1379"/>
      <c r="N10" s="315" t="s">
        <v>78</v>
      </c>
      <c r="O10" s="316"/>
      <c r="P10" s="316"/>
      <c r="Q10" s="316"/>
      <c r="R10" s="316"/>
      <c r="S10" s="316"/>
      <c r="T10" s="316"/>
      <c r="U10" s="316"/>
      <c r="V10" s="316"/>
      <c r="W10" s="316"/>
      <c r="X10" s="316"/>
      <c r="Y10" s="316"/>
      <c r="Z10" s="317" t="s">
        <v>1</v>
      </c>
      <c r="AA10" s="318"/>
      <c r="AB10" s="316"/>
      <c r="AC10" s="316"/>
      <c r="AD10" s="316"/>
      <c r="AE10" s="316"/>
      <c r="AF10" s="316"/>
      <c r="AG10" s="316"/>
      <c r="AH10" s="316"/>
      <c r="AI10" s="316"/>
      <c r="AJ10" s="316"/>
      <c r="AK10" s="316"/>
      <c r="AL10" s="316"/>
      <c r="AM10" s="317" t="s">
        <v>1</v>
      </c>
      <c r="AN10" s="319"/>
      <c r="AO10" s="320"/>
      <c r="AP10" s="320"/>
      <c r="AQ10" s="320"/>
      <c r="AR10" s="320"/>
      <c r="AS10" s="320"/>
      <c r="AT10" s="320"/>
      <c r="AU10" s="320"/>
      <c r="AV10" s="320"/>
      <c r="AW10" s="320"/>
      <c r="AX10" s="320"/>
      <c r="AY10" s="320"/>
      <c r="AZ10" s="317" t="s">
        <v>1</v>
      </c>
      <c r="BA10" s="315" t="s">
        <v>78</v>
      </c>
      <c r="BB10" s="320"/>
      <c r="BC10" s="320"/>
      <c r="BD10" s="320"/>
      <c r="BE10" s="320"/>
      <c r="BF10" s="320"/>
      <c r="BG10" s="320"/>
      <c r="BH10" s="320"/>
      <c r="BI10" s="320"/>
      <c r="BJ10" s="320"/>
      <c r="BK10" s="320"/>
      <c r="BL10" s="320"/>
      <c r="BM10" s="317" t="s">
        <v>1</v>
      </c>
      <c r="BN10" s="144"/>
      <c r="BP10" s="1383" t="str">
        <f>IF(Sheet1!$B$1="yes",従業員情報!$H$24,"ＳＡＭＰＬＥ")</f>
        <v>ＳＡＭＰＬＥ</v>
      </c>
      <c r="BQ10" s="1384"/>
      <c r="BR10" s="1384"/>
      <c r="BS10" s="1384"/>
      <c r="BT10" s="1384"/>
      <c r="BU10" s="1384"/>
      <c r="BV10" s="1384"/>
      <c r="BW10" s="1384"/>
      <c r="BX10" s="1384"/>
      <c r="BY10" s="1384"/>
      <c r="BZ10" s="1384"/>
      <c r="CA10" s="1385"/>
      <c r="CB10" s="309" t="s">
        <v>78</v>
      </c>
      <c r="CC10" s="310"/>
      <c r="CD10" s="310"/>
      <c r="CE10" s="310"/>
      <c r="CF10" s="310"/>
      <c r="CG10" s="310"/>
      <c r="CH10" s="310"/>
      <c r="CI10" s="310"/>
      <c r="CJ10" s="310"/>
      <c r="CK10" s="310"/>
      <c r="CL10" s="310"/>
      <c r="CM10" s="310"/>
      <c r="CN10" s="311" t="s">
        <v>1</v>
      </c>
      <c r="CO10" s="312"/>
      <c r="CP10" s="310"/>
      <c r="CQ10" s="310"/>
      <c r="CR10" s="310"/>
      <c r="CS10" s="310"/>
      <c r="CT10" s="310"/>
      <c r="CU10" s="310"/>
      <c r="CV10" s="310"/>
      <c r="CW10" s="310"/>
      <c r="CX10" s="310"/>
      <c r="CY10" s="310"/>
      <c r="CZ10" s="310"/>
      <c r="DA10" s="311" t="s">
        <v>1</v>
      </c>
      <c r="DB10" s="313"/>
      <c r="DC10" s="314"/>
      <c r="DD10" s="314"/>
      <c r="DE10" s="314"/>
      <c r="DF10" s="314"/>
      <c r="DG10" s="314"/>
      <c r="DH10" s="314"/>
      <c r="DI10" s="314"/>
      <c r="DJ10" s="314"/>
      <c r="DK10" s="314"/>
      <c r="DL10" s="314"/>
      <c r="DM10" s="314"/>
      <c r="DN10" s="311" t="s">
        <v>1</v>
      </c>
      <c r="DO10" s="309" t="s">
        <v>78</v>
      </c>
      <c r="DP10" s="314"/>
      <c r="DQ10" s="314"/>
      <c r="DR10" s="314"/>
      <c r="DS10" s="314"/>
      <c r="DT10" s="314"/>
      <c r="DU10" s="314"/>
      <c r="DV10" s="314"/>
      <c r="DW10" s="314"/>
      <c r="DX10" s="314"/>
      <c r="DY10" s="314"/>
      <c r="DZ10" s="314"/>
      <c r="EA10" s="311" t="s">
        <v>1</v>
      </c>
    </row>
    <row r="11" spans="1:131" ht="28.5" customHeight="1" x14ac:dyDescent="0.15">
      <c r="A11" s="1758"/>
      <c r="B11" s="1380"/>
      <c r="C11" s="1381"/>
      <c r="D11" s="1381"/>
      <c r="E11" s="1381"/>
      <c r="F11" s="1381"/>
      <c r="G11" s="1381"/>
      <c r="H11" s="1381"/>
      <c r="I11" s="1381"/>
      <c r="J11" s="1381"/>
      <c r="K11" s="1381"/>
      <c r="L11" s="1381"/>
      <c r="M11" s="1382"/>
      <c r="N11" s="1389" t="str">
        <f>IF(Sheet1!$B$1="yes",年末調整2!$N$7,"ＳＡＭＰＬＥ")</f>
        <v>ＳＡＭＰＬＥ</v>
      </c>
      <c r="O11" s="1390"/>
      <c r="P11" s="1390"/>
      <c r="Q11" s="1390"/>
      <c r="R11" s="1390"/>
      <c r="S11" s="1390"/>
      <c r="T11" s="1390"/>
      <c r="U11" s="1390"/>
      <c r="V11" s="1390"/>
      <c r="W11" s="1390"/>
      <c r="X11" s="1391"/>
      <c r="Y11" s="1391"/>
      <c r="Z11" s="1392"/>
      <c r="AA11" s="1393">
        <f>IF(従業員情報!$E$5="要",年末調整2!$N$10,"")</f>
        <v>0</v>
      </c>
      <c r="AB11" s="1394"/>
      <c r="AC11" s="1394"/>
      <c r="AD11" s="1394"/>
      <c r="AE11" s="1394"/>
      <c r="AF11" s="1394"/>
      <c r="AG11" s="1394"/>
      <c r="AH11" s="1394"/>
      <c r="AI11" s="1394"/>
      <c r="AJ11" s="1394"/>
      <c r="AK11" s="1394"/>
      <c r="AL11" s="1394"/>
      <c r="AM11" s="1395"/>
      <c r="AN11" s="1396">
        <f>IF(従業員情報!$E$5="要",年末調整2!$N$21,"")</f>
        <v>1040000</v>
      </c>
      <c r="AO11" s="1391"/>
      <c r="AP11" s="1391"/>
      <c r="AQ11" s="1391"/>
      <c r="AR11" s="1391"/>
      <c r="AS11" s="1391"/>
      <c r="AT11" s="1391"/>
      <c r="AU11" s="1391"/>
      <c r="AV11" s="1391"/>
      <c r="AW11" s="1391"/>
      <c r="AX11" s="1391"/>
      <c r="AY11" s="1391"/>
      <c r="AZ11" s="1392"/>
      <c r="BA11" s="1396" t="str">
        <f>IF(IF(従業員情報!$E$5="否",年末調整2!$U$7,年末調整2!$U$28)=0,"0",IF(従業員情報!$E$5="否",年末調整2!$U$7,年末調整2!$U$28))</f>
        <v>0</v>
      </c>
      <c r="BB11" s="1391"/>
      <c r="BC11" s="1391"/>
      <c r="BD11" s="1391"/>
      <c r="BE11" s="1391"/>
      <c r="BF11" s="1391"/>
      <c r="BG11" s="1391"/>
      <c r="BH11" s="1391"/>
      <c r="BI11" s="1391"/>
      <c r="BJ11" s="1391"/>
      <c r="BK11" s="1391"/>
      <c r="BL11" s="1391"/>
      <c r="BM11" s="1392"/>
      <c r="BN11" s="145"/>
      <c r="BP11" s="1386"/>
      <c r="BQ11" s="1387"/>
      <c r="BR11" s="1387"/>
      <c r="BS11" s="1387"/>
      <c r="BT11" s="1387"/>
      <c r="BU11" s="1387"/>
      <c r="BV11" s="1387"/>
      <c r="BW11" s="1387"/>
      <c r="BX11" s="1387"/>
      <c r="BY11" s="1387"/>
      <c r="BZ11" s="1387"/>
      <c r="CA11" s="1388"/>
      <c r="CB11" s="1397" t="str">
        <f>IF(Sheet1!$B$1="yes",年末調整2!$N$7,"ＳＡＭＰＬＥ")</f>
        <v>ＳＡＭＰＬＥ</v>
      </c>
      <c r="CC11" s="1398"/>
      <c r="CD11" s="1398"/>
      <c r="CE11" s="1398"/>
      <c r="CF11" s="1398"/>
      <c r="CG11" s="1398"/>
      <c r="CH11" s="1398"/>
      <c r="CI11" s="1398"/>
      <c r="CJ11" s="1398"/>
      <c r="CK11" s="1398"/>
      <c r="CL11" s="1398"/>
      <c r="CM11" s="1398"/>
      <c r="CN11" s="1399"/>
      <c r="CO11" s="1406">
        <f>IF(従業員情報!$E$5="要",年末調整2!$N$10,"")</f>
        <v>0</v>
      </c>
      <c r="CP11" s="1407"/>
      <c r="CQ11" s="1407"/>
      <c r="CR11" s="1407"/>
      <c r="CS11" s="1407"/>
      <c r="CT11" s="1407"/>
      <c r="CU11" s="1407"/>
      <c r="CV11" s="1407"/>
      <c r="CW11" s="1407"/>
      <c r="CX11" s="1407"/>
      <c r="CY11" s="1407"/>
      <c r="CZ11" s="1407"/>
      <c r="DA11" s="1408"/>
      <c r="DB11" s="1397">
        <f>IF(従業員情報!$E$5="要",年末調整2!$N$21,"")</f>
        <v>1040000</v>
      </c>
      <c r="DC11" s="1398"/>
      <c r="DD11" s="1398"/>
      <c r="DE11" s="1398"/>
      <c r="DF11" s="1398"/>
      <c r="DG11" s="1398"/>
      <c r="DH11" s="1398"/>
      <c r="DI11" s="1398"/>
      <c r="DJ11" s="1398"/>
      <c r="DK11" s="1398"/>
      <c r="DL11" s="1398"/>
      <c r="DM11" s="1398"/>
      <c r="DN11" s="1399"/>
      <c r="DO11" s="1397" t="str">
        <f>IF(IF(従業員情報!$E$5="否",年末調整2!$U$7,年末調整2!$U$28)=0,"0",IF(従業員情報!$E$5="否",年末調整2!$U$7,年末調整2!$U$28))</f>
        <v>0</v>
      </c>
      <c r="DP11" s="1398"/>
      <c r="DQ11" s="1398"/>
      <c r="DR11" s="1398"/>
      <c r="DS11" s="1398"/>
      <c r="DT11" s="1398"/>
      <c r="DU11" s="1398"/>
      <c r="DV11" s="1398"/>
      <c r="DW11" s="1398"/>
      <c r="DX11" s="1398"/>
      <c r="DY11" s="1398"/>
      <c r="DZ11" s="1398"/>
      <c r="EA11" s="1399"/>
    </row>
    <row r="12" spans="1:131" ht="19.5" customHeight="1" x14ac:dyDescent="0.15">
      <c r="A12" s="1758"/>
      <c r="B12" s="1192" t="s">
        <v>358</v>
      </c>
      <c r="C12" s="1193"/>
      <c r="D12" s="1193"/>
      <c r="E12" s="1193"/>
      <c r="F12" s="1193"/>
      <c r="G12" s="1193"/>
      <c r="H12" s="1193"/>
      <c r="I12" s="1193"/>
      <c r="J12" s="1193"/>
      <c r="K12" s="1194" t="s">
        <v>427</v>
      </c>
      <c r="L12" s="1195"/>
      <c r="M12" s="1195"/>
      <c r="N12" s="1195"/>
      <c r="O12" s="1195"/>
      <c r="P12" s="1195"/>
      <c r="Q12" s="1195"/>
      <c r="R12" s="1195"/>
      <c r="S12" s="1196"/>
      <c r="T12" s="1203" t="s">
        <v>103</v>
      </c>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5"/>
      <c r="AU12" s="1206" t="s">
        <v>198</v>
      </c>
      <c r="AV12" s="1206"/>
      <c r="AW12" s="1206"/>
      <c r="AX12" s="1206"/>
      <c r="AY12" s="1207" t="s">
        <v>248</v>
      </c>
      <c r="AZ12" s="1208"/>
      <c r="BA12" s="1208"/>
      <c r="BB12" s="1208"/>
      <c r="BC12" s="1208"/>
      <c r="BD12" s="1208"/>
      <c r="BE12" s="1208"/>
      <c r="BF12" s="1208"/>
      <c r="BG12" s="1208"/>
      <c r="BH12" s="1208"/>
      <c r="BI12" s="1209"/>
      <c r="BJ12" s="1400" t="s">
        <v>197</v>
      </c>
      <c r="BK12" s="1400"/>
      <c r="BL12" s="1400"/>
      <c r="BM12" s="1401"/>
      <c r="BP12" s="1192" t="s">
        <v>358</v>
      </c>
      <c r="BQ12" s="1193"/>
      <c r="BR12" s="1193"/>
      <c r="BS12" s="1193"/>
      <c r="BT12" s="1193"/>
      <c r="BU12" s="1193"/>
      <c r="BV12" s="1193"/>
      <c r="BW12" s="1193"/>
      <c r="BX12" s="1193"/>
      <c r="BY12" s="1194" t="s">
        <v>427</v>
      </c>
      <c r="BZ12" s="1195"/>
      <c r="CA12" s="1195"/>
      <c r="CB12" s="1195"/>
      <c r="CC12" s="1195"/>
      <c r="CD12" s="1195"/>
      <c r="CE12" s="1195"/>
      <c r="CF12" s="1195"/>
      <c r="CG12" s="1196"/>
      <c r="CH12" s="1203" t="s">
        <v>103</v>
      </c>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c r="DF12" s="1204"/>
      <c r="DG12" s="1204"/>
      <c r="DH12" s="1205"/>
      <c r="DI12" s="1206" t="s">
        <v>198</v>
      </c>
      <c r="DJ12" s="1206"/>
      <c r="DK12" s="1206"/>
      <c r="DL12" s="1206"/>
      <c r="DM12" s="1207" t="s">
        <v>248</v>
      </c>
      <c r="DN12" s="1208"/>
      <c r="DO12" s="1208"/>
      <c r="DP12" s="1208"/>
      <c r="DQ12" s="1208"/>
      <c r="DR12" s="1208"/>
      <c r="DS12" s="1208"/>
      <c r="DT12" s="1208"/>
      <c r="DU12" s="1208"/>
      <c r="DV12" s="1208"/>
      <c r="DW12" s="1209"/>
      <c r="DX12" s="1400" t="s">
        <v>197</v>
      </c>
      <c r="DY12" s="1400"/>
      <c r="DZ12" s="1400"/>
      <c r="EA12" s="1401"/>
    </row>
    <row r="13" spans="1:131" ht="13.5" customHeight="1" x14ac:dyDescent="0.15">
      <c r="A13" s="1758"/>
      <c r="B13" s="1213" t="s">
        <v>428</v>
      </c>
      <c r="C13" s="1214"/>
      <c r="D13" s="1214"/>
      <c r="E13" s="1214"/>
      <c r="F13" s="1214"/>
      <c r="G13" s="1214"/>
      <c r="H13" s="1217" t="s">
        <v>16</v>
      </c>
      <c r="I13" s="1217"/>
      <c r="J13" s="1217"/>
      <c r="K13" s="1197"/>
      <c r="L13" s="1198"/>
      <c r="M13" s="1198"/>
      <c r="N13" s="1198"/>
      <c r="O13" s="1198"/>
      <c r="P13" s="1198"/>
      <c r="Q13" s="1198"/>
      <c r="R13" s="1198"/>
      <c r="S13" s="1199"/>
      <c r="T13" s="1218" t="s">
        <v>359</v>
      </c>
      <c r="U13" s="1219"/>
      <c r="V13" s="1219"/>
      <c r="W13" s="1219"/>
      <c r="X13" s="1219"/>
      <c r="Y13" s="1219"/>
      <c r="Z13" s="1219"/>
      <c r="AA13" s="1219"/>
      <c r="AB13" s="1219"/>
      <c r="AC13" s="1219"/>
      <c r="AD13" s="1219"/>
      <c r="AE13" s="1219"/>
      <c r="AF13" s="1219"/>
      <c r="AG13" s="1219"/>
      <c r="AH13" s="1219"/>
      <c r="AI13" s="1219"/>
      <c r="AJ13" s="1219"/>
      <c r="AK13" s="1219"/>
      <c r="AL13" s="1219"/>
      <c r="AM13" s="1219"/>
      <c r="AN13" s="1219"/>
      <c r="AO13" s="1219"/>
      <c r="AP13" s="1219"/>
      <c r="AQ13" s="1219"/>
      <c r="AR13" s="1219"/>
      <c r="AS13" s="1219"/>
      <c r="AT13" s="1220"/>
      <c r="AU13" s="1206"/>
      <c r="AV13" s="1206"/>
      <c r="AW13" s="1206"/>
      <c r="AX13" s="1206"/>
      <c r="AY13" s="1210"/>
      <c r="AZ13" s="1211"/>
      <c r="BA13" s="1211"/>
      <c r="BB13" s="1211"/>
      <c r="BC13" s="1211"/>
      <c r="BD13" s="1211"/>
      <c r="BE13" s="1211"/>
      <c r="BF13" s="1211"/>
      <c r="BG13" s="1211"/>
      <c r="BH13" s="1211"/>
      <c r="BI13" s="1212"/>
      <c r="BJ13" s="1402"/>
      <c r="BK13" s="1402"/>
      <c r="BL13" s="1402"/>
      <c r="BM13" s="1403"/>
      <c r="BP13" s="1213" t="s">
        <v>428</v>
      </c>
      <c r="BQ13" s="1214"/>
      <c r="BR13" s="1214"/>
      <c r="BS13" s="1214"/>
      <c r="BT13" s="1214"/>
      <c r="BU13" s="1214"/>
      <c r="BV13" s="1217" t="s">
        <v>16</v>
      </c>
      <c r="BW13" s="1217"/>
      <c r="BX13" s="1217"/>
      <c r="BY13" s="1197"/>
      <c r="BZ13" s="1198"/>
      <c r="CA13" s="1198"/>
      <c r="CB13" s="1198"/>
      <c r="CC13" s="1198"/>
      <c r="CD13" s="1198"/>
      <c r="CE13" s="1198"/>
      <c r="CF13" s="1198"/>
      <c r="CG13" s="1199"/>
      <c r="CH13" s="1218" t="s">
        <v>359</v>
      </c>
      <c r="CI13" s="1219"/>
      <c r="CJ13" s="1219"/>
      <c r="CK13" s="1219"/>
      <c r="CL13" s="1219"/>
      <c r="CM13" s="1219"/>
      <c r="CN13" s="1219"/>
      <c r="CO13" s="1219"/>
      <c r="CP13" s="1219"/>
      <c r="CQ13" s="1219"/>
      <c r="CR13" s="1219"/>
      <c r="CS13" s="1219"/>
      <c r="CT13" s="1219"/>
      <c r="CU13" s="1219"/>
      <c r="CV13" s="1219"/>
      <c r="CW13" s="1219"/>
      <c r="CX13" s="1219"/>
      <c r="CY13" s="1219"/>
      <c r="CZ13" s="1219"/>
      <c r="DA13" s="1219"/>
      <c r="DB13" s="1219"/>
      <c r="DC13" s="1219"/>
      <c r="DD13" s="1219"/>
      <c r="DE13" s="1219"/>
      <c r="DF13" s="1219"/>
      <c r="DG13" s="1219"/>
      <c r="DH13" s="1220"/>
      <c r="DI13" s="1206"/>
      <c r="DJ13" s="1206"/>
      <c r="DK13" s="1206"/>
      <c r="DL13" s="1206"/>
      <c r="DM13" s="1210"/>
      <c r="DN13" s="1211"/>
      <c r="DO13" s="1211"/>
      <c r="DP13" s="1211"/>
      <c r="DQ13" s="1211"/>
      <c r="DR13" s="1211"/>
      <c r="DS13" s="1211"/>
      <c r="DT13" s="1211"/>
      <c r="DU13" s="1211"/>
      <c r="DV13" s="1211"/>
      <c r="DW13" s="1212"/>
      <c r="DX13" s="1402"/>
      <c r="DY13" s="1402"/>
      <c r="DZ13" s="1402"/>
      <c r="EA13" s="1403"/>
    </row>
    <row r="14" spans="1:131" ht="21" customHeight="1" x14ac:dyDescent="0.15">
      <c r="A14" s="1758"/>
      <c r="B14" s="1215"/>
      <c r="C14" s="1216"/>
      <c r="D14" s="1216"/>
      <c r="E14" s="1216"/>
      <c r="F14" s="1216"/>
      <c r="G14" s="1216"/>
      <c r="H14" s="1217"/>
      <c r="I14" s="1217"/>
      <c r="J14" s="1217"/>
      <c r="K14" s="1200"/>
      <c r="L14" s="1201"/>
      <c r="M14" s="1201"/>
      <c r="N14" s="1201"/>
      <c r="O14" s="1201"/>
      <c r="P14" s="1201"/>
      <c r="Q14" s="1201"/>
      <c r="R14" s="1201"/>
      <c r="S14" s="1202"/>
      <c r="T14" s="1218" t="s">
        <v>104</v>
      </c>
      <c r="U14" s="1219"/>
      <c r="V14" s="1219"/>
      <c r="W14" s="1219"/>
      <c r="X14" s="1219"/>
      <c r="Y14" s="1220"/>
      <c r="Z14" s="1218" t="s">
        <v>106</v>
      </c>
      <c r="AA14" s="1219"/>
      <c r="AB14" s="1219"/>
      <c r="AC14" s="1219"/>
      <c r="AD14" s="1219"/>
      <c r="AE14" s="1219"/>
      <c r="AF14" s="1219"/>
      <c r="AG14" s="1219"/>
      <c r="AH14" s="1220"/>
      <c r="AI14" s="1218" t="s">
        <v>105</v>
      </c>
      <c r="AJ14" s="1219"/>
      <c r="AK14" s="1219"/>
      <c r="AL14" s="1219"/>
      <c r="AM14" s="1219"/>
      <c r="AN14" s="1220"/>
      <c r="AO14" s="1218" t="s">
        <v>429</v>
      </c>
      <c r="AP14" s="1219"/>
      <c r="AQ14" s="1219"/>
      <c r="AR14" s="1219"/>
      <c r="AS14" s="1219"/>
      <c r="AT14" s="1220"/>
      <c r="AU14" s="1206"/>
      <c r="AV14" s="1206"/>
      <c r="AW14" s="1206"/>
      <c r="AX14" s="1206"/>
      <c r="AY14" s="1221" t="s">
        <v>199</v>
      </c>
      <c r="AZ14" s="1222"/>
      <c r="BA14" s="1222"/>
      <c r="BB14" s="1222"/>
      <c r="BC14" s="1222"/>
      <c r="BD14" s="1222"/>
      <c r="BE14" s="1223"/>
      <c r="BF14" s="1224" t="s">
        <v>117</v>
      </c>
      <c r="BG14" s="1224"/>
      <c r="BH14" s="1224"/>
      <c r="BI14" s="1224"/>
      <c r="BJ14" s="1404"/>
      <c r="BK14" s="1404"/>
      <c r="BL14" s="1404"/>
      <c r="BM14" s="1405"/>
      <c r="BP14" s="1215"/>
      <c r="BQ14" s="1216"/>
      <c r="BR14" s="1216"/>
      <c r="BS14" s="1216"/>
      <c r="BT14" s="1216"/>
      <c r="BU14" s="1216"/>
      <c r="BV14" s="1217"/>
      <c r="BW14" s="1217"/>
      <c r="BX14" s="1217"/>
      <c r="BY14" s="1200"/>
      <c r="BZ14" s="1201"/>
      <c r="CA14" s="1201"/>
      <c r="CB14" s="1201"/>
      <c r="CC14" s="1201"/>
      <c r="CD14" s="1201"/>
      <c r="CE14" s="1201"/>
      <c r="CF14" s="1201"/>
      <c r="CG14" s="1202"/>
      <c r="CH14" s="1218" t="s">
        <v>104</v>
      </c>
      <c r="CI14" s="1219"/>
      <c r="CJ14" s="1219"/>
      <c r="CK14" s="1219"/>
      <c r="CL14" s="1219"/>
      <c r="CM14" s="1220"/>
      <c r="CN14" s="1218" t="s">
        <v>106</v>
      </c>
      <c r="CO14" s="1219"/>
      <c r="CP14" s="1219"/>
      <c r="CQ14" s="1219"/>
      <c r="CR14" s="1219"/>
      <c r="CS14" s="1219"/>
      <c r="CT14" s="1219"/>
      <c r="CU14" s="1219"/>
      <c r="CV14" s="1220"/>
      <c r="CW14" s="1218" t="s">
        <v>105</v>
      </c>
      <c r="CX14" s="1219"/>
      <c r="CY14" s="1219"/>
      <c r="CZ14" s="1219"/>
      <c r="DA14" s="1219"/>
      <c r="DB14" s="1220"/>
      <c r="DC14" s="1218" t="s">
        <v>429</v>
      </c>
      <c r="DD14" s="1219"/>
      <c r="DE14" s="1219"/>
      <c r="DF14" s="1219"/>
      <c r="DG14" s="1219"/>
      <c r="DH14" s="1220"/>
      <c r="DI14" s="1206"/>
      <c r="DJ14" s="1206"/>
      <c r="DK14" s="1206"/>
      <c r="DL14" s="1206"/>
      <c r="DM14" s="1221" t="s">
        <v>199</v>
      </c>
      <c r="DN14" s="1222"/>
      <c r="DO14" s="1222"/>
      <c r="DP14" s="1222"/>
      <c r="DQ14" s="1222"/>
      <c r="DR14" s="1222"/>
      <c r="DS14" s="1223"/>
      <c r="DT14" s="1224" t="s">
        <v>117</v>
      </c>
      <c r="DU14" s="1224"/>
      <c r="DV14" s="1224"/>
      <c r="DW14" s="1224"/>
      <c r="DX14" s="1404"/>
      <c r="DY14" s="1404"/>
      <c r="DZ14" s="1404"/>
      <c r="EA14" s="1405"/>
    </row>
    <row r="15" spans="1:131" ht="16.5" customHeight="1" x14ac:dyDescent="0.15">
      <c r="A15" s="1758"/>
      <c r="B15" s="1180" t="s">
        <v>80</v>
      </c>
      <c r="C15" s="1181"/>
      <c r="D15" s="1182"/>
      <c r="E15" s="1180" t="s">
        <v>81</v>
      </c>
      <c r="F15" s="1181"/>
      <c r="G15" s="1181"/>
      <c r="H15" s="1183"/>
      <c r="I15" s="1184"/>
      <c r="J15" s="1184"/>
      <c r="K15" s="380"/>
      <c r="L15" s="146"/>
      <c r="M15" s="146"/>
      <c r="N15" s="381"/>
      <c r="O15" s="381"/>
      <c r="P15" s="381"/>
      <c r="Q15" s="381"/>
      <c r="R15" s="381"/>
      <c r="S15" s="382" t="s">
        <v>99</v>
      </c>
      <c r="T15" s="1155" t="s">
        <v>17</v>
      </c>
      <c r="U15" s="1156"/>
      <c r="V15" s="1156"/>
      <c r="W15" s="1157"/>
      <c r="X15" s="1185" t="s">
        <v>82</v>
      </c>
      <c r="Y15" s="1186"/>
      <c r="Z15" s="383"/>
      <c r="AA15" s="384"/>
      <c r="AB15" s="384" t="s">
        <v>100</v>
      </c>
      <c r="AC15" s="1187" t="s">
        <v>101</v>
      </c>
      <c r="AD15" s="1188"/>
      <c r="AE15" s="1188"/>
      <c r="AF15" s="1189"/>
      <c r="AG15" s="1164" t="s">
        <v>82</v>
      </c>
      <c r="AH15" s="1165"/>
      <c r="AI15" s="1155" t="s">
        <v>160</v>
      </c>
      <c r="AJ15" s="1156"/>
      <c r="AK15" s="1156"/>
      <c r="AL15" s="1157"/>
      <c r="AM15" s="1185" t="s">
        <v>161</v>
      </c>
      <c r="AN15" s="1186"/>
      <c r="AO15" s="1155" t="s">
        <v>160</v>
      </c>
      <c r="AP15" s="1156"/>
      <c r="AQ15" s="1156"/>
      <c r="AR15" s="1157"/>
      <c r="AS15" s="1185" t="s">
        <v>161</v>
      </c>
      <c r="AT15" s="1186"/>
      <c r="AU15" s="1155" t="s">
        <v>120</v>
      </c>
      <c r="AV15" s="1156"/>
      <c r="AW15" s="1156"/>
      <c r="AX15" s="1157"/>
      <c r="AY15" s="1155" t="s">
        <v>100</v>
      </c>
      <c r="AZ15" s="1156"/>
      <c r="BA15" s="1247"/>
      <c r="BB15" s="1166" t="s">
        <v>120</v>
      </c>
      <c r="BC15" s="1156"/>
      <c r="BD15" s="1156"/>
      <c r="BE15" s="1157"/>
      <c r="BF15" s="1155" t="s">
        <v>120</v>
      </c>
      <c r="BG15" s="1156"/>
      <c r="BH15" s="1156"/>
      <c r="BI15" s="1157"/>
      <c r="BJ15" s="1155" t="s">
        <v>120</v>
      </c>
      <c r="BK15" s="1156"/>
      <c r="BL15" s="1156"/>
      <c r="BM15" s="1157"/>
      <c r="BP15" s="1180" t="s">
        <v>80</v>
      </c>
      <c r="BQ15" s="1181"/>
      <c r="BR15" s="1182"/>
      <c r="BS15" s="1180" t="s">
        <v>81</v>
      </c>
      <c r="BT15" s="1181"/>
      <c r="BU15" s="1181"/>
      <c r="BV15" s="1183"/>
      <c r="BW15" s="1184"/>
      <c r="BX15" s="1184"/>
      <c r="BY15" s="380"/>
      <c r="BZ15" s="146"/>
      <c r="CA15" s="146"/>
      <c r="CB15" s="381"/>
      <c r="CC15" s="381"/>
      <c r="CD15" s="381"/>
      <c r="CE15" s="381"/>
      <c r="CF15" s="381"/>
      <c r="CG15" s="382" t="s">
        <v>99</v>
      </c>
      <c r="CH15" s="1155" t="s">
        <v>17</v>
      </c>
      <c r="CI15" s="1156"/>
      <c r="CJ15" s="1156"/>
      <c r="CK15" s="1157"/>
      <c r="CL15" s="1185" t="s">
        <v>82</v>
      </c>
      <c r="CM15" s="1186"/>
      <c r="CN15" s="383"/>
      <c r="CO15" s="384"/>
      <c r="CP15" s="384" t="s">
        <v>100</v>
      </c>
      <c r="CQ15" s="1187" t="s">
        <v>101</v>
      </c>
      <c r="CR15" s="1188"/>
      <c r="CS15" s="1188"/>
      <c r="CT15" s="1189"/>
      <c r="CU15" s="1164" t="s">
        <v>82</v>
      </c>
      <c r="CV15" s="1165"/>
      <c r="CW15" s="1155" t="s">
        <v>160</v>
      </c>
      <c r="CX15" s="1156"/>
      <c r="CY15" s="1156"/>
      <c r="CZ15" s="1157"/>
      <c r="DA15" s="1185" t="s">
        <v>161</v>
      </c>
      <c r="DB15" s="1186"/>
      <c r="DC15" s="1155" t="s">
        <v>160</v>
      </c>
      <c r="DD15" s="1156"/>
      <c r="DE15" s="1156"/>
      <c r="DF15" s="1157"/>
      <c r="DG15" s="1185" t="s">
        <v>161</v>
      </c>
      <c r="DH15" s="1186"/>
      <c r="DI15" s="1155" t="s">
        <v>120</v>
      </c>
      <c r="DJ15" s="1156"/>
      <c r="DK15" s="1156"/>
      <c r="DL15" s="1157"/>
      <c r="DM15" s="1155" t="s">
        <v>100</v>
      </c>
      <c r="DN15" s="1156"/>
      <c r="DO15" s="1247"/>
      <c r="DP15" s="1166" t="s">
        <v>120</v>
      </c>
      <c r="DQ15" s="1156"/>
      <c r="DR15" s="1156"/>
      <c r="DS15" s="1157"/>
      <c r="DT15" s="1155" t="s">
        <v>120</v>
      </c>
      <c r="DU15" s="1156"/>
      <c r="DV15" s="1156"/>
      <c r="DW15" s="1157"/>
      <c r="DX15" s="1155" t="s">
        <v>120</v>
      </c>
      <c r="DY15" s="1156"/>
      <c r="DZ15" s="1156"/>
      <c r="EA15" s="1157"/>
    </row>
    <row r="16" spans="1:131" ht="7.5" customHeight="1" x14ac:dyDescent="0.15">
      <c r="A16" s="1758"/>
      <c r="B16" s="1248" t="str">
        <f>IF(AND(従業員情報!$E$5="要",OR(年末調整1!$C$43="一般の控除対象配偶者",年末調整1!$C$43="老人控除対象配偶者")),"○","")</f>
        <v/>
      </c>
      <c r="C16" s="1249"/>
      <c r="D16" s="1250"/>
      <c r="E16" s="1248"/>
      <c r="F16" s="1249"/>
      <c r="G16" s="1249"/>
      <c r="H16" s="1257" t="str">
        <f>IF(AND(従業員情報!$E$5="要",年末調整1!$C$43="老人控除対象配偶者"),"○","")</f>
        <v/>
      </c>
      <c r="I16" s="1257"/>
      <c r="J16" s="1258"/>
      <c r="K16" s="1259">
        <f>年末調整1!$L$44+年末調整1!$V$44</f>
        <v>0</v>
      </c>
      <c r="L16" s="1260"/>
      <c r="M16" s="1260"/>
      <c r="N16" s="1260"/>
      <c r="O16" s="1260"/>
      <c r="P16" s="1260"/>
      <c r="Q16" s="1260"/>
      <c r="R16" s="1260"/>
      <c r="S16" s="1261"/>
      <c r="T16" s="1158">
        <f>年末調整1!$BC$65</f>
        <v>0</v>
      </c>
      <c r="U16" s="1159"/>
      <c r="V16" s="1159"/>
      <c r="W16" s="1159"/>
      <c r="X16" s="1158"/>
      <c r="Y16" s="1160"/>
      <c r="Z16" s="1158">
        <f>年末調整1!$BE$65</f>
        <v>0</v>
      </c>
      <c r="AA16" s="1159"/>
      <c r="AB16" s="1178"/>
      <c r="AC16" s="1265">
        <f>年末調整1!$BG$65+年末調整1!$BE$65</f>
        <v>0</v>
      </c>
      <c r="AD16" s="1266"/>
      <c r="AE16" s="1266"/>
      <c r="AF16" s="1267"/>
      <c r="AG16" s="385"/>
      <c r="AH16" s="386"/>
      <c r="AI16" s="1170">
        <f>年末調整1!$BI$65</f>
        <v>0</v>
      </c>
      <c r="AJ16" s="1170"/>
      <c r="AK16" s="1170"/>
      <c r="AL16" s="1170"/>
      <c r="AM16" s="387"/>
      <c r="AN16" s="388"/>
      <c r="AO16" s="1170">
        <f>年末調整1!$BK$65</f>
        <v>0</v>
      </c>
      <c r="AP16" s="1170"/>
      <c r="AQ16" s="1170"/>
      <c r="AR16" s="1170"/>
      <c r="AS16" s="387"/>
      <c r="AT16" s="388"/>
      <c r="AU16" s="1158">
        <f>年末調整1!$BC$80</f>
        <v>0</v>
      </c>
      <c r="AV16" s="1172"/>
      <c r="AW16" s="1172"/>
      <c r="AX16" s="1173"/>
      <c r="AY16" s="1158">
        <f>年末調整1!$C$104</f>
        <v>0</v>
      </c>
      <c r="AZ16" s="1159"/>
      <c r="BA16" s="1178"/>
      <c r="BB16" s="1413">
        <f>年末調整1!$G$104+年末調整1!$C$104</f>
        <v>0</v>
      </c>
      <c r="BC16" s="1159"/>
      <c r="BD16" s="1159"/>
      <c r="BE16" s="1160"/>
      <c r="BF16" s="1158">
        <f>年末調整1!$K$104</f>
        <v>0</v>
      </c>
      <c r="BG16" s="1159"/>
      <c r="BH16" s="1159"/>
      <c r="BI16" s="1160"/>
      <c r="BJ16" s="1158">
        <f>IF(AND(従業員情報!$E$5="否",年末調整1!$P$40="非居住者"),1,0)+IF(年末調整1!$C$43="適用なし",0,IF(年末調整1!$P$40="非居住者",1,0))+COUNTIF(年末調整1!$AK$55:$AK$88,"非居住者")</f>
        <v>0</v>
      </c>
      <c r="BK16" s="1159"/>
      <c r="BL16" s="1159"/>
      <c r="BM16" s="1160"/>
      <c r="BP16" s="1248" t="str">
        <f>IF(AND(従業員情報!$E$5="要",OR(年末調整1!$C$43="一般の控除対象配偶者",年末調整1!$C$43="老人控除対象配偶者")),"○","")</f>
        <v/>
      </c>
      <c r="BQ16" s="1249"/>
      <c r="BR16" s="1250"/>
      <c r="BS16" s="1248"/>
      <c r="BT16" s="1249"/>
      <c r="BU16" s="1249"/>
      <c r="BV16" s="1257" t="str">
        <f>IF(AND(従業員情報!$E$5="要",年末調整1!$C$43="老人控除対象配偶者"),"○","")</f>
        <v/>
      </c>
      <c r="BW16" s="1257"/>
      <c r="BX16" s="1258"/>
      <c r="BY16" s="1259">
        <f>年末調整1!$L$44+年末調整1!$V$44</f>
        <v>0</v>
      </c>
      <c r="BZ16" s="1260"/>
      <c r="CA16" s="1260"/>
      <c r="CB16" s="1260"/>
      <c r="CC16" s="1260"/>
      <c r="CD16" s="1260"/>
      <c r="CE16" s="1260"/>
      <c r="CF16" s="1260"/>
      <c r="CG16" s="1261"/>
      <c r="CH16" s="1158">
        <f>年末調整1!$BC$65</f>
        <v>0</v>
      </c>
      <c r="CI16" s="1159"/>
      <c r="CJ16" s="1159"/>
      <c r="CK16" s="1159"/>
      <c r="CL16" s="1158"/>
      <c r="CM16" s="1160"/>
      <c r="CN16" s="1158">
        <f>年末調整1!$BE$65</f>
        <v>0</v>
      </c>
      <c r="CO16" s="1159"/>
      <c r="CP16" s="1178"/>
      <c r="CQ16" s="1265">
        <f>年末調整1!$BG$65+年末調整1!$BE$65</f>
        <v>0</v>
      </c>
      <c r="CR16" s="1266"/>
      <c r="CS16" s="1266"/>
      <c r="CT16" s="1267"/>
      <c r="CU16" s="385"/>
      <c r="CV16" s="386"/>
      <c r="CW16" s="1170">
        <f>年末調整1!$BI$65</f>
        <v>0</v>
      </c>
      <c r="CX16" s="1170"/>
      <c r="CY16" s="1170"/>
      <c r="CZ16" s="1170"/>
      <c r="DA16" s="387"/>
      <c r="DB16" s="388"/>
      <c r="DC16" s="1170">
        <f>年末調整1!$BK$65</f>
        <v>0</v>
      </c>
      <c r="DD16" s="1170"/>
      <c r="DE16" s="1170"/>
      <c r="DF16" s="1170"/>
      <c r="DG16" s="387"/>
      <c r="DH16" s="388"/>
      <c r="DI16" s="1158">
        <f>年末調整1!$BC$80</f>
        <v>0</v>
      </c>
      <c r="DJ16" s="1172"/>
      <c r="DK16" s="1172"/>
      <c r="DL16" s="1173"/>
      <c r="DM16" s="1158">
        <f>年末調整1!$C$104</f>
        <v>0</v>
      </c>
      <c r="DN16" s="1159"/>
      <c r="DO16" s="1178"/>
      <c r="DP16" s="1413">
        <f>年末調整1!$G$104+年末調整1!$C$104</f>
        <v>0</v>
      </c>
      <c r="DQ16" s="1159"/>
      <c r="DR16" s="1159"/>
      <c r="DS16" s="1160"/>
      <c r="DT16" s="1158">
        <f>年末調整1!$K$104</f>
        <v>0</v>
      </c>
      <c r="DU16" s="1159"/>
      <c r="DV16" s="1159"/>
      <c r="DW16" s="1160"/>
      <c r="DX16" s="1158">
        <f>IF(AND(従業員情報!$E$5="否",年末調整1!$P$40="非居住者"),1,0)+IF(年末調整1!$C$43="適用なし",0,IF(年末調整1!$P$40="非居住者",1,0))+COUNTIF(年末調整1!$AK$55:$AK$88,"非居住者")</f>
        <v>0</v>
      </c>
      <c r="DY16" s="1159"/>
      <c r="DZ16" s="1159"/>
      <c r="EA16" s="1160"/>
    </row>
    <row r="17" spans="1:207" ht="13.5" customHeight="1" x14ac:dyDescent="0.15">
      <c r="A17" s="1758"/>
      <c r="B17" s="1251"/>
      <c r="C17" s="1252"/>
      <c r="D17" s="1253"/>
      <c r="E17" s="1251"/>
      <c r="F17" s="1252"/>
      <c r="G17" s="1252"/>
      <c r="H17" s="1257"/>
      <c r="I17" s="1257"/>
      <c r="J17" s="1258"/>
      <c r="K17" s="1259"/>
      <c r="L17" s="1260"/>
      <c r="M17" s="1260"/>
      <c r="N17" s="1260"/>
      <c r="O17" s="1260"/>
      <c r="P17" s="1260"/>
      <c r="Q17" s="1260"/>
      <c r="R17" s="1260"/>
      <c r="S17" s="1261"/>
      <c r="T17" s="1158"/>
      <c r="U17" s="1159"/>
      <c r="V17" s="1159"/>
      <c r="W17" s="1159"/>
      <c r="X17" s="1158"/>
      <c r="Y17" s="1160"/>
      <c r="Z17" s="1158"/>
      <c r="AA17" s="1159"/>
      <c r="AB17" s="1178"/>
      <c r="AC17" s="1265"/>
      <c r="AD17" s="1266"/>
      <c r="AE17" s="1266"/>
      <c r="AF17" s="1267"/>
      <c r="AG17" s="385"/>
      <c r="AH17" s="386"/>
      <c r="AI17" s="1171"/>
      <c r="AJ17" s="1171"/>
      <c r="AK17" s="1171"/>
      <c r="AL17" s="1171"/>
      <c r="AM17" s="387"/>
      <c r="AN17" s="388"/>
      <c r="AO17" s="1171"/>
      <c r="AP17" s="1171"/>
      <c r="AQ17" s="1171"/>
      <c r="AR17" s="1171"/>
      <c r="AS17" s="387"/>
      <c r="AT17" s="388"/>
      <c r="AU17" s="1174"/>
      <c r="AV17" s="1172"/>
      <c r="AW17" s="1172"/>
      <c r="AX17" s="1173"/>
      <c r="AY17" s="1158"/>
      <c r="AZ17" s="1159"/>
      <c r="BA17" s="1178"/>
      <c r="BB17" s="1413"/>
      <c r="BC17" s="1159"/>
      <c r="BD17" s="1159"/>
      <c r="BE17" s="1160"/>
      <c r="BF17" s="1158"/>
      <c r="BG17" s="1159"/>
      <c r="BH17" s="1159"/>
      <c r="BI17" s="1160"/>
      <c r="BJ17" s="1158"/>
      <c r="BK17" s="1159"/>
      <c r="BL17" s="1159"/>
      <c r="BM17" s="1160"/>
      <c r="BP17" s="1251"/>
      <c r="BQ17" s="1252"/>
      <c r="BR17" s="1253"/>
      <c r="BS17" s="1251"/>
      <c r="BT17" s="1252"/>
      <c r="BU17" s="1252"/>
      <c r="BV17" s="1257"/>
      <c r="BW17" s="1257"/>
      <c r="BX17" s="1258"/>
      <c r="BY17" s="1259"/>
      <c r="BZ17" s="1260"/>
      <c r="CA17" s="1260"/>
      <c r="CB17" s="1260"/>
      <c r="CC17" s="1260"/>
      <c r="CD17" s="1260"/>
      <c r="CE17" s="1260"/>
      <c r="CF17" s="1260"/>
      <c r="CG17" s="1261"/>
      <c r="CH17" s="1158"/>
      <c r="CI17" s="1159"/>
      <c r="CJ17" s="1159"/>
      <c r="CK17" s="1159"/>
      <c r="CL17" s="1158"/>
      <c r="CM17" s="1160"/>
      <c r="CN17" s="1158"/>
      <c r="CO17" s="1159"/>
      <c r="CP17" s="1178"/>
      <c r="CQ17" s="1265"/>
      <c r="CR17" s="1266"/>
      <c r="CS17" s="1266"/>
      <c r="CT17" s="1267"/>
      <c r="CU17" s="385"/>
      <c r="CV17" s="386"/>
      <c r="CW17" s="1171"/>
      <c r="CX17" s="1171"/>
      <c r="CY17" s="1171"/>
      <c r="CZ17" s="1171"/>
      <c r="DA17" s="387"/>
      <c r="DB17" s="388"/>
      <c r="DC17" s="1171"/>
      <c r="DD17" s="1171"/>
      <c r="DE17" s="1171"/>
      <c r="DF17" s="1171"/>
      <c r="DG17" s="387"/>
      <c r="DH17" s="388"/>
      <c r="DI17" s="1174"/>
      <c r="DJ17" s="1172"/>
      <c r="DK17" s="1172"/>
      <c r="DL17" s="1173"/>
      <c r="DM17" s="1158"/>
      <c r="DN17" s="1159"/>
      <c r="DO17" s="1178"/>
      <c r="DP17" s="1413"/>
      <c r="DQ17" s="1159"/>
      <c r="DR17" s="1159"/>
      <c r="DS17" s="1160"/>
      <c r="DT17" s="1158"/>
      <c r="DU17" s="1159"/>
      <c r="DV17" s="1159"/>
      <c r="DW17" s="1160"/>
      <c r="DX17" s="1158"/>
      <c r="DY17" s="1159"/>
      <c r="DZ17" s="1159"/>
      <c r="EA17" s="1160"/>
    </row>
    <row r="18" spans="1:207" ht="20.25" customHeight="1" x14ac:dyDescent="0.15">
      <c r="A18" s="1758"/>
      <c r="B18" s="1254"/>
      <c r="C18" s="1255"/>
      <c r="D18" s="1256"/>
      <c r="E18" s="1254"/>
      <c r="F18" s="1255"/>
      <c r="G18" s="1255"/>
      <c r="H18" s="1257"/>
      <c r="I18" s="1257"/>
      <c r="J18" s="1258"/>
      <c r="K18" s="1262"/>
      <c r="L18" s="1263"/>
      <c r="M18" s="1263"/>
      <c r="N18" s="1263"/>
      <c r="O18" s="1263"/>
      <c r="P18" s="1263"/>
      <c r="Q18" s="1263"/>
      <c r="R18" s="1263"/>
      <c r="S18" s="1264"/>
      <c r="T18" s="1158"/>
      <c r="U18" s="1159"/>
      <c r="V18" s="1159"/>
      <c r="W18" s="1162"/>
      <c r="X18" s="1161"/>
      <c r="Y18" s="1163"/>
      <c r="Z18" s="1161"/>
      <c r="AA18" s="1162"/>
      <c r="AB18" s="1179"/>
      <c r="AC18" s="1268"/>
      <c r="AD18" s="1269"/>
      <c r="AE18" s="1269"/>
      <c r="AF18" s="1270"/>
      <c r="AG18" s="389"/>
      <c r="AH18" s="390"/>
      <c r="AI18" s="1171"/>
      <c r="AJ18" s="1171"/>
      <c r="AK18" s="1171"/>
      <c r="AL18" s="1171"/>
      <c r="AM18" s="391"/>
      <c r="AN18" s="392"/>
      <c r="AO18" s="1171"/>
      <c r="AP18" s="1171"/>
      <c r="AQ18" s="1171"/>
      <c r="AR18" s="1171"/>
      <c r="AS18" s="391"/>
      <c r="AT18" s="392"/>
      <c r="AU18" s="1175"/>
      <c r="AV18" s="1176"/>
      <c r="AW18" s="1176"/>
      <c r="AX18" s="1177"/>
      <c r="AY18" s="1161"/>
      <c r="AZ18" s="1162"/>
      <c r="BA18" s="1179"/>
      <c r="BB18" s="1414"/>
      <c r="BC18" s="1162"/>
      <c r="BD18" s="1162"/>
      <c r="BE18" s="1163"/>
      <c r="BF18" s="1161"/>
      <c r="BG18" s="1162"/>
      <c r="BH18" s="1162"/>
      <c r="BI18" s="1163"/>
      <c r="BJ18" s="1161"/>
      <c r="BK18" s="1162"/>
      <c r="BL18" s="1162"/>
      <c r="BM18" s="1163"/>
      <c r="BP18" s="1254"/>
      <c r="BQ18" s="1255"/>
      <c r="BR18" s="1256"/>
      <c r="BS18" s="1254"/>
      <c r="BT18" s="1255"/>
      <c r="BU18" s="1255"/>
      <c r="BV18" s="1257"/>
      <c r="BW18" s="1257"/>
      <c r="BX18" s="1258"/>
      <c r="BY18" s="1262"/>
      <c r="BZ18" s="1263"/>
      <c r="CA18" s="1263"/>
      <c r="CB18" s="1263"/>
      <c r="CC18" s="1263"/>
      <c r="CD18" s="1263"/>
      <c r="CE18" s="1263"/>
      <c r="CF18" s="1263"/>
      <c r="CG18" s="1264"/>
      <c r="CH18" s="1158"/>
      <c r="CI18" s="1159"/>
      <c r="CJ18" s="1159"/>
      <c r="CK18" s="1162"/>
      <c r="CL18" s="1161"/>
      <c r="CM18" s="1163"/>
      <c r="CN18" s="1161"/>
      <c r="CO18" s="1162"/>
      <c r="CP18" s="1179"/>
      <c r="CQ18" s="1268"/>
      <c r="CR18" s="1269"/>
      <c r="CS18" s="1269"/>
      <c r="CT18" s="1270"/>
      <c r="CU18" s="389"/>
      <c r="CV18" s="390"/>
      <c r="CW18" s="1171"/>
      <c r="CX18" s="1171"/>
      <c r="CY18" s="1171"/>
      <c r="CZ18" s="1171"/>
      <c r="DA18" s="391"/>
      <c r="DB18" s="392"/>
      <c r="DC18" s="1171"/>
      <c r="DD18" s="1171"/>
      <c r="DE18" s="1171"/>
      <c r="DF18" s="1171"/>
      <c r="DG18" s="391"/>
      <c r="DH18" s="392"/>
      <c r="DI18" s="1175"/>
      <c r="DJ18" s="1176"/>
      <c r="DK18" s="1176"/>
      <c r="DL18" s="1177"/>
      <c r="DM18" s="1161"/>
      <c r="DN18" s="1162"/>
      <c r="DO18" s="1179"/>
      <c r="DP18" s="1414"/>
      <c r="DQ18" s="1162"/>
      <c r="DR18" s="1162"/>
      <c r="DS18" s="1163"/>
      <c r="DT18" s="1161"/>
      <c r="DU18" s="1162"/>
      <c r="DV18" s="1162"/>
      <c r="DW18" s="1163"/>
      <c r="DX18" s="1161"/>
      <c r="DY18" s="1162"/>
      <c r="DZ18" s="1162"/>
      <c r="EA18" s="1163"/>
    </row>
    <row r="19" spans="1:207" ht="21" customHeight="1" x14ac:dyDescent="0.15">
      <c r="A19" s="1758"/>
      <c r="B19" s="1190" t="s">
        <v>430</v>
      </c>
      <c r="C19" s="1190"/>
      <c r="D19" s="1190"/>
      <c r="E19" s="1190"/>
      <c r="F19" s="1190"/>
      <c r="G19" s="1190"/>
      <c r="H19" s="1190"/>
      <c r="I19" s="1190"/>
      <c r="J19" s="1190"/>
      <c r="K19" s="1190"/>
      <c r="L19" s="1190"/>
      <c r="M19" s="1190"/>
      <c r="N19" s="1191" t="s">
        <v>193</v>
      </c>
      <c r="O19" s="1191"/>
      <c r="P19" s="1191"/>
      <c r="Q19" s="1191"/>
      <c r="R19" s="1191"/>
      <c r="S19" s="1191"/>
      <c r="T19" s="1191"/>
      <c r="U19" s="1191"/>
      <c r="V19" s="1191"/>
      <c r="W19" s="1191"/>
      <c r="X19" s="1191"/>
      <c r="Y19" s="1191"/>
      <c r="Z19" s="1191"/>
      <c r="AA19" s="1225" t="s">
        <v>194</v>
      </c>
      <c r="AB19" s="1225"/>
      <c r="AC19" s="1225"/>
      <c r="AD19" s="1225"/>
      <c r="AE19" s="1225"/>
      <c r="AF19" s="1225"/>
      <c r="AG19" s="1225"/>
      <c r="AH19" s="1225"/>
      <c r="AI19" s="1225"/>
      <c r="AJ19" s="1225"/>
      <c r="AK19" s="1225"/>
      <c r="AL19" s="1225"/>
      <c r="AM19" s="1225"/>
      <c r="AN19" s="1225" t="s">
        <v>195</v>
      </c>
      <c r="AO19" s="1225"/>
      <c r="AP19" s="1225"/>
      <c r="AQ19" s="1225"/>
      <c r="AR19" s="1225"/>
      <c r="AS19" s="1225"/>
      <c r="AT19" s="1225"/>
      <c r="AU19" s="1225"/>
      <c r="AV19" s="1225"/>
      <c r="AW19" s="1225"/>
      <c r="AX19" s="1225"/>
      <c r="AY19" s="1225"/>
      <c r="AZ19" s="1226"/>
      <c r="BA19" s="1227" t="s">
        <v>196</v>
      </c>
      <c r="BB19" s="1228"/>
      <c r="BC19" s="1228"/>
      <c r="BD19" s="1228"/>
      <c r="BE19" s="1228"/>
      <c r="BF19" s="1228"/>
      <c r="BG19" s="1228"/>
      <c r="BH19" s="1228"/>
      <c r="BI19" s="1228"/>
      <c r="BJ19" s="1228"/>
      <c r="BK19" s="1228"/>
      <c r="BL19" s="1228"/>
      <c r="BM19" s="1229"/>
      <c r="BP19" s="1190" t="s">
        <v>430</v>
      </c>
      <c r="BQ19" s="1190"/>
      <c r="BR19" s="1190"/>
      <c r="BS19" s="1190"/>
      <c r="BT19" s="1190"/>
      <c r="BU19" s="1190"/>
      <c r="BV19" s="1190"/>
      <c r="BW19" s="1190"/>
      <c r="BX19" s="1190"/>
      <c r="BY19" s="1190"/>
      <c r="BZ19" s="1190"/>
      <c r="CA19" s="1190"/>
      <c r="CB19" s="1191" t="s">
        <v>193</v>
      </c>
      <c r="CC19" s="1191"/>
      <c r="CD19" s="1191"/>
      <c r="CE19" s="1191"/>
      <c r="CF19" s="1191"/>
      <c r="CG19" s="1191"/>
      <c r="CH19" s="1191"/>
      <c r="CI19" s="1191"/>
      <c r="CJ19" s="1191"/>
      <c r="CK19" s="1191"/>
      <c r="CL19" s="1191"/>
      <c r="CM19" s="1191"/>
      <c r="CN19" s="1191"/>
      <c r="CO19" s="1225" t="s">
        <v>194</v>
      </c>
      <c r="CP19" s="1225"/>
      <c r="CQ19" s="1225"/>
      <c r="CR19" s="1225"/>
      <c r="CS19" s="1225"/>
      <c r="CT19" s="1225"/>
      <c r="CU19" s="1225"/>
      <c r="CV19" s="1225"/>
      <c r="CW19" s="1225"/>
      <c r="CX19" s="1225"/>
      <c r="CY19" s="1225"/>
      <c r="CZ19" s="1225"/>
      <c r="DA19" s="1225"/>
      <c r="DB19" s="1225" t="s">
        <v>195</v>
      </c>
      <c r="DC19" s="1225"/>
      <c r="DD19" s="1225"/>
      <c r="DE19" s="1225"/>
      <c r="DF19" s="1225"/>
      <c r="DG19" s="1225"/>
      <c r="DH19" s="1225"/>
      <c r="DI19" s="1225"/>
      <c r="DJ19" s="1225"/>
      <c r="DK19" s="1225"/>
      <c r="DL19" s="1225"/>
      <c r="DM19" s="1225"/>
      <c r="DN19" s="1226"/>
      <c r="DO19" s="1227" t="s">
        <v>196</v>
      </c>
      <c r="DP19" s="1228"/>
      <c r="DQ19" s="1228"/>
      <c r="DR19" s="1228"/>
      <c r="DS19" s="1228"/>
      <c r="DT19" s="1228"/>
      <c r="DU19" s="1228"/>
      <c r="DV19" s="1228"/>
      <c r="DW19" s="1228"/>
      <c r="DX19" s="1228"/>
      <c r="DY19" s="1228"/>
      <c r="DZ19" s="1228"/>
      <c r="EA19" s="1229"/>
    </row>
    <row r="20" spans="1:207" s="147" customFormat="1" ht="21" customHeight="1" x14ac:dyDescent="0.15">
      <c r="A20" s="1758"/>
      <c r="B20" s="393"/>
      <c r="C20" s="394"/>
      <c r="D20" s="394"/>
      <c r="E20" s="394"/>
      <c r="F20" s="395"/>
      <c r="G20" s="395"/>
      <c r="H20" s="395"/>
      <c r="I20" s="395"/>
      <c r="J20" s="395"/>
      <c r="K20" s="395"/>
      <c r="L20" s="395"/>
      <c r="M20" s="396" t="s">
        <v>99</v>
      </c>
      <c r="N20" s="315" t="s">
        <v>78</v>
      </c>
      <c r="O20" s="395"/>
      <c r="P20" s="1246">
        <f>IF(従業員情報!$E$5="否",年末調整1!$AL$111,年末調整1!$AL$111+年末調整1!$AL$114)</f>
        <v>0</v>
      </c>
      <c r="Q20" s="1246"/>
      <c r="R20" s="1246"/>
      <c r="S20" s="1246"/>
      <c r="T20" s="1246"/>
      <c r="U20" s="1246"/>
      <c r="V20" s="1246"/>
      <c r="W20" s="1246"/>
      <c r="X20" s="1246"/>
      <c r="Y20" s="1246"/>
      <c r="Z20" s="398" t="s">
        <v>99</v>
      </c>
      <c r="AA20" s="399"/>
      <c r="AB20" s="394"/>
      <c r="AC20" s="394"/>
      <c r="AD20" s="394"/>
      <c r="AE20" s="394"/>
      <c r="AF20" s="394"/>
      <c r="AG20" s="397"/>
      <c r="AH20" s="394"/>
      <c r="AI20" s="394"/>
      <c r="AJ20" s="394"/>
      <c r="AK20" s="394"/>
      <c r="AL20" s="394"/>
      <c r="AM20" s="398" t="s">
        <v>99</v>
      </c>
      <c r="AN20" s="394"/>
      <c r="AO20" s="394"/>
      <c r="AP20" s="394"/>
      <c r="AQ20" s="394"/>
      <c r="AR20" s="394"/>
      <c r="AS20" s="394"/>
      <c r="AT20" s="394"/>
      <c r="AU20" s="394"/>
      <c r="AV20" s="394"/>
      <c r="AW20" s="397"/>
      <c r="AX20" s="394"/>
      <c r="AY20" s="394"/>
      <c r="AZ20" s="398" t="s">
        <v>99</v>
      </c>
      <c r="BA20" s="400"/>
      <c r="BB20" s="400"/>
      <c r="BC20" s="400"/>
      <c r="BD20" s="400"/>
      <c r="BE20" s="400"/>
      <c r="BF20" s="400"/>
      <c r="BG20" s="400"/>
      <c r="BH20" s="400"/>
      <c r="BI20" s="400"/>
      <c r="BJ20" s="400"/>
      <c r="BK20" s="400"/>
      <c r="BL20" s="400"/>
      <c r="BM20" s="401" t="s">
        <v>99</v>
      </c>
      <c r="BP20" s="393"/>
      <c r="BQ20" s="394"/>
      <c r="BR20" s="394"/>
      <c r="BS20" s="394"/>
      <c r="BT20" s="395"/>
      <c r="BU20" s="395"/>
      <c r="BV20" s="395"/>
      <c r="BW20" s="395"/>
      <c r="BX20" s="395"/>
      <c r="BY20" s="395"/>
      <c r="BZ20" s="395"/>
      <c r="CA20" s="396" t="s">
        <v>99</v>
      </c>
      <c r="CB20" s="315" t="s">
        <v>78</v>
      </c>
      <c r="CC20" s="395"/>
      <c r="CD20" s="1246">
        <f>IF(従業員情報!$E$5="否",年末調整1!$AL$111,年末調整1!$AL$111+年末調整1!$AL$114)</f>
        <v>0</v>
      </c>
      <c r="CE20" s="1246"/>
      <c r="CF20" s="1246"/>
      <c r="CG20" s="1246"/>
      <c r="CH20" s="1246"/>
      <c r="CI20" s="1246"/>
      <c r="CJ20" s="1246"/>
      <c r="CK20" s="1246"/>
      <c r="CL20" s="1246"/>
      <c r="CM20" s="1246"/>
      <c r="CN20" s="398" t="s">
        <v>99</v>
      </c>
      <c r="CO20" s="399"/>
      <c r="CP20" s="394"/>
      <c r="CQ20" s="394"/>
      <c r="CR20" s="394"/>
      <c r="CS20" s="394"/>
      <c r="CT20" s="394"/>
      <c r="CU20" s="397"/>
      <c r="CV20" s="394"/>
      <c r="CW20" s="394"/>
      <c r="CX20" s="394"/>
      <c r="CY20" s="394"/>
      <c r="CZ20" s="394"/>
      <c r="DA20" s="398" t="s">
        <v>99</v>
      </c>
      <c r="DB20" s="394"/>
      <c r="DC20" s="394"/>
      <c r="DD20" s="394"/>
      <c r="DE20" s="394"/>
      <c r="DF20" s="394"/>
      <c r="DG20" s="394"/>
      <c r="DH20" s="394"/>
      <c r="DI20" s="394"/>
      <c r="DJ20" s="394"/>
      <c r="DK20" s="397"/>
      <c r="DL20" s="394"/>
      <c r="DM20" s="394"/>
      <c r="DN20" s="398" t="s">
        <v>99</v>
      </c>
      <c r="DO20" s="400"/>
      <c r="DP20" s="400"/>
      <c r="DQ20" s="400"/>
      <c r="DR20" s="400"/>
      <c r="DS20" s="400"/>
      <c r="DT20" s="400"/>
      <c r="DU20" s="400"/>
      <c r="DV20" s="400"/>
      <c r="DW20" s="400"/>
      <c r="DX20" s="400"/>
      <c r="DY20" s="400"/>
      <c r="DZ20" s="400"/>
      <c r="EA20" s="401" t="s">
        <v>99</v>
      </c>
    </row>
    <row r="21" spans="1:207" ht="21" customHeight="1" x14ac:dyDescent="0.15">
      <c r="A21" s="1758"/>
      <c r="B21" s="1230">
        <f>年末調整2!$N$17</f>
        <v>0</v>
      </c>
      <c r="C21" s="1231"/>
      <c r="D21" s="1231"/>
      <c r="E21" s="1231"/>
      <c r="F21" s="1231"/>
      <c r="G21" s="1231"/>
      <c r="H21" s="1231"/>
      <c r="I21" s="1231"/>
      <c r="J21" s="1231"/>
      <c r="K21" s="1231"/>
      <c r="L21" s="1231"/>
      <c r="M21" s="1232"/>
      <c r="N21" s="1236">
        <f>IF(従業員情報!$E$5="否",年末調整2!$N$11,年末調整2!$N$11+年末調整2!$N$12+年末調整2!$N$13)</f>
        <v>0</v>
      </c>
      <c r="O21" s="1236"/>
      <c r="P21" s="1236"/>
      <c r="Q21" s="1236"/>
      <c r="R21" s="1236"/>
      <c r="S21" s="1236"/>
      <c r="T21" s="1236"/>
      <c r="U21" s="1236"/>
      <c r="V21" s="1236"/>
      <c r="W21" s="1236"/>
      <c r="X21" s="1236"/>
      <c r="Y21" s="1236"/>
      <c r="Z21" s="1237"/>
      <c r="AA21" s="1240">
        <f>年末調整2!$N$14</f>
        <v>0</v>
      </c>
      <c r="AB21" s="1236"/>
      <c r="AC21" s="1236"/>
      <c r="AD21" s="1236"/>
      <c r="AE21" s="1236"/>
      <c r="AF21" s="1236"/>
      <c r="AG21" s="1236"/>
      <c r="AH21" s="1236"/>
      <c r="AI21" s="1236"/>
      <c r="AJ21" s="1236"/>
      <c r="AK21" s="1236"/>
      <c r="AL21" s="1236"/>
      <c r="AM21" s="1237"/>
      <c r="AN21" s="1236">
        <f>年末調整2!$N$15</f>
        <v>0</v>
      </c>
      <c r="AO21" s="1236"/>
      <c r="AP21" s="1236"/>
      <c r="AQ21" s="1236"/>
      <c r="AR21" s="1236"/>
      <c r="AS21" s="1236"/>
      <c r="AT21" s="1236"/>
      <c r="AU21" s="1236"/>
      <c r="AV21" s="1236"/>
      <c r="AW21" s="1236"/>
      <c r="AX21" s="1236"/>
      <c r="AY21" s="1236"/>
      <c r="AZ21" s="1237"/>
      <c r="BA21" s="1242">
        <f>MIN(年末調整2!$U$23,年末調整2!$U$25)</f>
        <v>0</v>
      </c>
      <c r="BB21" s="1242"/>
      <c r="BC21" s="1242"/>
      <c r="BD21" s="1242"/>
      <c r="BE21" s="1242"/>
      <c r="BF21" s="1242"/>
      <c r="BG21" s="1242"/>
      <c r="BH21" s="1242"/>
      <c r="BI21" s="1242"/>
      <c r="BJ21" s="1242"/>
      <c r="BK21" s="1242"/>
      <c r="BL21" s="1242"/>
      <c r="BM21" s="1243"/>
      <c r="BP21" s="1230">
        <f>年末調整2!$N$17</f>
        <v>0</v>
      </c>
      <c r="BQ21" s="1231"/>
      <c r="BR21" s="1231"/>
      <c r="BS21" s="1231"/>
      <c r="BT21" s="1231"/>
      <c r="BU21" s="1231"/>
      <c r="BV21" s="1231"/>
      <c r="BW21" s="1231"/>
      <c r="BX21" s="1231"/>
      <c r="BY21" s="1231"/>
      <c r="BZ21" s="1231"/>
      <c r="CA21" s="1232"/>
      <c r="CB21" s="1236">
        <f>IF(従業員情報!$E$5="否",年末調整2!$N$11,年末調整2!$N$11+年末調整2!$N$12+年末調整2!$N$13)</f>
        <v>0</v>
      </c>
      <c r="CC21" s="1236"/>
      <c r="CD21" s="1236"/>
      <c r="CE21" s="1236"/>
      <c r="CF21" s="1236"/>
      <c r="CG21" s="1236"/>
      <c r="CH21" s="1236"/>
      <c r="CI21" s="1236"/>
      <c r="CJ21" s="1236"/>
      <c r="CK21" s="1236"/>
      <c r="CL21" s="1236"/>
      <c r="CM21" s="1236"/>
      <c r="CN21" s="1237"/>
      <c r="CO21" s="1240">
        <f>年末調整2!$N$14</f>
        <v>0</v>
      </c>
      <c r="CP21" s="1236"/>
      <c r="CQ21" s="1236"/>
      <c r="CR21" s="1236"/>
      <c r="CS21" s="1236"/>
      <c r="CT21" s="1236"/>
      <c r="CU21" s="1236"/>
      <c r="CV21" s="1236"/>
      <c r="CW21" s="1236"/>
      <c r="CX21" s="1236"/>
      <c r="CY21" s="1236"/>
      <c r="CZ21" s="1236"/>
      <c r="DA21" s="1237"/>
      <c r="DB21" s="1236">
        <f>年末調整2!$N$15</f>
        <v>0</v>
      </c>
      <c r="DC21" s="1236"/>
      <c r="DD21" s="1236"/>
      <c r="DE21" s="1236"/>
      <c r="DF21" s="1236"/>
      <c r="DG21" s="1236"/>
      <c r="DH21" s="1236"/>
      <c r="DI21" s="1236"/>
      <c r="DJ21" s="1236"/>
      <c r="DK21" s="1236"/>
      <c r="DL21" s="1236"/>
      <c r="DM21" s="1236"/>
      <c r="DN21" s="1237"/>
      <c r="DO21" s="1242">
        <f>MIN(年末調整2!$U$23,年末調整2!$U$25)</f>
        <v>0</v>
      </c>
      <c r="DP21" s="1242"/>
      <c r="DQ21" s="1242"/>
      <c r="DR21" s="1242"/>
      <c r="DS21" s="1242"/>
      <c r="DT21" s="1242"/>
      <c r="DU21" s="1242"/>
      <c r="DV21" s="1242"/>
      <c r="DW21" s="1242"/>
      <c r="DX21" s="1242"/>
      <c r="DY21" s="1242"/>
      <c r="DZ21" s="1242"/>
      <c r="EA21" s="1243"/>
    </row>
    <row r="22" spans="1:207" ht="9.75" customHeight="1" x14ac:dyDescent="0.15">
      <c r="A22" s="1758"/>
      <c r="B22" s="1233"/>
      <c r="C22" s="1234"/>
      <c r="D22" s="1234"/>
      <c r="E22" s="1234"/>
      <c r="F22" s="1234"/>
      <c r="G22" s="1234"/>
      <c r="H22" s="1234"/>
      <c r="I22" s="1234"/>
      <c r="J22" s="1234"/>
      <c r="K22" s="1234"/>
      <c r="L22" s="1234"/>
      <c r="M22" s="1235"/>
      <c r="N22" s="1238"/>
      <c r="O22" s="1238"/>
      <c r="P22" s="1238"/>
      <c r="Q22" s="1238"/>
      <c r="R22" s="1238"/>
      <c r="S22" s="1238"/>
      <c r="T22" s="1238"/>
      <c r="U22" s="1238"/>
      <c r="V22" s="1238"/>
      <c r="W22" s="1238"/>
      <c r="X22" s="1238"/>
      <c r="Y22" s="1238"/>
      <c r="Z22" s="1239"/>
      <c r="AA22" s="1241"/>
      <c r="AB22" s="1238"/>
      <c r="AC22" s="1238"/>
      <c r="AD22" s="1238"/>
      <c r="AE22" s="1238"/>
      <c r="AF22" s="1238"/>
      <c r="AG22" s="1238"/>
      <c r="AH22" s="1238"/>
      <c r="AI22" s="1238"/>
      <c r="AJ22" s="1238"/>
      <c r="AK22" s="1238"/>
      <c r="AL22" s="1238"/>
      <c r="AM22" s="1239"/>
      <c r="AN22" s="1238"/>
      <c r="AO22" s="1238"/>
      <c r="AP22" s="1238"/>
      <c r="AQ22" s="1238"/>
      <c r="AR22" s="1238"/>
      <c r="AS22" s="1238"/>
      <c r="AT22" s="1238"/>
      <c r="AU22" s="1238"/>
      <c r="AV22" s="1238"/>
      <c r="AW22" s="1238"/>
      <c r="AX22" s="1238"/>
      <c r="AY22" s="1238"/>
      <c r="AZ22" s="1239"/>
      <c r="BA22" s="1244"/>
      <c r="BB22" s="1244"/>
      <c r="BC22" s="1244"/>
      <c r="BD22" s="1244"/>
      <c r="BE22" s="1244"/>
      <c r="BF22" s="1244"/>
      <c r="BG22" s="1244"/>
      <c r="BH22" s="1244"/>
      <c r="BI22" s="1244"/>
      <c r="BJ22" s="1244"/>
      <c r="BK22" s="1244"/>
      <c r="BL22" s="1244"/>
      <c r="BM22" s="1245"/>
      <c r="BP22" s="1233"/>
      <c r="BQ22" s="1234"/>
      <c r="BR22" s="1234"/>
      <c r="BS22" s="1234"/>
      <c r="BT22" s="1234"/>
      <c r="BU22" s="1234"/>
      <c r="BV22" s="1234"/>
      <c r="BW22" s="1234"/>
      <c r="BX22" s="1234"/>
      <c r="BY22" s="1234"/>
      <c r="BZ22" s="1234"/>
      <c r="CA22" s="1235"/>
      <c r="CB22" s="1238"/>
      <c r="CC22" s="1238"/>
      <c r="CD22" s="1238"/>
      <c r="CE22" s="1238"/>
      <c r="CF22" s="1238"/>
      <c r="CG22" s="1238"/>
      <c r="CH22" s="1238"/>
      <c r="CI22" s="1238"/>
      <c r="CJ22" s="1238"/>
      <c r="CK22" s="1238"/>
      <c r="CL22" s="1238"/>
      <c r="CM22" s="1238"/>
      <c r="CN22" s="1239"/>
      <c r="CO22" s="1241"/>
      <c r="CP22" s="1238"/>
      <c r="CQ22" s="1238"/>
      <c r="CR22" s="1238"/>
      <c r="CS22" s="1238"/>
      <c r="CT22" s="1238"/>
      <c r="CU22" s="1238"/>
      <c r="CV22" s="1238"/>
      <c r="CW22" s="1238"/>
      <c r="CX22" s="1238"/>
      <c r="CY22" s="1238"/>
      <c r="CZ22" s="1238"/>
      <c r="DA22" s="1239"/>
      <c r="DB22" s="1238"/>
      <c r="DC22" s="1238"/>
      <c r="DD22" s="1238"/>
      <c r="DE22" s="1238"/>
      <c r="DF22" s="1238"/>
      <c r="DG22" s="1238"/>
      <c r="DH22" s="1238"/>
      <c r="DI22" s="1238"/>
      <c r="DJ22" s="1238"/>
      <c r="DK22" s="1238"/>
      <c r="DL22" s="1238"/>
      <c r="DM22" s="1238"/>
      <c r="DN22" s="1239"/>
      <c r="DO22" s="1244"/>
      <c r="DP22" s="1244"/>
      <c r="DQ22" s="1244"/>
      <c r="DR22" s="1244"/>
      <c r="DS22" s="1244"/>
      <c r="DT22" s="1244"/>
      <c r="DU22" s="1244"/>
      <c r="DV22" s="1244"/>
      <c r="DW22" s="1244"/>
      <c r="DX22" s="1244"/>
      <c r="DY22" s="1244"/>
      <c r="DZ22" s="1244"/>
      <c r="EA22" s="1245"/>
    </row>
    <row r="23" spans="1:207" ht="17.25" customHeight="1" x14ac:dyDescent="0.15">
      <c r="A23" s="1758"/>
      <c r="B23" s="1759" t="s">
        <v>200</v>
      </c>
      <c r="C23" s="1760"/>
      <c r="D23" s="1760"/>
      <c r="E23" s="1760"/>
      <c r="F23" s="201"/>
      <c r="G23" s="1422" t="str">
        <f>IF(従業員情報!$E$5="要","","年末調整未済")</f>
        <v/>
      </c>
      <c r="H23" s="1422"/>
      <c r="I23" s="1422"/>
      <c r="J23" s="1422"/>
      <c r="K23" s="1422"/>
      <c r="L23" s="1422"/>
      <c r="M23" s="1422"/>
      <c r="N23" s="1422"/>
      <c r="O23" s="1422"/>
      <c r="P23" s="1422"/>
      <c r="Q23" s="1422"/>
      <c r="R23" s="1415" t="str">
        <f>年末調整1!$D$159</f>
        <v/>
      </c>
      <c r="S23" s="1415"/>
      <c r="T23" s="1416" t="str">
        <f>年末調整1!$E$159</f>
        <v/>
      </c>
      <c r="U23" s="1416"/>
      <c r="V23" s="1416"/>
      <c r="W23" s="1416"/>
      <c r="X23" s="1416"/>
      <c r="Y23" s="1416"/>
      <c r="Z23" s="1416"/>
      <c r="AA23" s="1416"/>
      <c r="AB23" s="1417">
        <f>年末調整1!$J$159</f>
        <v>0</v>
      </c>
      <c r="AC23" s="1417"/>
      <c r="AD23" s="1417"/>
      <c r="AE23" s="1417"/>
      <c r="AF23" s="1417"/>
      <c r="AG23" s="1417"/>
      <c r="AL23" s="1415" t="str">
        <f>年末調整1!$P$159</f>
        <v/>
      </c>
      <c r="AM23" s="1415"/>
      <c r="AN23" s="1416" t="str">
        <f>年末調整1!$Q$159</f>
        <v/>
      </c>
      <c r="AO23" s="1416"/>
      <c r="AP23" s="1416"/>
      <c r="AQ23" s="1416"/>
      <c r="AR23" s="1416"/>
      <c r="AS23" s="1416"/>
      <c r="AT23" s="1416"/>
      <c r="AU23" s="1416"/>
      <c r="AV23" s="1417">
        <f>年末調整1!$V$159</f>
        <v>0</v>
      </c>
      <c r="AW23" s="1417"/>
      <c r="AX23" s="1417"/>
      <c r="AY23" s="1417"/>
      <c r="AZ23" s="1417"/>
      <c r="BA23" s="1417"/>
      <c r="BB23" s="1418"/>
      <c r="BC23" s="1418"/>
      <c r="BD23" s="1418"/>
      <c r="BE23" s="1418"/>
      <c r="BF23" s="1418"/>
      <c r="BG23" s="1419"/>
      <c r="BH23" s="1419"/>
      <c r="BI23" s="1419"/>
      <c r="BJ23" s="1419"/>
      <c r="BK23" s="1419"/>
      <c r="BL23" s="201"/>
      <c r="BM23" s="202"/>
      <c r="BP23" s="1420" t="s">
        <v>200</v>
      </c>
      <c r="BQ23" s="1421"/>
      <c r="BR23" s="1421"/>
      <c r="BS23" s="1421"/>
      <c r="BT23" s="148"/>
      <c r="BU23" s="1422" t="str">
        <f>IF(従業員情報!$E$5="要","","年末調整未済")</f>
        <v/>
      </c>
      <c r="BV23" s="1422"/>
      <c r="BW23" s="1422"/>
      <c r="BX23" s="1422"/>
      <c r="BY23" s="1422"/>
      <c r="BZ23" s="1422"/>
      <c r="CA23" s="1422"/>
      <c r="CB23" s="1422"/>
      <c r="CC23" s="1422"/>
      <c r="CD23" s="1422"/>
      <c r="CE23" s="1422"/>
      <c r="CF23" s="1415" t="str">
        <f>年末調整1!$D$159</f>
        <v/>
      </c>
      <c r="CG23" s="1415"/>
      <c r="CH23" s="1416" t="str">
        <f>年末調整1!$E$159</f>
        <v/>
      </c>
      <c r="CI23" s="1416"/>
      <c r="CJ23" s="1416"/>
      <c r="CK23" s="1416"/>
      <c r="CL23" s="1416"/>
      <c r="CM23" s="1416"/>
      <c r="CN23" s="1416"/>
      <c r="CO23" s="1416"/>
      <c r="CP23" s="1417">
        <f>年末調整1!$J$159</f>
        <v>0</v>
      </c>
      <c r="CQ23" s="1417"/>
      <c r="CR23" s="1417"/>
      <c r="CS23" s="1417"/>
      <c r="CT23" s="1417"/>
      <c r="CU23" s="1417"/>
      <c r="CZ23" s="1415" t="str">
        <f>年末調整1!$P$159</f>
        <v/>
      </c>
      <c r="DA23" s="1415"/>
      <c r="DB23" s="1416" t="str">
        <f>年末調整1!$Q$159</f>
        <v/>
      </c>
      <c r="DC23" s="1416"/>
      <c r="DD23" s="1416"/>
      <c r="DE23" s="1416"/>
      <c r="DF23" s="1416"/>
      <c r="DG23" s="1416"/>
      <c r="DH23" s="1416"/>
      <c r="DI23" s="1416"/>
      <c r="DJ23" s="1417">
        <f>年末調整1!$V$159</f>
        <v>0</v>
      </c>
      <c r="DK23" s="1417"/>
      <c r="DL23" s="1417"/>
      <c r="DM23" s="1417"/>
      <c r="DN23" s="1417"/>
      <c r="DO23" s="1417"/>
      <c r="DP23" s="1418"/>
      <c r="DQ23" s="1418"/>
      <c r="DR23" s="1418"/>
      <c r="DS23" s="1418"/>
      <c r="DT23" s="1418"/>
      <c r="DU23" s="1419"/>
      <c r="DV23" s="1419"/>
      <c r="DW23" s="1419"/>
      <c r="DX23" s="1419"/>
      <c r="DY23" s="1419"/>
      <c r="DZ23" s="148"/>
      <c r="EA23" s="149"/>
    </row>
    <row r="24" spans="1:207" ht="17.25" customHeight="1" x14ac:dyDescent="0.15">
      <c r="B24" s="1423"/>
      <c r="C24" s="1424"/>
      <c r="D24" s="1424"/>
      <c r="E24" s="1424"/>
      <c r="F24" s="1427">
        <f>年末調整1!$C$160</f>
        <v>0</v>
      </c>
      <c r="G24" s="1427"/>
      <c r="H24" s="1427"/>
      <c r="I24" s="1427"/>
      <c r="J24" s="1427"/>
      <c r="K24" s="1427"/>
      <c r="L24" s="1427"/>
      <c r="M24" s="1427"/>
      <c r="N24" s="1427"/>
      <c r="O24" s="1427"/>
      <c r="P24" s="1427"/>
      <c r="Q24" s="1427"/>
      <c r="R24" s="1427"/>
      <c r="S24" s="1427"/>
      <c r="T24" s="1427"/>
      <c r="U24" s="1427"/>
      <c r="V24" s="1427"/>
      <c r="W24" s="1427"/>
      <c r="X24" s="1427"/>
      <c r="Y24" s="1427"/>
      <c r="Z24" s="1427"/>
      <c r="AA24" s="1427"/>
      <c r="AB24" s="1427"/>
      <c r="AC24" s="1427"/>
      <c r="AD24" s="1427"/>
      <c r="AE24" s="1427"/>
      <c r="AF24" s="1427"/>
      <c r="AG24" s="1427"/>
      <c r="AH24" s="1427"/>
      <c r="AI24" s="1427"/>
      <c r="AJ24" s="1427"/>
      <c r="AK24" s="1427"/>
      <c r="AL24" s="1427"/>
      <c r="AM24" s="1427"/>
      <c r="AN24" s="1427"/>
      <c r="AO24" s="1427"/>
      <c r="AP24" s="1427"/>
      <c r="AQ24" s="1427"/>
      <c r="AR24" s="1427"/>
      <c r="AS24" s="1427"/>
      <c r="AT24" s="1427"/>
      <c r="AU24" s="1427"/>
      <c r="AV24" s="1427"/>
      <c r="AW24" s="1427"/>
      <c r="AX24" s="1427"/>
      <c r="AY24" s="1427"/>
      <c r="AZ24" s="1427"/>
      <c r="BA24" s="1427"/>
      <c r="BB24" s="1427"/>
      <c r="BC24" s="1427"/>
      <c r="BD24" s="1427"/>
      <c r="BE24" s="1427"/>
      <c r="BF24" s="1427"/>
      <c r="BG24" s="1427"/>
      <c r="BH24" s="1427"/>
      <c r="BI24" s="1427"/>
      <c r="BJ24" s="1427"/>
      <c r="BK24" s="1427"/>
      <c r="BL24" s="1427"/>
      <c r="BM24" s="1428"/>
      <c r="BP24" s="1431"/>
      <c r="BQ24" s="1432"/>
      <c r="BR24" s="1432"/>
      <c r="BS24" s="1432"/>
      <c r="BT24" s="1435">
        <f>年末調整1!$C$160</f>
        <v>0</v>
      </c>
      <c r="BU24" s="1435"/>
      <c r="BV24" s="1435"/>
      <c r="BW24" s="1435"/>
      <c r="BX24" s="1435"/>
      <c r="BY24" s="1435"/>
      <c r="BZ24" s="1435"/>
      <c r="CA24" s="1435"/>
      <c r="CB24" s="1435"/>
      <c r="CC24" s="1435"/>
      <c r="CD24" s="1435"/>
      <c r="CE24" s="1435"/>
      <c r="CF24" s="1435"/>
      <c r="CG24" s="1435"/>
      <c r="CH24" s="1435"/>
      <c r="CI24" s="1435"/>
      <c r="CJ24" s="1435"/>
      <c r="CK24" s="1435"/>
      <c r="CL24" s="1435"/>
      <c r="CM24" s="1435"/>
      <c r="CN24" s="1435"/>
      <c r="CO24" s="1435"/>
      <c r="CP24" s="1435"/>
      <c r="CQ24" s="1435"/>
      <c r="CR24" s="1435"/>
      <c r="CS24" s="1435"/>
      <c r="CT24" s="1435"/>
      <c r="CU24" s="1435"/>
      <c r="CV24" s="1435"/>
      <c r="CW24" s="1435"/>
      <c r="CX24" s="1435"/>
      <c r="CY24" s="1435"/>
      <c r="CZ24" s="1435"/>
      <c r="DA24" s="1435"/>
      <c r="DB24" s="1435"/>
      <c r="DC24" s="1435"/>
      <c r="DD24" s="1435"/>
      <c r="DE24" s="1435"/>
      <c r="DF24" s="1435"/>
      <c r="DG24" s="1435"/>
      <c r="DH24" s="1435"/>
      <c r="DI24" s="1435"/>
      <c r="DJ24" s="1435"/>
      <c r="DK24" s="1435"/>
      <c r="DL24" s="1435"/>
      <c r="DM24" s="1435"/>
      <c r="DN24" s="1435"/>
      <c r="DO24" s="1435"/>
      <c r="DP24" s="1435"/>
      <c r="DQ24" s="1435"/>
      <c r="DR24" s="1435"/>
      <c r="DS24" s="1435"/>
      <c r="DT24" s="1435"/>
      <c r="DU24" s="1435"/>
      <c r="DV24" s="1435"/>
      <c r="DW24" s="1435"/>
      <c r="DX24" s="1435"/>
      <c r="DY24" s="1435"/>
      <c r="DZ24" s="1435"/>
      <c r="EA24" s="1436"/>
    </row>
    <row r="25" spans="1:207" ht="17.25" customHeight="1" x14ac:dyDescent="0.15">
      <c r="B25" s="1423"/>
      <c r="C25" s="1424"/>
      <c r="D25" s="1424"/>
      <c r="E25" s="1424"/>
      <c r="F25" s="1427"/>
      <c r="G25" s="1427"/>
      <c r="H25" s="1427"/>
      <c r="I25" s="1427"/>
      <c r="J25" s="1427"/>
      <c r="K25" s="1427"/>
      <c r="L25" s="1427"/>
      <c r="M25" s="1427"/>
      <c r="N25" s="1427"/>
      <c r="O25" s="1427"/>
      <c r="P25" s="1427"/>
      <c r="Q25" s="1427"/>
      <c r="R25" s="1427"/>
      <c r="S25" s="1427"/>
      <c r="T25" s="1427"/>
      <c r="U25" s="1427"/>
      <c r="V25" s="1427"/>
      <c r="W25" s="1427"/>
      <c r="X25" s="1427"/>
      <c r="Y25" s="1427"/>
      <c r="Z25" s="1427"/>
      <c r="AA25" s="1427"/>
      <c r="AB25" s="1427"/>
      <c r="AC25" s="1427"/>
      <c r="AD25" s="1427"/>
      <c r="AE25" s="1427"/>
      <c r="AF25" s="1427"/>
      <c r="AG25" s="1427"/>
      <c r="AH25" s="1427"/>
      <c r="AI25" s="1427"/>
      <c r="AJ25" s="1427"/>
      <c r="AK25" s="1427"/>
      <c r="AL25" s="1427"/>
      <c r="AM25" s="1427"/>
      <c r="AN25" s="1427"/>
      <c r="AO25" s="1427"/>
      <c r="AP25" s="1427"/>
      <c r="AQ25" s="1427"/>
      <c r="AR25" s="1427"/>
      <c r="AS25" s="1427"/>
      <c r="AT25" s="1427"/>
      <c r="AU25" s="1427"/>
      <c r="AV25" s="1427"/>
      <c r="AW25" s="1427"/>
      <c r="AX25" s="1427"/>
      <c r="AY25" s="1427"/>
      <c r="AZ25" s="1427"/>
      <c r="BA25" s="1427"/>
      <c r="BB25" s="1427"/>
      <c r="BC25" s="1427"/>
      <c r="BD25" s="1427"/>
      <c r="BE25" s="1427"/>
      <c r="BF25" s="1427"/>
      <c r="BG25" s="1427"/>
      <c r="BH25" s="1427"/>
      <c r="BI25" s="1427"/>
      <c r="BJ25" s="1427"/>
      <c r="BK25" s="1427"/>
      <c r="BL25" s="1427"/>
      <c r="BM25" s="1428"/>
      <c r="BP25" s="1431"/>
      <c r="BQ25" s="1432"/>
      <c r="BR25" s="1432"/>
      <c r="BS25" s="1432"/>
      <c r="BT25" s="1435"/>
      <c r="BU25" s="1435"/>
      <c r="BV25" s="1435"/>
      <c r="BW25" s="1435"/>
      <c r="BX25" s="1435"/>
      <c r="BY25" s="1435"/>
      <c r="BZ25" s="1435"/>
      <c r="CA25" s="1435"/>
      <c r="CB25" s="1435"/>
      <c r="CC25" s="1435"/>
      <c r="CD25" s="1435"/>
      <c r="CE25" s="1435"/>
      <c r="CF25" s="1435"/>
      <c r="CG25" s="1435"/>
      <c r="CH25" s="1435"/>
      <c r="CI25" s="1435"/>
      <c r="CJ25" s="1435"/>
      <c r="CK25" s="1435"/>
      <c r="CL25" s="1435"/>
      <c r="CM25" s="1435"/>
      <c r="CN25" s="1435"/>
      <c r="CO25" s="1435"/>
      <c r="CP25" s="1435"/>
      <c r="CQ25" s="1435"/>
      <c r="CR25" s="1435"/>
      <c r="CS25" s="1435"/>
      <c r="CT25" s="1435"/>
      <c r="CU25" s="1435"/>
      <c r="CV25" s="1435"/>
      <c r="CW25" s="1435"/>
      <c r="CX25" s="1435"/>
      <c r="CY25" s="1435"/>
      <c r="CZ25" s="1435"/>
      <c r="DA25" s="1435"/>
      <c r="DB25" s="1435"/>
      <c r="DC25" s="1435"/>
      <c r="DD25" s="1435"/>
      <c r="DE25" s="1435"/>
      <c r="DF25" s="1435"/>
      <c r="DG25" s="1435"/>
      <c r="DH25" s="1435"/>
      <c r="DI25" s="1435"/>
      <c r="DJ25" s="1435"/>
      <c r="DK25" s="1435"/>
      <c r="DL25" s="1435"/>
      <c r="DM25" s="1435"/>
      <c r="DN25" s="1435"/>
      <c r="DO25" s="1435"/>
      <c r="DP25" s="1435"/>
      <c r="DQ25" s="1435"/>
      <c r="DR25" s="1435"/>
      <c r="DS25" s="1435"/>
      <c r="DT25" s="1435"/>
      <c r="DU25" s="1435"/>
      <c r="DV25" s="1435"/>
      <c r="DW25" s="1435"/>
      <c r="DX25" s="1435"/>
      <c r="DY25" s="1435"/>
      <c r="DZ25" s="1435"/>
      <c r="EA25" s="1436"/>
    </row>
    <row r="26" spans="1:207" ht="17.25" customHeight="1" x14ac:dyDescent="0.15">
      <c r="B26" s="1423"/>
      <c r="C26" s="1424"/>
      <c r="D26" s="1424"/>
      <c r="E26" s="1424"/>
      <c r="F26" s="1427"/>
      <c r="G26" s="1427"/>
      <c r="H26" s="1427"/>
      <c r="I26" s="1427"/>
      <c r="J26" s="1427"/>
      <c r="K26" s="1427"/>
      <c r="L26" s="1427"/>
      <c r="M26" s="1427"/>
      <c r="N26" s="1427"/>
      <c r="O26" s="1427"/>
      <c r="P26" s="1427"/>
      <c r="Q26" s="1427"/>
      <c r="R26" s="1427"/>
      <c r="S26" s="1427"/>
      <c r="T26" s="1427"/>
      <c r="U26" s="1427"/>
      <c r="V26" s="1427"/>
      <c r="W26" s="1427"/>
      <c r="X26" s="1427"/>
      <c r="Y26" s="1427"/>
      <c r="Z26" s="1427"/>
      <c r="AA26" s="1427"/>
      <c r="AB26" s="1427"/>
      <c r="AC26" s="1427"/>
      <c r="AD26" s="1427"/>
      <c r="AE26" s="1427"/>
      <c r="AF26" s="1427"/>
      <c r="AG26" s="1427"/>
      <c r="AH26" s="1427"/>
      <c r="AI26" s="1427"/>
      <c r="AJ26" s="1427"/>
      <c r="AK26" s="1427"/>
      <c r="AL26" s="1427"/>
      <c r="AM26" s="1427"/>
      <c r="AN26" s="1427"/>
      <c r="AO26" s="1427"/>
      <c r="AP26" s="1427"/>
      <c r="AQ26" s="1427"/>
      <c r="AR26" s="1427"/>
      <c r="AS26" s="1427"/>
      <c r="AT26" s="1427"/>
      <c r="AU26" s="1427"/>
      <c r="AV26" s="1427"/>
      <c r="AW26" s="1427"/>
      <c r="AX26" s="1427"/>
      <c r="AY26" s="1427"/>
      <c r="AZ26" s="1427"/>
      <c r="BA26" s="1427"/>
      <c r="BB26" s="1427"/>
      <c r="BC26" s="1427"/>
      <c r="BD26" s="1427"/>
      <c r="BE26" s="1427"/>
      <c r="BF26" s="1427"/>
      <c r="BG26" s="1427"/>
      <c r="BH26" s="1427"/>
      <c r="BI26" s="1427"/>
      <c r="BJ26" s="1427"/>
      <c r="BK26" s="1427"/>
      <c r="BL26" s="1427"/>
      <c r="BM26" s="1428"/>
      <c r="BP26" s="1431"/>
      <c r="BQ26" s="1432"/>
      <c r="BR26" s="1432"/>
      <c r="BS26" s="1432"/>
      <c r="BT26" s="1435"/>
      <c r="BU26" s="1435"/>
      <c r="BV26" s="1435"/>
      <c r="BW26" s="1435"/>
      <c r="BX26" s="1435"/>
      <c r="BY26" s="1435"/>
      <c r="BZ26" s="1435"/>
      <c r="CA26" s="1435"/>
      <c r="CB26" s="1435"/>
      <c r="CC26" s="1435"/>
      <c r="CD26" s="1435"/>
      <c r="CE26" s="1435"/>
      <c r="CF26" s="1435"/>
      <c r="CG26" s="1435"/>
      <c r="CH26" s="1435"/>
      <c r="CI26" s="1435"/>
      <c r="CJ26" s="1435"/>
      <c r="CK26" s="1435"/>
      <c r="CL26" s="1435"/>
      <c r="CM26" s="1435"/>
      <c r="CN26" s="1435"/>
      <c r="CO26" s="1435"/>
      <c r="CP26" s="1435"/>
      <c r="CQ26" s="1435"/>
      <c r="CR26" s="1435"/>
      <c r="CS26" s="1435"/>
      <c r="CT26" s="1435"/>
      <c r="CU26" s="1435"/>
      <c r="CV26" s="1435"/>
      <c r="CW26" s="1435"/>
      <c r="CX26" s="1435"/>
      <c r="CY26" s="1435"/>
      <c r="CZ26" s="1435"/>
      <c r="DA26" s="1435"/>
      <c r="DB26" s="1435"/>
      <c r="DC26" s="1435"/>
      <c r="DD26" s="1435"/>
      <c r="DE26" s="1435"/>
      <c r="DF26" s="1435"/>
      <c r="DG26" s="1435"/>
      <c r="DH26" s="1435"/>
      <c r="DI26" s="1435"/>
      <c r="DJ26" s="1435"/>
      <c r="DK26" s="1435"/>
      <c r="DL26" s="1435"/>
      <c r="DM26" s="1435"/>
      <c r="DN26" s="1435"/>
      <c r="DO26" s="1435"/>
      <c r="DP26" s="1435"/>
      <c r="DQ26" s="1435"/>
      <c r="DR26" s="1435"/>
      <c r="DS26" s="1435"/>
      <c r="DT26" s="1435"/>
      <c r="DU26" s="1435"/>
      <c r="DV26" s="1435"/>
      <c r="DW26" s="1435"/>
      <c r="DX26" s="1435"/>
      <c r="DY26" s="1435"/>
      <c r="DZ26" s="1435"/>
      <c r="EA26" s="1436"/>
    </row>
    <row r="27" spans="1:207" ht="32.25" customHeight="1" x14ac:dyDescent="0.15">
      <c r="B27" s="1425"/>
      <c r="C27" s="1426"/>
      <c r="D27" s="1426"/>
      <c r="E27" s="1426"/>
      <c r="F27" s="1429"/>
      <c r="G27" s="1429"/>
      <c r="H27" s="1429"/>
      <c r="I27" s="1429"/>
      <c r="J27" s="1429"/>
      <c r="K27" s="1429"/>
      <c r="L27" s="1429"/>
      <c r="M27" s="1429"/>
      <c r="N27" s="1429"/>
      <c r="O27" s="1429"/>
      <c r="P27" s="1429"/>
      <c r="Q27" s="1429"/>
      <c r="R27" s="1429"/>
      <c r="S27" s="1429"/>
      <c r="T27" s="1429"/>
      <c r="U27" s="1429"/>
      <c r="V27" s="1429"/>
      <c r="W27" s="1429"/>
      <c r="X27" s="1429"/>
      <c r="Y27" s="1429"/>
      <c r="Z27" s="1429"/>
      <c r="AA27" s="1429"/>
      <c r="AB27" s="1429"/>
      <c r="AC27" s="1429"/>
      <c r="AD27" s="1429"/>
      <c r="AE27" s="1429"/>
      <c r="AF27" s="1429"/>
      <c r="AG27" s="1429"/>
      <c r="AH27" s="1429"/>
      <c r="AI27" s="1429"/>
      <c r="AJ27" s="1429"/>
      <c r="AK27" s="1429"/>
      <c r="AL27" s="1429"/>
      <c r="AM27" s="1429"/>
      <c r="AN27" s="1429"/>
      <c r="AO27" s="1429"/>
      <c r="AP27" s="1429"/>
      <c r="AQ27" s="1429"/>
      <c r="AR27" s="1429"/>
      <c r="AS27" s="1429"/>
      <c r="AT27" s="1429"/>
      <c r="AU27" s="1429"/>
      <c r="AV27" s="1429"/>
      <c r="AW27" s="1429"/>
      <c r="AX27" s="1429"/>
      <c r="AY27" s="1429"/>
      <c r="AZ27" s="1429"/>
      <c r="BA27" s="1429"/>
      <c r="BB27" s="1429"/>
      <c r="BC27" s="1429"/>
      <c r="BD27" s="1429"/>
      <c r="BE27" s="1429"/>
      <c r="BF27" s="1429"/>
      <c r="BG27" s="1429"/>
      <c r="BH27" s="1429"/>
      <c r="BI27" s="1429"/>
      <c r="BJ27" s="1429"/>
      <c r="BK27" s="1429"/>
      <c r="BL27" s="1429"/>
      <c r="BM27" s="1430"/>
      <c r="BP27" s="1433"/>
      <c r="BQ27" s="1434"/>
      <c r="BR27" s="1434"/>
      <c r="BS27" s="1434"/>
      <c r="BT27" s="1437"/>
      <c r="BU27" s="1437"/>
      <c r="BV27" s="1437"/>
      <c r="BW27" s="1437"/>
      <c r="BX27" s="1437"/>
      <c r="BY27" s="1437"/>
      <c r="BZ27" s="1437"/>
      <c r="CA27" s="1437"/>
      <c r="CB27" s="1437"/>
      <c r="CC27" s="1437"/>
      <c r="CD27" s="1437"/>
      <c r="CE27" s="1437"/>
      <c r="CF27" s="1437"/>
      <c r="CG27" s="1437"/>
      <c r="CH27" s="1437"/>
      <c r="CI27" s="1437"/>
      <c r="CJ27" s="1437"/>
      <c r="CK27" s="1437"/>
      <c r="CL27" s="1437"/>
      <c r="CM27" s="1437"/>
      <c r="CN27" s="1437"/>
      <c r="CO27" s="1437"/>
      <c r="CP27" s="1437"/>
      <c r="CQ27" s="1437"/>
      <c r="CR27" s="1437"/>
      <c r="CS27" s="1437"/>
      <c r="CT27" s="1437"/>
      <c r="CU27" s="1437"/>
      <c r="CV27" s="1437"/>
      <c r="CW27" s="1437"/>
      <c r="CX27" s="1437"/>
      <c r="CY27" s="1437"/>
      <c r="CZ27" s="1437"/>
      <c r="DA27" s="1437"/>
      <c r="DB27" s="1437"/>
      <c r="DC27" s="1437"/>
      <c r="DD27" s="1437"/>
      <c r="DE27" s="1437"/>
      <c r="DF27" s="1437"/>
      <c r="DG27" s="1437"/>
      <c r="DH27" s="1437"/>
      <c r="DI27" s="1437"/>
      <c r="DJ27" s="1437"/>
      <c r="DK27" s="1437"/>
      <c r="DL27" s="1437"/>
      <c r="DM27" s="1437"/>
      <c r="DN27" s="1437"/>
      <c r="DO27" s="1437"/>
      <c r="DP27" s="1437"/>
      <c r="DQ27" s="1437"/>
      <c r="DR27" s="1437"/>
      <c r="DS27" s="1437"/>
      <c r="DT27" s="1437"/>
      <c r="DU27" s="1437"/>
      <c r="DV27" s="1437"/>
      <c r="DW27" s="1437"/>
      <c r="DX27" s="1437"/>
      <c r="DY27" s="1437"/>
      <c r="DZ27" s="1437"/>
      <c r="EA27" s="1438"/>
    </row>
    <row r="28" spans="1:207" ht="15" customHeight="1" x14ac:dyDescent="0.15">
      <c r="B28" s="1439" t="s">
        <v>360</v>
      </c>
      <c r="C28" s="1440"/>
      <c r="D28" s="1440"/>
      <c r="E28" s="1441"/>
      <c r="F28" s="1439" t="s">
        <v>107</v>
      </c>
      <c r="G28" s="1440"/>
      <c r="H28" s="1440"/>
      <c r="I28" s="1440"/>
      <c r="J28" s="1441"/>
      <c r="K28" s="203"/>
      <c r="L28" s="204"/>
      <c r="M28" s="204"/>
      <c r="N28" s="204"/>
      <c r="O28" s="204"/>
      <c r="P28" s="204"/>
      <c r="Q28" s="205" t="s">
        <v>1</v>
      </c>
      <c r="R28" s="1439" t="s">
        <v>108</v>
      </c>
      <c r="S28" s="1440"/>
      <c r="T28" s="1440"/>
      <c r="U28" s="1440"/>
      <c r="V28" s="1441"/>
      <c r="W28" s="203"/>
      <c r="X28" s="204"/>
      <c r="Y28" s="204"/>
      <c r="Z28" s="204"/>
      <c r="AA28" s="204"/>
      <c r="AB28" s="204"/>
      <c r="AC28" s="205" t="s">
        <v>1</v>
      </c>
      <c r="AD28" s="1439" t="s">
        <v>201</v>
      </c>
      <c r="AE28" s="1440"/>
      <c r="AF28" s="1440"/>
      <c r="AG28" s="1440"/>
      <c r="AH28" s="1441"/>
      <c r="AI28" s="203"/>
      <c r="AJ28" s="204"/>
      <c r="AK28" s="204"/>
      <c r="AL28" s="204"/>
      <c r="AM28" s="204"/>
      <c r="AN28" s="204"/>
      <c r="AO28" s="205" t="s">
        <v>1</v>
      </c>
      <c r="AP28" s="1439" t="s">
        <v>249</v>
      </c>
      <c r="AQ28" s="1440"/>
      <c r="AR28" s="1440"/>
      <c r="AS28" s="1440"/>
      <c r="AT28" s="1441"/>
      <c r="AU28" s="203"/>
      <c r="AV28" s="204"/>
      <c r="AW28" s="204"/>
      <c r="AX28" s="204"/>
      <c r="AY28" s="204"/>
      <c r="AZ28" s="204"/>
      <c r="BA28" s="205" t="s">
        <v>1</v>
      </c>
      <c r="BB28" s="1439" t="s">
        <v>250</v>
      </c>
      <c r="BC28" s="1440"/>
      <c r="BD28" s="1440"/>
      <c r="BE28" s="1440"/>
      <c r="BF28" s="1441"/>
      <c r="BG28" s="203"/>
      <c r="BH28" s="204"/>
      <c r="BI28" s="204"/>
      <c r="BJ28" s="204"/>
      <c r="BK28" s="204"/>
      <c r="BL28" s="204"/>
      <c r="BM28" s="205" t="s">
        <v>1</v>
      </c>
      <c r="BP28" s="1439" t="s">
        <v>360</v>
      </c>
      <c r="BQ28" s="1440"/>
      <c r="BR28" s="1440"/>
      <c r="BS28" s="1441"/>
      <c r="BT28" s="1439" t="s">
        <v>107</v>
      </c>
      <c r="BU28" s="1440"/>
      <c r="BV28" s="1440"/>
      <c r="BW28" s="1440"/>
      <c r="BX28" s="1441"/>
      <c r="BY28" s="203"/>
      <c r="BZ28" s="204"/>
      <c r="CA28" s="204"/>
      <c r="CB28" s="204"/>
      <c r="CC28" s="204"/>
      <c r="CD28" s="204"/>
      <c r="CE28" s="205" t="s">
        <v>1</v>
      </c>
      <c r="CF28" s="1439" t="s">
        <v>108</v>
      </c>
      <c r="CG28" s="1440"/>
      <c r="CH28" s="1440"/>
      <c r="CI28" s="1440"/>
      <c r="CJ28" s="1441"/>
      <c r="CK28" s="203"/>
      <c r="CL28" s="204"/>
      <c r="CM28" s="204"/>
      <c r="CN28" s="204"/>
      <c r="CO28" s="204"/>
      <c r="CP28" s="204"/>
      <c r="CQ28" s="205" t="s">
        <v>1</v>
      </c>
      <c r="CR28" s="1439" t="s">
        <v>201</v>
      </c>
      <c r="CS28" s="1440"/>
      <c r="CT28" s="1440"/>
      <c r="CU28" s="1440"/>
      <c r="CV28" s="1441"/>
      <c r="CW28" s="203"/>
      <c r="CX28" s="204"/>
      <c r="CY28" s="204"/>
      <c r="CZ28" s="204"/>
      <c r="DA28" s="204"/>
      <c r="DB28" s="204"/>
      <c r="DC28" s="205" t="s">
        <v>1</v>
      </c>
      <c r="DD28" s="1439" t="s">
        <v>249</v>
      </c>
      <c r="DE28" s="1440"/>
      <c r="DF28" s="1440"/>
      <c r="DG28" s="1440"/>
      <c r="DH28" s="1441"/>
      <c r="DI28" s="203"/>
      <c r="DJ28" s="204"/>
      <c r="DK28" s="204"/>
      <c r="DL28" s="204"/>
      <c r="DM28" s="204"/>
      <c r="DN28" s="204"/>
      <c r="DO28" s="205" t="s">
        <v>1</v>
      </c>
      <c r="DP28" s="1439" t="s">
        <v>250</v>
      </c>
      <c r="DQ28" s="1440"/>
      <c r="DR28" s="1440"/>
      <c r="DS28" s="1440"/>
      <c r="DT28" s="1441"/>
      <c r="DU28" s="203"/>
      <c r="DV28" s="204"/>
      <c r="DW28" s="204"/>
      <c r="DX28" s="204"/>
      <c r="DY28" s="204"/>
      <c r="DZ28" s="204"/>
      <c r="EA28" s="205" t="s">
        <v>1</v>
      </c>
    </row>
    <row r="29" spans="1:207" ht="29.25" customHeight="1" x14ac:dyDescent="0.15">
      <c r="B29" s="1442"/>
      <c r="C29" s="1443"/>
      <c r="D29" s="1443"/>
      <c r="E29" s="1444"/>
      <c r="F29" s="1442"/>
      <c r="G29" s="1443"/>
      <c r="H29" s="1443"/>
      <c r="I29" s="1443"/>
      <c r="J29" s="1444"/>
      <c r="K29" s="1167">
        <f>IF(従業員情報!$E$5="否","",年末調整1!$N$127)</f>
        <v>0</v>
      </c>
      <c r="L29" s="1168"/>
      <c r="M29" s="1168"/>
      <c r="N29" s="1168"/>
      <c r="O29" s="1168"/>
      <c r="P29" s="1168"/>
      <c r="Q29" s="1169"/>
      <c r="R29" s="1442"/>
      <c r="S29" s="1443"/>
      <c r="T29" s="1443"/>
      <c r="U29" s="1443"/>
      <c r="V29" s="1444"/>
      <c r="W29" s="1167">
        <f>IF(従業員情報!$E$5="否","",年末調整1!$N$129)</f>
        <v>0</v>
      </c>
      <c r="X29" s="1168"/>
      <c r="Y29" s="1168"/>
      <c r="Z29" s="1168"/>
      <c r="AA29" s="1168"/>
      <c r="AB29" s="1168"/>
      <c r="AC29" s="1169"/>
      <c r="AD29" s="1442"/>
      <c r="AE29" s="1443"/>
      <c r="AF29" s="1443"/>
      <c r="AG29" s="1443"/>
      <c r="AH29" s="1444"/>
      <c r="AI29" s="1167">
        <f>IF(従業員情報!$E$5="否","",年末調整1!$N$131)</f>
        <v>0</v>
      </c>
      <c r="AJ29" s="1168"/>
      <c r="AK29" s="1168"/>
      <c r="AL29" s="1168"/>
      <c r="AM29" s="1168"/>
      <c r="AN29" s="1168"/>
      <c r="AO29" s="1169"/>
      <c r="AP29" s="1442"/>
      <c r="AQ29" s="1443"/>
      <c r="AR29" s="1443"/>
      <c r="AS29" s="1443"/>
      <c r="AT29" s="1444"/>
      <c r="AU29" s="1167">
        <f>IF(従業員情報!$E$5="否","",年末調整1!$N$133)</f>
        <v>0</v>
      </c>
      <c r="AV29" s="1168"/>
      <c r="AW29" s="1168"/>
      <c r="AX29" s="1168"/>
      <c r="AY29" s="1168"/>
      <c r="AZ29" s="1168"/>
      <c r="BA29" s="1169"/>
      <c r="BB29" s="1442"/>
      <c r="BC29" s="1443"/>
      <c r="BD29" s="1443"/>
      <c r="BE29" s="1443"/>
      <c r="BF29" s="1444"/>
      <c r="BG29" s="1167">
        <f>IF(従業員情報!$E$5="否","",年末調整1!$N$135)</f>
        <v>0</v>
      </c>
      <c r="BH29" s="1168"/>
      <c r="BI29" s="1168"/>
      <c r="BJ29" s="1168"/>
      <c r="BK29" s="1168"/>
      <c r="BL29" s="1168"/>
      <c r="BM29" s="1169"/>
      <c r="BP29" s="1442"/>
      <c r="BQ29" s="1443"/>
      <c r="BR29" s="1443"/>
      <c r="BS29" s="1444"/>
      <c r="BT29" s="1442"/>
      <c r="BU29" s="1443"/>
      <c r="BV29" s="1443"/>
      <c r="BW29" s="1443"/>
      <c r="BX29" s="1444"/>
      <c r="BY29" s="1167">
        <f>IF(従業員情報!$E$5="否","",年末調整1!$N$127)</f>
        <v>0</v>
      </c>
      <c r="BZ29" s="1168"/>
      <c r="CA29" s="1168"/>
      <c r="CB29" s="1168"/>
      <c r="CC29" s="1168"/>
      <c r="CD29" s="1168"/>
      <c r="CE29" s="1169"/>
      <c r="CF29" s="1442"/>
      <c r="CG29" s="1443"/>
      <c r="CH29" s="1443"/>
      <c r="CI29" s="1443"/>
      <c r="CJ29" s="1444"/>
      <c r="CK29" s="1167">
        <f>IF(従業員情報!$E$5="否","",年末調整1!$N$129)</f>
        <v>0</v>
      </c>
      <c r="CL29" s="1168"/>
      <c r="CM29" s="1168"/>
      <c r="CN29" s="1168"/>
      <c r="CO29" s="1168"/>
      <c r="CP29" s="1168"/>
      <c r="CQ29" s="1169"/>
      <c r="CR29" s="1442"/>
      <c r="CS29" s="1443"/>
      <c r="CT29" s="1443"/>
      <c r="CU29" s="1443"/>
      <c r="CV29" s="1444"/>
      <c r="CW29" s="1167">
        <f>IF(従業員情報!$E$5="否","",年末調整1!$N$131)</f>
        <v>0</v>
      </c>
      <c r="CX29" s="1168"/>
      <c r="CY29" s="1168"/>
      <c r="CZ29" s="1168"/>
      <c r="DA29" s="1168"/>
      <c r="DB29" s="1168"/>
      <c r="DC29" s="1169"/>
      <c r="DD29" s="1442"/>
      <c r="DE29" s="1443"/>
      <c r="DF29" s="1443"/>
      <c r="DG29" s="1443"/>
      <c r="DH29" s="1444"/>
      <c r="DI29" s="1167">
        <f>IF(従業員情報!$E$5="否","",年末調整1!$N$133)</f>
        <v>0</v>
      </c>
      <c r="DJ29" s="1168"/>
      <c r="DK29" s="1168"/>
      <c r="DL29" s="1168"/>
      <c r="DM29" s="1168"/>
      <c r="DN29" s="1168"/>
      <c r="DO29" s="1169"/>
      <c r="DP29" s="1442"/>
      <c r="DQ29" s="1443"/>
      <c r="DR29" s="1443"/>
      <c r="DS29" s="1443"/>
      <c r="DT29" s="1444"/>
      <c r="DU29" s="1167">
        <f>IF(従業員情報!$E$5="否","",年末調整1!$N$135)</f>
        <v>0</v>
      </c>
      <c r="DV29" s="1168"/>
      <c r="DW29" s="1168"/>
      <c r="DX29" s="1168"/>
      <c r="DY29" s="1168"/>
      <c r="DZ29" s="1168"/>
      <c r="EA29" s="1169"/>
      <c r="FK29" s="153"/>
    </row>
    <row r="30" spans="1:207" ht="11.25" customHeight="1" x14ac:dyDescent="0.15">
      <c r="B30" s="1439" t="s">
        <v>202</v>
      </c>
      <c r="C30" s="1440"/>
      <c r="D30" s="1440"/>
      <c r="E30" s="1441"/>
      <c r="F30" s="1471" t="s">
        <v>204</v>
      </c>
      <c r="G30" s="1472"/>
      <c r="H30" s="1472"/>
      <c r="I30" s="1472"/>
      <c r="J30" s="1473"/>
      <c r="K30" s="1477">
        <f>IF(従業員情報!$E$5="否","",年末調整1!$N$145)</f>
        <v>0</v>
      </c>
      <c r="L30" s="1478"/>
      <c r="M30" s="1478"/>
      <c r="N30" s="1478"/>
      <c r="O30" s="1478"/>
      <c r="P30" s="1478"/>
      <c r="Q30" s="1479"/>
      <c r="R30" s="1471" t="s">
        <v>205</v>
      </c>
      <c r="S30" s="1472"/>
      <c r="T30" s="1472"/>
      <c r="U30" s="1472"/>
      <c r="V30" s="1472"/>
      <c r="W30" s="1455" t="s">
        <v>95</v>
      </c>
      <c r="X30" s="1456"/>
      <c r="Y30" s="1456"/>
      <c r="Z30" s="1456"/>
      <c r="AA30" s="1456"/>
      <c r="AB30" s="1456" t="s">
        <v>207</v>
      </c>
      <c r="AC30" s="1456"/>
      <c r="AD30" s="1456"/>
      <c r="AE30" s="1456"/>
      <c r="AF30" s="1457" t="s">
        <v>97</v>
      </c>
      <c r="AG30" s="1457"/>
      <c r="AH30" s="1457"/>
      <c r="AI30" s="1458"/>
      <c r="AJ30" s="1459" t="s">
        <v>208</v>
      </c>
      <c r="AK30" s="1460"/>
      <c r="AL30" s="1460"/>
      <c r="AM30" s="1460"/>
      <c r="AN30" s="1460"/>
      <c r="AO30" s="1461"/>
      <c r="AP30" s="1465">
        <f>IF(従業員情報!$E$5="否","",年末調整1!$N$148)</f>
        <v>0</v>
      </c>
      <c r="AQ30" s="1466"/>
      <c r="AR30" s="1466"/>
      <c r="AS30" s="1466"/>
      <c r="AT30" s="1466"/>
      <c r="AU30" s="1467"/>
      <c r="AV30" s="1459" t="s">
        <v>210</v>
      </c>
      <c r="AW30" s="1460"/>
      <c r="AX30" s="1460"/>
      <c r="AY30" s="1460"/>
      <c r="AZ30" s="1460"/>
      <c r="BA30" s="1461"/>
      <c r="BB30" s="1445" t="s">
        <v>99</v>
      </c>
      <c r="BC30" s="1446"/>
      <c r="BD30" s="1446"/>
      <c r="BE30" s="1446"/>
      <c r="BF30" s="1446"/>
      <c r="BG30" s="1446"/>
      <c r="BH30" s="1446"/>
      <c r="BI30" s="1446"/>
      <c r="BJ30" s="1446"/>
      <c r="BK30" s="1446"/>
      <c r="BL30" s="1446"/>
      <c r="BM30" s="1447"/>
      <c r="BP30" s="1439" t="s">
        <v>202</v>
      </c>
      <c r="BQ30" s="1440"/>
      <c r="BR30" s="1440"/>
      <c r="BS30" s="1441"/>
      <c r="BT30" s="1471" t="s">
        <v>204</v>
      </c>
      <c r="BU30" s="1472"/>
      <c r="BV30" s="1472"/>
      <c r="BW30" s="1472"/>
      <c r="BX30" s="1473"/>
      <c r="BY30" s="1477">
        <f>IF(従業員情報!$E$5="否","",年末調整1!$N$145)</f>
        <v>0</v>
      </c>
      <c r="BZ30" s="1478"/>
      <c r="CA30" s="1478"/>
      <c r="CB30" s="1478"/>
      <c r="CC30" s="1478"/>
      <c r="CD30" s="1478"/>
      <c r="CE30" s="1479"/>
      <c r="CF30" s="1471" t="s">
        <v>205</v>
      </c>
      <c r="CG30" s="1472"/>
      <c r="CH30" s="1472"/>
      <c r="CI30" s="1472"/>
      <c r="CJ30" s="1472"/>
      <c r="CK30" s="1455" t="s">
        <v>95</v>
      </c>
      <c r="CL30" s="1456"/>
      <c r="CM30" s="1456"/>
      <c r="CN30" s="1456"/>
      <c r="CO30" s="1456"/>
      <c r="CP30" s="1456" t="s">
        <v>207</v>
      </c>
      <c r="CQ30" s="1456"/>
      <c r="CR30" s="1456"/>
      <c r="CS30" s="1456"/>
      <c r="CT30" s="1457" t="s">
        <v>97</v>
      </c>
      <c r="CU30" s="1457"/>
      <c r="CV30" s="1457"/>
      <c r="CW30" s="1458"/>
      <c r="CX30" s="1459" t="s">
        <v>208</v>
      </c>
      <c r="CY30" s="1460"/>
      <c r="CZ30" s="1460"/>
      <c r="DA30" s="1460"/>
      <c r="DB30" s="1460"/>
      <c r="DC30" s="1461"/>
      <c r="DD30" s="1465">
        <f>IF(従業員情報!$E$5="否","",年末調整1!$N$148)</f>
        <v>0</v>
      </c>
      <c r="DE30" s="1466"/>
      <c r="DF30" s="1466"/>
      <c r="DG30" s="1466"/>
      <c r="DH30" s="1466"/>
      <c r="DI30" s="1467"/>
      <c r="DJ30" s="1459" t="s">
        <v>210</v>
      </c>
      <c r="DK30" s="1460"/>
      <c r="DL30" s="1460"/>
      <c r="DM30" s="1460"/>
      <c r="DN30" s="1460"/>
      <c r="DO30" s="1461"/>
      <c r="DP30" s="1445" t="s">
        <v>99</v>
      </c>
      <c r="DQ30" s="1446"/>
      <c r="DR30" s="1446"/>
      <c r="DS30" s="1446"/>
      <c r="DT30" s="1446"/>
      <c r="DU30" s="1446"/>
      <c r="DV30" s="1446"/>
      <c r="DW30" s="1446"/>
      <c r="DX30" s="1446"/>
      <c r="DY30" s="1446"/>
      <c r="DZ30" s="1446"/>
      <c r="EA30" s="1447"/>
      <c r="GY30" s="140" t="s">
        <v>396</v>
      </c>
    </row>
    <row r="31" spans="1:207" ht="21.75" customHeight="1" x14ac:dyDescent="0.15">
      <c r="B31" s="1442"/>
      <c r="C31" s="1443"/>
      <c r="D31" s="1443"/>
      <c r="E31" s="1444"/>
      <c r="F31" s="1474"/>
      <c r="G31" s="1475"/>
      <c r="H31" s="1475"/>
      <c r="I31" s="1475"/>
      <c r="J31" s="1476"/>
      <c r="K31" s="1480"/>
      <c r="L31" s="1481"/>
      <c r="M31" s="1481"/>
      <c r="N31" s="1481"/>
      <c r="O31" s="1481"/>
      <c r="P31" s="1481"/>
      <c r="Q31" s="1482"/>
      <c r="R31" s="1474"/>
      <c r="S31" s="1475"/>
      <c r="T31" s="1475"/>
      <c r="U31" s="1475"/>
      <c r="V31" s="1475"/>
      <c r="W31" s="1448">
        <f>IF(従業員情報!$E$5="否","",年末調整1!$N$152)</f>
        <v>0</v>
      </c>
      <c r="X31" s="1449"/>
      <c r="Y31" s="1449"/>
      <c r="Z31" s="1449"/>
      <c r="AA31" s="1449"/>
      <c r="AB31" s="1449">
        <f>IF(従業員情報!$E$5="否","",年末調整1!$Q$152)</f>
        <v>0</v>
      </c>
      <c r="AC31" s="1449"/>
      <c r="AD31" s="1449"/>
      <c r="AE31" s="1449"/>
      <c r="AF31" s="1450">
        <f>IF(従業員情報!$E$5="否","",年末調整1!$S$152)</f>
        <v>0</v>
      </c>
      <c r="AG31" s="1450"/>
      <c r="AH31" s="1450"/>
      <c r="AI31" s="1451"/>
      <c r="AJ31" s="1462"/>
      <c r="AK31" s="1463"/>
      <c r="AL31" s="1463"/>
      <c r="AM31" s="1463"/>
      <c r="AN31" s="1463"/>
      <c r="AO31" s="1464"/>
      <c r="AP31" s="1468"/>
      <c r="AQ31" s="1469"/>
      <c r="AR31" s="1469"/>
      <c r="AS31" s="1469"/>
      <c r="AT31" s="1469"/>
      <c r="AU31" s="1470"/>
      <c r="AV31" s="1462"/>
      <c r="AW31" s="1463"/>
      <c r="AX31" s="1463"/>
      <c r="AY31" s="1463"/>
      <c r="AZ31" s="1463"/>
      <c r="BA31" s="1464"/>
      <c r="BB31" s="1452">
        <f>IF(従業員情報!$E$5="否","",年末調整1!$AL$145)</f>
        <v>0</v>
      </c>
      <c r="BC31" s="1453"/>
      <c r="BD31" s="1453"/>
      <c r="BE31" s="1453"/>
      <c r="BF31" s="1453"/>
      <c r="BG31" s="1453"/>
      <c r="BH31" s="1453"/>
      <c r="BI31" s="1453"/>
      <c r="BJ31" s="1453"/>
      <c r="BK31" s="1453"/>
      <c r="BL31" s="1453"/>
      <c r="BM31" s="1454"/>
      <c r="BP31" s="1442"/>
      <c r="BQ31" s="1443"/>
      <c r="BR31" s="1443"/>
      <c r="BS31" s="1444"/>
      <c r="BT31" s="1474"/>
      <c r="BU31" s="1475"/>
      <c r="BV31" s="1475"/>
      <c r="BW31" s="1475"/>
      <c r="BX31" s="1476"/>
      <c r="BY31" s="1480"/>
      <c r="BZ31" s="1481"/>
      <c r="CA31" s="1481"/>
      <c r="CB31" s="1481"/>
      <c r="CC31" s="1481"/>
      <c r="CD31" s="1481"/>
      <c r="CE31" s="1482"/>
      <c r="CF31" s="1474"/>
      <c r="CG31" s="1475"/>
      <c r="CH31" s="1475"/>
      <c r="CI31" s="1475"/>
      <c r="CJ31" s="1475"/>
      <c r="CK31" s="1448">
        <f>IF(従業員情報!$E$5="否","",年末調整1!$N$152)</f>
        <v>0</v>
      </c>
      <c r="CL31" s="1449"/>
      <c r="CM31" s="1449"/>
      <c r="CN31" s="1449"/>
      <c r="CO31" s="1449"/>
      <c r="CP31" s="1449">
        <f>IF(従業員情報!$E$5="否","",年末調整1!$Q$152)</f>
        <v>0</v>
      </c>
      <c r="CQ31" s="1449"/>
      <c r="CR31" s="1449"/>
      <c r="CS31" s="1449"/>
      <c r="CT31" s="1450">
        <f>IF(従業員情報!$E$5="否","",年末調整1!$S$152)</f>
        <v>0</v>
      </c>
      <c r="CU31" s="1450"/>
      <c r="CV31" s="1450"/>
      <c r="CW31" s="1451"/>
      <c r="CX31" s="1462"/>
      <c r="CY31" s="1463"/>
      <c r="CZ31" s="1463"/>
      <c r="DA31" s="1463"/>
      <c r="DB31" s="1463"/>
      <c r="DC31" s="1464"/>
      <c r="DD31" s="1468"/>
      <c r="DE31" s="1469"/>
      <c r="DF31" s="1469"/>
      <c r="DG31" s="1469"/>
      <c r="DH31" s="1469"/>
      <c r="DI31" s="1470"/>
      <c r="DJ31" s="1462"/>
      <c r="DK31" s="1463"/>
      <c r="DL31" s="1463"/>
      <c r="DM31" s="1463"/>
      <c r="DN31" s="1463"/>
      <c r="DO31" s="1464"/>
      <c r="DP31" s="1452">
        <f>IF(従業員情報!$E$5="否","",年末調整1!$AL$145)</f>
        <v>0</v>
      </c>
      <c r="DQ31" s="1453"/>
      <c r="DR31" s="1453"/>
      <c r="DS31" s="1453"/>
      <c r="DT31" s="1453"/>
      <c r="DU31" s="1453"/>
      <c r="DV31" s="1453"/>
      <c r="DW31" s="1453"/>
      <c r="DX31" s="1453"/>
      <c r="DY31" s="1453"/>
      <c r="DZ31" s="1453"/>
      <c r="EA31" s="1454"/>
    </row>
    <row r="32" spans="1:207" ht="11.25" customHeight="1" x14ac:dyDescent="0.15">
      <c r="B32" s="1442"/>
      <c r="C32" s="1443"/>
      <c r="D32" s="1443"/>
      <c r="E32" s="1444"/>
      <c r="F32" s="1471" t="s">
        <v>203</v>
      </c>
      <c r="G32" s="1472"/>
      <c r="H32" s="1472"/>
      <c r="I32" s="1472"/>
      <c r="J32" s="1473"/>
      <c r="K32" s="203"/>
      <c r="L32" s="204"/>
      <c r="M32" s="204"/>
      <c r="N32" s="204"/>
      <c r="O32" s="204"/>
      <c r="P32" s="204"/>
      <c r="Q32" s="205" t="s">
        <v>1</v>
      </c>
      <c r="R32" s="1471" t="s">
        <v>206</v>
      </c>
      <c r="S32" s="1472"/>
      <c r="T32" s="1472"/>
      <c r="U32" s="1472"/>
      <c r="V32" s="1472"/>
      <c r="W32" s="1455" t="s">
        <v>95</v>
      </c>
      <c r="X32" s="1456"/>
      <c r="Y32" s="1456"/>
      <c r="Z32" s="1456"/>
      <c r="AA32" s="1456"/>
      <c r="AB32" s="1456" t="s">
        <v>207</v>
      </c>
      <c r="AC32" s="1456"/>
      <c r="AD32" s="1456"/>
      <c r="AE32" s="1456"/>
      <c r="AF32" s="1457" t="s">
        <v>97</v>
      </c>
      <c r="AG32" s="1457"/>
      <c r="AH32" s="1457"/>
      <c r="AI32" s="1458"/>
      <c r="AJ32" s="1459" t="s">
        <v>209</v>
      </c>
      <c r="AK32" s="1460"/>
      <c r="AL32" s="1460"/>
      <c r="AM32" s="1460"/>
      <c r="AN32" s="1460"/>
      <c r="AO32" s="1461"/>
      <c r="AP32" s="1465"/>
      <c r="AQ32" s="1466"/>
      <c r="AR32" s="1466"/>
      <c r="AS32" s="1466"/>
      <c r="AT32" s="1466"/>
      <c r="AU32" s="1467"/>
      <c r="AV32" s="1459" t="s">
        <v>211</v>
      </c>
      <c r="AW32" s="1460"/>
      <c r="AX32" s="1460"/>
      <c r="AY32" s="1460"/>
      <c r="AZ32" s="1460"/>
      <c r="BA32" s="1461"/>
      <c r="BB32" s="1445" t="s">
        <v>99</v>
      </c>
      <c r="BC32" s="1446"/>
      <c r="BD32" s="1446"/>
      <c r="BE32" s="1446"/>
      <c r="BF32" s="1446"/>
      <c r="BG32" s="1446"/>
      <c r="BH32" s="1446"/>
      <c r="BI32" s="1446"/>
      <c r="BJ32" s="1446"/>
      <c r="BK32" s="1446"/>
      <c r="BL32" s="1446"/>
      <c r="BM32" s="1447"/>
      <c r="BP32" s="1442"/>
      <c r="BQ32" s="1443"/>
      <c r="BR32" s="1443"/>
      <c r="BS32" s="1444"/>
      <c r="BT32" s="1471" t="s">
        <v>203</v>
      </c>
      <c r="BU32" s="1472"/>
      <c r="BV32" s="1472"/>
      <c r="BW32" s="1472"/>
      <c r="BX32" s="1473"/>
      <c r="BY32" s="203"/>
      <c r="BZ32" s="204"/>
      <c r="CA32" s="204"/>
      <c r="CB32" s="204"/>
      <c r="CC32" s="204"/>
      <c r="CD32" s="204"/>
      <c r="CE32" s="205" t="s">
        <v>1</v>
      </c>
      <c r="CF32" s="1471" t="s">
        <v>206</v>
      </c>
      <c r="CG32" s="1472"/>
      <c r="CH32" s="1472"/>
      <c r="CI32" s="1472"/>
      <c r="CJ32" s="1472"/>
      <c r="CK32" s="1455" t="s">
        <v>95</v>
      </c>
      <c r="CL32" s="1456"/>
      <c r="CM32" s="1456"/>
      <c r="CN32" s="1456"/>
      <c r="CO32" s="1456"/>
      <c r="CP32" s="1456" t="s">
        <v>207</v>
      </c>
      <c r="CQ32" s="1456"/>
      <c r="CR32" s="1456"/>
      <c r="CS32" s="1456"/>
      <c r="CT32" s="1457" t="s">
        <v>97</v>
      </c>
      <c r="CU32" s="1457"/>
      <c r="CV32" s="1457"/>
      <c r="CW32" s="1458"/>
      <c r="CX32" s="1459" t="s">
        <v>209</v>
      </c>
      <c r="CY32" s="1460"/>
      <c r="CZ32" s="1460"/>
      <c r="DA32" s="1460"/>
      <c r="DB32" s="1460"/>
      <c r="DC32" s="1461"/>
      <c r="DD32" s="1465"/>
      <c r="DE32" s="1466"/>
      <c r="DF32" s="1466"/>
      <c r="DG32" s="1466"/>
      <c r="DH32" s="1466"/>
      <c r="DI32" s="1467"/>
      <c r="DJ32" s="1459" t="s">
        <v>211</v>
      </c>
      <c r="DK32" s="1460"/>
      <c r="DL32" s="1460"/>
      <c r="DM32" s="1460"/>
      <c r="DN32" s="1460"/>
      <c r="DO32" s="1461"/>
      <c r="DP32" s="1445" t="s">
        <v>99</v>
      </c>
      <c r="DQ32" s="1446"/>
      <c r="DR32" s="1446"/>
      <c r="DS32" s="1446"/>
      <c r="DT32" s="1446"/>
      <c r="DU32" s="1446"/>
      <c r="DV32" s="1446"/>
      <c r="DW32" s="1446"/>
      <c r="DX32" s="1446"/>
      <c r="DY32" s="1446"/>
      <c r="DZ32" s="1446"/>
      <c r="EA32" s="1447"/>
    </row>
    <row r="33" spans="2:131" ht="21.75" customHeight="1" x14ac:dyDescent="0.15">
      <c r="B33" s="1442"/>
      <c r="C33" s="1443"/>
      <c r="D33" s="1443"/>
      <c r="E33" s="1444"/>
      <c r="F33" s="1538"/>
      <c r="G33" s="1539"/>
      <c r="H33" s="1539"/>
      <c r="I33" s="1539"/>
      <c r="J33" s="1540"/>
      <c r="K33" s="1544">
        <f>IF(従業員情報!$E$5="否","",年末調整1!$AL$148)</f>
        <v>0</v>
      </c>
      <c r="L33" s="1545"/>
      <c r="M33" s="1545"/>
      <c r="N33" s="1545"/>
      <c r="O33" s="1545"/>
      <c r="P33" s="1545"/>
      <c r="Q33" s="1546"/>
      <c r="R33" s="1538"/>
      <c r="S33" s="1539"/>
      <c r="T33" s="1539"/>
      <c r="U33" s="1539"/>
      <c r="V33" s="1539"/>
      <c r="W33" s="1480"/>
      <c r="X33" s="1481"/>
      <c r="Y33" s="1481"/>
      <c r="Z33" s="1481"/>
      <c r="AA33" s="1547"/>
      <c r="AB33" s="1483"/>
      <c r="AC33" s="1483"/>
      <c r="AD33" s="1483"/>
      <c r="AE33" s="1483"/>
      <c r="AF33" s="1548"/>
      <c r="AG33" s="1548"/>
      <c r="AH33" s="1548"/>
      <c r="AI33" s="1549"/>
      <c r="AJ33" s="1535"/>
      <c r="AK33" s="1536"/>
      <c r="AL33" s="1536"/>
      <c r="AM33" s="1536"/>
      <c r="AN33" s="1536"/>
      <c r="AO33" s="1537"/>
      <c r="AP33" s="1541"/>
      <c r="AQ33" s="1542"/>
      <c r="AR33" s="1542"/>
      <c r="AS33" s="1542"/>
      <c r="AT33" s="1542"/>
      <c r="AU33" s="1543"/>
      <c r="AV33" s="1535"/>
      <c r="AW33" s="1536"/>
      <c r="AX33" s="1536"/>
      <c r="AY33" s="1536"/>
      <c r="AZ33" s="1536"/>
      <c r="BA33" s="1537"/>
      <c r="BB33" s="1484"/>
      <c r="BC33" s="1485"/>
      <c r="BD33" s="1485"/>
      <c r="BE33" s="1485"/>
      <c r="BF33" s="1485"/>
      <c r="BG33" s="1485"/>
      <c r="BH33" s="1485"/>
      <c r="BI33" s="1485"/>
      <c r="BJ33" s="1485"/>
      <c r="BK33" s="1485"/>
      <c r="BL33" s="1485"/>
      <c r="BM33" s="1486"/>
      <c r="BP33" s="1442"/>
      <c r="BQ33" s="1443"/>
      <c r="BR33" s="1443"/>
      <c r="BS33" s="1444"/>
      <c r="BT33" s="1538"/>
      <c r="BU33" s="1539"/>
      <c r="BV33" s="1539"/>
      <c r="BW33" s="1539"/>
      <c r="BX33" s="1540"/>
      <c r="BY33" s="1544">
        <f>IF(従業員情報!$E$5="否","",年末調整1!$AL$148)</f>
        <v>0</v>
      </c>
      <c r="BZ33" s="1545"/>
      <c r="CA33" s="1545"/>
      <c r="CB33" s="1545"/>
      <c r="CC33" s="1545"/>
      <c r="CD33" s="1545"/>
      <c r="CE33" s="1546"/>
      <c r="CF33" s="1538"/>
      <c r="CG33" s="1539"/>
      <c r="CH33" s="1539"/>
      <c r="CI33" s="1539"/>
      <c r="CJ33" s="1539"/>
      <c r="CK33" s="1480"/>
      <c r="CL33" s="1481"/>
      <c r="CM33" s="1481"/>
      <c r="CN33" s="1481"/>
      <c r="CO33" s="1547"/>
      <c r="CP33" s="1483"/>
      <c r="CQ33" s="1483"/>
      <c r="CR33" s="1483"/>
      <c r="CS33" s="1483"/>
      <c r="CT33" s="1548"/>
      <c r="CU33" s="1548"/>
      <c r="CV33" s="1548"/>
      <c r="CW33" s="1549"/>
      <c r="CX33" s="1535"/>
      <c r="CY33" s="1536"/>
      <c r="CZ33" s="1536"/>
      <c r="DA33" s="1536"/>
      <c r="DB33" s="1536"/>
      <c r="DC33" s="1537"/>
      <c r="DD33" s="1541"/>
      <c r="DE33" s="1542"/>
      <c r="DF33" s="1542"/>
      <c r="DG33" s="1542"/>
      <c r="DH33" s="1542"/>
      <c r="DI33" s="1543"/>
      <c r="DJ33" s="1535"/>
      <c r="DK33" s="1536"/>
      <c r="DL33" s="1536"/>
      <c r="DM33" s="1536"/>
      <c r="DN33" s="1536"/>
      <c r="DO33" s="1537"/>
      <c r="DP33" s="1484"/>
      <c r="DQ33" s="1485"/>
      <c r="DR33" s="1485"/>
      <c r="DS33" s="1485"/>
      <c r="DT33" s="1485"/>
      <c r="DU33" s="1485"/>
      <c r="DV33" s="1485"/>
      <c r="DW33" s="1485"/>
      <c r="DX33" s="1485"/>
      <c r="DY33" s="1485"/>
      <c r="DZ33" s="1485"/>
      <c r="EA33" s="1486"/>
    </row>
    <row r="34" spans="2:131" ht="11.1" customHeight="1" x14ac:dyDescent="0.15">
      <c r="B34" s="1585" t="s">
        <v>431</v>
      </c>
      <c r="C34" s="1586"/>
      <c r="D34" s="1586"/>
      <c r="E34" s="1509" t="s">
        <v>213</v>
      </c>
      <c r="F34" s="1510"/>
      <c r="G34" s="1510"/>
      <c r="H34" s="1510"/>
      <c r="I34" s="1511"/>
      <c r="J34" s="1512" t="str">
        <f>IF(従業員情報!$E$5="否",年末調整1!$G$37,IF(年末調整1!$C$43="適用なし","",年末調整1!$G$37))</f>
        <v/>
      </c>
      <c r="K34" s="1513"/>
      <c r="L34" s="1513"/>
      <c r="M34" s="1513"/>
      <c r="N34" s="1513"/>
      <c r="O34" s="1513"/>
      <c r="P34" s="1513"/>
      <c r="Q34" s="1513"/>
      <c r="R34" s="1513"/>
      <c r="S34" s="1513"/>
      <c r="T34" s="1513"/>
      <c r="U34" s="1513"/>
      <c r="V34" s="1513"/>
      <c r="W34" s="1513"/>
      <c r="X34" s="1513"/>
      <c r="Y34" s="1514" t="s">
        <v>350</v>
      </c>
      <c r="Z34" s="1515"/>
      <c r="AA34" s="1550" t="str">
        <f>IF(従業員情報!$E$5="否",年末調整1!$P$37,IF(年末調整1!$C$43="適用なし","",年末調整1!$P$37))</f>
        <v/>
      </c>
      <c r="AB34" s="1550"/>
      <c r="AC34" s="1551"/>
      <c r="AD34" s="1526" t="s">
        <v>215</v>
      </c>
      <c r="AE34" s="1527"/>
      <c r="AF34" s="1527"/>
      <c r="AG34" s="1527"/>
      <c r="AH34" s="1527"/>
      <c r="AI34" s="1528"/>
      <c r="AJ34" s="1523" t="s">
        <v>99</v>
      </c>
      <c r="AK34" s="1524"/>
      <c r="AL34" s="1524"/>
      <c r="AM34" s="1524"/>
      <c r="AN34" s="1524"/>
      <c r="AO34" s="1525"/>
      <c r="AP34" s="1526" t="s">
        <v>216</v>
      </c>
      <c r="AQ34" s="1527"/>
      <c r="AR34" s="1527"/>
      <c r="AS34" s="1527"/>
      <c r="AT34" s="1527"/>
      <c r="AU34" s="1528"/>
      <c r="AV34" s="1523" t="s">
        <v>99</v>
      </c>
      <c r="AW34" s="1524"/>
      <c r="AX34" s="1524"/>
      <c r="AY34" s="1524"/>
      <c r="AZ34" s="1524"/>
      <c r="BA34" s="1525"/>
      <c r="BB34" s="1526" t="s">
        <v>217</v>
      </c>
      <c r="BC34" s="1527"/>
      <c r="BD34" s="1527"/>
      <c r="BE34" s="1527"/>
      <c r="BF34" s="1527"/>
      <c r="BG34" s="1528"/>
      <c r="BH34" s="1523" t="s">
        <v>99</v>
      </c>
      <c r="BI34" s="1524"/>
      <c r="BJ34" s="1524"/>
      <c r="BK34" s="1524"/>
      <c r="BL34" s="1524"/>
      <c r="BM34" s="1525"/>
      <c r="BP34" s="1585" t="s">
        <v>431</v>
      </c>
      <c r="BQ34" s="1586"/>
      <c r="BR34" s="1586"/>
      <c r="BS34" s="1509" t="s">
        <v>213</v>
      </c>
      <c r="BT34" s="1510"/>
      <c r="BU34" s="1510"/>
      <c r="BV34" s="1510"/>
      <c r="BW34" s="1511"/>
      <c r="BX34" s="1512" t="str">
        <f>IF(従業員情報!$E$5="否",年末調整1!$G$37,IF(年末調整1!$C$43="適用なし","",年末調整1!$G$37))</f>
        <v/>
      </c>
      <c r="BY34" s="1513"/>
      <c r="BZ34" s="1513"/>
      <c r="CA34" s="1513"/>
      <c r="CB34" s="1513"/>
      <c r="CC34" s="1513"/>
      <c r="CD34" s="1513"/>
      <c r="CE34" s="1513"/>
      <c r="CF34" s="1513"/>
      <c r="CG34" s="1513"/>
      <c r="CH34" s="1513"/>
      <c r="CI34" s="1513"/>
      <c r="CJ34" s="1513"/>
      <c r="CK34" s="1513"/>
      <c r="CL34" s="1513"/>
      <c r="CM34" s="1514" t="s">
        <v>350</v>
      </c>
      <c r="CN34" s="1515"/>
      <c r="CO34" s="1550" t="str">
        <f>IF(従業員情報!$E$5="否",年末調整1!$P$37,IF(年末調整1!$C$43="適用なし","",年末調整1!$P$37))</f>
        <v/>
      </c>
      <c r="CP34" s="1550"/>
      <c r="CQ34" s="1551"/>
      <c r="CR34" s="1567" t="s">
        <v>215</v>
      </c>
      <c r="CS34" s="1568"/>
      <c r="CT34" s="1568"/>
      <c r="CU34" s="1568"/>
      <c r="CV34" s="1568"/>
      <c r="CW34" s="1569"/>
      <c r="CX34" s="1576" t="s">
        <v>99</v>
      </c>
      <c r="CY34" s="1577"/>
      <c r="CZ34" s="1577"/>
      <c r="DA34" s="1577"/>
      <c r="DB34" s="1577"/>
      <c r="DC34" s="1578"/>
      <c r="DD34" s="1526" t="s">
        <v>216</v>
      </c>
      <c r="DE34" s="1527"/>
      <c r="DF34" s="1527"/>
      <c r="DG34" s="1527"/>
      <c r="DH34" s="1527"/>
      <c r="DI34" s="1528"/>
      <c r="DJ34" s="1523" t="s">
        <v>99</v>
      </c>
      <c r="DK34" s="1524"/>
      <c r="DL34" s="1524"/>
      <c r="DM34" s="1524"/>
      <c r="DN34" s="1524"/>
      <c r="DO34" s="1525"/>
      <c r="DP34" s="1526" t="s">
        <v>217</v>
      </c>
      <c r="DQ34" s="1527"/>
      <c r="DR34" s="1527"/>
      <c r="DS34" s="1527"/>
      <c r="DT34" s="1527"/>
      <c r="DU34" s="1528"/>
      <c r="DV34" s="1523" t="s">
        <v>99</v>
      </c>
      <c r="DW34" s="1524"/>
      <c r="DX34" s="1524"/>
      <c r="DY34" s="1524"/>
      <c r="DZ34" s="1524"/>
      <c r="EA34" s="1525"/>
    </row>
    <row r="35" spans="2:131" ht="22.5" customHeight="1" x14ac:dyDescent="0.15">
      <c r="B35" s="1587"/>
      <c r="C35" s="1588"/>
      <c r="D35" s="1588"/>
      <c r="E35" s="1487" t="s">
        <v>212</v>
      </c>
      <c r="F35" s="1488"/>
      <c r="G35" s="1488"/>
      <c r="H35" s="1488"/>
      <c r="I35" s="1489"/>
      <c r="J35" s="1493" t="str">
        <f>IF(従業員情報!$E$5="否",年末調整1!$G$38,IF(年末調整1!$C$43="適用なし","",年末調整1!$G$38))</f>
        <v/>
      </c>
      <c r="K35" s="1494"/>
      <c r="L35" s="1494"/>
      <c r="M35" s="1494"/>
      <c r="N35" s="1494"/>
      <c r="O35" s="1494"/>
      <c r="P35" s="1494"/>
      <c r="Q35" s="1494"/>
      <c r="R35" s="1494"/>
      <c r="S35" s="1494"/>
      <c r="T35" s="1494"/>
      <c r="U35" s="1494"/>
      <c r="V35" s="1494"/>
      <c r="W35" s="1494"/>
      <c r="X35" s="1494"/>
      <c r="Y35" s="1516"/>
      <c r="Z35" s="1517"/>
      <c r="AA35" s="1552"/>
      <c r="AB35" s="1552"/>
      <c r="AC35" s="1553"/>
      <c r="AD35" s="1529"/>
      <c r="AE35" s="1556"/>
      <c r="AF35" s="1556"/>
      <c r="AG35" s="1556"/>
      <c r="AH35" s="1556"/>
      <c r="AI35" s="1531"/>
      <c r="AJ35" s="1497" t="str">
        <f>IF(年末調整1!$O$31="","",IF(年末調整1!$C$43="適用なし","",年末調整1!$O$31))</f>
        <v/>
      </c>
      <c r="AK35" s="1498"/>
      <c r="AL35" s="1498"/>
      <c r="AM35" s="1498"/>
      <c r="AN35" s="1498"/>
      <c r="AO35" s="1499"/>
      <c r="AP35" s="1529"/>
      <c r="AQ35" s="1530"/>
      <c r="AR35" s="1530"/>
      <c r="AS35" s="1530"/>
      <c r="AT35" s="1530"/>
      <c r="AU35" s="1531"/>
      <c r="AV35" s="1503">
        <f>IF(従業員情報!$E$5="否","",年末調整1!$N$114)</f>
        <v>0</v>
      </c>
      <c r="AW35" s="1504"/>
      <c r="AX35" s="1504"/>
      <c r="AY35" s="1504"/>
      <c r="AZ35" s="1504"/>
      <c r="BA35" s="1505"/>
      <c r="BB35" s="1532"/>
      <c r="BC35" s="1533"/>
      <c r="BD35" s="1533"/>
      <c r="BE35" s="1533"/>
      <c r="BF35" s="1533"/>
      <c r="BG35" s="1534"/>
      <c r="BH35" s="1506">
        <f>IF(従業員情報!$E$5="否","",年末調整1!$AL$129)</f>
        <v>0</v>
      </c>
      <c r="BI35" s="1507"/>
      <c r="BJ35" s="1507"/>
      <c r="BK35" s="1507"/>
      <c r="BL35" s="1507"/>
      <c r="BM35" s="1508"/>
      <c r="BP35" s="1587"/>
      <c r="BQ35" s="1588"/>
      <c r="BR35" s="1588"/>
      <c r="BS35" s="1487" t="s">
        <v>212</v>
      </c>
      <c r="BT35" s="1488"/>
      <c r="BU35" s="1488"/>
      <c r="BV35" s="1488"/>
      <c r="BW35" s="1489"/>
      <c r="BX35" s="1493" t="str">
        <f>IF(従業員情報!$E$5="否",年末調整1!$G$38,IF(年末調整1!$C$43="適用なし","",年末調整1!$G$38))</f>
        <v/>
      </c>
      <c r="BY35" s="1494"/>
      <c r="BZ35" s="1494"/>
      <c r="CA35" s="1494"/>
      <c r="CB35" s="1494"/>
      <c r="CC35" s="1494"/>
      <c r="CD35" s="1494"/>
      <c r="CE35" s="1494"/>
      <c r="CF35" s="1494"/>
      <c r="CG35" s="1494"/>
      <c r="CH35" s="1494"/>
      <c r="CI35" s="1494"/>
      <c r="CJ35" s="1494"/>
      <c r="CK35" s="1494"/>
      <c r="CL35" s="1494"/>
      <c r="CM35" s="1516"/>
      <c r="CN35" s="1517"/>
      <c r="CO35" s="1552"/>
      <c r="CP35" s="1552"/>
      <c r="CQ35" s="1553"/>
      <c r="CR35" s="1570"/>
      <c r="CS35" s="1571"/>
      <c r="CT35" s="1571"/>
      <c r="CU35" s="1571"/>
      <c r="CV35" s="1571"/>
      <c r="CW35" s="1572"/>
      <c r="CX35" s="1579" t="str">
        <f>IF(年末調整1!$O$31="","",IF(年末調整1!$C$43="適用なし","",年末調整1!$O$31))</f>
        <v/>
      </c>
      <c r="CY35" s="1580"/>
      <c r="CZ35" s="1580"/>
      <c r="DA35" s="1580"/>
      <c r="DB35" s="1580"/>
      <c r="DC35" s="1581"/>
      <c r="DD35" s="1529"/>
      <c r="DE35" s="1530"/>
      <c r="DF35" s="1530"/>
      <c r="DG35" s="1530"/>
      <c r="DH35" s="1530"/>
      <c r="DI35" s="1531"/>
      <c r="DJ35" s="1503">
        <f>IF(従業員情報!$E$5="否","",年末調整1!$N$114)</f>
        <v>0</v>
      </c>
      <c r="DK35" s="1504"/>
      <c r="DL35" s="1504"/>
      <c r="DM35" s="1504"/>
      <c r="DN35" s="1504"/>
      <c r="DO35" s="1505"/>
      <c r="DP35" s="1532"/>
      <c r="DQ35" s="1533"/>
      <c r="DR35" s="1533"/>
      <c r="DS35" s="1533"/>
      <c r="DT35" s="1533"/>
      <c r="DU35" s="1534"/>
      <c r="DV35" s="1506">
        <f>IF(従業員情報!$E$5="否","",年末調整1!$AL$129)</f>
        <v>0</v>
      </c>
      <c r="DW35" s="1507"/>
      <c r="DX35" s="1507"/>
      <c r="DY35" s="1507"/>
      <c r="DZ35" s="1507"/>
      <c r="EA35" s="1508"/>
    </row>
    <row r="36" spans="2:131" ht="11.1" customHeight="1" x14ac:dyDescent="0.15">
      <c r="B36" s="1587"/>
      <c r="C36" s="1588"/>
      <c r="D36" s="1588"/>
      <c r="E36" s="1490"/>
      <c r="F36" s="1491"/>
      <c r="G36" s="1491"/>
      <c r="H36" s="1491"/>
      <c r="I36" s="1492"/>
      <c r="J36" s="1495"/>
      <c r="K36" s="1496"/>
      <c r="L36" s="1496"/>
      <c r="M36" s="1496"/>
      <c r="N36" s="1496"/>
      <c r="O36" s="1496"/>
      <c r="P36" s="1496"/>
      <c r="Q36" s="1496"/>
      <c r="R36" s="1496"/>
      <c r="S36" s="1496"/>
      <c r="T36" s="1496"/>
      <c r="U36" s="1496"/>
      <c r="V36" s="1496"/>
      <c r="W36" s="1496"/>
      <c r="X36" s="1496"/>
      <c r="Y36" s="1518"/>
      <c r="Z36" s="1519"/>
      <c r="AA36" s="1554"/>
      <c r="AB36" s="1554"/>
      <c r="AC36" s="1555"/>
      <c r="AD36" s="1529"/>
      <c r="AE36" s="1556"/>
      <c r="AF36" s="1556"/>
      <c r="AG36" s="1556"/>
      <c r="AH36" s="1556"/>
      <c r="AI36" s="1531"/>
      <c r="AJ36" s="1497"/>
      <c r="AK36" s="1498"/>
      <c r="AL36" s="1498"/>
      <c r="AM36" s="1498"/>
      <c r="AN36" s="1498"/>
      <c r="AO36" s="1499"/>
      <c r="AP36" s="1526" t="s">
        <v>389</v>
      </c>
      <c r="AQ36" s="1527"/>
      <c r="AR36" s="1527"/>
      <c r="AS36" s="1527"/>
      <c r="AT36" s="1527"/>
      <c r="AU36" s="1528"/>
      <c r="AV36" s="1523" t="s">
        <v>99</v>
      </c>
      <c r="AW36" s="1524"/>
      <c r="AX36" s="1524"/>
      <c r="AY36" s="1524"/>
      <c r="AZ36" s="1524"/>
      <c r="BA36" s="1525"/>
      <c r="BB36" s="1526" t="s">
        <v>390</v>
      </c>
      <c r="BC36" s="1527"/>
      <c r="BD36" s="1527"/>
      <c r="BE36" s="1527"/>
      <c r="BF36" s="1527"/>
      <c r="BG36" s="1528"/>
      <c r="BH36" s="1523" t="s">
        <v>99</v>
      </c>
      <c r="BI36" s="1524"/>
      <c r="BJ36" s="1524"/>
      <c r="BK36" s="1524"/>
      <c r="BL36" s="1524"/>
      <c r="BM36" s="1525"/>
      <c r="BP36" s="1587"/>
      <c r="BQ36" s="1588"/>
      <c r="BR36" s="1588"/>
      <c r="BS36" s="1490"/>
      <c r="BT36" s="1491"/>
      <c r="BU36" s="1491"/>
      <c r="BV36" s="1491"/>
      <c r="BW36" s="1492"/>
      <c r="BX36" s="1495"/>
      <c r="BY36" s="1496"/>
      <c r="BZ36" s="1496"/>
      <c r="CA36" s="1496"/>
      <c r="CB36" s="1496"/>
      <c r="CC36" s="1496"/>
      <c r="CD36" s="1496"/>
      <c r="CE36" s="1496"/>
      <c r="CF36" s="1496"/>
      <c r="CG36" s="1496"/>
      <c r="CH36" s="1496"/>
      <c r="CI36" s="1496"/>
      <c r="CJ36" s="1496"/>
      <c r="CK36" s="1496"/>
      <c r="CL36" s="1496"/>
      <c r="CM36" s="1518"/>
      <c r="CN36" s="1519"/>
      <c r="CO36" s="1554"/>
      <c r="CP36" s="1554"/>
      <c r="CQ36" s="1555"/>
      <c r="CR36" s="1570"/>
      <c r="CS36" s="1571"/>
      <c r="CT36" s="1571"/>
      <c r="CU36" s="1571"/>
      <c r="CV36" s="1571"/>
      <c r="CW36" s="1572"/>
      <c r="CX36" s="1579"/>
      <c r="CY36" s="1580"/>
      <c r="CZ36" s="1580"/>
      <c r="DA36" s="1580"/>
      <c r="DB36" s="1580"/>
      <c r="DC36" s="1581"/>
      <c r="DD36" s="1526" t="s">
        <v>389</v>
      </c>
      <c r="DE36" s="1527"/>
      <c r="DF36" s="1527"/>
      <c r="DG36" s="1527"/>
      <c r="DH36" s="1527"/>
      <c r="DI36" s="1528"/>
      <c r="DJ36" s="1523" t="s">
        <v>99</v>
      </c>
      <c r="DK36" s="1524"/>
      <c r="DL36" s="1524"/>
      <c r="DM36" s="1524"/>
      <c r="DN36" s="1524"/>
      <c r="DO36" s="1525"/>
      <c r="DP36" s="1526" t="s">
        <v>390</v>
      </c>
      <c r="DQ36" s="1527"/>
      <c r="DR36" s="1527"/>
      <c r="DS36" s="1527"/>
      <c r="DT36" s="1527"/>
      <c r="DU36" s="1528"/>
      <c r="DV36" s="1523" t="s">
        <v>99</v>
      </c>
      <c r="DW36" s="1524"/>
      <c r="DX36" s="1524"/>
      <c r="DY36" s="1524"/>
      <c r="DZ36" s="1524"/>
      <c r="EA36" s="1525"/>
    </row>
    <row r="37" spans="2:131" ht="22.5" customHeight="1" x14ac:dyDescent="0.15">
      <c r="B37" s="1589"/>
      <c r="C37" s="1590"/>
      <c r="D37" s="1590"/>
      <c r="E37" s="1591" t="s">
        <v>192</v>
      </c>
      <c r="F37" s="1592"/>
      <c r="G37" s="1592"/>
      <c r="H37" s="1592"/>
      <c r="I37" s="1593"/>
      <c r="J37" s="1594" t="str">
        <f>IF(従業員情報!$E$5="否",DBCS(年末調整1!$R$37),IF(年末調整1!$C$43="適用なし","",DBCS(年末調整1!$R$37)))</f>
        <v/>
      </c>
      <c r="K37" s="1595"/>
      <c r="L37" s="1595"/>
      <c r="M37" s="1595"/>
      <c r="N37" s="1595"/>
      <c r="O37" s="1595"/>
      <c r="P37" s="1596"/>
      <c r="Q37" s="1597" t="str">
        <f>IF(従業員情報!$E$5="否",DBCS(年末調整1!$V$37),IF(年末調整1!$C$43="適用なし","",DBCS(年末調整1!$V$37)))</f>
        <v/>
      </c>
      <c r="R37" s="1598"/>
      <c r="S37" s="1598"/>
      <c r="T37" s="1598"/>
      <c r="U37" s="1598"/>
      <c r="V37" s="1599"/>
      <c r="W37" s="1597" t="str">
        <f>IF(従業員情報!$E$5="否",DBCS(年末調整1!$Z$37),IF(年末調整1!$C$43="適用なし","",DBCS(年末調整1!$Z$37)))</f>
        <v/>
      </c>
      <c r="X37" s="1598"/>
      <c r="Y37" s="1598"/>
      <c r="Z37" s="1598"/>
      <c r="AA37" s="1598"/>
      <c r="AB37" s="1598"/>
      <c r="AC37" s="1600"/>
      <c r="AD37" s="1532"/>
      <c r="AE37" s="1533"/>
      <c r="AF37" s="1533"/>
      <c r="AG37" s="1533"/>
      <c r="AH37" s="1533"/>
      <c r="AI37" s="1534"/>
      <c r="AJ37" s="1500"/>
      <c r="AK37" s="1501"/>
      <c r="AL37" s="1501"/>
      <c r="AM37" s="1501"/>
      <c r="AN37" s="1501"/>
      <c r="AO37" s="1502"/>
      <c r="AP37" s="1532"/>
      <c r="AQ37" s="1533"/>
      <c r="AR37" s="1533"/>
      <c r="AS37" s="1533"/>
      <c r="AT37" s="1533"/>
      <c r="AU37" s="1534"/>
      <c r="AV37" s="1503">
        <f>IF(従業員情報!$E$5="要",年末調整2!$N$20,"")</f>
        <v>1040000</v>
      </c>
      <c r="AW37" s="1504"/>
      <c r="AX37" s="1504"/>
      <c r="AY37" s="1504"/>
      <c r="AZ37" s="1504"/>
      <c r="BA37" s="1505"/>
      <c r="BB37" s="1532"/>
      <c r="BC37" s="1533"/>
      <c r="BD37" s="1533"/>
      <c r="BE37" s="1533"/>
      <c r="BF37" s="1533"/>
      <c r="BG37" s="1534"/>
      <c r="BH37" s="1506">
        <f>IF(従業員情報!$E$5="要",年末調整2!$N$9,"")</f>
        <v>0</v>
      </c>
      <c r="BI37" s="1507"/>
      <c r="BJ37" s="1507"/>
      <c r="BK37" s="1507"/>
      <c r="BL37" s="1507"/>
      <c r="BM37" s="1508"/>
      <c r="BP37" s="1589"/>
      <c r="BQ37" s="1590"/>
      <c r="BR37" s="1590"/>
      <c r="BS37" s="1520"/>
      <c r="BT37" s="1521"/>
      <c r="BU37" s="1521"/>
      <c r="BV37" s="1521"/>
      <c r="BW37" s="1521"/>
      <c r="BX37" s="1521"/>
      <c r="BY37" s="1521"/>
      <c r="BZ37" s="1521"/>
      <c r="CA37" s="1521"/>
      <c r="CB37" s="1521"/>
      <c r="CC37" s="1521"/>
      <c r="CD37" s="1521"/>
      <c r="CE37" s="1521"/>
      <c r="CF37" s="1521"/>
      <c r="CG37" s="1521"/>
      <c r="CH37" s="1521"/>
      <c r="CI37" s="1521"/>
      <c r="CJ37" s="1521"/>
      <c r="CK37" s="1521"/>
      <c r="CL37" s="1521"/>
      <c r="CM37" s="1521"/>
      <c r="CN37" s="1521"/>
      <c r="CO37" s="1521"/>
      <c r="CP37" s="1521"/>
      <c r="CQ37" s="1522"/>
      <c r="CR37" s="1573"/>
      <c r="CS37" s="1574"/>
      <c r="CT37" s="1574"/>
      <c r="CU37" s="1574"/>
      <c r="CV37" s="1574"/>
      <c r="CW37" s="1575"/>
      <c r="CX37" s="1582"/>
      <c r="CY37" s="1583"/>
      <c r="CZ37" s="1583"/>
      <c r="DA37" s="1583"/>
      <c r="DB37" s="1583"/>
      <c r="DC37" s="1584"/>
      <c r="DD37" s="1532"/>
      <c r="DE37" s="1533"/>
      <c r="DF37" s="1533"/>
      <c r="DG37" s="1533"/>
      <c r="DH37" s="1533"/>
      <c r="DI37" s="1534"/>
      <c r="DJ37" s="1503">
        <f>IF(従業員情報!$E$5="要",年末調整2!$N$20,"")</f>
        <v>1040000</v>
      </c>
      <c r="DK37" s="1504"/>
      <c r="DL37" s="1504"/>
      <c r="DM37" s="1504"/>
      <c r="DN37" s="1504"/>
      <c r="DO37" s="1505"/>
      <c r="DP37" s="1532"/>
      <c r="DQ37" s="1533"/>
      <c r="DR37" s="1533"/>
      <c r="DS37" s="1533"/>
      <c r="DT37" s="1533"/>
      <c r="DU37" s="1534"/>
      <c r="DV37" s="1506">
        <f>IF(従業員情報!$E$5="要",年末調整2!$N$9,"")</f>
        <v>0</v>
      </c>
      <c r="DW37" s="1507"/>
      <c r="DX37" s="1507"/>
      <c r="DY37" s="1507"/>
      <c r="DZ37" s="1507"/>
      <c r="EA37" s="1508"/>
    </row>
    <row r="38" spans="2:131" ht="15.75" customHeight="1" x14ac:dyDescent="0.15">
      <c r="B38" s="1685" t="s">
        <v>218</v>
      </c>
      <c r="C38" s="1686"/>
      <c r="D38" s="1557">
        <v>1</v>
      </c>
      <c r="E38" s="1439" t="s">
        <v>213</v>
      </c>
      <c r="F38" s="1440"/>
      <c r="G38" s="1440"/>
      <c r="H38" s="1440"/>
      <c r="I38" s="1441"/>
      <c r="J38" s="1560">
        <f>年末調整1!$G$55</f>
        <v>0</v>
      </c>
      <c r="K38" s="1561"/>
      <c r="L38" s="1561"/>
      <c r="M38" s="1561"/>
      <c r="N38" s="1561"/>
      <c r="O38" s="1561"/>
      <c r="P38" s="1561"/>
      <c r="Q38" s="1561"/>
      <c r="R38" s="1561"/>
      <c r="S38" s="1561"/>
      <c r="T38" s="1561"/>
      <c r="U38" s="1561"/>
      <c r="V38" s="1561"/>
      <c r="W38" s="1561"/>
      <c r="X38" s="1562"/>
      <c r="Y38" s="1563" t="s">
        <v>214</v>
      </c>
      <c r="Z38" s="1564"/>
      <c r="AA38" s="1644">
        <f>年末調整1!$V$55</f>
        <v>0</v>
      </c>
      <c r="AB38" s="1645"/>
      <c r="AC38" s="1645"/>
      <c r="AD38" s="1663" t="s">
        <v>219</v>
      </c>
      <c r="AE38" s="1664"/>
      <c r="AF38" s="1648">
        <v>1</v>
      </c>
      <c r="AG38" s="1439" t="s">
        <v>213</v>
      </c>
      <c r="AH38" s="1440"/>
      <c r="AI38" s="1440"/>
      <c r="AJ38" s="1440"/>
      <c r="AK38" s="1441"/>
      <c r="AL38" s="1560">
        <f>年末調整1!$H$77</f>
        <v>0</v>
      </c>
      <c r="AM38" s="1561"/>
      <c r="AN38" s="1561"/>
      <c r="AO38" s="1561"/>
      <c r="AP38" s="1561"/>
      <c r="AQ38" s="1561"/>
      <c r="AR38" s="1561"/>
      <c r="AS38" s="1561"/>
      <c r="AT38" s="1561"/>
      <c r="AU38" s="1561"/>
      <c r="AV38" s="1561"/>
      <c r="AW38" s="1561"/>
      <c r="AX38" s="1561"/>
      <c r="AY38" s="1561"/>
      <c r="AZ38" s="1562"/>
      <c r="BA38" s="1563" t="s">
        <v>214</v>
      </c>
      <c r="BB38" s="1564"/>
      <c r="BC38" s="1644">
        <f>年末調整1!$V$77</f>
        <v>0</v>
      </c>
      <c r="BD38" s="1645"/>
      <c r="BE38" s="1645"/>
      <c r="BF38" s="1750" t="s">
        <v>244</v>
      </c>
      <c r="BG38" s="1751"/>
      <c r="BH38" s="1751"/>
      <c r="BI38" s="1751"/>
      <c r="BJ38" s="1751"/>
      <c r="BK38" s="1751"/>
      <c r="BL38" s="1751"/>
      <c r="BM38" s="1752"/>
      <c r="BP38" s="1630" t="s">
        <v>218</v>
      </c>
      <c r="BQ38" s="1631"/>
      <c r="BR38" s="1628">
        <v>1</v>
      </c>
      <c r="BS38" s="1509" t="s">
        <v>213</v>
      </c>
      <c r="BT38" s="1510"/>
      <c r="BU38" s="1510"/>
      <c r="BV38" s="1510"/>
      <c r="BW38" s="1511"/>
      <c r="BX38" s="1512">
        <f>年末調整1!$G$55</f>
        <v>0</v>
      </c>
      <c r="BY38" s="1513"/>
      <c r="BZ38" s="1513"/>
      <c r="CA38" s="1513"/>
      <c r="CB38" s="1513"/>
      <c r="CC38" s="1513"/>
      <c r="CD38" s="1513"/>
      <c r="CE38" s="1513"/>
      <c r="CF38" s="1513"/>
      <c r="CG38" s="1513"/>
      <c r="CH38" s="1513"/>
      <c r="CI38" s="1513"/>
      <c r="CJ38" s="1513"/>
      <c r="CK38" s="1513"/>
      <c r="CL38" s="1629"/>
      <c r="CM38" s="1608" t="s">
        <v>214</v>
      </c>
      <c r="CN38" s="1609"/>
      <c r="CO38" s="1612">
        <f>年末調整1!$V$55</f>
        <v>0</v>
      </c>
      <c r="CP38" s="1613"/>
      <c r="CQ38" s="1614"/>
      <c r="CR38" s="1630" t="s">
        <v>219</v>
      </c>
      <c r="CS38" s="1631"/>
      <c r="CT38" s="1628">
        <v>1</v>
      </c>
      <c r="CU38" s="1509" t="s">
        <v>213</v>
      </c>
      <c r="CV38" s="1510"/>
      <c r="CW38" s="1510"/>
      <c r="CX38" s="1510"/>
      <c r="CY38" s="1511"/>
      <c r="CZ38" s="1512">
        <f>年末調整1!$H$77</f>
        <v>0</v>
      </c>
      <c r="DA38" s="1513"/>
      <c r="DB38" s="1513"/>
      <c r="DC38" s="1513"/>
      <c r="DD38" s="1513"/>
      <c r="DE38" s="1513"/>
      <c r="DF38" s="1513"/>
      <c r="DG38" s="1513"/>
      <c r="DH38" s="1513"/>
      <c r="DI38" s="1513"/>
      <c r="DJ38" s="1513"/>
      <c r="DK38" s="1513"/>
      <c r="DL38" s="1513"/>
      <c r="DM38" s="1513"/>
      <c r="DN38" s="1629"/>
      <c r="DO38" s="1608" t="s">
        <v>214</v>
      </c>
      <c r="DP38" s="1609"/>
      <c r="DQ38" s="1612" t="str">
        <f>IF(年末調整1!$V$77="01","○","")</f>
        <v/>
      </c>
      <c r="DR38" s="1613"/>
      <c r="DS38" s="1614"/>
      <c r="DT38" s="1618"/>
      <c r="DU38" s="1619"/>
      <c r="DV38" s="1619"/>
      <c r="DW38" s="1619"/>
      <c r="DX38" s="1619"/>
      <c r="DY38" s="1619"/>
      <c r="DZ38" s="1619"/>
      <c r="EA38" s="1620"/>
    </row>
    <row r="39" spans="2:131" ht="33" customHeight="1" x14ac:dyDescent="0.15">
      <c r="B39" s="1687"/>
      <c r="C39" s="1688"/>
      <c r="D39" s="1558"/>
      <c r="E39" s="1636" t="s">
        <v>212</v>
      </c>
      <c r="F39" s="1637"/>
      <c r="G39" s="1637"/>
      <c r="H39" s="1637"/>
      <c r="I39" s="1637"/>
      <c r="J39" s="1638">
        <f>年末調整1!$G$56</f>
        <v>0</v>
      </c>
      <c r="K39" s="1639"/>
      <c r="L39" s="1639"/>
      <c r="M39" s="1639"/>
      <c r="N39" s="1639"/>
      <c r="O39" s="1639"/>
      <c r="P39" s="1639"/>
      <c r="Q39" s="1639"/>
      <c r="R39" s="1639"/>
      <c r="S39" s="1639"/>
      <c r="T39" s="1639"/>
      <c r="U39" s="1639"/>
      <c r="V39" s="1639"/>
      <c r="W39" s="1639"/>
      <c r="X39" s="1640"/>
      <c r="Y39" s="1565"/>
      <c r="Z39" s="1566"/>
      <c r="AA39" s="1646"/>
      <c r="AB39" s="1647"/>
      <c r="AC39" s="1647"/>
      <c r="AD39" s="1665"/>
      <c r="AE39" s="1666"/>
      <c r="AF39" s="1648"/>
      <c r="AG39" s="1636" t="s">
        <v>212</v>
      </c>
      <c r="AH39" s="1637"/>
      <c r="AI39" s="1637"/>
      <c r="AJ39" s="1637"/>
      <c r="AK39" s="1637"/>
      <c r="AL39" s="1641">
        <f>年末調整1!$G$78</f>
        <v>0</v>
      </c>
      <c r="AM39" s="1642"/>
      <c r="AN39" s="1642"/>
      <c r="AO39" s="1642"/>
      <c r="AP39" s="1642"/>
      <c r="AQ39" s="1642"/>
      <c r="AR39" s="1642"/>
      <c r="AS39" s="1642"/>
      <c r="AT39" s="1642"/>
      <c r="AU39" s="1642"/>
      <c r="AV39" s="1642"/>
      <c r="AW39" s="1642"/>
      <c r="AX39" s="1642"/>
      <c r="AY39" s="1642"/>
      <c r="AZ39" s="1643"/>
      <c r="BA39" s="1565"/>
      <c r="BB39" s="1566"/>
      <c r="BC39" s="1646"/>
      <c r="BD39" s="1647"/>
      <c r="BE39" s="1647"/>
      <c r="BF39" s="1753"/>
      <c r="BG39" s="1754"/>
      <c r="BH39" s="1754"/>
      <c r="BI39" s="1754"/>
      <c r="BJ39" s="1754"/>
      <c r="BK39" s="1754"/>
      <c r="BL39" s="1754"/>
      <c r="BM39" s="1755"/>
      <c r="BP39" s="1632"/>
      <c r="BQ39" s="1633"/>
      <c r="BR39" s="1628"/>
      <c r="BS39" s="1490" t="s">
        <v>212</v>
      </c>
      <c r="BT39" s="1491"/>
      <c r="BU39" s="1491"/>
      <c r="BV39" s="1491"/>
      <c r="BW39" s="1492"/>
      <c r="BX39" s="1495">
        <f>年末調整1!$G$56</f>
        <v>0</v>
      </c>
      <c r="BY39" s="1496"/>
      <c r="BZ39" s="1496"/>
      <c r="CA39" s="1496"/>
      <c r="CB39" s="1496"/>
      <c r="CC39" s="1496"/>
      <c r="CD39" s="1496"/>
      <c r="CE39" s="1496"/>
      <c r="CF39" s="1496"/>
      <c r="CG39" s="1496"/>
      <c r="CH39" s="1496"/>
      <c r="CI39" s="1496"/>
      <c r="CJ39" s="1496"/>
      <c r="CK39" s="1496"/>
      <c r="CL39" s="1627"/>
      <c r="CM39" s="1610"/>
      <c r="CN39" s="1611"/>
      <c r="CO39" s="1615"/>
      <c r="CP39" s="1616"/>
      <c r="CQ39" s="1617"/>
      <c r="CR39" s="1632"/>
      <c r="CS39" s="1633"/>
      <c r="CT39" s="1628"/>
      <c r="CU39" s="1490" t="s">
        <v>212</v>
      </c>
      <c r="CV39" s="1491"/>
      <c r="CW39" s="1491"/>
      <c r="CX39" s="1491"/>
      <c r="CY39" s="1492"/>
      <c r="CZ39" s="1495">
        <f>年末調整1!$G$78</f>
        <v>0</v>
      </c>
      <c r="DA39" s="1496"/>
      <c r="DB39" s="1496"/>
      <c r="DC39" s="1496"/>
      <c r="DD39" s="1496"/>
      <c r="DE39" s="1496"/>
      <c r="DF39" s="1496"/>
      <c r="DG39" s="1496"/>
      <c r="DH39" s="1496"/>
      <c r="DI39" s="1496"/>
      <c r="DJ39" s="1496"/>
      <c r="DK39" s="1496"/>
      <c r="DL39" s="1496"/>
      <c r="DM39" s="1496"/>
      <c r="DN39" s="1627"/>
      <c r="DO39" s="1610"/>
      <c r="DP39" s="1611"/>
      <c r="DQ39" s="1615"/>
      <c r="DR39" s="1616"/>
      <c r="DS39" s="1617"/>
      <c r="DT39" s="1621"/>
      <c r="DU39" s="1622"/>
      <c r="DV39" s="1622"/>
      <c r="DW39" s="1622"/>
      <c r="DX39" s="1622"/>
      <c r="DY39" s="1622"/>
      <c r="DZ39" s="1622"/>
      <c r="EA39" s="1623"/>
    </row>
    <row r="40" spans="2:131" ht="27.75" customHeight="1" x14ac:dyDescent="0.15">
      <c r="B40" s="1687"/>
      <c r="C40" s="1688"/>
      <c r="D40" s="1559"/>
      <c r="E40" s="1603" t="s">
        <v>192</v>
      </c>
      <c r="F40" s="1604"/>
      <c r="G40" s="1604"/>
      <c r="H40" s="1604"/>
      <c r="I40" s="1605"/>
      <c r="J40" s="1606" t="str">
        <f>DBCS(年末調整1!$X$55)</f>
        <v/>
      </c>
      <c r="K40" s="1607"/>
      <c r="L40" s="1607"/>
      <c r="M40" s="1607"/>
      <c r="N40" s="1607"/>
      <c r="O40" s="1607"/>
      <c r="P40" s="1607"/>
      <c r="Q40" s="1601" t="str">
        <f>DBCS(年末調整1!$AB$55)</f>
        <v/>
      </c>
      <c r="R40" s="1601"/>
      <c r="S40" s="1601"/>
      <c r="T40" s="1601"/>
      <c r="U40" s="1601"/>
      <c r="V40" s="1601"/>
      <c r="W40" s="1601" t="str">
        <f>DBCS(年末調整1!$AF$55)</f>
        <v/>
      </c>
      <c r="X40" s="1601"/>
      <c r="Y40" s="1601"/>
      <c r="Z40" s="1601"/>
      <c r="AA40" s="1601"/>
      <c r="AB40" s="1601"/>
      <c r="AC40" s="1602"/>
      <c r="AD40" s="1665"/>
      <c r="AE40" s="1666"/>
      <c r="AF40" s="1648"/>
      <c r="AG40" s="1603" t="s">
        <v>192</v>
      </c>
      <c r="AH40" s="1604"/>
      <c r="AI40" s="1604"/>
      <c r="AJ40" s="1604"/>
      <c r="AK40" s="1605"/>
      <c r="AL40" s="1658" t="str">
        <f>DBCS(年末調整1!$X$77)</f>
        <v/>
      </c>
      <c r="AM40" s="1659"/>
      <c r="AN40" s="1659"/>
      <c r="AO40" s="1659"/>
      <c r="AP40" s="1659"/>
      <c r="AQ40" s="1659"/>
      <c r="AR40" s="1659"/>
      <c r="AS40" s="1660" t="str">
        <f>DBCS(年末調整1!$AB$77)</f>
        <v/>
      </c>
      <c r="AT40" s="1660"/>
      <c r="AU40" s="1660"/>
      <c r="AV40" s="1660"/>
      <c r="AW40" s="1660"/>
      <c r="AX40" s="1660"/>
      <c r="AY40" s="1660" t="str">
        <f>DBCS(年末調整1!$AF$77)</f>
        <v/>
      </c>
      <c r="AZ40" s="1660"/>
      <c r="BA40" s="1660"/>
      <c r="BB40" s="1660"/>
      <c r="BC40" s="1660"/>
      <c r="BD40" s="1660"/>
      <c r="BE40" s="1661"/>
      <c r="BF40" s="1756" t="str">
        <f>IF(年末調整1!$X$67=0,"","（1）")</f>
        <v/>
      </c>
      <c r="BG40" s="1757"/>
      <c r="BH40" s="1757"/>
      <c r="BI40" s="206"/>
      <c r="BJ40" s="206"/>
      <c r="BK40" s="206"/>
      <c r="BL40" s="206"/>
      <c r="BM40" s="207"/>
      <c r="BP40" s="1632"/>
      <c r="BQ40" s="1633"/>
      <c r="BR40" s="1628"/>
      <c r="BS40" s="1520"/>
      <c r="BT40" s="1521"/>
      <c r="BU40" s="1521"/>
      <c r="BV40" s="1521"/>
      <c r="BW40" s="1521"/>
      <c r="BX40" s="1521"/>
      <c r="BY40" s="1521"/>
      <c r="BZ40" s="1521"/>
      <c r="CA40" s="1521"/>
      <c r="CB40" s="1521"/>
      <c r="CC40" s="1521"/>
      <c r="CD40" s="1521"/>
      <c r="CE40" s="1521"/>
      <c r="CF40" s="1521"/>
      <c r="CG40" s="1521"/>
      <c r="CH40" s="1521"/>
      <c r="CI40" s="1521"/>
      <c r="CJ40" s="1521"/>
      <c r="CK40" s="1521"/>
      <c r="CL40" s="1521"/>
      <c r="CM40" s="1521"/>
      <c r="CN40" s="1521"/>
      <c r="CO40" s="1521"/>
      <c r="CP40" s="1521"/>
      <c r="CQ40" s="1522"/>
      <c r="CR40" s="1632"/>
      <c r="CS40" s="1633"/>
      <c r="CT40" s="1628"/>
      <c r="CU40" s="1520"/>
      <c r="CV40" s="1521"/>
      <c r="CW40" s="1521"/>
      <c r="CX40" s="1521"/>
      <c r="CY40" s="1521"/>
      <c r="CZ40" s="1521"/>
      <c r="DA40" s="1521"/>
      <c r="DB40" s="1521"/>
      <c r="DC40" s="1521"/>
      <c r="DD40" s="1521"/>
      <c r="DE40" s="1521"/>
      <c r="DF40" s="1521"/>
      <c r="DG40" s="1521"/>
      <c r="DH40" s="1521"/>
      <c r="DI40" s="1521"/>
      <c r="DJ40" s="1521"/>
      <c r="DK40" s="1521"/>
      <c r="DL40" s="1521"/>
      <c r="DM40" s="1521"/>
      <c r="DN40" s="1521"/>
      <c r="DO40" s="1521"/>
      <c r="DP40" s="1521"/>
      <c r="DQ40" s="1521"/>
      <c r="DR40" s="1521"/>
      <c r="DS40" s="1522"/>
      <c r="DT40" s="1621"/>
      <c r="DU40" s="1622"/>
      <c r="DV40" s="1622"/>
      <c r="DW40" s="1622"/>
      <c r="DX40" s="1622"/>
      <c r="DY40" s="1622"/>
      <c r="DZ40" s="1622"/>
      <c r="EA40" s="1623"/>
    </row>
    <row r="41" spans="2:131" ht="15.75" customHeight="1" x14ac:dyDescent="0.15">
      <c r="B41" s="1687"/>
      <c r="C41" s="1688"/>
      <c r="D41" s="1557">
        <v>2</v>
      </c>
      <c r="E41" s="1439" t="s">
        <v>213</v>
      </c>
      <c r="F41" s="1440"/>
      <c r="G41" s="1440"/>
      <c r="H41" s="1440"/>
      <c r="I41" s="1440"/>
      <c r="J41" s="1560">
        <f>年末調整1!$G$58</f>
        <v>0</v>
      </c>
      <c r="K41" s="1561"/>
      <c r="L41" s="1561"/>
      <c r="M41" s="1561"/>
      <c r="N41" s="1561"/>
      <c r="O41" s="1561"/>
      <c r="P41" s="1561"/>
      <c r="Q41" s="1561"/>
      <c r="R41" s="1561"/>
      <c r="S41" s="1561"/>
      <c r="T41" s="1561"/>
      <c r="U41" s="1561"/>
      <c r="V41" s="1561"/>
      <c r="W41" s="1561"/>
      <c r="X41" s="1562"/>
      <c r="Y41" s="1563" t="s">
        <v>214</v>
      </c>
      <c r="Z41" s="1564"/>
      <c r="AA41" s="1644">
        <f>年末調整1!$V$58</f>
        <v>0</v>
      </c>
      <c r="AB41" s="1645"/>
      <c r="AC41" s="1645"/>
      <c r="AD41" s="1665"/>
      <c r="AE41" s="1666"/>
      <c r="AF41" s="1648">
        <v>2</v>
      </c>
      <c r="AG41" s="1439" t="s">
        <v>213</v>
      </c>
      <c r="AH41" s="1440"/>
      <c r="AI41" s="1440"/>
      <c r="AJ41" s="1440"/>
      <c r="AK41" s="1440"/>
      <c r="AL41" s="1651">
        <f>年末調整1!$H$80</f>
        <v>0</v>
      </c>
      <c r="AM41" s="1652"/>
      <c r="AN41" s="1652"/>
      <c r="AO41" s="1652"/>
      <c r="AP41" s="1652"/>
      <c r="AQ41" s="1652"/>
      <c r="AR41" s="1652"/>
      <c r="AS41" s="1652"/>
      <c r="AT41" s="1652"/>
      <c r="AU41" s="1652"/>
      <c r="AV41" s="1652"/>
      <c r="AW41" s="1652"/>
      <c r="AX41" s="1652"/>
      <c r="AY41" s="1652"/>
      <c r="AZ41" s="1653"/>
      <c r="BA41" s="1654" t="s">
        <v>214</v>
      </c>
      <c r="BB41" s="1655"/>
      <c r="BC41" s="1656">
        <f>年末調整1!$V$80</f>
        <v>0</v>
      </c>
      <c r="BD41" s="1657"/>
      <c r="BE41" s="1657"/>
      <c r="BF41" s="208"/>
      <c r="BG41" s="1662">
        <f>年末調整1!$X$67</f>
        <v>0</v>
      </c>
      <c r="BH41" s="1662"/>
      <c r="BI41" s="1662">
        <f>年末調整1!$AB$67</f>
        <v>0</v>
      </c>
      <c r="BJ41" s="1662"/>
      <c r="BK41" s="1662">
        <f>年末調整1!$AF$67</f>
        <v>0</v>
      </c>
      <c r="BL41" s="1662"/>
      <c r="BM41" s="209"/>
      <c r="BP41" s="1632"/>
      <c r="BQ41" s="1633"/>
      <c r="BR41" s="1628">
        <v>2</v>
      </c>
      <c r="BS41" s="1509" t="s">
        <v>213</v>
      </c>
      <c r="BT41" s="1510"/>
      <c r="BU41" s="1510"/>
      <c r="BV41" s="1510"/>
      <c r="BW41" s="1511"/>
      <c r="BX41" s="1512">
        <f>年末調整1!$G$58</f>
        <v>0</v>
      </c>
      <c r="BY41" s="1513"/>
      <c r="BZ41" s="1513"/>
      <c r="CA41" s="1513"/>
      <c r="CB41" s="1513"/>
      <c r="CC41" s="1513"/>
      <c r="CD41" s="1513"/>
      <c r="CE41" s="1513"/>
      <c r="CF41" s="1513"/>
      <c r="CG41" s="1513"/>
      <c r="CH41" s="1513"/>
      <c r="CI41" s="1513"/>
      <c r="CJ41" s="1513"/>
      <c r="CK41" s="1513"/>
      <c r="CL41" s="1629"/>
      <c r="CM41" s="1608" t="s">
        <v>214</v>
      </c>
      <c r="CN41" s="1609"/>
      <c r="CO41" s="1612">
        <f>年末調整1!$V$58</f>
        <v>0</v>
      </c>
      <c r="CP41" s="1613"/>
      <c r="CQ41" s="1614"/>
      <c r="CR41" s="1632"/>
      <c r="CS41" s="1633"/>
      <c r="CT41" s="1628">
        <v>2</v>
      </c>
      <c r="CU41" s="1509" t="s">
        <v>213</v>
      </c>
      <c r="CV41" s="1510"/>
      <c r="CW41" s="1510"/>
      <c r="CX41" s="1510"/>
      <c r="CY41" s="1511"/>
      <c r="CZ41" s="1512">
        <f>年末調整1!$H$80</f>
        <v>0</v>
      </c>
      <c r="DA41" s="1513"/>
      <c r="DB41" s="1513"/>
      <c r="DC41" s="1513"/>
      <c r="DD41" s="1513"/>
      <c r="DE41" s="1513"/>
      <c r="DF41" s="1513"/>
      <c r="DG41" s="1513"/>
      <c r="DH41" s="1513"/>
      <c r="DI41" s="1513"/>
      <c r="DJ41" s="1513"/>
      <c r="DK41" s="1513"/>
      <c r="DL41" s="1513"/>
      <c r="DM41" s="1513"/>
      <c r="DN41" s="1629"/>
      <c r="DO41" s="1608" t="s">
        <v>214</v>
      </c>
      <c r="DP41" s="1609"/>
      <c r="DQ41" s="1612" t="str">
        <f>IF(年末調整1!$V$80="01","○","")</f>
        <v/>
      </c>
      <c r="DR41" s="1613"/>
      <c r="DS41" s="1614"/>
      <c r="DT41" s="1621"/>
      <c r="DU41" s="1622"/>
      <c r="DV41" s="1622"/>
      <c r="DW41" s="1622"/>
      <c r="DX41" s="1622"/>
      <c r="DY41" s="1622"/>
      <c r="DZ41" s="1622"/>
      <c r="EA41" s="1623"/>
    </row>
    <row r="42" spans="2:131" ht="33" customHeight="1" x14ac:dyDescent="0.15">
      <c r="B42" s="1687"/>
      <c r="C42" s="1688"/>
      <c r="D42" s="1558"/>
      <c r="E42" s="1636" t="s">
        <v>212</v>
      </c>
      <c r="F42" s="1637"/>
      <c r="G42" s="1637"/>
      <c r="H42" s="1637"/>
      <c r="I42" s="1637"/>
      <c r="J42" s="1638">
        <f>年末調整1!$G$59</f>
        <v>0</v>
      </c>
      <c r="K42" s="1639"/>
      <c r="L42" s="1639"/>
      <c r="M42" s="1639"/>
      <c r="N42" s="1639"/>
      <c r="O42" s="1639"/>
      <c r="P42" s="1639"/>
      <c r="Q42" s="1639"/>
      <c r="R42" s="1639"/>
      <c r="S42" s="1639"/>
      <c r="T42" s="1639"/>
      <c r="U42" s="1639"/>
      <c r="V42" s="1639"/>
      <c r="W42" s="1639"/>
      <c r="X42" s="1640"/>
      <c r="Y42" s="1565"/>
      <c r="Z42" s="1566"/>
      <c r="AA42" s="1646"/>
      <c r="AB42" s="1647"/>
      <c r="AC42" s="1647"/>
      <c r="AD42" s="1665"/>
      <c r="AE42" s="1666"/>
      <c r="AF42" s="1648"/>
      <c r="AG42" s="1636" t="s">
        <v>212</v>
      </c>
      <c r="AH42" s="1637"/>
      <c r="AI42" s="1637"/>
      <c r="AJ42" s="1637"/>
      <c r="AK42" s="1637"/>
      <c r="AL42" s="1641">
        <f>年末調整1!$G$81</f>
        <v>0</v>
      </c>
      <c r="AM42" s="1642"/>
      <c r="AN42" s="1642"/>
      <c r="AO42" s="1642"/>
      <c r="AP42" s="1642"/>
      <c r="AQ42" s="1642"/>
      <c r="AR42" s="1642"/>
      <c r="AS42" s="1642"/>
      <c r="AT42" s="1642"/>
      <c r="AU42" s="1642"/>
      <c r="AV42" s="1642"/>
      <c r="AW42" s="1642"/>
      <c r="AX42" s="1642"/>
      <c r="AY42" s="1642"/>
      <c r="AZ42" s="1643"/>
      <c r="BA42" s="1565"/>
      <c r="BB42" s="1566"/>
      <c r="BC42" s="1646"/>
      <c r="BD42" s="1647"/>
      <c r="BE42" s="1647"/>
      <c r="BF42" s="1649" t="str">
        <f>IF(年末調整1!$X$70=0,"","（2）")</f>
        <v/>
      </c>
      <c r="BG42" s="1650"/>
      <c r="BH42" s="1650"/>
      <c r="BI42" s="179"/>
      <c r="BJ42" s="179"/>
      <c r="BK42" s="179"/>
      <c r="BL42" s="179"/>
      <c r="BM42" s="209"/>
      <c r="BP42" s="1632"/>
      <c r="BQ42" s="1633"/>
      <c r="BR42" s="1628"/>
      <c r="BS42" s="1490" t="s">
        <v>212</v>
      </c>
      <c r="BT42" s="1491"/>
      <c r="BU42" s="1491"/>
      <c r="BV42" s="1491"/>
      <c r="BW42" s="1492"/>
      <c r="BX42" s="1495">
        <f>年末調整1!$G$59</f>
        <v>0</v>
      </c>
      <c r="BY42" s="1496"/>
      <c r="BZ42" s="1496"/>
      <c r="CA42" s="1496"/>
      <c r="CB42" s="1496"/>
      <c r="CC42" s="1496"/>
      <c r="CD42" s="1496"/>
      <c r="CE42" s="1496"/>
      <c r="CF42" s="1496"/>
      <c r="CG42" s="1496"/>
      <c r="CH42" s="1496"/>
      <c r="CI42" s="1496"/>
      <c r="CJ42" s="1496"/>
      <c r="CK42" s="1496"/>
      <c r="CL42" s="1627"/>
      <c r="CM42" s="1610"/>
      <c r="CN42" s="1611"/>
      <c r="CO42" s="1615"/>
      <c r="CP42" s="1616"/>
      <c r="CQ42" s="1617"/>
      <c r="CR42" s="1632"/>
      <c r="CS42" s="1633"/>
      <c r="CT42" s="1628"/>
      <c r="CU42" s="1490" t="s">
        <v>212</v>
      </c>
      <c r="CV42" s="1491"/>
      <c r="CW42" s="1491"/>
      <c r="CX42" s="1491"/>
      <c r="CY42" s="1492"/>
      <c r="CZ42" s="1495">
        <f>年末調整1!$G$81</f>
        <v>0</v>
      </c>
      <c r="DA42" s="1496"/>
      <c r="DB42" s="1496"/>
      <c r="DC42" s="1496"/>
      <c r="DD42" s="1496"/>
      <c r="DE42" s="1496"/>
      <c r="DF42" s="1496"/>
      <c r="DG42" s="1496"/>
      <c r="DH42" s="1496"/>
      <c r="DI42" s="1496"/>
      <c r="DJ42" s="1496"/>
      <c r="DK42" s="1496"/>
      <c r="DL42" s="1496"/>
      <c r="DM42" s="1496"/>
      <c r="DN42" s="1627"/>
      <c r="DO42" s="1610"/>
      <c r="DP42" s="1611"/>
      <c r="DQ42" s="1615"/>
      <c r="DR42" s="1616"/>
      <c r="DS42" s="1617"/>
      <c r="DT42" s="1621"/>
      <c r="DU42" s="1622"/>
      <c r="DV42" s="1622"/>
      <c r="DW42" s="1622"/>
      <c r="DX42" s="1622"/>
      <c r="DY42" s="1622"/>
      <c r="DZ42" s="1622"/>
      <c r="EA42" s="1623"/>
    </row>
    <row r="43" spans="2:131" ht="27.75" customHeight="1" x14ac:dyDescent="0.15">
      <c r="B43" s="1687"/>
      <c r="C43" s="1688"/>
      <c r="D43" s="1559"/>
      <c r="E43" s="1603" t="s">
        <v>192</v>
      </c>
      <c r="F43" s="1604"/>
      <c r="G43" s="1604"/>
      <c r="H43" s="1604"/>
      <c r="I43" s="1605"/>
      <c r="J43" s="1606" t="str">
        <f>DBCS(年末調整1!$X$58)</f>
        <v/>
      </c>
      <c r="K43" s="1607"/>
      <c r="L43" s="1607"/>
      <c r="M43" s="1607"/>
      <c r="N43" s="1607"/>
      <c r="O43" s="1607"/>
      <c r="P43" s="1607"/>
      <c r="Q43" s="1601" t="str">
        <f>DBCS(年末調整1!$AB$58)</f>
        <v/>
      </c>
      <c r="R43" s="1601"/>
      <c r="S43" s="1601"/>
      <c r="T43" s="1601"/>
      <c r="U43" s="1601"/>
      <c r="V43" s="1601"/>
      <c r="W43" s="1601" t="str">
        <f>DBCS(年末調整1!$AF$58)</f>
        <v/>
      </c>
      <c r="X43" s="1601"/>
      <c r="Y43" s="1601"/>
      <c r="Z43" s="1601"/>
      <c r="AA43" s="1601"/>
      <c r="AB43" s="1601"/>
      <c r="AC43" s="1602"/>
      <c r="AD43" s="1665"/>
      <c r="AE43" s="1666"/>
      <c r="AF43" s="1648"/>
      <c r="AG43" s="1603" t="s">
        <v>192</v>
      </c>
      <c r="AH43" s="1604"/>
      <c r="AI43" s="1604"/>
      <c r="AJ43" s="1604"/>
      <c r="AK43" s="1605"/>
      <c r="AL43" s="1658" t="str">
        <f>DBCS(年末調整1!$X$80)</f>
        <v/>
      </c>
      <c r="AM43" s="1659"/>
      <c r="AN43" s="1659"/>
      <c r="AO43" s="1659"/>
      <c r="AP43" s="1659"/>
      <c r="AQ43" s="1659"/>
      <c r="AR43" s="1659"/>
      <c r="AS43" s="1660" t="str">
        <f>DBCS(年末調整1!$AB$80)</f>
        <v/>
      </c>
      <c r="AT43" s="1660"/>
      <c r="AU43" s="1660"/>
      <c r="AV43" s="1660"/>
      <c r="AW43" s="1660"/>
      <c r="AX43" s="1660"/>
      <c r="AY43" s="1660" t="str">
        <f>DBCS(年末調整1!$AF$80)</f>
        <v/>
      </c>
      <c r="AZ43" s="1660"/>
      <c r="BA43" s="1660"/>
      <c r="BB43" s="1660"/>
      <c r="BC43" s="1660"/>
      <c r="BD43" s="1660"/>
      <c r="BE43" s="1661"/>
      <c r="BF43" s="200"/>
      <c r="BG43" s="1662">
        <f>年末調整1!$X$70</f>
        <v>0</v>
      </c>
      <c r="BH43" s="1662"/>
      <c r="BI43" s="1662">
        <f>年末調整1!$AB$70</f>
        <v>0</v>
      </c>
      <c r="BJ43" s="1662"/>
      <c r="BK43" s="1662">
        <f>年末調整1!$AF$70</f>
        <v>0</v>
      </c>
      <c r="BL43" s="1662"/>
      <c r="BM43" s="209"/>
      <c r="BP43" s="1632"/>
      <c r="BQ43" s="1633"/>
      <c r="BR43" s="1628"/>
      <c r="BS43" s="1520"/>
      <c r="BT43" s="1521"/>
      <c r="BU43" s="1521"/>
      <c r="BV43" s="1521"/>
      <c r="BW43" s="1521"/>
      <c r="BX43" s="1521"/>
      <c r="BY43" s="1521"/>
      <c r="BZ43" s="1521"/>
      <c r="CA43" s="1521"/>
      <c r="CB43" s="1521"/>
      <c r="CC43" s="1521"/>
      <c r="CD43" s="1521"/>
      <c r="CE43" s="1521"/>
      <c r="CF43" s="1521"/>
      <c r="CG43" s="1521"/>
      <c r="CH43" s="1521"/>
      <c r="CI43" s="1521"/>
      <c r="CJ43" s="1521"/>
      <c r="CK43" s="1521"/>
      <c r="CL43" s="1521"/>
      <c r="CM43" s="1521"/>
      <c r="CN43" s="1521"/>
      <c r="CO43" s="1521"/>
      <c r="CP43" s="1521"/>
      <c r="CQ43" s="1522"/>
      <c r="CR43" s="1632"/>
      <c r="CS43" s="1633"/>
      <c r="CT43" s="1628"/>
      <c r="CU43" s="1520"/>
      <c r="CV43" s="1521"/>
      <c r="CW43" s="1521"/>
      <c r="CX43" s="1521"/>
      <c r="CY43" s="1521"/>
      <c r="CZ43" s="1521"/>
      <c r="DA43" s="1521"/>
      <c r="DB43" s="1521"/>
      <c r="DC43" s="1521"/>
      <c r="DD43" s="1521"/>
      <c r="DE43" s="1521"/>
      <c r="DF43" s="1521"/>
      <c r="DG43" s="1521"/>
      <c r="DH43" s="1521"/>
      <c r="DI43" s="1521"/>
      <c r="DJ43" s="1521"/>
      <c r="DK43" s="1521"/>
      <c r="DL43" s="1521"/>
      <c r="DM43" s="1521"/>
      <c r="DN43" s="1521"/>
      <c r="DO43" s="1521"/>
      <c r="DP43" s="1521"/>
      <c r="DQ43" s="1521"/>
      <c r="DR43" s="1521"/>
      <c r="DS43" s="1522"/>
      <c r="DT43" s="1621"/>
      <c r="DU43" s="1622"/>
      <c r="DV43" s="1622"/>
      <c r="DW43" s="1622"/>
      <c r="DX43" s="1622"/>
      <c r="DY43" s="1622"/>
      <c r="DZ43" s="1622"/>
      <c r="EA43" s="1623"/>
    </row>
    <row r="44" spans="2:131" ht="15.75" customHeight="1" x14ac:dyDescent="0.15">
      <c r="B44" s="1687"/>
      <c r="C44" s="1688"/>
      <c r="D44" s="1557">
        <v>3</v>
      </c>
      <c r="E44" s="1439" t="s">
        <v>213</v>
      </c>
      <c r="F44" s="1440"/>
      <c r="G44" s="1440"/>
      <c r="H44" s="1440"/>
      <c r="I44" s="1440"/>
      <c r="J44" s="1560">
        <f>年末調整1!$G$61</f>
        <v>0</v>
      </c>
      <c r="K44" s="1561"/>
      <c r="L44" s="1561"/>
      <c r="M44" s="1561"/>
      <c r="N44" s="1561"/>
      <c r="O44" s="1561"/>
      <c r="P44" s="1561"/>
      <c r="Q44" s="1561"/>
      <c r="R44" s="1561"/>
      <c r="S44" s="1561"/>
      <c r="T44" s="1561"/>
      <c r="U44" s="1561"/>
      <c r="V44" s="1561"/>
      <c r="W44" s="1561"/>
      <c r="X44" s="1562"/>
      <c r="Y44" s="1563" t="s">
        <v>214</v>
      </c>
      <c r="Z44" s="1564"/>
      <c r="AA44" s="1644">
        <f>年末調整1!$V$61</f>
        <v>0</v>
      </c>
      <c r="AB44" s="1645"/>
      <c r="AC44" s="1645"/>
      <c r="AD44" s="1665"/>
      <c r="AE44" s="1666"/>
      <c r="AF44" s="1648">
        <v>3</v>
      </c>
      <c r="AG44" s="1439" t="s">
        <v>213</v>
      </c>
      <c r="AH44" s="1440"/>
      <c r="AI44" s="1440"/>
      <c r="AJ44" s="1440"/>
      <c r="AK44" s="1440"/>
      <c r="AL44" s="1651">
        <f>年末調整1!$H$83</f>
        <v>0</v>
      </c>
      <c r="AM44" s="1652"/>
      <c r="AN44" s="1652"/>
      <c r="AO44" s="1652"/>
      <c r="AP44" s="1652"/>
      <c r="AQ44" s="1652"/>
      <c r="AR44" s="1652"/>
      <c r="AS44" s="1652"/>
      <c r="AT44" s="1652"/>
      <c r="AU44" s="1652"/>
      <c r="AV44" s="1652"/>
      <c r="AW44" s="1652"/>
      <c r="AX44" s="1652"/>
      <c r="AY44" s="1652"/>
      <c r="AZ44" s="1653"/>
      <c r="BA44" s="1654" t="s">
        <v>214</v>
      </c>
      <c r="BB44" s="1655"/>
      <c r="BC44" s="1656">
        <f>年末調整1!$V$83</f>
        <v>0</v>
      </c>
      <c r="BD44" s="1657"/>
      <c r="BE44" s="1657"/>
      <c r="BF44" s="210"/>
      <c r="BG44" s="211"/>
      <c r="BH44" s="211"/>
      <c r="BI44" s="211"/>
      <c r="BJ44" s="211"/>
      <c r="BK44" s="211"/>
      <c r="BL44" s="211"/>
      <c r="BM44" s="212"/>
      <c r="BP44" s="1632"/>
      <c r="BQ44" s="1633"/>
      <c r="BR44" s="1628">
        <v>3</v>
      </c>
      <c r="BS44" s="1509" t="s">
        <v>213</v>
      </c>
      <c r="BT44" s="1510"/>
      <c r="BU44" s="1510"/>
      <c r="BV44" s="1510"/>
      <c r="BW44" s="1511"/>
      <c r="BX44" s="1512">
        <f>年末調整1!$G$61</f>
        <v>0</v>
      </c>
      <c r="BY44" s="1513"/>
      <c r="BZ44" s="1513"/>
      <c r="CA44" s="1513"/>
      <c r="CB44" s="1513"/>
      <c r="CC44" s="1513"/>
      <c r="CD44" s="1513"/>
      <c r="CE44" s="1513"/>
      <c r="CF44" s="1513"/>
      <c r="CG44" s="1513"/>
      <c r="CH44" s="1513"/>
      <c r="CI44" s="1513"/>
      <c r="CJ44" s="1513"/>
      <c r="CK44" s="1513"/>
      <c r="CL44" s="1629"/>
      <c r="CM44" s="1608" t="s">
        <v>214</v>
      </c>
      <c r="CN44" s="1609"/>
      <c r="CO44" s="1612">
        <f>年末調整1!$V$61</f>
        <v>0</v>
      </c>
      <c r="CP44" s="1613"/>
      <c r="CQ44" s="1614"/>
      <c r="CR44" s="1632"/>
      <c r="CS44" s="1633"/>
      <c r="CT44" s="1628">
        <v>3</v>
      </c>
      <c r="CU44" s="1509" t="s">
        <v>213</v>
      </c>
      <c r="CV44" s="1510"/>
      <c r="CW44" s="1510"/>
      <c r="CX44" s="1510"/>
      <c r="CY44" s="1511"/>
      <c r="CZ44" s="1512">
        <f>年末調整1!$H$83</f>
        <v>0</v>
      </c>
      <c r="DA44" s="1513"/>
      <c r="DB44" s="1513"/>
      <c r="DC44" s="1513"/>
      <c r="DD44" s="1513"/>
      <c r="DE44" s="1513"/>
      <c r="DF44" s="1513"/>
      <c r="DG44" s="1513"/>
      <c r="DH44" s="1513"/>
      <c r="DI44" s="1513"/>
      <c r="DJ44" s="1513"/>
      <c r="DK44" s="1513"/>
      <c r="DL44" s="1513"/>
      <c r="DM44" s="1513"/>
      <c r="DN44" s="1629"/>
      <c r="DO44" s="1608" t="s">
        <v>214</v>
      </c>
      <c r="DP44" s="1609"/>
      <c r="DQ44" s="1612" t="str">
        <f>IF(年末調整1!$V$83="01","○","")</f>
        <v/>
      </c>
      <c r="DR44" s="1613"/>
      <c r="DS44" s="1614"/>
      <c r="DT44" s="1621"/>
      <c r="DU44" s="1622"/>
      <c r="DV44" s="1622"/>
      <c r="DW44" s="1622"/>
      <c r="DX44" s="1622"/>
      <c r="DY44" s="1622"/>
      <c r="DZ44" s="1622"/>
      <c r="EA44" s="1623"/>
    </row>
    <row r="45" spans="2:131" ht="33" customHeight="1" x14ac:dyDescent="0.15">
      <c r="B45" s="1687"/>
      <c r="C45" s="1688"/>
      <c r="D45" s="1558"/>
      <c r="E45" s="1636" t="s">
        <v>212</v>
      </c>
      <c r="F45" s="1637"/>
      <c r="G45" s="1637"/>
      <c r="H45" s="1637"/>
      <c r="I45" s="1637"/>
      <c r="J45" s="1638">
        <f>年末調整1!$G$62</f>
        <v>0</v>
      </c>
      <c r="K45" s="1639"/>
      <c r="L45" s="1639"/>
      <c r="M45" s="1639"/>
      <c r="N45" s="1639"/>
      <c r="O45" s="1639"/>
      <c r="P45" s="1639"/>
      <c r="Q45" s="1639"/>
      <c r="R45" s="1639"/>
      <c r="S45" s="1639"/>
      <c r="T45" s="1639"/>
      <c r="U45" s="1639"/>
      <c r="V45" s="1639"/>
      <c r="W45" s="1639"/>
      <c r="X45" s="1640"/>
      <c r="Y45" s="1565"/>
      <c r="Z45" s="1566"/>
      <c r="AA45" s="1646"/>
      <c r="AB45" s="1647"/>
      <c r="AC45" s="1647"/>
      <c r="AD45" s="1665"/>
      <c r="AE45" s="1666"/>
      <c r="AF45" s="1648"/>
      <c r="AG45" s="1636" t="s">
        <v>212</v>
      </c>
      <c r="AH45" s="1637"/>
      <c r="AI45" s="1637"/>
      <c r="AJ45" s="1637"/>
      <c r="AK45" s="1637"/>
      <c r="AL45" s="1641">
        <f>年末調整1!$G$84</f>
        <v>0</v>
      </c>
      <c r="AM45" s="1642"/>
      <c r="AN45" s="1642"/>
      <c r="AO45" s="1642"/>
      <c r="AP45" s="1642"/>
      <c r="AQ45" s="1642"/>
      <c r="AR45" s="1642"/>
      <c r="AS45" s="1642"/>
      <c r="AT45" s="1642"/>
      <c r="AU45" s="1642"/>
      <c r="AV45" s="1642"/>
      <c r="AW45" s="1642"/>
      <c r="AX45" s="1642"/>
      <c r="AY45" s="1642"/>
      <c r="AZ45" s="1643"/>
      <c r="BA45" s="1565"/>
      <c r="BB45" s="1566"/>
      <c r="BC45" s="1646"/>
      <c r="BD45" s="1647"/>
      <c r="BE45" s="1647"/>
      <c r="BF45" s="1747" t="s">
        <v>245</v>
      </c>
      <c r="BG45" s="1748"/>
      <c r="BH45" s="1748"/>
      <c r="BI45" s="1748"/>
      <c r="BJ45" s="1748"/>
      <c r="BK45" s="1748"/>
      <c r="BL45" s="1748"/>
      <c r="BM45" s="1749"/>
      <c r="BP45" s="1632"/>
      <c r="BQ45" s="1633"/>
      <c r="BR45" s="1628"/>
      <c r="BS45" s="1490" t="s">
        <v>212</v>
      </c>
      <c r="BT45" s="1491"/>
      <c r="BU45" s="1491"/>
      <c r="BV45" s="1491"/>
      <c r="BW45" s="1492"/>
      <c r="BX45" s="1495">
        <f>年末調整1!$G$62</f>
        <v>0</v>
      </c>
      <c r="BY45" s="1496"/>
      <c r="BZ45" s="1496"/>
      <c r="CA45" s="1496"/>
      <c r="CB45" s="1496"/>
      <c r="CC45" s="1496"/>
      <c r="CD45" s="1496"/>
      <c r="CE45" s="1496"/>
      <c r="CF45" s="1496"/>
      <c r="CG45" s="1496"/>
      <c r="CH45" s="1496"/>
      <c r="CI45" s="1496"/>
      <c r="CJ45" s="1496"/>
      <c r="CK45" s="1496"/>
      <c r="CL45" s="1627"/>
      <c r="CM45" s="1610"/>
      <c r="CN45" s="1611"/>
      <c r="CO45" s="1615"/>
      <c r="CP45" s="1616"/>
      <c r="CQ45" s="1617"/>
      <c r="CR45" s="1632"/>
      <c r="CS45" s="1633"/>
      <c r="CT45" s="1628"/>
      <c r="CU45" s="1490" t="s">
        <v>212</v>
      </c>
      <c r="CV45" s="1491"/>
      <c r="CW45" s="1491"/>
      <c r="CX45" s="1491"/>
      <c r="CY45" s="1492"/>
      <c r="CZ45" s="1495">
        <f>年末調整1!$G$84</f>
        <v>0</v>
      </c>
      <c r="DA45" s="1496"/>
      <c r="DB45" s="1496"/>
      <c r="DC45" s="1496"/>
      <c r="DD45" s="1496"/>
      <c r="DE45" s="1496"/>
      <c r="DF45" s="1496"/>
      <c r="DG45" s="1496"/>
      <c r="DH45" s="1496"/>
      <c r="DI45" s="1496"/>
      <c r="DJ45" s="1496"/>
      <c r="DK45" s="1496"/>
      <c r="DL45" s="1496"/>
      <c r="DM45" s="1496"/>
      <c r="DN45" s="1627"/>
      <c r="DO45" s="1610"/>
      <c r="DP45" s="1611"/>
      <c r="DQ45" s="1615"/>
      <c r="DR45" s="1616"/>
      <c r="DS45" s="1617"/>
      <c r="DT45" s="1621"/>
      <c r="DU45" s="1622"/>
      <c r="DV45" s="1622"/>
      <c r="DW45" s="1622"/>
      <c r="DX45" s="1622"/>
      <c r="DY45" s="1622"/>
      <c r="DZ45" s="1622"/>
      <c r="EA45" s="1623"/>
    </row>
    <row r="46" spans="2:131" ht="27.75" customHeight="1" x14ac:dyDescent="0.15">
      <c r="B46" s="1687"/>
      <c r="C46" s="1688"/>
      <c r="D46" s="1559"/>
      <c r="E46" s="1603" t="s">
        <v>192</v>
      </c>
      <c r="F46" s="1604"/>
      <c r="G46" s="1604"/>
      <c r="H46" s="1604"/>
      <c r="I46" s="1605"/>
      <c r="J46" s="1606" t="str">
        <f>DBCS(年末調整1!$X$61)</f>
        <v/>
      </c>
      <c r="K46" s="1607"/>
      <c r="L46" s="1607"/>
      <c r="M46" s="1607"/>
      <c r="N46" s="1607"/>
      <c r="O46" s="1607"/>
      <c r="P46" s="1607"/>
      <c r="Q46" s="1601" t="str">
        <f>DBCS(年末調整1!$AB$61)</f>
        <v/>
      </c>
      <c r="R46" s="1601"/>
      <c r="S46" s="1601"/>
      <c r="T46" s="1601"/>
      <c r="U46" s="1601"/>
      <c r="V46" s="1601"/>
      <c r="W46" s="1601" t="str">
        <f>DBCS(年末調整1!$AF$61)</f>
        <v/>
      </c>
      <c r="X46" s="1601"/>
      <c r="Y46" s="1601"/>
      <c r="Z46" s="1601"/>
      <c r="AA46" s="1601"/>
      <c r="AB46" s="1601"/>
      <c r="AC46" s="1602"/>
      <c r="AD46" s="1665"/>
      <c r="AE46" s="1666"/>
      <c r="AF46" s="1648"/>
      <c r="AG46" s="1603" t="s">
        <v>192</v>
      </c>
      <c r="AH46" s="1604"/>
      <c r="AI46" s="1604"/>
      <c r="AJ46" s="1604"/>
      <c r="AK46" s="1605"/>
      <c r="AL46" s="1658" t="str">
        <f>DBCS(年末調整1!$X$83)</f>
        <v/>
      </c>
      <c r="AM46" s="1659"/>
      <c r="AN46" s="1659"/>
      <c r="AO46" s="1659"/>
      <c r="AP46" s="1659"/>
      <c r="AQ46" s="1659"/>
      <c r="AR46" s="1659"/>
      <c r="AS46" s="1660" t="str">
        <f>DBCS(年末調整1!$AB$83)</f>
        <v/>
      </c>
      <c r="AT46" s="1660"/>
      <c r="AU46" s="1660"/>
      <c r="AV46" s="1660"/>
      <c r="AW46" s="1660"/>
      <c r="AX46" s="1660"/>
      <c r="AY46" s="1660" t="str">
        <f>DBCS(年末調整1!$AF$83)</f>
        <v/>
      </c>
      <c r="AZ46" s="1660"/>
      <c r="BA46" s="1660"/>
      <c r="BB46" s="1660"/>
      <c r="BC46" s="1660"/>
      <c r="BD46" s="1660"/>
      <c r="BE46" s="1661"/>
      <c r="BF46" s="184"/>
      <c r="BG46" s="185"/>
      <c r="BH46" s="185"/>
      <c r="BI46" s="185"/>
      <c r="BJ46" s="185"/>
      <c r="BK46" s="185"/>
      <c r="BL46" s="185"/>
      <c r="BM46" s="186"/>
      <c r="BP46" s="1632"/>
      <c r="BQ46" s="1633"/>
      <c r="BR46" s="1628"/>
      <c r="BS46" s="1520"/>
      <c r="BT46" s="1521"/>
      <c r="BU46" s="1521"/>
      <c r="BV46" s="1521"/>
      <c r="BW46" s="1521"/>
      <c r="BX46" s="1521"/>
      <c r="BY46" s="1521"/>
      <c r="BZ46" s="1521"/>
      <c r="CA46" s="1521"/>
      <c r="CB46" s="1521"/>
      <c r="CC46" s="1521"/>
      <c r="CD46" s="1521"/>
      <c r="CE46" s="1521"/>
      <c r="CF46" s="1521"/>
      <c r="CG46" s="1521"/>
      <c r="CH46" s="1521"/>
      <c r="CI46" s="1521"/>
      <c r="CJ46" s="1521"/>
      <c r="CK46" s="1521"/>
      <c r="CL46" s="1521"/>
      <c r="CM46" s="1521"/>
      <c r="CN46" s="1521"/>
      <c r="CO46" s="1521"/>
      <c r="CP46" s="1521"/>
      <c r="CQ46" s="1522"/>
      <c r="CR46" s="1632"/>
      <c r="CS46" s="1633"/>
      <c r="CT46" s="1628"/>
      <c r="CU46" s="1520"/>
      <c r="CV46" s="1521"/>
      <c r="CW46" s="1521"/>
      <c r="CX46" s="1521"/>
      <c r="CY46" s="1521"/>
      <c r="CZ46" s="1521"/>
      <c r="DA46" s="1521"/>
      <c r="DB46" s="1521"/>
      <c r="DC46" s="1521"/>
      <c r="DD46" s="1521"/>
      <c r="DE46" s="1521"/>
      <c r="DF46" s="1521"/>
      <c r="DG46" s="1521"/>
      <c r="DH46" s="1521"/>
      <c r="DI46" s="1521"/>
      <c r="DJ46" s="1521"/>
      <c r="DK46" s="1521"/>
      <c r="DL46" s="1521"/>
      <c r="DM46" s="1521"/>
      <c r="DN46" s="1521"/>
      <c r="DO46" s="1521"/>
      <c r="DP46" s="1521"/>
      <c r="DQ46" s="1521"/>
      <c r="DR46" s="1521"/>
      <c r="DS46" s="1522"/>
      <c r="DT46" s="1621"/>
      <c r="DU46" s="1622"/>
      <c r="DV46" s="1622"/>
      <c r="DW46" s="1622"/>
      <c r="DX46" s="1622"/>
      <c r="DY46" s="1622"/>
      <c r="DZ46" s="1622"/>
      <c r="EA46" s="1623"/>
    </row>
    <row r="47" spans="2:131" ht="15.75" customHeight="1" x14ac:dyDescent="0.15">
      <c r="B47" s="1687"/>
      <c r="C47" s="1688"/>
      <c r="D47" s="1557">
        <v>4</v>
      </c>
      <c r="E47" s="1439" t="s">
        <v>213</v>
      </c>
      <c r="F47" s="1440"/>
      <c r="G47" s="1440"/>
      <c r="H47" s="1440"/>
      <c r="I47" s="1440"/>
      <c r="J47" s="1560">
        <f>年末調整1!$G$64</f>
        <v>0</v>
      </c>
      <c r="K47" s="1561"/>
      <c r="L47" s="1561"/>
      <c r="M47" s="1561"/>
      <c r="N47" s="1561"/>
      <c r="O47" s="1561"/>
      <c r="P47" s="1561"/>
      <c r="Q47" s="1561"/>
      <c r="R47" s="1561"/>
      <c r="S47" s="1561"/>
      <c r="T47" s="1561"/>
      <c r="U47" s="1561"/>
      <c r="V47" s="1561"/>
      <c r="W47" s="1561"/>
      <c r="X47" s="1562"/>
      <c r="Y47" s="1563" t="s">
        <v>214</v>
      </c>
      <c r="Z47" s="1564"/>
      <c r="AA47" s="1644">
        <f>年末調整1!$V$64</f>
        <v>0</v>
      </c>
      <c r="AB47" s="1645"/>
      <c r="AC47" s="1645"/>
      <c r="AD47" s="1665"/>
      <c r="AE47" s="1666"/>
      <c r="AF47" s="1648">
        <v>4</v>
      </c>
      <c r="AG47" s="1439" t="s">
        <v>213</v>
      </c>
      <c r="AH47" s="1440"/>
      <c r="AI47" s="1440"/>
      <c r="AJ47" s="1440"/>
      <c r="AK47" s="1440"/>
      <c r="AL47" s="1651">
        <f>年末調整1!$H$86</f>
        <v>0</v>
      </c>
      <c r="AM47" s="1652"/>
      <c r="AN47" s="1652"/>
      <c r="AO47" s="1652"/>
      <c r="AP47" s="1652"/>
      <c r="AQ47" s="1652"/>
      <c r="AR47" s="1652"/>
      <c r="AS47" s="1652"/>
      <c r="AT47" s="1652"/>
      <c r="AU47" s="1652"/>
      <c r="AV47" s="1652"/>
      <c r="AW47" s="1652"/>
      <c r="AX47" s="1652"/>
      <c r="AY47" s="1652"/>
      <c r="AZ47" s="1653"/>
      <c r="BA47" s="1654" t="s">
        <v>214</v>
      </c>
      <c r="BB47" s="1655"/>
      <c r="BC47" s="1656">
        <f>年末調整1!$V$86</f>
        <v>0</v>
      </c>
      <c r="BD47" s="1657"/>
      <c r="BE47" s="1657"/>
      <c r="BF47" s="505"/>
      <c r="BG47" s="506"/>
      <c r="BH47" s="506"/>
      <c r="BI47" s="506"/>
      <c r="BJ47" s="506"/>
      <c r="BK47" s="506"/>
      <c r="BL47" s="506"/>
      <c r="BM47" s="507"/>
      <c r="BP47" s="1632"/>
      <c r="BQ47" s="1633"/>
      <c r="BR47" s="1628">
        <v>4</v>
      </c>
      <c r="BS47" s="1509" t="s">
        <v>213</v>
      </c>
      <c r="BT47" s="1510"/>
      <c r="BU47" s="1510"/>
      <c r="BV47" s="1510"/>
      <c r="BW47" s="1511"/>
      <c r="BX47" s="1512">
        <f>年末調整1!$G$64</f>
        <v>0</v>
      </c>
      <c r="BY47" s="1513"/>
      <c r="BZ47" s="1513"/>
      <c r="CA47" s="1513"/>
      <c r="CB47" s="1513"/>
      <c r="CC47" s="1513"/>
      <c r="CD47" s="1513"/>
      <c r="CE47" s="1513"/>
      <c r="CF47" s="1513"/>
      <c r="CG47" s="1513"/>
      <c r="CH47" s="1513"/>
      <c r="CI47" s="1513"/>
      <c r="CJ47" s="1513"/>
      <c r="CK47" s="1513"/>
      <c r="CL47" s="1629"/>
      <c r="CM47" s="1608" t="s">
        <v>214</v>
      </c>
      <c r="CN47" s="1609"/>
      <c r="CO47" s="1612">
        <f>年末調整1!$V$64</f>
        <v>0</v>
      </c>
      <c r="CP47" s="1613"/>
      <c r="CQ47" s="1614"/>
      <c r="CR47" s="1632"/>
      <c r="CS47" s="1633"/>
      <c r="CT47" s="1628">
        <v>4</v>
      </c>
      <c r="CU47" s="1509" t="s">
        <v>213</v>
      </c>
      <c r="CV47" s="1510"/>
      <c r="CW47" s="1510"/>
      <c r="CX47" s="1510"/>
      <c r="CY47" s="1511"/>
      <c r="CZ47" s="1512">
        <f>年末調整1!$H$86</f>
        <v>0</v>
      </c>
      <c r="DA47" s="1513"/>
      <c r="DB47" s="1513"/>
      <c r="DC47" s="1513"/>
      <c r="DD47" s="1513"/>
      <c r="DE47" s="1513"/>
      <c r="DF47" s="1513"/>
      <c r="DG47" s="1513"/>
      <c r="DH47" s="1513"/>
      <c r="DI47" s="1513"/>
      <c r="DJ47" s="1513"/>
      <c r="DK47" s="1513"/>
      <c r="DL47" s="1513"/>
      <c r="DM47" s="1513"/>
      <c r="DN47" s="1629"/>
      <c r="DO47" s="1608" t="s">
        <v>214</v>
      </c>
      <c r="DP47" s="1609"/>
      <c r="DQ47" s="1612" t="str">
        <f>IF(年末調整1!$V$86="01","○","")</f>
        <v/>
      </c>
      <c r="DR47" s="1613"/>
      <c r="DS47" s="1614"/>
      <c r="DT47" s="1621"/>
      <c r="DU47" s="1622"/>
      <c r="DV47" s="1622"/>
      <c r="DW47" s="1622"/>
      <c r="DX47" s="1622"/>
      <c r="DY47" s="1622"/>
      <c r="DZ47" s="1622"/>
      <c r="EA47" s="1623"/>
    </row>
    <row r="48" spans="2:131" ht="33" customHeight="1" x14ac:dyDescent="0.15">
      <c r="B48" s="1687"/>
      <c r="C48" s="1688"/>
      <c r="D48" s="1558"/>
      <c r="E48" s="1636" t="s">
        <v>212</v>
      </c>
      <c r="F48" s="1637"/>
      <c r="G48" s="1637"/>
      <c r="H48" s="1637"/>
      <c r="I48" s="1637"/>
      <c r="J48" s="1638">
        <f>年末調整1!$G$65</f>
        <v>0</v>
      </c>
      <c r="K48" s="1639"/>
      <c r="L48" s="1639"/>
      <c r="M48" s="1639"/>
      <c r="N48" s="1639"/>
      <c r="O48" s="1639"/>
      <c r="P48" s="1639"/>
      <c r="Q48" s="1639"/>
      <c r="R48" s="1639"/>
      <c r="S48" s="1639"/>
      <c r="T48" s="1639"/>
      <c r="U48" s="1639"/>
      <c r="V48" s="1639"/>
      <c r="W48" s="1639"/>
      <c r="X48" s="1640"/>
      <c r="Y48" s="1565"/>
      <c r="Z48" s="1566"/>
      <c r="AA48" s="1646"/>
      <c r="AB48" s="1647"/>
      <c r="AC48" s="1647"/>
      <c r="AD48" s="1665"/>
      <c r="AE48" s="1666"/>
      <c r="AF48" s="1648"/>
      <c r="AG48" s="1636" t="s">
        <v>212</v>
      </c>
      <c r="AH48" s="1637"/>
      <c r="AI48" s="1637"/>
      <c r="AJ48" s="1637"/>
      <c r="AK48" s="1637"/>
      <c r="AL48" s="1641">
        <f>年末調整1!$G$87</f>
        <v>0</v>
      </c>
      <c r="AM48" s="1642"/>
      <c r="AN48" s="1642"/>
      <c r="AO48" s="1642"/>
      <c r="AP48" s="1642"/>
      <c r="AQ48" s="1642"/>
      <c r="AR48" s="1642"/>
      <c r="AS48" s="1642"/>
      <c r="AT48" s="1642"/>
      <c r="AU48" s="1642"/>
      <c r="AV48" s="1642"/>
      <c r="AW48" s="1642"/>
      <c r="AX48" s="1642"/>
      <c r="AY48" s="1642"/>
      <c r="AZ48" s="1643"/>
      <c r="BA48" s="1565"/>
      <c r="BB48" s="1566"/>
      <c r="BC48" s="1646"/>
      <c r="BD48" s="1647"/>
      <c r="BE48" s="1647"/>
      <c r="BF48" s="505"/>
      <c r="BG48" s="506"/>
      <c r="BH48" s="506"/>
      <c r="BI48" s="506"/>
      <c r="BJ48" s="506"/>
      <c r="BK48" s="506"/>
      <c r="BL48" s="506"/>
      <c r="BM48" s="507"/>
      <c r="BP48" s="1632"/>
      <c r="BQ48" s="1633"/>
      <c r="BR48" s="1628"/>
      <c r="BS48" s="1490" t="s">
        <v>212</v>
      </c>
      <c r="BT48" s="1491"/>
      <c r="BU48" s="1491"/>
      <c r="BV48" s="1491"/>
      <c r="BW48" s="1492"/>
      <c r="BX48" s="1495">
        <f>年末調整1!$G$65</f>
        <v>0</v>
      </c>
      <c r="BY48" s="1496"/>
      <c r="BZ48" s="1496"/>
      <c r="CA48" s="1496"/>
      <c r="CB48" s="1496"/>
      <c r="CC48" s="1496"/>
      <c r="CD48" s="1496"/>
      <c r="CE48" s="1496"/>
      <c r="CF48" s="1496"/>
      <c r="CG48" s="1496"/>
      <c r="CH48" s="1496"/>
      <c r="CI48" s="1496"/>
      <c r="CJ48" s="1496"/>
      <c r="CK48" s="1496"/>
      <c r="CL48" s="1627"/>
      <c r="CM48" s="1610"/>
      <c r="CN48" s="1611"/>
      <c r="CO48" s="1615"/>
      <c r="CP48" s="1616"/>
      <c r="CQ48" s="1617"/>
      <c r="CR48" s="1632"/>
      <c r="CS48" s="1633"/>
      <c r="CT48" s="1628"/>
      <c r="CU48" s="1490" t="s">
        <v>212</v>
      </c>
      <c r="CV48" s="1491"/>
      <c r="CW48" s="1491"/>
      <c r="CX48" s="1491"/>
      <c r="CY48" s="1492"/>
      <c r="CZ48" s="1495">
        <f>年末調整1!$G$87</f>
        <v>0</v>
      </c>
      <c r="DA48" s="1496"/>
      <c r="DB48" s="1496"/>
      <c r="DC48" s="1496"/>
      <c r="DD48" s="1496"/>
      <c r="DE48" s="1496"/>
      <c r="DF48" s="1496"/>
      <c r="DG48" s="1496"/>
      <c r="DH48" s="1496"/>
      <c r="DI48" s="1496"/>
      <c r="DJ48" s="1496"/>
      <c r="DK48" s="1496"/>
      <c r="DL48" s="1496"/>
      <c r="DM48" s="1496"/>
      <c r="DN48" s="1627"/>
      <c r="DO48" s="1610"/>
      <c r="DP48" s="1611"/>
      <c r="DQ48" s="1615"/>
      <c r="DR48" s="1616"/>
      <c r="DS48" s="1617"/>
      <c r="DT48" s="1621"/>
      <c r="DU48" s="1622"/>
      <c r="DV48" s="1622"/>
      <c r="DW48" s="1622"/>
      <c r="DX48" s="1622"/>
      <c r="DY48" s="1622"/>
      <c r="DZ48" s="1622"/>
      <c r="EA48" s="1623"/>
    </row>
    <row r="49" spans="1:131" ht="27.75" customHeight="1" x14ac:dyDescent="0.15">
      <c r="B49" s="1689"/>
      <c r="C49" s="1690"/>
      <c r="D49" s="1680"/>
      <c r="E49" s="1682" t="s">
        <v>192</v>
      </c>
      <c r="F49" s="1683"/>
      <c r="G49" s="1683"/>
      <c r="H49" s="1683"/>
      <c r="I49" s="1684"/>
      <c r="J49" s="1606" t="str">
        <f>DBCS(年末調整1!$X$64)</f>
        <v/>
      </c>
      <c r="K49" s="1607"/>
      <c r="L49" s="1607"/>
      <c r="M49" s="1607"/>
      <c r="N49" s="1607"/>
      <c r="O49" s="1607"/>
      <c r="P49" s="1607"/>
      <c r="Q49" s="1601" t="str">
        <f>DBCS(年末調整1!$AB$64)</f>
        <v/>
      </c>
      <c r="R49" s="1601"/>
      <c r="S49" s="1601"/>
      <c r="T49" s="1601"/>
      <c r="U49" s="1601"/>
      <c r="V49" s="1601"/>
      <c r="W49" s="1601" t="str">
        <f>DBCS(年末調整1!$AF$64)</f>
        <v/>
      </c>
      <c r="X49" s="1601"/>
      <c r="Y49" s="1601"/>
      <c r="Z49" s="1601"/>
      <c r="AA49" s="1601"/>
      <c r="AB49" s="1601"/>
      <c r="AC49" s="1602"/>
      <c r="AD49" s="1665"/>
      <c r="AE49" s="1666"/>
      <c r="AF49" s="1681"/>
      <c r="AG49" s="1682" t="s">
        <v>192</v>
      </c>
      <c r="AH49" s="1683"/>
      <c r="AI49" s="1683"/>
      <c r="AJ49" s="1683"/>
      <c r="AK49" s="1684"/>
      <c r="AL49" s="1606" t="str">
        <f>DBCS(年末調整1!$X$86)</f>
        <v/>
      </c>
      <c r="AM49" s="1607"/>
      <c r="AN49" s="1607"/>
      <c r="AO49" s="1607"/>
      <c r="AP49" s="1607"/>
      <c r="AQ49" s="1607"/>
      <c r="AR49" s="1607"/>
      <c r="AS49" s="1601" t="str">
        <f>DBCS(年末調整1!$AB$86)</f>
        <v/>
      </c>
      <c r="AT49" s="1601"/>
      <c r="AU49" s="1601"/>
      <c r="AV49" s="1601"/>
      <c r="AW49" s="1601"/>
      <c r="AX49" s="1601"/>
      <c r="AY49" s="1601" t="str">
        <f>DBCS(年末調整1!$AF$86)</f>
        <v/>
      </c>
      <c r="AZ49" s="1601"/>
      <c r="BA49" s="1601"/>
      <c r="BB49" s="1601"/>
      <c r="BC49" s="1601"/>
      <c r="BD49" s="1601"/>
      <c r="BE49" s="1736"/>
      <c r="BF49" s="505"/>
      <c r="BG49" s="506"/>
      <c r="BH49" s="506"/>
      <c r="BI49" s="506"/>
      <c r="BJ49" s="506"/>
      <c r="BK49" s="506"/>
      <c r="BL49" s="506"/>
      <c r="BM49" s="507"/>
      <c r="BP49" s="1634"/>
      <c r="BQ49" s="1635"/>
      <c r="BR49" s="1628"/>
      <c r="BS49" s="1520"/>
      <c r="BT49" s="1521"/>
      <c r="BU49" s="1521"/>
      <c r="BV49" s="1521"/>
      <c r="BW49" s="1521"/>
      <c r="BX49" s="1521"/>
      <c r="BY49" s="1521"/>
      <c r="BZ49" s="1521"/>
      <c r="CA49" s="1521"/>
      <c r="CB49" s="1521"/>
      <c r="CC49" s="1521"/>
      <c r="CD49" s="1521"/>
      <c r="CE49" s="1521"/>
      <c r="CF49" s="1521"/>
      <c r="CG49" s="1521"/>
      <c r="CH49" s="1521"/>
      <c r="CI49" s="1521"/>
      <c r="CJ49" s="1521"/>
      <c r="CK49" s="1521"/>
      <c r="CL49" s="1521"/>
      <c r="CM49" s="1521"/>
      <c r="CN49" s="1521"/>
      <c r="CO49" s="1521"/>
      <c r="CP49" s="1521"/>
      <c r="CQ49" s="1522"/>
      <c r="CR49" s="1634"/>
      <c r="CS49" s="1635"/>
      <c r="CT49" s="1628"/>
      <c r="CU49" s="1520"/>
      <c r="CV49" s="1521"/>
      <c r="CW49" s="1521"/>
      <c r="CX49" s="1521"/>
      <c r="CY49" s="1521"/>
      <c r="CZ49" s="1521"/>
      <c r="DA49" s="1521"/>
      <c r="DB49" s="1521"/>
      <c r="DC49" s="1521"/>
      <c r="DD49" s="1521"/>
      <c r="DE49" s="1521"/>
      <c r="DF49" s="1521"/>
      <c r="DG49" s="1521"/>
      <c r="DH49" s="1521"/>
      <c r="DI49" s="1521"/>
      <c r="DJ49" s="1521"/>
      <c r="DK49" s="1521"/>
      <c r="DL49" s="1521"/>
      <c r="DM49" s="1521"/>
      <c r="DN49" s="1521"/>
      <c r="DO49" s="1521"/>
      <c r="DP49" s="1521"/>
      <c r="DQ49" s="1521"/>
      <c r="DR49" s="1521"/>
      <c r="DS49" s="1522"/>
      <c r="DT49" s="1624"/>
      <c r="DU49" s="1625"/>
      <c r="DV49" s="1625"/>
      <c r="DW49" s="1625"/>
      <c r="DX49" s="1625"/>
      <c r="DY49" s="1625"/>
      <c r="DZ49" s="1625"/>
      <c r="EA49" s="1626"/>
    </row>
    <row r="50" spans="1:131" ht="15.75" customHeight="1" x14ac:dyDescent="0.15">
      <c r="B50" s="1667" t="s">
        <v>111</v>
      </c>
      <c r="C50" s="1667"/>
      <c r="D50" s="1667"/>
      <c r="E50" s="1667" t="s">
        <v>112</v>
      </c>
      <c r="F50" s="1667"/>
      <c r="G50" s="1667"/>
      <c r="H50" s="1667" t="s">
        <v>113</v>
      </c>
      <c r="I50" s="1667"/>
      <c r="J50" s="1667"/>
      <c r="K50" s="1667" t="s">
        <v>114</v>
      </c>
      <c r="L50" s="1667"/>
      <c r="M50" s="1667"/>
      <c r="N50" s="1667" t="s">
        <v>3</v>
      </c>
      <c r="O50" s="1667"/>
      <c r="P50" s="1667"/>
      <c r="Q50" s="1668" t="s">
        <v>115</v>
      </c>
      <c r="R50" s="1669"/>
      <c r="S50" s="1669"/>
      <c r="T50" s="1669"/>
      <c r="U50" s="1669"/>
      <c r="V50" s="1670"/>
      <c r="W50" s="1671" t="s">
        <v>376</v>
      </c>
      <c r="X50" s="1672"/>
      <c r="Y50" s="1672"/>
      <c r="Z50" s="1671" t="s">
        <v>375</v>
      </c>
      <c r="AA50" s="1672"/>
      <c r="AB50" s="1673"/>
      <c r="AC50" s="1667" t="s">
        <v>119</v>
      </c>
      <c r="AD50" s="1667"/>
      <c r="AE50" s="1667"/>
      <c r="AF50" s="1710"/>
      <c r="AG50" s="1691" t="s">
        <v>83</v>
      </c>
      <c r="AH50" s="1692"/>
      <c r="AI50" s="1692"/>
      <c r="AJ50" s="1692"/>
      <c r="AK50" s="1692"/>
      <c r="AL50" s="1692"/>
      <c r="AM50" s="1692"/>
      <c r="AN50" s="1692"/>
      <c r="AO50" s="1692"/>
      <c r="AP50" s="1692"/>
      <c r="AQ50" s="1692"/>
      <c r="AR50" s="1692"/>
      <c r="AS50" s="1692"/>
      <c r="AT50" s="1692"/>
      <c r="AU50" s="1693"/>
      <c r="AV50" s="1691" t="s">
        <v>391</v>
      </c>
      <c r="AW50" s="1692"/>
      <c r="AX50" s="1692"/>
      <c r="AY50" s="1692"/>
      <c r="AZ50" s="1692"/>
      <c r="BA50" s="1692"/>
      <c r="BB50" s="1692"/>
      <c r="BC50" s="1692"/>
      <c r="BD50" s="1692"/>
      <c r="BE50" s="1692"/>
      <c r="BF50" s="1692"/>
      <c r="BG50" s="1692"/>
      <c r="BH50" s="1692"/>
      <c r="BI50" s="1692"/>
      <c r="BJ50" s="1692"/>
      <c r="BK50" s="1692"/>
      <c r="BL50" s="1692"/>
      <c r="BM50" s="1693"/>
      <c r="BP50" s="1667" t="s">
        <v>111</v>
      </c>
      <c r="BQ50" s="1667"/>
      <c r="BR50" s="1667"/>
      <c r="BS50" s="1667" t="s">
        <v>112</v>
      </c>
      <c r="BT50" s="1667"/>
      <c r="BU50" s="1667"/>
      <c r="BV50" s="1667" t="s">
        <v>113</v>
      </c>
      <c r="BW50" s="1667"/>
      <c r="BX50" s="1667"/>
      <c r="BY50" s="1667" t="s">
        <v>114</v>
      </c>
      <c r="BZ50" s="1667"/>
      <c r="CA50" s="1667"/>
      <c r="CB50" s="1667" t="s">
        <v>3</v>
      </c>
      <c r="CC50" s="1667"/>
      <c r="CD50" s="1667"/>
      <c r="CE50" s="1668" t="s">
        <v>115</v>
      </c>
      <c r="CF50" s="1669"/>
      <c r="CG50" s="1669"/>
      <c r="CH50" s="1669"/>
      <c r="CI50" s="1669"/>
      <c r="CJ50" s="1670"/>
      <c r="CK50" s="1671" t="s">
        <v>376</v>
      </c>
      <c r="CL50" s="1672"/>
      <c r="CM50" s="1672"/>
      <c r="CN50" s="1671" t="s">
        <v>375</v>
      </c>
      <c r="CO50" s="1672"/>
      <c r="CP50" s="1673"/>
      <c r="CQ50" s="1667" t="s">
        <v>119</v>
      </c>
      <c r="CR50" s="1667"/>
      <c r="CS50" s="1667"/>
      <c r="CT50" s="1710"/>
      <c r="CU50" s="1691" t="s">
        <v>83</v>
      </c>
      <c r="CV50" s="1692"/>
      <c r="CW50" s="1692"/>
      <c r="CX50" s="1692"/>
      <c r="CY50" s="1692"/>
      <c r="CZ50" s="1692"/>
      <c r="DA50" s="1692"/>
      <c r="DB50" s="1692"/>
      <c r="DC50" s="1692"/>
      <c r="DD50" s="1692"/>
      <c r="DE50" s="1692"/>
      <c r="DF50" s="1692"/>
      <c r="DG50" s="1692"/>
      <c r="DH50" s="1692"/>
      <c r="DI50" s="1693"/>
      <c r="DJ50" s="1691" t="s">
        <v>391</v>
      </c>
      <c r="DK50" s="1692"/>
      <c r="DL50" s="1692"/>
      <c r="DM50" s="1692"/>
      <c r="DN50" s="1692"/>
      <c r="DO50" s="1692"/>
      <c r="DP50" s="1692"/>
      <c r="DQ50" s="1692"/>
      <c r="DR50" s="1692"/>
      <c r="DS50" s="1692"/>
      <c r="DT50" s="1692"/>
      <c r="DU50" s="1692"/>
      <c r="DV50" s="1692"/>
      <c r="DW50" s="1692"/>
      <c r="DX50" s="1692"/>
      <c r="DY50" s="1692"/>
      <c r="DZ50" s="1692"/>
      <c r="EA50" s="1693"/>
    </row>
    <row r="51" spans="1:131" ht="15.75" customHeight="1" x14ac:dyDescent="0.15">
      <c r="B51" s="1667"/>
      <c r="C51" s="1667"/>
      <c r="D51" s="1667"/>
      <c r="E51" s="1667"/>
      <c r="F51" s="1667"/>
      <c r="G51" s="1667"/>
      <c r="H51" s="1667"/>
      <c r="I51" s="1667"/>
      <c r="J51" s="1667"/>
      <c r="K51" s="1667"/>
      <c r="L51" s="1667"/>
      <c r="M51" s="1667"/>
      <c r="N51" s="1667"/>
      <c r="O51" s="1667"/>
      <c r="P51" s="1667"/>
      <c r="Q51" s="1671" t="s">
        <v>116</v>
      </c>
      <c r="R51" s="1672"/>
      <c r="S51" s="1673"/>
      <c r="T51" s="1671" t="s">
        <v>117</v>
      </c>
      <c r="U51" s="1672"/>
      <c r="V51" s="1673"/>
      <c r="W51" s="1674"/>
      <c r="X51" s="1675"/>
      <c r="Y51" s="1675"/>
      <c r="Z51" s="1674"/>
      <c r="AA51" s="1675"/>
      <c r="AB51" s="1676"/>
      <c r="AC51" s="1667"/>
      <c r="AD51" s="1667"/>
      <c r="AE51" s="1667"/>
      <c r="AF51" s="1711"/>
      <c r="AG51" s="1694"/>
      <c r="AH51" s="1695"/>
      <c r="AI51" s="1695"/>
      <c r="AJ51" s="1695"/>
      <c r="AK51" s="1695"/>
      <c r="AL51" s="1695"/>
      <c r="AM51" s="1695"/>
      <c r="AN51" s="1695"/>
      <c r="AO51" s="1695"/>
      <c r="AP51" s="1695"/>
      <c r="AQ51" s="1695"/>
      <c r="AR51" s="1695"/>
      <c r="AS51" s="1695"/>
      <c r="AT51" s="1695"/>
      <c r="AU51" s="1696"/>
      <c r="AV51" s="1694"/>
      <c r="AW51" s="1695"/>
      <c r="AX51" s="1695"/>
      <c r="AY51" s="1695"/>
      <c r="AZ51" s="1695"/>
      <c r="BA51" s="1695"/>
      <c r="BB51" s="1695"/>
      <c r="BC51" s="1695"/>
      <c r="BD51" s="1695"/>
      <c r="BE51" s="1695"/>
      <c r="BF51" s="1695"/>
      <c r="BG51" s="1695"/>
      <c r="BH51" s="1695"/>
      <c r="BI51" s="1695"/>
      <c r="BJ51" s="1695"/>
      <c r="BK51" s="1695"/>
      <c r="BL51" s="1695"/>
      <c r="BM51" s="1696"/>
      <c r="BP51" s="1667"/>
      <c r="BQ51" s="1667"/>
      <c r="BR51" s="1667"/>
      <c r="BS51" s="1667"/>
      <c r="BT51" s="1667"/>
      <c r="BU51" s="1667"/>
      <c r="BV51" s="1667"/>
      <c r="BW51" s="1667"/>
      <c r="BX51" s="1667"/>
      <c r="BY51" s="1667"/>
      <c r="BZ51" s="1667"/>
      <c r="CA51" s="1667"/>
      <c r="CB51" s="1667"/>
      <c r="CC51" s="1667"/>
      <c r="CD51" s="1667"/>
      <c r="CE51" s="1671" t="s">
        <v>116</v>
      </c>
      <c r="CF51" s="1672"/>
      <c r="CG51" s="1673"/>
      <c r="CH51" s="1671" t="s">
        <v>117</v>
      </c>
      <c r="CI51" s="1672"/>
      <c r="CJ51" s="1673"/>
      <c r="CK51" s="1674"/>
      <c r="CL51" s="1675"/>
      <c r="CM51" s="1675"/>
      <c r="CN51" s="1674"/>
      <c r="CO51" s="1675"/>
      <c r="CP51" s="1676"/>
      <c r="CQ51" s="1667"/>
      <c r="CR51" s="1667"/>
      <c r="CS51" s="1667"/>
      <c r="CT51" s="1711"/>
      <c r="CU51" s="1694"/>
      <c r="CV51" s="1695"/>
      <c r="CW51" s="1695"/>
      <c r="CX51" s="1695"/>
      <c r="CY51" s="1695"/>
      <c r="CZ51" s="1695"/>
      <c r="DA51" s="1695"/>
      <c r="DB51" s="1695"/>
      <c r="DC51" s="1695"/>
      <c r="DD51" s="1695"/>
      <c r="DE51" s="1695"/>
      <c r="DF51" s="1695"/>
      <c r="DG51" s="1695"/>
      <c r="DH51" s="1695"/>
      <c r="DI51" s="1696"/>
      <c r="DJ51" s="1694"/>
      <c r="DK51" s="1695"/>
      <c r="DL51" s="1695"/>
      <c r="DM51" s="1695"/>
      <c r="DN51" s="1695"/>
      <c r="DO51" s="1695"/>
      <c r="DP51" s="1695"/>
      <c r="DQ51" s="1695"/>
      <c r="DR51" s="1695"/>
      <c r="DS51" s="1695"/>
      <c r="DT51" s="1695"/>
      <c r="DU51" s="1695"/>
      <c r="DV51" s="1695"/>
      <c r="DW51" s="1695"/>
      <c r="DX51" s="1695"/>
      <c r="DY51" s="1695"/>
      <c r="DZ51" s="1695"/>
      <c r="EA51" s="1696"/>
    </row>
    <row r="52" spans="1:131" ht="15.75" customHeight="1" x14ac:dyDescent="0.15">
      <c r="B52" s="1667"/>
      <c r="C52" s="1667"/>
      <c r="D52" s="1667"/>
      <c r="E52" s="1667"/>
      <c r="F52" s="1667"/>
      <c r="G52" s="1667"/>
      <c r="H52" s="1667"/>
      <c r="I52" s="1667"/>
      <c r="J52" s="1667"/>
      <c r="K52" s="1667"/>
      <c r="L52" s="1667"/>
      <c r="M52" s="1667"/>
      <c r="N52" s="1667"/>
      <c r="O52" s="1667"/>
      <c r="P52" s="1667"/>
      <c r="Q52" s="1674"/>
      <c r="R52" s="1675"/>
      <c r="S52" s="1676"/>
      <c r="T52" s="1674"/>
      <c r="U52" s="1675"/>
      <c r="V52" s="1676"/>
      <c r="W52" s="1674"/>
      <c r="X52" s="1675"/>
      <c r="Y52" s="1675"/>
      <c r="Z52" s="1674"/>
      <c r="AA52" s="1675"/>
      <c r="AB52" s="1676"/>
      <c r="AC52" s="1667"/>
      <c r="AD52" s="1667"/>
      <c r="AE52" s="1667"/>
      <c r="AF52" s="1711"/>
      <c r="AG52" s="1691" t="s">
        <v>84</v>
      </c>
      <c r="AH52" s="1692"/>
      <c r="AI52" s="1693"/>
      <c r="AJ52" s="1691" t="s">
        <v>85</v>
      </c>
      <c r="AK52" s="1692"/>
      <c r="AL52" s="1693"/>
      <c r="AM52" s="1691" t="s">
        <v>86</v>
      </c>
      <c r="AN52" s="1692"/>
      <c r="AO52" s="1693"/>
      <c r="AP52" s="1691" t="s">
        <v>2</v>
      </c>
      <c r="AQ52" s="1692"/>
      <c r="AR52" s="1693"/>
      <c r="AS52" s="1691" t="s">
        <v>87</v>
      </c>
      <c r="AT52" s="1692"/>
      <c r="AU52" s="1693"/>
      <c r="AV52" s="1691" t="s">
        <v>387</v>
      </c>
      <c r="AW52" s="1692"/>
      <c r="AX52" s="1692"/>
      <c r="AY52" s="1692"/>
      <c r="AZ52" s="1692"/>
      <c r="BA52" s="1692"/>
      <c r="BB52" s="1692"/>
      <c r="BC52" s="1692"/>
      <c r="BD52" s="1693"/>
      <c r="BE52" s="1691" t="s">
        <v>86</v>
      </c>
      <c r="BF52" s="1692"/>
      <c r="BG52" s="1693"/>
      <c r="BH52" s="1691" t="s">
        <v>2</v>
      </c>
      <c r="BI52" s="1692"/>
      <c r="BJ52" s="1693"/>
      <c r="BK52" s="1691" t="s">
        <v>87</v>
      </c>
      <c r="BL52" s="1692"/>
      <c r="BM52" s="1693"/>
      <c r="BP52" s="1667"/>
      <c r="BQ52" s="1667"/>
      <c r="BR52" s="1667"/>
      <c r="BS52" s="1667"/>
      <c r="BT52" s="1667"/>
      <c r="BU52" s="1667"/>
      <c r="BV52" s="1667"/>
      <c r="BW52" s="1667"/>
      <c r="BX52" s="1667"/>
      <c r="BY52" s="1667"/>
      <c r="BZ52" s="1667"/>
      <c r="CA52" s="1667"/>
      <c r="CB52" s="1667"/>
      <c r="CC52" s="1667"/>
      <c r="CD52" s="1667"/>
      <c r="CE52" s="1674"/>
      <c r="CF52" s="1675"/>
      <c r="CG52" s="1676"/>
      <c r="CH52" s="1674"/>
      <c r="CI52" s="1675"/>
      <c r="CJ52" s="1676"/>
      <c r="CK52" s="1674"/>
      <c r="CL52" s="1675"/>
      <c r="CM52" s="1675"/>
      <c r="CN52" s="1674"/>
      <c r="CO52" s="1675"/>
      <c r="CP52" s="1676"/>
      <c r="CQ52" s="1667"/>
      <c r="CR52" s="1667"/>
      <c r="CS52" s="1667"/>
      <c r="CT52" s="1711"/>
      <c r="CU52" s="1691" t="s">
        <v>84</v>
      </c>
      <c r="CV52" s="1692"/>
      <c r="CW52" s="1693"/>
      <c r="CX52" s="1691" t="s">
        <v>85</v>
      </c>
      <c r="CY52" s="1692"/>
      <c r="CZ52" s="1693"/>
      <c r="DA52" s="1691" t="s">
        <v>86</v>
      </c>
      <c r="DB52" s="1692"/>
      <c r="DC52" s="1693"/>
      <c r="DD52" s="1691" t="s">
        <v>2</v>
      </c>
      <c r="DE52" s="1692"/>
      <c r="DF52" s="1693"/>
      <c r="DG52" s="1691" t="s">
        <v>87</v>
      </c>
      <c r="DH52" s="1692"/>
      <c r="DI52" s="1693"/>
      <c r="DJ52" s="1691" t="s">
        <v>387</v>
      </c>
      <c r="DK52" s="1692"/>
      <c r="DL52" s="1692"/>
      <c r="DM52" s="1692"/>
      <c r="DN52" s="1692"/>
      <c r="DO52" s="1692"/>
      <c r="DP52" s="1692"/>
      <c r="DQ52" s="1692"/>
      <c r="DR52" s="1693"/>
      <c r="DS52" s="1691" t="s">
        <v>86</v>
      </c>
      <c r="DT52" s="1692"/>
      <c r="DU52" s="1693"/>
      <c r="DV52" s="1691" t="s">
        <v>2</v>
      </c>
      <c r="DW52" s="1692"/>
      <c r="DX52" s="1693"/>
      <c r="DY52" s="1691" t="s">
        <v>87</v>
      </c>
      <c r="DZ52" s="1692"/>
      <c r="EA52" s="1693"/>
    </row>
    <row r="53" spans="1:131" ht="15.75" customHeight="1" x14ac:dyDescent="0.15">
      <c r="B53" s="1667"/>
      <c r="C53" s="1667"/>
      <c r="D53" s="1667"/>
      <c r="E53" s="1667"/>
      <c r="F53" s="1667"/>
      <c r="G53" s="1667"/>
      <c r="H53" s="1667"/>
      <c r="I53" s="1667"/>
      <c r="J53" s="1667"/>
      <c r="K53" s="1667"/>
      <c r="L53" s="1667"/>
      <c r="M53" s="1667"/>
      <c r="N53" s="1667"/>
      <c r="O53" s="1667"/>
      <c r="P53" s="1667"/>
      <c r="Q53" s="1677"/>
      <c r="R53" s="1678"/>
      <c r="S53" s="1679"/>
      <c r="T53" s="1677"/>
      <c r="U53" s="1678"/>
      <c r="V53" s="1679"/>
      <c r="W53" s="1677"/>
      <c r="X53" s="1678"/>
      <c r="Y53" s="1678"/>
      <c r="Z53" s="1677"/>
      <c r="AA53" s="1678"/>
      <c r="AB53" s="1679"/>
      <c r="AC53" s="1667"/>
      <c r="AD53" s="1667"/>
      <c r="AE53" s="1667"/>
      <c r="AF53" s="1711"/>
      <c r="AG53" s="1694"/>
      <c r="AH53" s="1695"/>
      <c r="AI53" s="1696"/>
      <c r="AJ53" s="1694"/>
      <c r="AK53" s="1695"/>
      <c r="AL53" s="1696"/>
      <c r="AM53" s="1694"/>
      <c r="AN53" s="1695"/>
      <c r="AO53" s="1696"/>
      <c r="AP53" s="1694"/>
      <c r="AQ53" s="1695"/>
      <c r="AR53" s="1696"/>
      <c r="AS53" s="1694"/>
      <c r="AT53" s="1695"/>
      <c r="AU53" s="1696"/>
      <c r="AV53" s="1694"/>
      <c r="AW53" s="1695"/>
      <c r="AX53" s="1695"/>
      <c r="AY53" s="1695"/>
      <c r="AZ53" s="1695"/>
      <c r="BA53" s="1695"/>
      <c r="BB53" s="1695"/>
      <c r="BC53" s="1695"/>
      <c r="BD53" s="1696"/>
      <c r="BE53" s="1694"/>
      <c r="BF53" s="1695"/>
      <c r="BG53" s="1696"/>
      <c r="BH53" s="1694"/>
      <c r="BI53" s="1695"/>
      <c r="BJ53" s="1696"/>
      <c r="BK53" s="1694"/>
      <c r="BL53" s="1695"/>
      <c r="BM53" s="1696"/>
      <c r="BP53" s="1667"/>
      <c r="BQ53" s="1667"/>
      <c r="BR53" s="1667"/>
      <c r="BS53" s="1667"/>
      <c r="BT53" s="1667"/>
      <c r="BU53" s="1667"/>
      <c r="BV53" s="1667"/>
      <c r="BW53" s="1667"/>
      <c r="BX53" s="1667"/>
      <c r="BY53" s="1667"/>
      <c r="BZ53" s="1667"/>
      <c r="CA53" s="1667"/>
      <c r="CB53" s="1667"/>
      <c r="CC53" s="1667"/>
      <c r="CD53" s="1667"/>
      <c r="CE53" s="1677"/>
      <c r="CF53" s="1678"/>
      <c r="CG53" s="1679"/>
      <c r="CH53" s="1677"/>
      <c r="CI53" s="1678"/>
      <c r="CJ53" s="1679"/>
      <c r="CK53" s="1677"/>
      <c r="CL53" s="1678"/>
      <c r="CM53" s="1678"/>
      <c r="CN53" s="1677"/>
      <c r="CO53" s="1678"/>
      <c r="CP53" s="1679"/>
      <c r="CQ53" s="1667"/>
      <c r="CR53" s="1667"/>
      <c r="CS53" s="1667"/>
      <c r="CT53" s="1711"/>
      <c r="CU53" s="1694"/>
      <c r="CV53" s="1695"/>
      <c r="CW53" s="1696"/>
      <c r="CX53" s="1694"/>
      <c r="CY53" s="1695"/>
      <c r="CZ53" s="1696"/>
      <c r="DA53" s="1694"/>
      <c r="DB53" s="1695"/>
      <c r="DC53" s="1696"/>
      <c r="DD53" s="1694"/>
      <c r="DE53" s="1695"/>
      <c r="DF53" s="1696"/>
      <c r="DG53" s="1694"/>
      <c r="DH53" s="1695"/>
      <c r="DI53" s="1696"/>
      <c r="DJ53" s="1694"/>
      <c r="DK53" s="1695"/>
      <c r="DL53" s="1695"/>
      <c r="DM53" s="1695"/>
      <c r="DN53" s="1695"/>
      <c r="DO53" s="1695"/>
      <c r="DP53" s="1695"/>
      <c r="DQ53" s="1695"/>
      <c r="DR53" s="1696"/>
      <c r="DS53" s="1694"/>
      <c r="DT53" s="1695"/>
      <c r="DU53" s="1696"/>
      <c r="DV53" s="1694"/>
      <c r="DW53" s="1695"/>
      <c r="DX53" s="1696"/>
      <c r="DY53" s="1694"/>
      <c r="DZ53" s="1695"/>
      <c r="EA53" s="1696"/>
    </row>
    <row r="54" spans="1:131" ht="18.75" customHeight="1" x14ac:dyDescent="0.15">
      <c r="A54" s="1713" t="s">
        <v>269</v>
      </c>
      <c r="B54" s="1703">
        <f>年末調整1!$C$10</f>
        <v>0</v>
      </c>
      <c r="C54" s="1703"/>
      <c r="D54" s="1703"/>
      <c r="E54" s="1703">
        <f>年末調整1!$E$10</f>
        <v>0</v>
      </c>
      <c r="F54" s="1703"/>
      <c r="G54" s="1703"/>
      <c r="H54" s="1703">
        <f>年末調整1!$G$10</f>
        <v>0</v>
      </c>
      <c r="I54" s="1703"/>
      <c r="J54" s="1703"/>
      <c r="K54" s="1703">
        <f>年末調整1!$I$10</f>
        <v>0</v>
      </c>
      <c r="L54" s="1703"/>
      <c r="M54" s="1703"/>
      <c r="N54" s="1703">
        <f>年末調整1!$K$10</f>
        <v>0</v>
      </c>
      <c r="O54" s="1703"/>
      <c r="P54" s="1703"/>
      <c r="Q54" s="1703">
        <f>年末調整1!$M$10</f>
        <v>0</v>
      </c>
      <c r="R54" s="1703"/>
      <c r="S54" s="1703"/>
      <c r="T54" s="1703">
        <f>年末調整1!$O$10</f>
        <v>0</v>
      </c>
      <c r="U54" s="1703"/>
      <c r="V54" s="1703"/>
      <c r="W54" s="1703">
        <f>年末調整1!$Q$10</f>
        <v>0</v>
      </c>
      <c r="X54" s="1703"/>
      <c r="Y54" s="1703"/>
      <c r="Z54" s="1703">
        <f>年末調整1!$S$10</f>
        <v>0</v>
      </c>
      <c r="AA54" s="1703"/>
      <c r="AB54" s="1703"/>
      <c r="AC54" s="1703">
        <f>年末調整1!$U$10</f>
        <v>0</v>
      </c>
      <c r="AD54" s="1703"/>
      <c r="AE54" s="1703"/>
      <c r="AF54" s="1711"/>
      <c r="AG54" s="1704">
        <f>従業員情報!$H$30</f>
        <v>0</v>
      </c>
      <c r="AH54" s="1705"/>
      <c r="AI54" s="1706"/>
      <c r="AJ54" s="1704">
        <f>従業員情報!$K$30</f>
        <v>0</v>
      </c>
      <c r="AK54" s="1705"/>
      <c r="AL54" s="1706"/>
      <c r="AM54" s="1697">
        <f>従業員情報!$N$30</f>
        <v>0</v>
      </c>
      <c r="AN54" s="1698"/>
      <c r="AO54" s="1699"/>
      <c r="AP54" s="1697">
        <f>従業員情報!$Q$30</f>
        <v>0</v>
      </c>
      <c r="AQ54" s="1698"/>
      <c r="AR54" s="1699"/>
      <c r="AS54" s="1697">
        <f>従業員情報!$T$30</f>
        <v>0</v>
      </c>
      <c r="AT54" s="1698"/>
      <c r="AU54" s="1699"/>
      <c r="AV54" s="1697">
        <f>従業員情報!$H$22</f>
        <v>0</v>
      </c>
      <c r="AW54" s="1698"/>
      <c r="AX54" s="1698"/>
      <c r="AY54" s="1698"/>
      <c r="AZ54" s="1698"/>
      <c r="BA54" s="1698"/>
      <c r="BB54" s="1698"/>
      <c r="BC54" s="1698"/>
      <c r="BD54" s="1699"/>
      <c r="BE54" s="1697">
        <f>従業員情報!$L$22</f>
        <v>3</v>
      </c>
      <c r="BF54" s="1698"/>
      <c r="BG54" s="1699"/>
      <c r="BH54" s="1697">
        <f>従業員情報!$N$22</f>
        <v>4</v>
      </c>
      <c r="BI54" s="1698"/>
      <c r="BJ54" s="1699"/>
      <c r="BK54" s="1697">
        <f>従業員情報!$P$22</f>
        <v>5</v>
      </c>
      <c r="BL54" s="1698"/>
      <c r="BM54" s="1699"/>
      <c r="BO54" s="1735" t="s">
        <v>151</v>
      </c>
      <c r="BP54" s="1703">
        <f>年末調整1!$C$10</f>
        <v>0</v>
      </c>
      <c r="BQ54" s="1703"/>
      <c r="BR54" s="1703"/>
      <c r="BS54" s="1703">
        <f>年末調整1!$E$10</f>
        <v>0</v>
      </c>
      <c r="BT54" s="1703"/>
      <c r="BU54" s="1703"/>
      <c r="BV54" s="1703">
        <f>年末調整1!$G$10</f>
        <v>0</v>
      </c>
      <c r="BW54" s="1703"/>
      <c r="BX54" s="1703"/>
      <c r="BY54" s="1703">
        <f>年末調整1!$I$10</f>
        <v>0</v>
      </c>
      <c r="BZ54" s="1703"/>
      <c r="CA54" s="1703"/>
      <c r="CB54" s="1703">
        <f>年末調整1!$K$10</f>
        <v>0</v>
      </c>
      <c r="CC54" s="1703"/>
      <c r="CD54" s="1703"/>
      <c r="CE54" s="1703">
        <f>年末調整1!$M$10</f>
        <v>0</v>
      </c>
      <c r="CF54" s="1703"/>
      <c r="CG54" s="1703"/>
      <c r="CH54" s="1703">
        <f>年末調整1!$O$10</f>
        <v>0</v>
      </c>
      <c r="CI54" s="1703"/>
      <c r="CJ54" s="1703"/>
      <c r="CK54" s="1703">
        <f>年末調整1!$Q$10</f>
        <v>0</v>
      </c>
      <c r="CL54" s="1703"/>
      <c r="CM54" s="1703"/>
      <c r="CN54" s="1703">
        <f>年末調整1!$S$10</f>
        <v>0</v>
      </c>
      <c r="CO54" s="1703"/>
      <c r="CP54" s="1703"/>
      <c r="CQ54" s="1703">
        <f>年末調整1!$U$10</f>
        <v>0</v>
      </c>
      <c r="CR54" s="1703"/>
      <c r="CS54" s="1703"/>
      <c r="CT54" s="1711"/>
      <c r="CU54" s="1704">
        <f>従業員情報!$H$30</f>
        <v>0</v>
      </c>
      <c r="CV54" s="1705"/>
      <c r="CW54" s="1706"/>
      <c r="CX54" s="1704">
        <f>従業員情報!$K$30</f>
        <v>0</v>
      </c>
      <c r="CY54" s="1705"/>
      <c r="CZ54" s="1706"/>
      <c r="DA54" s="1697">
        <f>従業員情報!$N$30</f>
        <v>0</v>
      </c>
      <c r="DB54" s="1698"/>
      <c r="DC54" s="1699"/>
      <c r="DD54" s="1697">
        <f>従業員情報!$Q$30</f>
        <v>0</v>
      </c>
      <c r="DE54" s="1698"/>
      <c r="DF54" s="1699"/>
      <c r="DG54" s="1697">
        <f>従業員情報!$T$30</f>
        <v>0</v>
      </c>
      <c r="DH54" s="1698"/>
      <c r="DI54" s="1699"/>
      <c r="DJ54" s="1697">
        <f>従業員情報!$H$22</f>
        <v>0</v>
      </c>
      <c r="DK54" s="1698"/>
      <c r="DL54" s="1698"/>
      <c r="DM54" s="1698"/>
      <c r="DN54" s="1698"/>
      <c r="DO54" s="1698"/>
      <c r="DP54" s="1698"/>
      <c r="DQ54" s="1698"/>
      <c r="DR54" s="1699"/>
      <c r="DS54" s="1697">
        <f>従業員情報!$L$22</f>
        <v>3</v>
      </c>
      <c r="DT54" s="1698"/>
      <c r="DU54" s="1699"/>
      <c r="DV54" s="1697">
        <f>従業員情報!$N$22</f>
        <v>4</v>
      </c>
      <c r="DW54" s="1698"/>
      <c r="DX54" s="1699"/>
      <c r="DY54" s="1697">
        <f>従業員情報!$P$22</f>
        <v>5</v>
      </c>
      <c r="DZ54" s="1698"/>
      <c r="EA54" s="1699"/>
    </row>
    <row r="55" spans="1:131" ht="18.75" customHeight="1" x14ac:dyDescent="0.15">
      <c r="A55" s="1713"/>
      <c r="B55" s="1703"/>
      <c r="C55" s="1703"/>
      <c r="D55" s="1703"/>
      <c r="E55" s="1703"/>
      <c r="F55" s="1703"/>
      <c r="G55" s="1703"/>
      <c r="H55" s="1703"/>
      <c r="I55" s="1703"/>
      <c r="J55" s="1703"/>
      <c r="K55" s="1703"/>
      <c r="L55" s="1703"/>
      <c r="M55" s="1703"/>
      <c r="N55" s="1703"/>
      <c r="O55" s="1703"/>
      <c r="P55" s="1703"/>
      <c r="Q55" s="1703"/>
      <c r="R55" s="1703"/>
      <c r="S55" s="1703"/>
      <c r="T55" s="1703"/>
      <c r="U55" s="1703"/>
      <c r="V55" s="1703"/>
      <c r="W55" s="1703"/>
      <c r="X55" s="1703"/>
      <c r="Y55" s="1703"/>
      <c r="Z55" s="1703"/>
      <c r="AA55" s="1703"/>
      <c r="AB55" s="1703"/>
      <c r="AC55" s="1703"/>
      <c r="AD55" s="1703"/>
      <c r="AE55" s="1703"/>
      <c r="AF55" s="1712"/>
      <c r="AG55" s="1707"/>
      <c r="AH55" s="1708"/>
      <c r="AI55" s="1709"/>
      <c r="AJ55" s="1707"/>
      <c r="AK55" s="1708"/>
      <c r="AL55" s="1709"/>
      <c r="AM55" s="1700"/>
      <c r="AN55" s="1701"/>
      <c r="AO55" s="1702"/>
      <c r="AP55" s="1700"/>
      <c r="AQ55" s="1701"/>
      <c r="AR55" s="1702"/>
      <c r="AS55" s="1700"/>
      <c r="AT55" s="1701"/>
      <c r="AU55" s="1702"/>
      <c r="AV55" s="1700"/>
      <c r="AW55" s="1701"/>
      <c r="AX55" s="1701"/>
      <c r="AY55" s="1701"/>
      <c r="AZ55" s="1701"/>
      <c r="BA55" s="1701"/>
      <c r="BB55" s="1701"/>
      <c r="BC55" s="1701"/>
      <c r="BD55" s="1702"/>
      <c r="BE55" s="1700"/>
      <c r="BF55" s="1701"/>
      <c r="BG55" s="1702"/>
      <c r="BH55" s="1700"/>
      <c r="BI55" s="1701"/>
      <c r="BJ55" s="1702"/>
      <c r="BK55" s="1700"/>
      <c r="BL55" s="1701"/>
      <c r="BM55" s="1702"/>
      <c r="BO55" s="1735"/>
      <c r="BP55" s="1703"/>
      <c r="BQ55" s="1703"/>
      <c r="BR55" s="1703"/>
      <c r="BS55" s="1703"/>
      <c r="BT55" s="1703"/>
      <c r="BU55" s="1703"/>
      <c r="BV55" s="1703"/>
      <c r="BW55" s="1703"/>
      <c r="BX55" s="1703"/>
      <c r="BY55" s="1703"/>
      <c r="BZ55" s="1703"/>
      <c r="CA55" s="1703"/>
      <c r="CB55" s="1703"/>
      <c r="CC55" s="1703"/>
      <c r="CD55" s="1703"/>
      <c r="CE55" s="1703"/>
      <c r="CF55" s="1703"/>
      <c r="CG55" s="1703"/>
      <c r="CH55" s="1703"/>
      <c r="CI55" s="1703"/>
      <c r="CJ55" s="1703"/>
      <c r="CK55" s="1703"/>
      <c r="CL55" s="1703"/>
      <c r="CM55" s="1703"/>
      <c r="CN55" s="1703"/>
      <c r="CO55" s="1703"/>
      <c r="CP55" s="1703"/>
      <c r="CQ55" s="1703"/>
      <c r="CR55" s="1703"/>
      <c r="CS55" s="1703"/>
      <c r="CT55" s="1712"/>
      <c r="CU55" s="1707"/>
      <c r="CV55" s="1708"/>
      <c r="CW55" s="1709"/>
      <c r="CX55" s="1707"/>
      <c r="CY55" s="1708"/>
      <c r="CZ55" s="1709"/>
      <c r="DA55" s="1700"/>
      <c r="DB55" s="1701"/>
      <c r="DC55" s="1702"/>
      <c r="DD55" s="1700"/>
      <c r="DE55" s="1701"/>
      <c r="DF55" s="1702"/>
      <c r="DG55" s="1700"/>
      <c r="DH55" s="1701"/>
      <c r="DI55" s="1702"/>
      <c r="DJ55" s="1700"/>
      <c r="DK55" s="1701"/>
      <c r="DL55" s="1701"/>
      <c r="DM55" s="1701"/>
      <c r="DN55" s="1701"/>
      <c r="DO55" s="1701"/>
      <c r="DP55" s="1701"/>
      <c r="DQ55" s="1701"/>
      <c r="DR55" s="1702"/>
      <c r="DS55" s="1700"/>
      <c r="DT55" s="1701"/>
      <c r="DU55" s="1702"/>
      <c r="DV55" s="1700"/>
      <c r="DW55" s="1701"/>
      <c r="DX55" s="1702"/>
      <c r="DY55" s="1700"/>
      <c r="DZ55" s="1701"/>
      <c r="EA55" s="1702"/>
    </row>
    <row r="56" spans="1:131" ht="34.5" customHeight="1" x14ac:dyDescent="0.15">
      <c r="A56" s="1713"/>
      <c r="B56" s="1716" t="s">
        <v>221</v>
      </c>
      <c r="C56" s="1716"/>
      <c r="D56" s="1716"/>
      <c r="E56" s="1717" t="s">
        <v>222</v>
      </c>
      <c r="F56" s="1718"/>
      <c r="G56" s="1718"/>
      <c r="H56" s="1718"/>
      <c r="I56" s="1718"/>
      <c r="J56" s="1718"/>
      <c r="K56" s="1719"/>
      <c r="L56" s="1727" t="str">
        <f>DBCS(事業者情報!$I$12)</f>
        <v/>
      </c>
      <c r="M56" s="1728"/>
      <c r="N56" s="1361" t="str">
        <f>DBCS(事業者情報!$J$12)</f>
        <v/>
      </c>
      <c r="O56" s="1363"/>
      <c r="P56" s="1363"/>
      <c r="Q56" s="1363"/>
      <c r="R56" s="1363"/>
      <c r="S56" s="1363"/>
      <c r="T56" s="1363"/>
      <c r="U56" s="1363"/>
      <c r="V56" s="1363" t="str">
        <f>DBCS(事業者情報!$M$12)</f>
        <v/>
      </c>
      <c r="W56" s="1363"/>
      <c r="X56" s="1363"/>
      <c r="Y56" s="1363"/>
      <c r="Z56" s="1363"/>
      <c r="AA56" s="1363"/>
      <c r="AB56" s="1363"/>
      <c r="AC56" s="1363"/>
      <c r="AD56" s="1363" t="str">
        <f>DBCS(事業者情報!$P$12)</f>
        <v/>
      </c>
      <c r="AE56" s="1363"/>
      <c r="AF56" s="1363"/>
      <c r="AG56" s="1363"/>
      <c r="AH56" s="1363"/>
      <c r="AI56" s="1363"/>
      <c r="AJ56" s="1363"/>
      <c r="AK56" s="1364"/>
      <c r="AL56" s="215" t="s">
        <v>225</v>
      </c>
      <c r="AM56" s="216"/>
      <c r="AN56" s="216"/>
      <c r="AO56" s="216"/>
      <c r="AP56" s="216"/>
      <c r="AQ56" s="216"/>
      <c r="AR56" s="216"/>
      <c r="AS56" s="217"/>
      <c r="AT56" s="217"/>
      <c r="AU56" s="217"/>
      <c r="AV56" s="217"/>
      <c r="AW56" s="217"/>
      <c r="AX56" s="217"/>
      <c r="AY56" s="217"/>
      <c r="AZ56" s="217"/>
      <c r="BA56" s="217"/>
      <c r="BB56" s="217"/>
      <c r="BC56" s="217"/>
      <c r="BD56" s="217"/>
      <c r="BE56" s="216"/>
      <c r="BF56" s="216"/>
      <c r="BG56" s="216"/>
      <c r="BH56" s="216"/>
      <c r="BI56" s="216"/>
      <c r="BJ56" s="216"/>
      <c r="BK56" s="216"/>
      <c r="BL56" s="216"/>
      <c r="BM56" s="218"/>
      <c r="BO56" s="1735"/>
      <c r="BP56" s="1716" t="s">
        <v>221</v>
      </c>
      <c r="BQ56" s="1716"/>
      <c r="BR56" s="1716"/>
      <c r="BS56" s="1717" t="s">
        <v>222</v>
      </c>
      <c r="BT56" s="1718"/>
      <c r="BU56" s="1718"/>
      <c r="BV56" s="1718"/>
      <c r="BW56" s="1718"/>
      <c r="BX56" s="1718"/>
      <c r="BY56" s="1719"/>
      <c r="BZ56" s="1732"/>
      <c r="CA56" s="1733"/>
      <c r="CB56" s="1733"/>
      <c r="CC56" s="1733"/>
      <c r="CD56" s="1733"/>
      <c r="CE56" s="1733"/>
      <c r="CF56" s="1733"/>
      <c r="CG56" s="1733"/>
      <c r="CH56" s="1733"/>
      <c r="CI56" s="1733"/>
      <c r="CJ56" s="1733"/>
      <c r="CK56" s="1733"/>
      <c r="CL56" s="1733"/>
      <c r="CM56" s="1733"/>
      <c r="CN56" s="1733"/>
      <c r="CO56" s="1733"/>
      <c r="CP56" s="1733"/>
      <c r="CQ56" s="1733"/>
      <c r="CR56" s="1733"/>
      <c r="CS56" s="1733"/>
      <c r="CT56" s="1733"/>
      <c r="CU56" s="1733"/>
      <c r="CV56" s="1733"/>
      <c r="CW56" s="1733"/>
      <c r="CX56" s="1733"/>
      <c r="CY56" s="1733"/>
      <c r="CZ56" s="1733"/>
      <c r="DA56" s="1733"/>
      <c r="DB56" s="1733"/>
      <c r="DC56" s="1733"/>
      <c r="DD56" s="1733"/>
      <c r="DE56" s="1733"/>
      <c r="DF56" s="1733"/>
      <c r="DG56" s="1733"/>
      <c r="DH56" s="1733"/>
      <c r="DI56" s="1733"/>
      <c r="DJ56" s="1733"/>
      <c r="DK56" s="1733"/>
      <c r="DL56" s="1733"/>
      <c r="DM56" s="1733"/>
      <c r="DN56" s="1733"/>
      <c r="DO56" s="1733"/>
      <c r="DP56" s="1733"/>
      <c r="DQ56" s="1733"/>
      <c r="DR56" s="1733"/>
      <c r="DS56" s="1733"/>
      <c r="DT56" s="1733"/>
      <c r="DU56" s="1733"/>
      <c r="DV56" s="1733"/>
      <c r="DW56" s="1733"/>
      <c r="DX56" s="1733"/>
      <c r="DY56" s="1733"/>
      <c r="DZ56" s="1733"/>
      <c r="EA56" s="1734"/>
    </row>
    <row r="57" spans="1:131" ht="47.25" customHeight="1" x14ac:dyDescent="0.15">
      <c r="A57" s="1713"/>
      <c r="B57" s="1716"/>
      <c r="C57" s="1716"/>
      <c r="D57" s="1716"/>
      <c r="E57" s="1717" t="s">
        <v>223</v>
      </c>
      <c r="F57" s="1718"/>
      <c r="G57" s="1718"/>
      <c r="H57" s="1718"/>
      <c r="I57" s="1718"/>
      <c r="J57" s="1718"/>
      <c r="K57" s="1719"/>
      <c r="L57" s="1729">
        <f>事業者情報!$I$9</f>
        <v>0</v>
      </c>
      <c r="M57" s="1730"/>
      <c r="N57" s="1730"/>
      <c r="O57" s="1730"/>
      <c r="P57" s="1730"/>
      <c r="Q57" s="1730"/>
      <c r="R57" s="1730"/>
      <c r="S57" s="1730"/>
      <c r="T57" s="1730"/>
      <c r="U57" s="1730"/>
      <c r="V57" s="1730"/>
      <c r="W57" s="1730"/>
      <c r="X57" s="1730"/>
      <c r="Y57" s="1730"/>
      <c r="Z57" s="1730"/>
      <c r="AA57" s="1730"/>
      <c r="AB57" s="1730"/>
      <c r="AC57" s="1730"/>
      <c r="AD57" s="1730"/>
      <c r="AE57" s="1730"/>
      <c r="AF57" s="1730"/>
      <c r="AG57" s="1730"/>
      <c r="AH57" s="1730"/>
      <c r="AI57" s="1730"/>
      <c r="AJ57" s="1730"/>
      <c r="AK57" s="1730"/>
      <c r="AL57" s="1730"/>
      <c r="AM57" s="1730"/>
      <c r="AN57" s="1730"/>
      <c r="AO57" s="1730"/>
      <c r="AP57" s="1730"/>
      <c r="AQ57" s="1730"/>
      <c r="AR57" s="1730"/>
      <c r="AS57" s="1730"/>
      <c r="AT57" s="1730"/>
      <c r="AU57" s="1730"/>
      <c r="AV57" s="1730"/>
      <c r="AW57" s="1730"/>
      <c r="AX57" s="1730"/>
      <c r="AY57" s="1730"/>
      <c r="AZ57" s="1730"/>
      <c r="BA57" s="1730"/>
      <c r="BB57" s="1730"/>
      <c r="BC57" s="1730"/>
      <c r="BD57" s="1730"/>
      <c r="BE57" s="1730"/>
      <c r="BF57" s="1730"/>
      <c r="BG57" s="1730"/>
      <c r="BH57" s="1730"/>
      <c r="BI57" s="1730"/>
      <c r="BJ57" s="1730"/>
      <c r="BK57" s="1730"/>
      <c r="BL57" s="1730"/>
      <c r="BM57" s="1731"/>
      <c r="BN57" s="141"/>
      <c r="BO57" s="1735"/>
      <c r="BP57" s="1716"/>
      <c r="BQ57" s="1716"/>
      <c r="BR57" s="1716"/>
      <c r="BS57" s="1717" t="s">
        <v>223</v>
      </c>
      <c r="BT57" s="1718"/>
      <c r="BU57" s="1718"/>
      <c r="BV57" s="1718"/>
      <c r="BW57" s="1718"/>
      <c r="BX57" s="1718"/>
      <c r="BY57" s="1719"/>
      <c r="BZ57" s="1729">
        <f>事業者情報!$I$9</f>
        <v>0</v>
      </c>
      <c r="CA57" s="1730"/>
      <c r="CB57" s="1730"/>
      <c r="CC57" s="1730"/>
      <c r="CD57" s="1730"/>
      <c r="CE57" s="1730"/>
      <c r="CF57" s="1730"/>
      <c r="CG57" s="1730"/>
      <c r="CH57" s="1730"/>
      <c r="CI57" s="1730"/>
      <c r="CJ57" s="1730"/>
      <c r="CK57" s="1730"/>
      <c r="CL57" s="1730"/>
      <c r="CM57" s="1730"/>
      <c r="CN57" s="1730"/>
      <c r="CO57" s="1730"/>
      <c r="CP57" s="1730"/>
      <c r="CQ57" s="1730"/>
      <c r="CR57" s="1730"/>
      <c r="CS57" s="1730"/>
      <c r="CT57" s="1730"/>
      <c r="CU57" s="1730"/>
      <c r="CV57" s="1730"/>
      <c r="CW57" s="1730"/>
      <c r="CX57" s="1730"/>
      <c r="CY57" s="1730"/>
      <c r="CZ57" s="1730"/>
      <c r="DA57" s="1730"/>
      <c r="DB57" s="1730"/>
      <c r="DC57" s="1730"/>
      <c r="DD57" s="1730"/>
      <c r="DE57" s="1730"/>
      <c r="DF57" s="1730"/>
      <c r="DG57" s="1730"/>
      <c r="DH57" s="1730"/>
      <c r="DI57" s="1730"/>
      <c r="DJ57" s="1730"/>
      <c r="DK57" s="1730"/>
      <c r="DL57" s="1730"/>
      <c r="DM57" s="1730"/>
      <c r="DN57" s="1730"/>
      <c r="DO57" s="1730"/>
      <c r="DP57" s="1730"/>
      <c r="DQ57" s="1730"/>
      <c r="DR57" s="1730"/>
      <c r="DS57" s="1730"/>
      <c r="DT57" s="1730"/>
      <c r="DU57" s="1730"/>
      <c r="DV57" s="1730"/>
      <c r="DW57" s="1730"/>
      <c r="DX57" s="1730"/>
      <c r="DY57" s="1730"/>
      <c r="DZ57" s="1730"/>
      <c r="EA57" s="1731"/>
    </row>
    <row r="58" spans="1:131" ht="33.75" customHeight="1" x14ac:dyDescent="0.15">
      <c r="A58" s="1713"/>
      <c r="B58" s="1716"/>
      <c r="C58" s="1716"/>
      <c r="D58" s="1716"/>
      <c r="E58" s="1717" t="s">
        <v>224</v>
      </c>
      <c r="F58" s="1718"/>
      <c r="G58" s="1718"/>
      <c r="H58" s="1718"/>
      <c r="I58" s="1718"/>
      <c r="J58" s="1718"/>
      <c r="K58" s="1719"/>
      <c r="L58" s="1722">
        <f>事業者情報!$I$10</f>
        <v>0</v>
      </c>
      <c r="M58" s="1723"/>
      <c r="N58" s="1723"/>
      <c r="O58" s="1723"/>
      <c r="P58" s="1723"/>
      <c r="Q58" s="1723"/>
      <c r="R58" s="1723"/>
      <c r="S58" s="1723"/>
      <c r="T58" s="1723"/>
      <c r="U58" s="1723"/>
      <c r="V58" s="1723"/>
      <c r="W58" s="1723"/>
      <c r="X58" s="1723"/>
      <c r="Y58" s="1723"/>
      <c r="Z58" s="1723"/>
      <c r="AA58" s="1723"/>
      <c r="AB58" s="1723"/>
      <c r="AC58" s="1723"/>
      <c r="AD58" s="1723"/>
      <c r="AE58" s="1723"/>
      <c r="AF58" s="1723"/>
      <c r="AG58" s="1723"/>
      <c r="AH58" s="1723"/>
      <c r="AI58" s="1723"/>
      <c r="AJ58" s="1723"/>
      <c r="AK58" s="1723"/>
      <c r="AL58" s="1723"/>
      <c r="AM58" s="1723"/>
      <c r="AN58" s="1723"/>
      <c r="AO58" s="1723"/>
      <c r="AP58" s="1723"/>
      <c r="AQ58" s="1723"/>
      <c r="AR58" s="1723"/>
      <c r="AS58" s="1723"/>
      <c r="AT58" s="1723"/>
      <c r="AU58" s="1723"/>
      <c r="AV58" s="1721" t="s">
        <v>102</v>
      </c>
      <c r="AW58" s="1721"/>
      <c r="AX58" s="1721"/>
      <c r="AY58" s="1714">
        <f>事業者情報!$I$11</f>
        <v>0</v>
      </c>
      <c r="AZ58" s="1714"/>
      <c r="BA58" s="1714"/>
      <c r="BB58" s="1714"/>
      <c r="BC58" s="1714"/>
      <c r="BD58" s="1714"/>
      <c r="BE58" s="1714"/>
      <c r="BF58" s="1714"/>
      <c r="BG58" s="1714"/>
      <c r="BH58" s="1714"/>
      <c r="BI58" s="1714"/>
      <c r="BJ58" s="1714"/>
      <c r="BK58" s="1714"/>
      <c r="BL58" s="1714"/>
      <c r="BM58" s="1715"/>
      <c r="BN58" s="141"/>
      <c r="BO58" s="1735"/>
      <c r="BP58" s="1716"/>
      <c r="BQ58" s="1716"/>
      <c r="BR58" s="1716"/>
      <c r="BS58" s="1717" t="s">
        <v>224</v>
      </c>
      <c r="BT58" s="1718"/>
      <c r="BU58" s="1718"/>
      <c r="BV58" s="1718"/>
      <c r="BW58" s="1718"/>
      <c r="BX58" s="1718"/>
      <c r="BY58" s="1719"/>
      <c r="BZ58" s="1722">
        <f>事業者情報!$I$10</f>
        <v>0</v>
      </c>
      <c r="CA58" s="1723"/>
      <c r="CB58" s="1723"/>
      <c r="CC58" s="1723"/>
      <c r="CD58" s="1723"/>
      <c r="CE58" s="1723"/>
      <c r="CF58" s="1723"/>
      <c r="CG58" s="1723"/>
      <c r="CH58" s="1723"/>
      <c r="CI58" s="1723"/>
      <c r="CJ58" s="1723"/>
      <c r="CK58" s="1723"/>
      <c r="CL58" s="1723"/>
      <c r="CM58" s="1723"/>
      <c r="CN58" s="1723"/>
      <c r="CO58" s="1723"/>
      <c r="CP58" s="1723"/>
      <c r="CQ58" s="1723"/>
      <c r="CR58" s="1723"/>
      <c r="CS58" s="1723"/>
      <c r="CT58" s="1723"/>
      <c r="CU58" s="1723"/>
      <c r="CV58" s="1723"/>
      <c r="CW58" s="1723"/>
      <c r="CX58" s="1723"/>
      <c r="CY58" s="1723"/>
      <c r="CZ58" s="1723"/>
      <c r="DA58" s="1723"/>
      <c r="DB58" s="1723"/>
      <c r="DC58" s="1723"/>
      <c r="DD58" s="1723"/>
      <c r="DE58" s="1723"/>
      <c r="DF58" s="1723"/>
      <c r="DG58" s="1723"/>
      <c r="DH58" s="1723"/>
      <c r="DI58" s="1723"/>
      <c r="DJ58" s="1721" t="s">
        <v>102</v>
      </c>
      <c r="DK58" s="1721"/>
      <c r="DL58" s="1721"/>
      <c r="DM58" s="1714">
        <f>事業者情報!$I$11</f>
        <v>0</v>
      </c>
      <c r="DN58" s="1714"/>
      <c r="DO58" s="1714"/>
      <c r="DP58" s="1714"/>
      <c r="DQ58" s="1714"/>
      <c r="DR58" s="1714"/>
      <c r="DS58" s="1714"/>
      <c r="DT58" s="1714"/>
      <c r="DU58" s="1714"/>
      <c r="DV58" s="1714"/>
      <c r="DW58" s="1714"/>
      <c r="DX58" s="1714"/>
      <c r="DY58" s="1714"/>
      <c r="DZ58" s="1714"/>
      <c r="EA58" s="1715"/>
    </row>
    <row r="59" spans="1:131" ht="6.75" customHeight="1" x14ac:dyDescent="0.2">
      <c r="A59" s="154"/>
      <c r="B59" s="161"/>
      <c r="C59" s="161"/>
      <c r="D59" s="162"/>
      <c r="E59" s="162"/>
      <c r="F59" s="162"/>
      <c r="G59" s="162"/>
      <c r="H59" s="162"/>
      <c r="I59" s="162"/>
      <c r="J59" s="16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c r="AL59" s="372"/>
      <c r="AM59" s="372"/>
      <c r="AN59" s="159"/>
      <c r="AO59" s="159"/>
      <c r="AP59" s="159"/>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41"/>
      <c r="BO59" s="154"/>
      <c r="BP59" s="161"/>
      <c r="BQ59" s="161"/>
      <c r="BR59" s="162"/>
      <c r="BS59" s="162"/>
      <c r="BT59" s="162"/>
      <c r="BU59" s="162"/>
      <c r="BV59" s="162"/>
      <c r="BW59" s="162"/>
      <c r="BX59" s="162"/>
      <c r="BY59" s="163"/>
      <c r="BZ59" s="163"/>
      <c r="CA59" s="163"/>
      <c r="CB59" s="163"/>
      <c r="CC59" s="163"/>
      <c r="CD59" s="163"/>
      <c r="CE59" s="163"/>
      <c r="CF59" s="163"/>
      <c r="CG59" s="163"/>
      <c r="CH59" s="163"/>
      <c r="CI59" s="163"/>
      <c r="CJ59" s="163"/>
      <c r="CK59" s="163"/>
      <c r="CL59" s="163"/>
      <c r="CM59" s="163"/>
      <c r="CN59" s="163"/>
      <c r="CO59" s="163"/>
      <c r="CP59" s="163"/>
      <c r="CQ59" s="163"/>
      <c r="CR59" s="163"/>
      <c r="CS59" s="163"/>
      <c r="CT59" s="163"/>
      <c r="CU59" s="163"/>
      <c r="CV59" s="163"/>
      <c r="CW59" s="163"/>
      <c r="CX59" s="163"/>
      <c r="CY59" s="163"/>
      <c r="CZ59" s="163"/>
      <c r="DA59" s="163"/>
      <c r="DB59" s="164"/>
      <c r="DC59" s="164"/>
      <c r="DD59" s="159"/>
      <c r="DE59" s="160"/>
      <c r="DF59" s="160"/>
      <c r="DG59" s="160"/>
      <c r="DH59" s="160"/>
      <c r="DI59" s="160"/>
      <c r="DJ59" s="160"/>
      <c r="DK59" s="160"/>
      <c r="DL59" s="160"/>
      <c r="DM59" s="160"/>
      <c r="DN59" s="160"/>
      <c r="DO59" s="160"/>
      <c r="DP59" s="160"/>
      <c r="DQ59" s="160"/>
      <c r="DR59" s="160"/>
      <c r="DS59" s="160"/>
      <c r="DT59" s="160"/>
      <c r="DU59" s="160"/>
      <c r="DV59" s="160"/>
      <c r="DW59" s="160"/>
      <c r="DX59" s="160"/>
      <c r="DY59" s="165"/>
      <c r="DZ59" s="165"/>
      <c r="EA59" s="165"/>
    </row>
    <row r="60" spans="1:131" ht="10.5" customHeight="1" x14ac:dyDescent="0.15">
      <c r="A60" s="166"/>
      <c r="B60" s="1724"/>
      <c r="C60" s="1724"/>
      <c r="D60" s="1724"/>
      <c r="E60" s="1724"/>
      <c r="F60" s="1724"/>
      <c r="G60" s="1724"/>
      <c r="H60" s="1724"/>
      <c r="I60" s="1724"/>
      <c r="J60" s="1725"/>
      <c r="K60" s="1725"/>
      <c r="L60" s="141"/>
      <c r="M60" s="141"/>
      <c r="N60" s="141"/>
      <c r="O60" s="141"/>
      <c r="P60" s="141"/>
      <c r="Q60" s="141"/>
      <c r="R60" s="141"/>
      <c r="S60" s="141"/>
      <c r="T60" s="141"/>
      <c r="U60" s="141"/>
      <c r="V60" s="141"/>
      <c r="W60" s="141"/>
      <c r="X60" s="141"/>
      <c r="Y60" s="141"/>
      <c r="Z60" s="1725"/>
      <c r="AA60" s="1725"/>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69"/>
      <c r="BG60" s="169"/>
      <c r="BI60" s="170"/>
      <c r="BJ60" s="171"/>
      <c r="BK60" s="1726"/>
      <c r="BL60" s="1726"/>
      <c r="BM60" s="1726"/>
      <c r="BN60" s="141"/>
      <c r="BO60" s="166"/>
      <c r="BP60" s="1724"/>
      <c r="BQ60" s="1724"/>
      <c r="BR60" s="1724"/>
      <c r="BS60" s="1724"/>
      <c r="BT60" s="1724"/>
      <c r="BU60" s="1724"/>
      <c r="BV60" s="1724"/>
      <c r="BW60" s="1724"/>
      <c r="BX60" s="1725"/>
      <c r="BY60" s="1725"/>
      <c r="BZ60" s="141"/>
      <c r="CA60" s="141"/>
      <c r="CB60" s="141"/>
      <c r="CC60" s="141"/>
      <c r="CD60" s="141"/>
      <c r="CE60" s="141"/>
      <c r="CF60" s="141"/>
      <c r="CG60" s="141"/>
      <c r="CH60" s="141"/>
      <c r="CI60" s="141"/>
      <c r="CJ60" s="141"/>
      <c r="CK60" s="141"/>
      <c r="CL60" s="141"/>
      <c r="CM60" s="141"/>
      <c r="CN60" s="1725"/>
      <c r="CO60" s="1725"/>
      <c r="CP60" s="141"/>
      <c r="CQ60" s="141"/>
      <c r="CR60" s="141"/>
      <c r="CS60" s="141"/>
      <c r="CT60" s="141"/>
      <c r="CU60" s="141"/>
      <c r="CV60" s="141"/>
      <c r="CW60" s="141"/>
      <c r="CX60" s="141"/>
      <c r="CY60" s="141"/>
      <c r="CZ60" s="141"/>
      <c r="DA60" s="141"/>
      <c r="DB60" s="141"/>
      <c r="DC60" s="141"/>
      <c r="DD60" s="141"/>
      <c r="DE60" s="141"/>
      <c r="DF60" s="141"/>
      <c r="DG60" s="141"/>
      <c r="DH60" s="141"/>
      <c r="DI60" s="141"/>
      <c r="DJ60" s="141"/>
      <c r="DK60" s="141"/>
      <c r="DL60" s="141"/>
      <c r="DM60" s="141"/>
      <c r="DN60" s="141"/>
      <c r="DO60" s="141"/>
      <c r="DP60" s="141"/>
      <c r="DQ60" s="141"/>
      <c r="DR60" s="141"/>
      <c r="DS60" s="141"/>
      <c r="DT60" s="169"/>
      <c r="DU60" s="169"/>
      <c r="DW60" s="170"/>
      <c r="DX60" s="171"/>
      <c r="DY60" s="1720"/>
      <c r="DZ60" s="1720"/>
      <c r="EA60" s="1720"/>
    </row>
    <row r="61" spans="1:131" ht="12" customHeight="1" x14ac:dyDescent="0.15">
      <c r="A61" s="174"/>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4"/>
      <c r="AK61" s="174"/>
      <c r="AL61" s="174"/>
      <c r="AM61" s="174"/>
      <c r="AN61" s="174"/>
      <c r="AO61" s="174"/>
      <c r="AP61" s="174"/>
      <c r="AQ61" s="174"/>
      <c r="AR61" s="174"/>
      <c r="AS61" s="174"/>
      <c r="AT61" s="174"/>
      <c r="AU61" s="174"/>
      <c r="AV61" s="174"/>
      <c r="AW61" s="174"/>
      <c r="AX61" s="174"/>
      <c r="AY61" s="174"/>
      <c r="AZ61" s="174"/>
      <c r="BA61" s="174"/>
      <c r="BB61" s="174"/>
      <c r="BC61" s="174"/>
      <c r="BD61" s="174"/>
      <c r="BE61" s="174"/>
      <c r="BF61" s="174"/>
      <c r="BG61" s="174"/>
      <c r="BH61" s="174"/>
      <c r="BI61" s="174"/>
      <c r="BJ61" s="174"/>
      <c r="BK61" s="174"/>
      <c r="BL61" s="174"/>
      <c r="BM61" s="174"/>
      <c r="BN61" s="174"/>
      <c r="BO61" s="174"/>
      <c r="BP61" s="174"/>
      <c r="BQ61" s="174"/>
      <c r="BR61" s="174"/>
      <c r="BS61" s="174"/>
      <c r="BT61" s="174"/>
      <c r="BU61" s="174"/>
      <c r="BV61" s="174"/>
      <c r="BW61" s="174"/>
      <c r="BX61" s="174"/>
      <c r="BY61" s="174"/>
      <c r="BZ61" s="174"/>
      <c r="CA61" s="174"/>
      <c r="CB61" s="174"/>
      <c r="CC61" s="174"/>
      <c r="CD61" s="174"/>
      <c r="CE61" s="174"/>
      <c r="CF61" s="174"/>
      <c r="CG61" s="174"/>
      <c r="CH61" s="174"/>
      <c r="CI61" s="174"/>
      <c r="CJ61" s="174"/>
      <c r="CK61" s="174"/>
      <c r="CL61" s="174"/>
      <c r="CM61" s="174"/>
      <c r="CN61" s="174"/>
      <c r="CO61" s="174"/>
      <c r="CP61" s="174"/>
      <c r="CQ61" s="174"/>
      <c r="CR61" s="174"/>
      <c r="CS61" s="174"/>
      <c r="CT61" s="174"/>
      <c r="CU61" s="174"/>
      <c r="CV61" s="174"/>
      <c r="CW61" s="174"/>
      <c r="CX61" s="174"/>
      <c r="CY61" s="174"/>
      <c r="CZ61" s="174"/>
      <c r="DA61" s="174"/>
      <c r="DB61" s="174"/>
      <c r="DC61" s="174"/>
      <c r="DD61" s="174"/>
      <c r="DE61" s="174"/>
      <c r="DF61" s="174"/>
      <c r="DG61" s="174"/>
      <c r="DH61" s="174"/>
      <c r="DI61" s="174"/>
      <c r="DJ61" s="174"/>
      <c r="DK61" s="174"/>
      <c r="DL61" s="174"/>
      <c r="DM61" s="174"/>
      <c r="DN61" s="174"/>
      <c r="DO61" s="174"/>
      <c r="DP61" s="174"/>
      <c r="DQ61" s="174"/>
      <c r="DR61" s="174"/>
      <c r="DS61" s="174"/>
      <c r="DT61" s="174"/>
      <c r="DU61" s="174"/>
      <c r="DV61" s="174"/>
      <c r="DW61" s="174"/>
      <c r="DX61" s="174"/>
      <c r="DY61" s="174"/>
      <c r="DZ61" s="174"/>
      <c r="EA61" s="174"/>
    </row>
  </sheetData>
  <sheetProtection algorithmName="SHA-512" hashValue="SjqHU/TsIxRanRgMD+HqrkU5/StIiF3uz/IYJijwmDIeic+/s9Ly4yjEKD2nsMcGUMiHTtq5KVoJvdORSPNuEg==" saltValue="5quO41f+GKiAtZ9T3tH97A==" spinCount="100000" sheet="1" formatCells="0" formatColumns="0" formatRows="0" insertColumns="0" insertRows="0" deleteColumns="0" deleteRows="0"/>
  <mergeCells count="625">
    <mergeCell ref="B15:D15"/>
    <mergeCell ref="E15:G15"/>
    <mergeCell ref="W49:AC49"/>
    <mergeCell ref="AL44:AZ44"/>
    <mergeCell ref="A4:A23"/>
    <mergeCell ref="X3:Y3"/>
    <mergeCell ref="Z3:AA3"/>
    <mergeCell ref="AB3:AC3"/>
    <mergeCell ref="AD3:AE3"/>
    <mergeCell ref="AF3:AG3"/>
    <mergeCell ref="AH3:AI3"/>
    <mergeCell ref="L3:M3"/>
    <mergeCell ref="N3:O3"/>
    <mergeCell ref="P3:Q3"/>
    <mergeCell ref="R3:S3"/>
    <mergeCell ref="T3:U3"/>
    <mergeCell ref="V3:W3"/>
    <mergeCell ref="B23:E23"/>
    <mergeCell ref="G23:Q23"/>
    <mergeCell ref="R23:S23"/>
    <mergeCell ref="T23:AA23"/>
    <mergeCell ref="AB23:AG23"/>
    <mergeCell ref="B9:M9"/>
    <mergeCell ref="N9:Z9"/>
    <mergeCell ref="AA9:AM9"/>
    <mergeCell ref="B12:J12"/>
    <mergeCell ref="BF45:BM45"/>
    <mergeCell ref="AL46:AR46"/>
    <mergeCell ref="AS46:AX46"/>
    <mergeCell ref="AY46:BE46"/>
    <mergeCell ref="BF38:BM39"/>
    <mergeCell ref="AL40:AR40"/>
    <mergeCell ref="AS40:AX40"/>
    <mergeCell ref="AY40:BE40"/>
    <mergeCell ref="BF40:BH40"/>
    <mergeCell ref="BG41:BH41"/>
    <mergeCell ref="A2:A3"/>
    <mergeCell ref="B2:AK2"/>
    <mergeCell ref="AL2:AS2"/>
    <mergeCell ref="BE2:BM2"/>
    <mergeCell ref="B3:C3"/>
    <mergeCell ref="D3:E3"/>
    <mergeCell ref="F3:G3"/>
    <mergeCell ref="H3:I3"/>
    <mergeCell ref="J3:K3"/>
    <mergeCell ref="B60:I60"/>
    <mergeCell ref="J60:K60"/>
    <mergeCell ref="Z60:AA60"/>
    <mergeCell ref="BK60:BM60"/>
    <mergeCell ref="BP60:BW60"/>
    <mergeCell ref="BX60:BY60"/>
    <mergeCell ref="CN60:CO60"/>
    <mergeCell ref="B56:D58"/>
    <mergeCell ref="E56:K56"/>
    <mergeCell ref="L56:M56"/>
    <mergeCell ref="N56:U56"/>
    <mergeCell ref="V56:AC56"/>
    <mergeCell ref="AD56:AK56"/>
    <mergeCell ref="E57:K57"/>
    <mergeCell ref="L57:BM57"/>
    <mergeCell ref="BS57:BY57"/>
    <mergeCell ref="BZ57:EA57"/>
    <mergeCell ref="E58:K58"/>
    <mergeCell ref="L58:AU58"/>
    <mergeCell ref="AV58:AX58"/>
    <mergeCell ref="DM58:EA58"/>
    <mergeCell ref="BZ56:EA56"/>
    <mergeCell ref="BO54:BO58"/>
    <mergeCell ref="BP54:BR55"/>
    <mergeCell ref="BP56:BR58"/>
    <mergeCell ref="BS56:BY56"/>
    <mergeCell ref="BI41:BJ41"/>
    <mergeCell ref="Q49:V49"/>
    <mergeCell ref="DY60:EA60"/>
    <mergeCell ref="DJ58:DL58"/>
    <mergeCell ref="BZ58:DI58"/>
    <mergeCell ref="CQ54:CS55"/>
    <mergeCell ref="BY54:CA55"/>
    <mergeCell ref="CB54:CD55"/>
    <mergeCell ref="CE54:CG55"/>
    <mergeCell ref="CH54:CJ55"/>
    <mergeCell ref="CK54:CM55"/>
    <mergeCell ref="CN54:CP55"/>
    <mergeCell ref="BS58:BY58"/>
    <mergeCell ref="BP50:BR53"/>
    <mergeCell ref="BS50:BU53"/>
    <mergeCell ref="BV50:BX53"/>
    <mergeCell ref="BY50:CA53"/>
    <mergeCell ref="CB50:CD53"/>
    <mergeCell ref="CE50:CJ50"/>
    <mergeCell ref="CE51:CG53"/>
    <mergeCell ref="AY49:BE49"/>
    <mergeCell ref="BI43:BJ43"/>
    <mergeCell ref="A54:A58"/>
    <mergeCell ref="B54:D55"/>
    <mergeCell ref="E54:G55"/>
    <mergeCell ref="H54:J55"/>
    <mergeCell ref="K54:M55"/>
    <mergeCell ref="N54:P55"/>
    <mergeCell ref="AS52:AU53"/>
    <mergeCell ref="AV52:BD53"/>
    <mergeCell ref="BE52:BG53"/>
    <mergeCell ref="Q54:S55"/>
    <mergeCell ref="T54:V55"/>
    <mergeCell ref="AY58:BM58"/>
    <mergeCell ref="BK54:BM55"/>
    <mergeCell ref="W50:Y53"/>
    <mergeCell ref="Z50:AB53"/>
    <mergeCell ref="AC50:AE53"/>
    <mergeCell ref="AF50:AF55"/>
    <mergeCell ref="AG50:AU51"/>
    <mergeCell ref="AV50:BM51"/>
    <mergeCell ref="AG52:AI53"/>
    <mergeCell ref="AJ52:AL53"/>
    <mergeCell ref="AM52:AO53"/>
    <mergeCell ref="AP52:AR53"/>
    <mergeCell ref="AV54:BD55"/>
    <mergeCell ref="DA54:DC55"/>
    <mergeCell ref="CU52:CW53"/>
    <mergeCell ref="CK50:CM53"/>
    <mergeCell ref="CN50:CP53"/>
    <mergeCell ref="CQ50:CS53"/>
    <mergeCell ref="CT50:CT55"/>
    <mergeCell ref="CU50:DI51"/>
    <mergeCell ref="CU54:CW55"/>
    <mergeCell ref="CX54:CZ55"/>
    <mergeCell ref="W54:Y55"/>
    <mergeCell ref="Z54:AB55"/>
    <mergeCell ref="AC54:AE55"/>
    <mergeCell ref="AG54:AI55"/>
    <mergeCell ref="AJ54:AL55"/>
    <mergeCell ref="AM54:AO55"/>
    <mergeCell ref="AP54:AR55"/>
    <mergeCell ref="AS54:AU55"/>
    <mergeCell ref="DJ50:EA51"/>
    <mergeCell ref="CX52:CZ53"/>
    <mergeCell ref="DA52:DC53"/>
    <mergeCell ref="DD52:DF53"/>
    <mergeCell ref="DG52:DI53"/>
    <mergeCell ref="DD54:DF55"/>
    <mergeCell ref="DG54:DI55"/>
    <mergeCell ref="DJ54:DR55"/>
    <mergeCell ref="DS54:DU55"/>
    <mergeCell ref="DV54:DX55"/>
    <mergeCell ref="DY54:EA55"/>
    <mergeCell ref="DJ52:DR53"/>
    <mergeCell ref="DS52:DU53"/>
    <mergeCell ref="DV52:DX53"/>
    <mergeCell ref="DY52:EA53"/>
    <mergeCell ref="CH51:CJ53"/>
    <mergeCell ref="BH52:BJ53"/>
    <mergeCell ref="BK52:BM53"/>
    <mergeCell ref="BH54:BJ55"/>
    <mergeCell ref="AL47:AZ47"/>
    <mergeCell ref="BA47:BB48"/>
    <mergeCell ref="BC47:BE48"/>
    <mergeCell ref="BR47:BR49"/>
    <mergeCell ref="BS47:BW47"/>
    <mergeCell ref="AG49:AK49"/>
    <mergeCell ref="AS49:AX49"/>
    <mergeCell ref="BE54:BG55"/>
    <mergeCell ref="BS54:BU55"/>
    <mergeCell ref="BV54:BX55"/>
    <mergeCell ref="B50:D53"/>
    <mergeCell ref="E50:G53"/>
    <mergeCell ref="H50:J53"/>
    <mergeCell ref="K50:M53"/>
    <mergeCell ref="N50:P53"/>
    <mergeCell ref="Q50:V50"/>
    <mergeCell ref="Q51:S53"/>
    <mergeCell ref="T51:V53"/>
    <mergeCell ref="AL49:AR49"/>
    <mergeCell ref="D47:D49"/>
    <mergeCell ref="E47:I47"/>
    <mergeCell ref="J47:X47"/>
    <mergeCell ref="Y47:Z48"/>
    <mergeCell ref="AA47:AC48"/>
    <mergeCell ref="AF47:AF49"/>
    <mergeCell ref="E49:I49"/>
    <mergeCell ref="J49:P49"/>
    <mergeCell ref="B38:C49"/>
    <mergeCell ref="D38:D40"/>
    <mergeCell ref="E38:I38"/>
    <mergeCell ref="J38:X38"/>
    <mergeCell ref="Y38:Z39"/>
    <mergeCell ref="AA38:AC39"/>
    <mergeCell ref="AF38:AF40"/>
    <mergeCell ref="BA44:BB45"/>
    <mergeCell ref="BC44:BE45"/>
    <mergeCell ref="BR44:BR46"/>
    <mergeCell ref="BS44:BW44"/>
    <mergeCell ref="AG46:AK46"/>
    <mergeCell ref="DQ47:DS48"/>
    <mergeCell ref="E48:I48"/>
    <mergeCell ref="J48:X48"/>
    <mergeCell ref="AG48:AK48"/>
    <mergeCell ref="AL48:AZ48"/>
    <mergeCell ref="BS48:BW48"/>
    <mergeCell ref="BX48:CL48"/>
    <mergeCell ref="CU48:CY48"/>
    <mergeCell ref="CZ48:DN48"/>
    <mergeCell ref="BX47:CL47"/>
    <mergeCell ref="CM47:CN48"/>
    <mergeCell ref="CO47:CQ48"/>
    <mergeCell ref="CT47:CT49"/>
    <mergeCell ref="CU47:CY47"/>
    <mergeCell ref="CZ47:DN47"/>
    <mergeCell ref="BS49:CQ49"/>
    <mergeCell ref="CU49:DS49"/>
    <mergeCell ref="AG47:AK47"/>
    <mergeCell ref="AA44:AC45"/>
    <mergeCell ref="AF44:AF46"/>
    <mergeCell ref="E46:I46"/>
    <mergeCell ref="J46:P46"/>
    <mergeCell ref="Q46:V46"/>
    <mergeCell ref="W46:AC46"/>
    <mergeCell ref="DQ44:DS45"/>
    <mergeCell ref="E45:I45"/>
    <mergeCell ref="J45:X45"/>
    <mergeCell ref="AG45:AK45"/>
    <mergeCell ref="AL45:AZ45"/>
    <mergeCell ref="BS45:BW45"/>
    <mergeCell ref="BX45:CL45"/>
    <mergeCell ref="CU45:CY45"/>
    <mergeCell ref="CZ45:DN45"/>
    <mergeCell ref="BX44:CL44"/>
    <mergeCell ref="CM44:CN45"/>
    <mergeCell ref="CO44:CQ45"/>
    <mergeCell ref="CT44:CT46"/>
    <mergeCell ref="CU44:CY44"/>
    <mergeCell ref="CZ44:DN44"/>
    <mergeCell ref="BS46:CQ46"/>
    <mergeCell ref="CU46:DS46"/>
    <mergeCell ref="AG44:AK44"/>
    <mergeCell ref="AD38:AE49"/>
    <mergeCell ref="AG43:AK43"/>
    <mergeCell ref="BS43:CQ43"/>
    <mergeCell ref="AG42:AK42"/>
    <mergeCell ref="AL42:AZ42"/>
    <mergeCell ref="BS42:BW42"/>
    <mergeCell ref="CO41:CQ42"/>
    <mergeCell ref="CT41:CT43"/>
    <mergeCell ref="CU41:CY41"/>
    <mergeCell ref="CZ41:DN41"/>
    <mergeCell ref="BF42:BH42"/>
    <mergeCell ref="AL41:AZ41"/>
    <mergeCell ref="BA41:BB42"/>
    <mergeCell ref="BC41:BE42"/>
    <mergeCell ref="BR41:BR43"/>
    <mergeCell ref="BS41:BW41"/>
    <mergeCell ref="AL43:AR43"/>
    <mergeCell ref="AS43:AX43"/>
    <mergeCell ref="AY43:BE43"/>
    <mergeCell ref="BG43:BH43"/>
    <mergeCell ref="BK41:BL41"/>
    <mergeCell ref="BK43:BL43"/>
    <mergeCell ref="AG40:AK40"/>
    <mergeCell ref="E39:I39"/>
    <mergeCell ref="J39:X39"/>
    <mergeCell ref="AG39:AK39"/>
    <mergeCell ref="AL39:AZ39"/>
    <mergeCell ref="BS39:BW39"/>
    <mergeCell ref="CT38:CT40"/>
    <mergeCell ref="CU38:CY38"/>
    <mergeCell ref="CZ38:DN38"/>
    <mergeCell ref="AG38:AK38"/>
    <mergeCell ref="AL38:AZ38"/>
    <mergeCell ref="BA38:BB39"/>
    <mergeCell ref="BC38:BE39"/>
    <mergeCell ref="BP38:BQ49"/>
    <mergeCell ref="AG41:AK41"/>
    <mergeCell ref="E41:I41"/>
    <mergeCell ref="J41:X41"/>
    <mergeCell ref="Y41:Z42"/>
    <mergeCell ref="AA41:AC42"/>
    <mergeCell ref="AF41:AF43"/>
    <mergeCell ref="E42:I42"/>
    <mergeCell ref="J42:X42"/>
    <mergeCell ref="E40:I40"/>
    <mergeCell ref="J40:P40"/>
    <mergeCell ref="DO38:DP39"/>
    <mergeCell ref="DQ38:DS39"/>
    <mergeCell ref="DT38:EA49"/>
    <mergeCell ref="CU39:CY39"/>
    <mergeCell ref="CZ39:DN39"/>
    <mergeCell ref="CU40:DS40"/>
    <mergeCell ref="DO44:DP45"/>
    <mergeCell ref="BR38:BR40"/>
    <mergeCell ref="BS38:BW38"/>
    <mergeCell ref="BX38:CL38"/>
    <mergeCell ref="CM38:CN39"/>
    <mergeCell ref="CO38:CQ39"/>
    <mergeCell ref="CR38:CS49"/>
    <mergeCell ref="BX39:CL39"/>
    <mergeCell ref="BS40:CQ40"/>
    <mergeCell ref="BX41:CL41"/>
    <mergeCell ref="CM41:CN42"/>
    <mergeCell ref="DO41:DP42"/>
    <mergeCell ref="DQ41:DS42"/>
    <mergeCell ref="CU43:DS43"/>
    <mergeCell ref="BX42:CL42"/>
    <mergeCell ref="CU42:CY42"/>
    <mergeCell ref="CZ42:DN42"/>
    <mergeCell ref="DO47:DP48"/>
    <mergeCell ref="E37:I37"/>
    <mergeCell ref="J37:P37"/>
    <mergeCell ref="Q37:V37"/>
    <mergeCell ref="W37:AC37"/>
    <mergeCell ref="D41:D43"/>
    <mergeCell ref="Q40:V40"/>
    <mergeCell ref="W40:AC40"/>
    <mergeCell ref="E43:I43"/>
    <mergeCell ref="J43:P43"/>
    <mergeCell ref="Q43:V43"/>
    <mergeCell ref="W43:AC43"/>
    <mergeCell ref="D44:D46"/>
    <mergeCell ref="E44:I44"/>
    <mergeCell ref="J44:X44"/>
    <mergeCell ref="Y44:Z45"/>
    <mergeCell ref="DV35:EA35"/>
    <mergeCell ref="AP36:AU37"/>
    <mergeCell ref="AV36:BA36"/>
    <mergeCell ref="BB36:BG37"/>
    <mergeCell ref="BH36:BM36"/>
    <mergeCell ref="DD36:DI37"/>
    <mergeCell ref="DJ36:DO36"/>
    <mergeCell ref="DP36:DU37"/>
    <mergeCell ref="DV36:EA36"/>
    <mergeCell ref="DD34:DI35"/>
    <mergeCell ref="DJ34:DO34"/>
    <mergeCell ref="DP34:DU35"/>
    <mergeCell ref="DV34:EA34"/>
    <mergeCell ref="CO34:CQ36"/>
    <mergeCell ref="CR34:CW37"/>
    <mergeCell ref="CX34:DC34"/>
    <mergeCell ref="CX35:DC37"/>
    <mergeCell ref="DJ37:DO37"/>
    <mergeCell ref="DV37:EA37"/>
    <mergeCell ref="BP34:BR37"/>
    <mergeCell ref="AV37:BA37"/>
    <mergeCell ref="BH37:BM37"/>
    <mergeCell ref="B30:E33"/>
    <mergeCell ref="F30:J31"/>
    <mergeCell ref="K30:Q31"/>
    <mergeCell ref="R30:V31"/>
    <mergeCell ref="W30:AA30"/>
    <mergeCell ref="AB30:AE30"/>
    <mergeCell ref="AF30:AI30"/>
    <mergeCell ref="AJ30:AO31"/>
    <mergeCell ref="AP30:AU31"/>
    <mergeCell ref="R32:V33"/>
    <mergeCell ref="K33:Q33"/>
    <mergeCell ref="Y34:Z36"/>
    <mergeCell ref="AA34:AC36"/>
    <mergeCell ref="AD34:AI37"/>
    <mergeCell ref="AB32:AE32"/>
    <mergeCell ref="AF32:AI32"/>
    <mergeCell ref="AJ32:AO33"/>
    <mergeCell ref="W33:AA33"/>
    <mergeCell ref="AB33:AE33"/>
    <mergeCell ref="AF33:AI33"/>
    <mergeCell ref="AP32:AU33"/>
    <mergeCell ref="B34:D37"/>
    <mergeCell ref="DJ35:DO35"/>
    <mergeCell ref="CT32:CW32"/>
    <mergeCell ref="CX32:DC33"/>
    <mergeCell ref="DD32:DI33"/>
    <mergeCell ref="DJ32:DO33"/>
    <mergeCell ref="CK32:CO32"/>
    <mergeCell ref="BB33:BM33"/>
    <mergeCell ref="BY33:CE33"/>
    <mergeCell ref="CK33:CO33"/>
    <mergeCell ref="CP32:CS32"/>
    <mergeCell ref="CT33:CW33"/>
    <mergeCell ref="DP33:EA33"/>
    <mergeCell ref="E35:I36"/>
    <mergeCell ref="J35:X36"/>
    <mergeCell ref="AJ35:AO37"/>
    <mergeCell ref="AV35:BA35"/>
    <mergeCell ref="BH35:BM35"/>
    <mergeCell ref="BS35:BW36"/>
    <mergeCell ref="BS34:BW34"/>
    <mergeCell ref="BX34:CL34"/>
    <mergeCell ref="CM34:CN36"/>
    <mergeCell ref="BX35:CL36"/>
    <mergeCell ref="BS37:CQ37"/>
    <mergeCell ref="AJ34:AO34"/>
    <mergeCell ref="AP34:AU35"/>
    <mergeCell ref="AV34:BA34"/>
    <mergeCell ref="BB34:BG35"/>
    <mergeCell ref="BH34:BM34"/>
    <mergeCell ref="AV32:BA33"/>
    <mergeCell ref="BB32:BM32"/>
    <mergeCell ref="BT32:BX33"/>
    <mergeCell ref="CF32:CJ33"/>
    <mergeCell ref="E34:I34"/>
    <mergeCell ref="J34:X34"/>
    <mergeCell ref="F32:J33"/>
    <mergeCell ref="DP30:EA30"/>
    <mergeCell ref="W31:AA31"/>
    <mergeCell ref="AB31:AE31"/>
    <mergeCell ref="AF31:AI31"/>
    <mergeCell ref="BB31:BM31"/>
    <mergeCell ref="CK31:CO31"/>
    <mergeCell ref="CP31:CS31"/>
    <mergeCell ref="CT31:CW31"/>
    <mergeCell ref="DP31:EA31"/>
    <mergeCell ref="CK30:CO30"/>
    <mergeCell ref="CP30:CS30"/>
    <mergeCell ref="CT30:CW30"/>
    <mergeCell ref="CX30:DC31"/>
    <mergeCell ref="DD30:DI31"/>
    <mergeCell ref="DJ30:DO31"/>
    <mergeCell ref="AV30:BA31"/>
    <mergeCell ref="BB30:BM30"/>
    <mergeCell ref="BP30:BS33"/>
    <mergeCell ref="BT30:BX31"/>
    <mergeCell ref="BY30:CE31"/>
    <mergeCell ref="CF30:CJ31"/>
    <mergeCell ref="W32:AA32"/>
    <mergeCell ref="DP32:EA32"/>
    <mergeCell ref="CP33:CS33"/>
    <mergeCell ref="B24:E27"/>
    <mergeCell ref="F24:BM27"/>
    <mergeCell ref="BP24:BS27"/>
    <mergeCell ref="BT24:EA27"/>
    <mergeCell ref="B28:E29"/>
    <mergeCell ref="F28:J29"/>
    <mergeCell ref="R28:V29"/>
    <mergeCell ref="AD28:AH29"/>
    <mergeCell ref="AP28:AT29"/>
    <mergeCell ref="BB28:BF29"/>
    <mergeCell ref="DU29:EA29"/>
    <mergeCell ref="K29:Q29"/>
    <mergeCell ref="W29:AC29"/>
    <mergeCell ref="AI29:AO29"/>
    <mergeCell ref="AU29:BA29"/>
    <mergeCell ref="BG29:BM29"/>
    <mergeCell ref="BY29:CE29"/>
    <mergeCell ref="BP28:BS29"/>
    <mergeCell ref="BT28:BX29"/>
    <mergeCell ref="CF28:CJ29"/>
    <mergeCell ref="CR28:CV29"/>
    <mergeCell ref="DD28:DH29"/>
    <mergeCell ref="DP28:DT29"/>
    <mergeCell ref="CK29:CQ29"/>
    <mergeCell ref="CO19:DA19"/>
    <mergeCell ref="DB19:DN19"/>
    <mergeCell ref="DO19:EA19"/>
    <mergeCell ref="BP21:CA22"/>
    <mergeCell ref="CB21:CN22"/>
    <mergeCell ref="CO21:DA22"/>
    <mergeCell ref="DB21:DN22"/>
    <mergeCell ref="DO21:EA22"/>
    <mergeCell ref="AL23:AM23"/>
    <mergeCell ref="AN23:AU23"/>
    <mergeCell ref="AV23:BA23"/>
    <mergeCell ref="CP23:CU23"/>
    <mergeCell ref="CZ23:DA23"/>
    <mergeCell ref="DB23:DI23"/>
    <mergeCell ref="DJ23:DO23"/>
    <mergeCell ref="DP23:DT23"/>
    <mergeCell ref="DU23:DY23"/>
    <mergeCell ref="BB23:BF23"/>
    <mergeCell ref="BG23:BK23"/>
    <mergeCell ref="BP23:BS23"/>
    <mergeCell ref="BU23:CE23"/>
    <mergeCell ref="CF23:CG23"/>
    <mergeCell ref="CH23:CO23"/>
    <mergeCell ref="CD20:CM20"/>
    <mergeCell ref="BF14:BI14"/>
    <mergeCell ref="AM15:AN15"/>
    <mergeCell ref="AO15:AR15"/>
    <mergeCell ref="AS15:AT15"/>
    <mergeCell ref="AU15:AX15"/>
    <mergeCell ref="BB16:BE18"/>
    <mergeCell ref="DP15:DS15"/>
    <mergeCell ref="DT15:DW15"/>
    <mergeCell ref="DA15:DB15"/>
    <mergeCell ref="DC15:DF15"/>
    <mergeCell ref="DG15:DH15"/>
    <mergeCell ref="DI15:DL15"/>
    <mergeCell ref="DM15:DO15"/>
    <mergeCell ref="BP16:BR18"/>
    <mergeCell ref="BS16:BU18"/>
    <mergeCell ref="BV16:BX18"/>
    <mergeCell ref="BY16:CG18"/>
    <mergeCell ref="CH16:CK18"/>
    <mergeCell ref="CL16:CM18"/>
    <mergeCell ref="CN16:CP18"/>
    <mergeCell ref="CQ16:CT18"/>
    <mergeCell ref="BJ15:BM15"/>
    <mergeCell ref="DP16:DS18"/>
    <mergeCell ref="DT16:DW18"/>
    <mergeCell ref="DO9:EA9"/>
    <mergeCell ref="B10:M11"/>
    <mergeCell ref="BP10:CA11"/>
    <mergeCell ref="N11:Z11"/>
    <mergeCell ref="AA11:AM11"/>
    <mergeCell ref="AN11:AZ11"/>
    <mergeCell ref="BA11:BM11"/>
    <mergeCell ref="CB11:CN11"/>
    <mergeCell ref="DX12:EA14"/>
    <mergeCell ref="CO11:DA11"/>
    <mergeCell ref="DB11:DN11"/>
    <mergeCell ref="DO11:EA11"/>
    <mergeCell ref="BJ12:BM14"/>
    <mergeCell ref="AN9:AZ9"/>
    <mergeCell ref="BA9:BM9"/>
    <mergeCell ref="BP9:CA9"/>
    <mergeCell ref="CB9:CN9"/>
    <mergeCell ref="CO9:DA9"/>
    <mergeCell ref="DB9:DN9"/>
    <mergeCell ref="K12:S14"/>
    <mergeCell ref="T12:AT12"/>
    <mergeCell ref="AU12:AX14"/>
    <mergeCell ref="AY12:BI13"/>
    <mergeCell ref="B13:G14"/>
    <mergeCell ref="DC6:DI6"/>
    <mergeCell ref="DJ6:EA6"/>
    <mergeCell ref="AO7:AP8"/>
    <mergeCell ref="AU7:BC7"/>
    <mergeCell ref="BD7:BM7"/>
    <mergeCell ref="DC7:DD8"/>
    <mergeCell ref="DI7:DQ7"/>
    <mergeCell ref="DR7:EA7"/>
    <mergeCell ref="AT8:BC8"/>
    <mergeCell ref="BV4:CZ8"/>
    <mergeCell ref="DA4:DB8"/>
    <mergeCell ref="DC4:DI4"/>
    <mergeCell ref="DJ4:EA4"/>
    <mergeCell ref="AO5:AU5"/>
    <mergeCell ref="AV5:BA5"/>
    <mergeCell ref="BB5:BG5"/>
    <mergeCell ref="BH5:BM5"/>
    <mergeCell ref="DC5:EA5"/>
    <mergeCell ref="AO6:AU6"/>
    <mergeCell ref="BD8:BM8"/>
    <mergeCell ref="DH8:DQ8"/>
    <mergeCell ref="DR8:EA8"/>
    <mergeCell ref="CD3:CQ3"/>
    <mergeCell ref="B4:E8"/>
    <mergeCell ref="F4:G8"/>
    <mergeCell ref="H4:AL8"/>
    <mergeCell ref="AM4:AN8"/>
    <mergeCell ref="AO4:AU4"/>
    <mergeCell ref="AV4:BM4"/>
    <mergeCell ref="BP4:BS8"/>
    <mergeCell ref="BT4:BU8"/>
    <mergeCell ref="AV6:BM6"/>
    <mergeCell ref="AJ3:AK3"/>
    <mergeCell ref="AL3:AS3"/>
    <mergeCell ref="H13:J14"/>
    <mergeCell ref="T13:AT13"/>
    <mergeCell ref="T14:Y14"/>
    <mergeCell ref="Z14:AH14"/>
    <mergeCell ref="AI14:AN14"/>
    <mergeCell ref="AO14:AT14"/>
    <mergeCell ref="AY14:BE14"/>
    <mergeCell ref="AY15:BA15"/>
    <mergeCell ref="B16:D18"/>
    <mergeCell ref="E16:G18"/>
    <mergeCell ref="H16:J18"/>
    <mergeCell ref="K16:S18"/>
    <mergeCell ref="T16:W18"/>
    <mergeCell ref="X16:Y18"/>
    <mergeCell ref="Z16:AB18"/>
    <mergeCell ref="AC16:AF18"/>
    <mergeCell ref="AI16:AL18"/>
    <mergeCell ref="AO16:AR18"/>
    <mergeCell ref="AU16:AX18"/>
    <mergeCell ref="AY16:BA18"/>
    <mergeCell ref="H15:J15"/>
    <mergeCell ref="T15:W15"/>
    <mergeCell ref="X15:Y15"/>
    <mergeCell ref="AC15:AF15"/>
    <mergeCell ref="B19:M19"/>
    <mergeCell ref="N19:Z19"/>
    <mergeCell ref="AA19:AM19"/>
    <mergeCell ref="AN19:AZ19"/>
    <mergeCell ref="BA19:BM19"/>
    <mergeCell ref="B21:M22"/>
    <mergeCell ref="N21:Z22"/>
    <mergeCell ref="AA21:AM22"/>
    <mergeCell ref="AN21:AZ22"/>
    <mergeCell ref="BA21:BM22"/>
    <mergeCell ref="P20:Y20"/>
    <mergeCell ref="BP12:BX12"/>
    <mergeCell ref="BY12:CG14"/>
    <mergeCell ref="CH12:DH12"/>
    <mergeCell ref="DI12:DL14"/>
    <mergeCell ref="DM12:DW13"/>
    <mergeCell ref="BP13:BU14"/>
    <mergeCell ref="BV13:BX14"/>
    <mergeCell ref="CH13:DH13"/>
    <mergeCell ref="CH14:CM14"/>
    <mergeCell ref="CN14:CV14"/>
    <mergeCell ref="CW14:DB14"/>
    <mergeCell ref="DC14:DH14"/>
    <mergeCell ref="DM14:DS14"/>
    <mergeCell ref="DT14:DW14"/>
    <mergeCell ref="DX15:EA15"/>
    <mergeCell ref="DX16:EA18"/>
    <mergeCell ref="AG15:AH15"/>
    <mergeCell ref="AI15:AL15"/>
    <mergeCell ref="BB15:BE15"/>
    <mergeCell ref="BF15:BI15"/>
    <mergeCell ref="BF16:BI18"/>
    <mergeCell ref="BJ16:BM18"/>
    <mergeCell ref="CW29:DC29"/>
    <mergeCell ref="DI29:DO29"/>
    <mergeCell ref="CW16:CZ18"/>
    <mergeCell ref="DC16:DF18"/>
    <mergeCell ref="DI16:DL18"/>
    <mergeCell ref="DM16:DO18"/>
    <mergeCell ref="BP15:BR15"/>
    <mergeCell ref="BS15:BU15"/>
    <mergeCell ref="BV15:BX15"/>
    <mergeCell ref="CH15:CK15"/>
    <mergeCell ref="CL15:CM15"/>
    <mergeCell ref="CQ15:CT15"/>
    <mergeCell ref="CU15:CV15"/>
    <mergeCell ref="CW15:CZ15"/>
    <mergeCell ref="BP19:CA19"/>
    <mergeCell ref="CB19:CN19"/>
  </mergeCells>
  <phoneticPr fontId="1"/>
  <pageMargins left="0.27559055118110237" right="0.27559055118110237" top="0.15748031496062992" bottom="0.15748031496062992" header="0.15748031496062992" footer="0.15748031496062992"/>
  <pageSetup paperSize="9" scale="4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92D050"/>
  </sheetPr>
  <dimension ref="B1:O29"/>
  <sheetViews>
    <sheetView showGridLines="0" showRowColHeaders="0" workbookViewId="0">
      <selection activeCell="D8" sqref="D8"/>
    </sheetView>
  </sheetViews>
  <sheetFormatPr defaultRowHeight="13.5" x14ac:dyDescent="0.15"/>
  <cols>
    <col min="1" max="1" width="9" customWidth="1"/>
    <col min="2" max="2" width="4.125" customWidth="1"/>
    <col min="3" max="3" width="17" customWidth="1"/>
    <col min="4" max="4" width="17.25" customWidth="1"/>
    <col min="9" max="9" width="3.875" customWidth="1"/>
  </cols>
  <sheetData>
    <row r="1" spans="2:15" ht="25.5" x14ac:dyDescent="0.15">
      <c r="B1" s="290" t="s">
        <v>307</v>
      </c>
    </row>
    <row r="3" spans="2:15" ht="21.75" customHeight="1" x14ac:dyDescent="0.15">
      <c r="B3" s="291" t="s">
        <v>397</v>
      </c>
    </row>
    <row r="4" spans="2:15" ht="21.75" customHeight="1" x14ac:dyDescent="0.15">
      <c r="B4" s="291" t="s">
        <v>325</v>
      </c>
    </row>
    <row r="5" spans="2:15" ht="13.5" customHeight="1" x14ac:dyDescent="0.15"/>
    <row r="6" spans="2:15" ht="22.5" customHeight="1" x14ac:dyDescent="0.15"/>
    <row r="7" spans="2:15" ht="14.25" thickBot="1" x14ac:dyDescent="0.2"/>
    <row r="8" spans="2:15" ht="35.25" customHeight="1" thickBot="1" x14ac:dyDescent="0.2">
      <c r="C8" s="334" t="s">
        <v>326</v>
      </c>
      <c r="D8" s="296"/>
    </row>
    <row r="12" spans="2:15" ht="21" x14ac:dyDescent="0.15">
      <c r="B12" s="1762" t="s">
        <v>333</v>
      </c>
      <c r="C12" s="1762"/>
      <c r="D12" s="1762"/>
      <c r="E12" s="1762"/>
      <c r="F12" s="1762"/>
      <c r="G12" s="1762"/>
      <c r="H12" s="1762"/>
      <c r="I12" s="1762"/>
      <c r="J12" s="1762"/>
      <c r="K12" s="335"/>
      <c r="L12" s="335"/>
      <c r="M12" s="335"/>
      <c r="N12" s="335"/>
      <c r="O12" s="335"/>
    </row>
    <row r="18" spans="3:10" x14ac:dyDescent="0.15">
      <c r="C18" s="1761" t="s">
        <v>507</v>
      </c>
      <c r="D18" s="1761"/>
      <c r="E18" s="1761"/>
      <c r="F18" s="1761"/>
      <c r="G18" s="1761"/>
      <c r="H18" s="1761"/>
      <c r="I18" s="1761"/>
      <c r="J18" s="1761"/>
    </row>
    <row r="19" spans="3:10" ht="24.75" customHeight="1" x14ac:dyDescent="0.15"/>
    <row r="20" spans="3:10" x14ac:dyDescent="0.15">
      <c r="C20" t="s">
        <v>399</v>
      </c>
    </row>
    <row r="21" spans="3:10" x14ac:dyDescent="0.15">
      <c r="C21" t="s">
        <v>334</v>
      </c>
    </row>
    <row r="22" spans="3:10" x14ac:dyDescent="0.15">
      <c r="C22" t="s">
        <v>328</v>
      </c>
    </row>
    <row r="23" spans="3:10" x14ac:dyDescent="0.15">
      <c r="C23" t="s">
        <v>313</v>
      </c>
    </row>
    <row r="24" spans="3:10" x14ac:dyDescent="0.15">
      <c r="C24" t="s">
        <v>327</v>
      </c>
    </row>
    <row r="25" spans="3:10" x14ac:dyDescent="0.15">
      <c r="C25" t="s">
        <v>314</v>
      </c>
    </row>
    <row r="26" spans="3:10" x14ac:dyDescent="0.15">
      <c r="C26" t="s">
        <v>315</v>
      </c>
    </row>
    <row r="27" spans="3:10" x14ac:dyDescent="0.15">
      <c r="C27" t="s">
        <v>351</v>
      </c>
    </row>
    <row r="28" spans="3:10" x14ac:dyDescent="0.15">
      <c r="C28" t="s">
        <v>329</v>
      </c>
    </row>
    <row r="29" spans="3:10" x14ac:dyDescent="0.15">
      <c r="C29" t="s">
        <v>330</v>
      </c>
    </row>
  </sheetData>
  <sheetProtection algorithmName="SHA-512" hashValue="leIWyw4pydebo8CaKjUl/BdXiv11KxovTIXS2NTJ0ldmdP55Uo5YstitnWpru7zlXQn5h6HQAMPO1aeBNESE/Q==" saltValue="KCsgh+U3rbr7QJYUG4Gb9Q==" spinCount="100000" sheet="1" objects="1" scenarios="1"/>
  <mergeCells count="2">
    <mergeCell ref="C18:J18"/>
    <mergeCell ref="B12:J12"/>
  </mergeCells>
  <phoneticPr fontId="1"/>
  <hyperlinks>
    <hyperlink ref="C18" r:id="rId1" xr:uid="{CFFD5F1D-1D7C-4A8A-BCCA-1292D5D7F319}"/>
  </hyperlink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B1"/>
  <sheetViews>
    <sheetView workbookViewId="0">
      <selection activeCell="G25" sqref="G25"/>
    </sheetView>
  </sheetViews>
  <sheetFormatPr defaultRowHeight="13.5" x14ac:dyDescent="0.15"/>
  <cols>
    <col min="2" max="2" width="12.25" customWidth="1"/>
  </cols>
  <sheetData>
    <row r="1" spans="1:2" x14ac:dyDescent="0.15">
      <c r="A1" s="402">
        <f>ライセンス!D8</f>
        <v>0</v>
      </c>
      <c r="B1" s="403" t="str">
        <f>IF(A1="gstefc","yes","no")</f>
        <v>no</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8" tint="0.79998168889431442"/>
  </sheetPr>
  <dimension ref="A1:CZ173"/>
  <sheetViews>
    <sheetView showGridLines="0" showRowColHeaders="0" zoomScaleNormal="100" zoomScaleSheetLayoutView="85" workbookViewId="0">
      <selection activeCell="BY142" sqref="BY142"/>
    </sheetView>
  </sheetViews>
  <sheetFormatPr defaultColWidth="1.125" defaultRowHeight="3" customHeight="1" x14ac:dyDescent="0.15"/>
  <cols>
    <col min="1" max="1" width="2.625" style="11" customWidth="1"/>
    <col min="2" max="3" width="1.125" style="11"/>
    <col min="4" max="4" width="1" style="11" customWidth="1"/>
    <col min="5" max="6" width="1.125" style="11"/>
    <col min="7" max="7" width="1.125" style="11" customWidth="1"/>
    <col min="8" max="8" width="1.125" style="11"/>
    <col min="9" max="9" width="0.75" style="11" customWidth="1"/>
    <col min="10" max="10" width="2" style="12" customWidth="1"/>
    <col min="11" max="12" width="1.5" style="13" customWidth="1"/>
    <col min="13" max="13" width="4.125" style="14" customWidth="1"/>
    <col min="14" max="19" width="1.125" style="14"/>
    <col min="20" max="20" width="3.375" style="14" customWidth="1"/>
    <col min="21" max="26" width="1.125" style="14"/>
    <col min="27" max="27" width="1.875" style="14" customWidth="1"/>
    <col min="28" max="35" width="1.125" style="14"/>
    <col min="36" max="36" width="1.125" style="11"/>
    <col min="37" max="38" width="1.125" style="14"/>
    <col min="39" max="40" width="1.125" style="14" customWidth="1"/>
    <col min="41" max="50" width="1.125" style="14"/>
    <col min="51" max="54" width="1.125" style="15"/>
    <col min="55" max="55" width="2" style="15" customWidth="1"/>
    <col min="56" max="58" width="1.125" style="14"/>
    <col min="59" max="59" width="1.125" style="14" customWidth="1"/>
    <col min="60" max="61" width="1.125" style="14"/>
    <col min="62" max="62" width="1.875" style="14" customWidth="1"/>
    <col min="63" max="63" width="1.625" style="11" customWidth="1"/>
    <col min="64" max="64" width="1.5" style="11" customWidth="1"/>
    <col min="65" max="65" width="1.75" style="11" customWidth="1"/>
    <col min="66" max="66" width="6.25" style="11" customWidth="1"/>
    <col min="67" max="68" width="1.125" style="11"/>
    <col min="69" max="69" width="0.875" style="11" customWidth="1"/>
    <col min="70" max="71" width="0.625" style="11" customWidth="1"/>
    <col min="72" max="76" width="1.5" style="11" customWidth="1"/>
    <col min="77" max="77" width="1.125" style="11"/>
    <col min="78" max="78" width="1.375" style="11" customWidth="1"/>
    <col min="79" max="79" width="1.125" style="11"/>
    <col min="80" max="80" width="0.375" style="11" customWidth="1"/>
    <col min="81" max="82" width="1.75" style="11" customWidth="1"/>
    <col min="83" max="83" width="1.375" style="11" customWidth="1"/>
    <col min="84" max="85" width="1.625" style="11" customWidth="1"/>
    <col min="86" max="95" width="1.125" style="11"/>
    <col min="96" max="96" width="0.875" style="11" customWidth="1"/>
    <col min="97" max="97" width="1.125" style="11"/>
    <col min="98" max="98" width="1.375" style="11" customWidth="1"/>
    <col min="99" max="99" width="1" style="11" customWidth="1"/>
    <col min="100" max="100" width="0.875" style="11" customWidth="1"/>
    <col min="101" max="102" width="1.125" style="11"/>
    <col min="103" max="103" width="1.5" style="11" customWidth="1"/>
    <col min="104" max="104" width="0.875" style="11" customWidth="1"/>
    <col min="105" max="137" width="1.125" style="11"/>
    <col min="138" max="138" width="1" style="11" customWidth="1"/>
    <col min="139" max="16384" width="1.125" style="11"/>
  </cols>
  <sheetData>
    <row r="1" spans="1:98" ht="4.5" customHeight="1" x14ac:dyDescent="0.15">
      <c r="AF1" s="11"/>
      <c r="AJ1" s="14"/>
      <c r="AU1" s="15"/>
      <c r="AV1" s="15"/>
      <c r="AW1" s="15"/>
      <c r="AX1" s="15"/>
      <c r="AZ1" s="14"/>
      <c r="BA1" s="14"/>
      <c r="BB1" s="14"/>
      <c r="BC1" s="14"/>
      <c r="BG1" s="11"/>
      <c r="BH1" s="11"/>
      <c r="BI1" s="11"/>
      <c r="BJ1" s="11"/>
    </row>
    <row r="2" spans="1:98" ht="3" customHeight="1" x14ac:dyDescent="0.15">
      <c r="AU2" s="15"/>
      <c r="AV2" s="15"/>
      <c r="AW2" s="15"/>
      <c r="AX2" s="15"/>
      <c r="AZ2" s="14"/>
      <c r="BA2" s="14"/>
      <c r="BB2" s="14"/>
      <c r="BC2" s="14"/>
      <c r="BG2" s="11"/>
      <c r="BH2" s="11"/>
      <c r="BI2" s="11"/>
      <c r="BJ2" s="11"/>
    </row>
    <row r="3" spans="1:98" ht="3" customHeight="1" x14ac:dyDescent="0.15">
      <c r="A3" s="1122" t="str">
        <f>IF(年末調整1!K10="○","＝","")</f>
        <v/>
      </c>
      <c r="B3" s="1122"/>
      <c r="C3" s="1122"/>
      <c r="D3" s="1122"/>
      <c r="AJ3" s="1772">
        <f>従業員情報!H16</f>
        <v>0</v>
      </c>
      <c r="AK3" s="1772"/>
      <c r="AL3" s="1772"/>
      <c r="AN3" s="1772">
        <f>従業員情報!K16</f>
        <v>0</v>
      </c>
      <c r="AO3" s="1772"/>
      <c r="AP3" s="1772"/>
      <c r="AZ3" s="14"/>
      <c r="BA3" s="14"/>
      <c r="BB3" s="14"/>
      <c r="BC3" s="14"/>
      <c r="BG3" s="11"/>
      <c r="BH3" s="11"/>
      <c r="BI3" s="11"/>
      <c r="BJ3" s="11"/>
      <c r="BS3" s="1773">
        <f>従業員情報!H11</f>
        <v>0</v>
      </c>
      <c r="BT3" s="1773"/>
      <c r="BU3" s="1773"/>
      <c r="BV3" s="1773"/>
      <c r="BW3" s="1773"/>
      <c r="BX3" s="1773"/>
      <c r="BY3" s="1773"/>
      <c r="BZ3" s="1770">
        <f>従業員情報!L11</f>
        <v>0</v>
      </c>
      <c r="CA3" s="1770"/>
      <c r="CB3" s="1770"/>
      <c r="CC3" s="1770"/>
      <c r="CD3" s="1770"/>
      <c r="CE3" s="1770"/>
      <c r="CF3" s="1770"/>
    </row>
    <row r="4" spans="1:98" ht="3" customHeight="1" x14ac:dyDescent="0.15">
      <c r="A4" s="1122"/>
      <c r="B4" s="1122"/>
      <c r="C4" s="1122"/>
      <c r="D4" s="1122"/>
      <c r="T4" s="1135">
        <f>従業員情報!H13</f>
        <v>0</v>
      </c>
      <c r="U4" s="1135"/>
      <c r="V4" s="1135"/>
      <c r="W4" s="1135"/>
      <c r="X4" s="1135"/>
      <c r="Y4" s="1135"/>
      <c r="Z4" s="1135"/>
      <c r="AA4" s="1135"/>
      <c r="AB4" s="1135"/>
      <c r="AC4" s="1135"/>
      <c r="AJ4" s="1772"/>
      <c r="AK4" s="1772"/>
      <c r="AL4" s="1772"/>
      <c r="AN4" s="1772"/>
      <c r="AO4" s="1772"/>
      <c r="AP4" s="1772"/>
      <c r="AZ4" s="14"/>
      <c r="BA4" s="14"/>
      <c r="BB4" s="14"/>
      <c r="BC4" s="14"/>
      <c r="BG4" s="11"/>
      <c r="BH4" s="11"/>
      <c r="BI4" s="11"/>
      <c r="BJ4" s="11"/>
      <c r="BS4" s="1773"/>
      <c r="BT4" s="1773"/>
      <c r="BU4" s="1773"/>
      <c r="BV4" s="1773"/>
      <c r="BW4" s="1773"/>
      <c r="BX4" s="1773"/>
      <c r="BY4" s="1773"/>
      <c r="BZ4" s="1770"/>
      <c r="CA4" s="1770"/>
      <c r="CB4" s="1770"/>
      <c r="CC4" s="1770"/>
      <c r="CD4" s="1770"/>
      <c r="CE4" s="1770"/>
      <c r="CF4" s="1770"/>
    </row>
    <row r="5" spans="1:98" ht="2.25" customHeight="1" x14ac:dyDescent="0.15">
      <c r="A5" s="1122"/>
      <c r="B5" s="1122"/>
      <c r="C5" s="1122"/>
      <c r="D5" s="1122"/>
      <c r="T5" s="1135"/>
      <c r="U5" s="1135"/>
      <c r="V5" s="1135"/>
      <c r="W5" s="1135"/>
      <c r="X5" s="1135"/>
      <c r="Y5" s="1135"/>
      <c r="Z5" s="1135"/>
      <c r="AA5" s="1135"/>
      <c r="AB5" s="1135"/>
      <c r="AC5" s="1135"/>
      <c r="AJ5" s="1772"/>
      <c r="AK5" s="1772"/>
      <c r="AL5" s="1772"/>
      <c r="AN5" s="1772"/>
      <c r="AO5" s="1772"/>
      <c r="AP5" s="1772"/>
      <c r="AZ5" s="14"/>
      <c r="BA5" s="14"/>
      <c r="BB5" s="14"/>
      <c r="BC5" s="14"/>
      <c r="BG5" s="11"/>
      <c r="BH5" s="11"/>
      <c r="BI5" s="11"/>
      <c r="BJ5" s="11"/>
      <c r="BS5" s="344"/>
      <c r="BT5" s="344"/>
      <c r="BU5" s="344"/>
      <c r="BV5" s="344"/>
      <c r="BW5" s="344"/>
      <c r="BX5" s="344"/>
      <c r="BY5" s="344"/>
      <c r="BZ5" s="344"/>
      <c r="CA5" s="344"/>
      <c r="CB5" s="344"/>
      <c r="CC5" s="344"/>
      <c r="CD5" s="344"/>
      <c r="CE5" s="344"/>
      <c r="CF5" s="344"/>
    </row>
    <row r="6" spans="1:98" ht="3" customHeight="1" x14ac:dyDescent="0.15">
      <c r="A6" s="1122"/>
      <c r="B6" s="1122"/>
      <c r="C6" s="1122"/>
      <c r="D6" s="1122"/>
      <c r="T6" s="1135"/>
      <c r="U6" s="1135"/>
      <c r="V6" s="1135"/>
      <c r="W6" s="1135"/>
      <c r="X6" s="1135"/>
      <c r="Y6" s="1135"/>
      <c r="Z6" s="1135"/>
      <c r="AA6" s="1135"/>
      <c r="AB6" s="1135"/>
      <c r="AC6" s="1135"/>
      <c r="AJ6" s="1772"/>
      <c r="AK6" s="1772"/>
      <c r="AL6" s="1772"/>
      <c r="AN6" s="1772"/>
      <c r="AO6" s="1772"/>
      <c r="AP6" s="1772"/>
      <c r="AZ6" s="14"/>
      <c r="BA6" s="14"/>
      <c r="BB6" s="14"/>
      <c r="BC6" s="14"/>
      <c r="BG6" s="11"/>
      <c r="BH6" s="11"/>
      <c r="BI6" s="11"/>
      <c r="BJ6" s="11"/>
      <c r="BS6" s="1132">
        <f>従業員情報!H12</f>
        <v>0</v>
      </c>
      <c r="BT6" s="1132"/>
      <c r="BU6" s="1132"/>
      <c r="BV6" s="1132"/>
      <c r="BW6" s="1132"/>
      <c r="BX6" s="1132"/>
      <c r="BY6" s="1132"/>
      <c r="BZ6" s="1771">
        <f>従業員情報!L12</f>
        <v>0</v>
      </c>
      <c r="CA6" s="1771"/>
      <c r="CB6" s="1771"/>
      <c r="CC6" s="1771"/>
      <c r="CD6" s="1771"/>
      <c r="CE6" s="1771"/>
      <c r="CF6" s="1771"/>
    </row>
    <row r="7" spans="1:98" ht="3" customHeight="1" x14ac:dyDescent="0.15">
      <c r="A7" s="1122"/>
      <c r="B7" s="1122"/>
      <c r="C7" s="1122"/>
      <c r="D7" s="1122"/>
      <c r="T7" s="1135"/>
      <c r="U7" s="1135"/>
      <c r="V7" s="1135"/>
      <c r="W7" s="1135"/>
      <c r="X7" s="1135"/>
      <c r="Y7" s="1135"/>
      <c r="Z7" s="1135"/>
      <c r="AA7" s="1135"/>
      <c r="AB7" s="1135"/>
      <c r="AC7" s="1135"/>
      <c r="AF7" s="1771">
        <f>従業員情報!H17</f>
        <v>0</v>
      </c>
      <c r="AG7" s="1771"/>
      <c r="AH7" s="1771"/>
      <c r="AI7" s="1771"/>
      <c r="AJ7" s="1771"/>
      <c r="AK7" s="1771"/>
      <c r="AL7" s="1771"/>
      <c r="AM7" s="1771"/>
      <c r="AN7" s="1771"/>
      <c r="AO7" s="1771"/>
      <c r="AP7" s="1771"/>
      <c r="AQ7" s="1771"/>
      <c r="AR7" s="1771"/>
      <c r="AS7" s="1771"/>
      <c r="AT7" s="1771"/>
      <c r="AU7" s="1771"/>
      <c r="AV7" s="1771"/>
      <c r="AW7" s="1771"/>
      <c r="AX7" s="1771"/>
      <c r="AY7" s="1771"/>
      <c r="AZ7" s="1771"/>
      <c r="BA7" s="1771"/>
      <c r="BB7" s="1771"/>
      <c r="BC7" s="1771"/>
      <c r="BD7" s="1771"/>
      <c r="BE7" s="1771"/>
      <c r="BF7" s="1771"/>
      <c r="BG7" s="1771"/>
      <c r="BH7" s="1771"/>
      <c r="BI7" s="1771"/>
      <c r="BJ7" s="1771"/>
      <c r="BK7" s="1771"/>
      <c r="BL7" s="1771"/>
      <c r="BM7" s="1771"/>
      <c r="BN7" s="13"/>
      <c r="BS7" s="1132"/>
      <c r="BT7" s="1132"/>
      <c r="BU7" s="1132"/>
      <c r="BV7" s="1132"/>
      <c r="BW7" s="1132"/>
      <c r="BX7" s="1132"/>
      <c r="BY7" s="1132"/>
      <c r="BZ7" s="1771"/>
      <c r="CA7" s="1771"/>
      <c r="CB7" s="1771"/>
      <c r="CC7" s="1771"/>
      <c r="CD7" s="1771"/>
      <c r="CE7" s="1771"/>
      <c r="CF7" s="1771"/>
    </row>
    <row r="8" spans="1:98" ht="3" customHeight="1" x14ac:dyDescent="0.15">
      <c r="A8" s="1123" t="str">
        <f>IF(年末調整1!K10="○","","＝")</f>
        <v>＝</v>
      </c>
      <c r="B8" s="1123"/>
      <c r="C8" s="1123"/>
      <c r="D8" s="1123"/>
      <c r="AF8" s="1771"/>
      <c r="AG8" s="1771"/>
      <c r="AH8" s="1771"/>
      <c r="AI8" s="1771"/>
      <c r="AJ8" s="1771"/>
      <c r="AK8" s="1771"/>
      <c r="AL8" s="1771"/>
      <c r="AM8" s="1771"/>
      <c r="AN8" s="1771"/>
      <c r="AO8" s="1771"/>
      <c r="AP8" s="1771"/>
      <c r="AQ8" s="1771"/>
      <c r="AR8" s="1771"/>
      <c r="AS8" s="1771"/>
      <c r="AT8" s="1771"/>
      <c r="AU8" s="1771"/>
      <c r="AV8" s="1771"/>
      <c r="AW8" s="1771"/>
      <c r="AX8" s="1771"/>
      <c r="AY8" s="1771"/>
      <c r="AZ8" s="1771"/>
      <c r="BA8" s="1771"/>
      <c r="BB8" s="1771"/>
      <c r="BC8" s="1771"/>
      <c r="BD8" s="1771"/>
      <c r="BE8" s="1771"/>
      <c r="BF8" s="1771"/>
      <c r="BG8" s="1771"/>
      <c r="BH8" s="1771"/>
      <c r="BI8" s="1771"/>
      <c r="BJ8" s="1771"/>
      <c r="BK8" s="1771"/>
      <c r="BL8" s="1771"/>
      <c r="BM8" s="1771"/>
      <c r="BN8" s="13"/>
      <c r="BS8" s="1132"/>
      <c r="BT8" s="1132"/>
      <c r="BU8" s="1132"/>
      <c r="BV8" s="1132"/>
      <c r="BW8" s="1132"/>
      <c r="BX8" s="1132"/>
      <c r="BY8" s="1132"/>
      <c r="BZ8" s="1771"/>
      <c r="CA8" s="1771"/>
      <c r="CB8" s="1771"/>
      <c r="CC8" s="1771"/>
      <c r="CD8" s="1771"/>
      <c r="CE8" s="1771"/>
      <c r="CF8" s="1771"/>
    </row>
    <row r="9" spans="1:98" ht="3" customHeight="1" x14ac:dyDescent="0.15">
      <c r="A9" s="1123"/>
      <c r="B9" s="1123"/>
      <c r="C9" s="1123"/>
      <c r="D9" s="1123"/>
      <c r="AF9" s="1771"/>
      <c r="AG9" s="1771"/>
      <c r="AH9" s="1771"/>
      <c r="AI9" s="1771"/>
      <c r="AJ9" s="1771"/>
      <c r="AK9" s="1771"/>
      <c r="AL9" s="1771"/>
      <c r="AM9" s="1771"/>
      <c r="AN9" s="1771"/>
      <c r="AO9" s="1771"/>
      <c r="AP9" s="1771"/>
      <c r="AQ9" s="1771"/>
      <c r="AR9" s="1771"/>
      <c r="AS9" s="1771"/>
      <c r="AT9" s="1771"/>
      <c r="AU9" s="1771"/>
      <c r="AV9" s="1771"/>
      <c r="AW9" s="1771"/>
      <c r="AX9" s="1771"/>
      <c r="AY9" s="1771"/>
      <c r="AZ9" s="1771"/>
      <c r="BA9" s="1771"/>
      <c r="BB9" s="1771"/>
      <c r="BC9" s="1771"/>
      <c r="BD9" s="1771"/>
      <c r="BE9" s="1771"/>
      <c r="BF9" s="1771"/>
      <c r="BG9" s="1771"/>
      <c r="BH9" s="1771"/>
      <c r="BI9" s="1771"/>
      <c r="BJ9" s="1771"/>
      <c r="BK9" s="1771"/>
      <c r="BL9" s="1771"/>
      <c r="BM9" s="1771"/>
      <c r="BN9" s="13"/>
      <c r="BR9" s="345"/>
      <c r="BT9" s="1124">
        <f>IF(従業員情報!$H$22="明治","○",)</f>
        <v>0</v>
      </c>
      <c r="BU9" s="1124">
        <f>IF(従業員情報!$H$22="大正","○",)</f>
        <v>0</v>
      </c>
      <c r="BV9" s="1124">
        <f>IF(従業員情報!$H$22="昭和","○",)</f>
        <v>0</v>
      </c>
      <c r="BW9" s="1124">
        <f>IF(従業員情報!$H$22="平成","○",)</f>
        <v>0</v>
      </c>
      <c r="BX9" s="1124">
        <f>IF(従業員情報!$H$22="令和","○",)</f>
        <v>0</v>
      </c>
      <c r="CA9" s="1777">
        <f>従業員情報!L22</f>
        <v>3</v>
      </c>
      <c r="CB9" s="1777"/>
      <c r="CC9" s="1777"/>
      <c r="CD9" s="1775">
        <f>従業員情報!N22</f>
        <v>4</v>
      </c>
      <c r="CE9" s="1775"/>
      <c r="CG9" s="1776">
        <f>従業員情報!P22</f>
        <v>5</v>
      </c>
      <c r="CH9" s="1776"/>
    </row>
    <row r="10" spans="1:98" ht="3" customHeight="1" x14ac:dyDescent="0.15">
      <c r="A10" s="1123"/>
      <c r="B10" s="1123"/>
      <c r="C10" s="1123"/>
      <c r="D10" s="1123"/>
      <c r="AF10" s="1771"/>
      <c r="AG10" s="1771"/>
      <c r="AH10" s="1771"/>
      <c r="AI10" s="1771"/>
      <c r="AJ10" s="1771"/>
      <c r="AK10" s="1771"/>
      <c r="AL10" s="1771"/>
      <c r="AM10" s="1771"/>
      <c r="AN10" s="1771"/>
      <c r="AO10" s="1771"/>
      <c r="AP10" s="1771"/>
      <c r="AQ10" s="1771"/>
      <c r="AR10" s="1771"/>
      <c r="AS10" s="1771"/>
      <c r="AT10" s="1771"/>
      <c r="AU10" s="1771"/>
      <c r="AV10" s="1771"/>
      <c r="AW10" s="1771"/>
      <c r="AX10" s="1771"/>
      <c r="AY10" s="1771"/>
      <c r="AZ10" s="1771"/>
      <c r="BA10" s="1771"/>
      <c r="BB10" s="1771"/>
      <c r="BC10" s="1771"/>
      <c r="BD10" s="1771"/>
      <c r="BE10" s="1771"/>
      <c r="BF10" s="1771"/>
      <c r="BG10" s="1771"/>
      <c r="BH10" s="1771"/>
      <c r="BI10" s="1771"/>
      <c r="BJ10" s="1771"/>
      <c r="BK10" s="1771"/>
      <c r="BL10" s="1771"/>
      <c r="BM10" s="1771"/>
      <c r="BN10" s="13"/>
      <c r="BT10" s="1124"/>
      <c r="BU10" s="1124"/>
      <c r="BV10" s="1124"/>
      <c r="BW10" s="1124"/>
      <c r="BX10" s="1124"/>
      <c r="CA10" s="1777"/>
      <c r="CB10" s="1777"/>
      <c r="CC10" s="1777"/>
      <c r="CD10" s="1775"/>
      <c r="CE10" s="1775"/>
      <c r="CG10" s="1776"/>
      <c r="CH10" s="1776"/>
    </row>
    <row r="11" spans="1:98" ht="3" customHeight="1" x14ac:dyDescent="0.15">
      <c r="A11" s="360"/>
      <c r="B11" s="360"/>
      <c r="C11" s="360"/>
      <c r="D11" s="360"/>
      <c r="AF11" s="1771"/>
      <c r="AG11" s="1771"/>
      <c r="AH11" s="1771"/>
      <c r="AI11" s="1771"/>
      <c r="AJ11" s="1771"/>
      <c r="AK11" s="1771"/>
      <c r="AL11" s="1771"/>
      <c r="AM11" s="1771"/>
      <c r="AN11" s="1771"/>
      <c r="AO11" s="1771"/>
      <c r="AP11" s="1771"/>
      <c r="AQ11" s="1771"/>
      <c r="AR11" s="1771"/>
      <c r="AS11" s="1771"/>
      <c r="AT11" s="1771"/>
      <c r="AU11" s="1771"/>
      <c r="AV11" s="1771"/>
      <c r="AW11" s="1771"/>
      <c r="AX11" s="1771"/>
      <c r="AY11" s="1771"/>
      <c r="AZ11" s="1771"/>
      <c r="BA11" s="1771"/>
      <c r="BB11" s="1771"/>
      <c r="BC11" s="1771"/>
      <c r="BD11" s="1771"/>
      <c r="BE11" s="1771"/>
      <c r="BF11" s="1771"/>
      <c r="BG11" s="1771"/>
      <c r="BH11" s="1771"/>
      <c r="BI11" s="1771"/>
      <c r="BJ11" s="1771"/>
      <c r="BK11" s="1771"/>
      <c r="BL11" s="1771"/>
      <c r="BM11" s="1771"/>
      <c r="BN11" s="13"/>
      <c r="BT11" s="1124"/>
      <c r="BU11" s="1124"/>
      <c r="BV11" s="1124"/>
      <c r="BW11" s="1124"/>
      <c r="BX11" s="1124"/>
      <c r="CA11" s="1777"/>
      <c r="CB11" s="1777"/>
      <c r="CC11" s="1777"/>
      <c r="CD11" s="1775"/>
      <c r="CE11" s="1775"/>
      <c r="CG11" s="1776"/>
      <c r="CH11" s="1776"/>
    </row>
    <row r="12" spans="1:98" ht="3" customHeight="1" x14ac:dyDescent="0.15">
      <c r="A12" s="360"/>
      <c r="B12" s="360"/>
      <c r="C12" s="360"/>
      <c r="D12" s="360"/>
      <c r="AF12" s="1771"/>
      <c r="AG12" s="1771"/>
      <c r="AH12" s="1771"/>
      <c r="AI12" s="1771"/>
      <c r="AJ12" s="1771"/>
      <c r="AK12" s="1771"/>
      <c r="AL12" s="1771"/>
      <c r="AM12" s="1771"/>
      <c r="AN12" s="1771"/>
      <c r="AO12" s="1771"/>
      <c r="AP12" s="1771"/>
      <c r="AQ12" s="1771"/>
      <c r="AR12" s="1771"/>
      <c r="AS12" s="1771"/>
      <c r="AT12" s="1771"/>
      <c r="AU12" s="1771"/>
      <c r="AV12" s="1771"/>
      <c r="AW12" s="1771"/>
      <c r="AX12" s="1771"/>
      <c r="AY12" s="1771"/>
      <c r="AZ12" s="1771"/>
      <c r="BA12" s="1771"/>
      <c r="BB12" s="1771"/>
      <c r="BC12" s="1771"/>
      <c r="BD12" s="1771"/>
      <c r="BE12" s="1771"/>
      <c r="BF12" s="1771"/>
      <c r="BG12" s="1771"/>
      <c r="BH12" s="1771"/>
      <c r="BI12" s="1771"/>
      <c r="BJ12" s="1771"/>
      <c r="BK12" s="1771"/>
      <c r="BL12" s="1771"/>
      <c r="BM12" s="1771"/>
      <c r="BN12" s="13"/>
      <c r="BV12" s="13"/>
      <c r="BW12" s="13"/>
      <c r="CA12" s="1777"/>
      <c r="CB12" s="1777"/>
      <c r="CC12" s="1777"/>
      <c r="CD12" s="1775"/>
      <c r="CE12" s="1775"/>
      <c r="CG12" s="1776"/>
      <c r="CH12" s="1776"/>
    </row>
    <row r="14" spans="1:98" ht="3" customHeight="1" x14ac:dyDescent="0.15">
      <c r="AW14" s="15"/>
      <c r="AX14" s="15"/>
      <c r="BB14" s="14"/>
      <c r="BC14" s="14"/>
      <c r="BI14" s="11"/>
      <c r="BJ14" s="11"/>
      <c r="CN14" s="1120">
        <f>年末調整2!S38</f>
        <v>0</v>
      </c>
      <c r="CO14" s="1120"/>
      <c r="CP14" s="1120"/>
      <c r="CQ14" s="1120"/>
      <c r="CR14" s="1120"/>
      <c r="CS14" s="1120"/>
      <c r="CT14" s="1120"/>
    </row>
    <row r="15" spans="1:98" ht="3" customHeight="1" x14ac:dyDescent="0.15">
      <c r="AW15" s="15"/>
      <c r="AX15" s="15"/>
      <c r="BB15" s="14"/>
      <c r="BC15" s="14"/>
      <c r="BI15" s="11"/>
      <c r="BJ15" s="11"/>
      <c r="CN15" s="1120"/>
      <c r="CO15" s="1120"/>
      <c r="CP15" s="1120"/>
      <c r="CQ15" s="1120"/>
      <c r="CR15" s="1120"/>
      <c r="CS15" s="1120"/>
      <c r="CT15" s="1120"/>
    </row>
    <row r="16" spans="1:98" ht="3" customHeight="1" x14ac:dyDescent="0.15">
      <c r="AW16" s="15"/>
      <c r="AX16" s="15"/>
      <c r="BB16" s="14"/>
      <c r="BC16" s="14"/>
      <c r="BI16" s="11"/>
      <c r="BJ16" s="11"/>
      <c r="CN16" s="1120"/>
      <c r="CO16" s="1120"/>
      <c r="CP16" s="1120"/>
      <c r="CQ16" s="1120"/>
      <c r="CR16" s="1120"/>
      <c r="CS16" s="1120"/>
      <c r="CT16" s="1120"/>
    </row>
    <row r="17" spans="10:103" ht="3" customHeight="1" x14ac:dyDescent="0.15">
      <c r="AW17" s="15"/>
      <c r="AX17" s="15"/>
      <c r="BB17" s="14"/>
      <c r="BC17" s="14"/>
      <c r="BI17" s="11"/>
      <c r="BJ17" s="11"/>
    </row>
    <row r="18" spans="10:103" ht="3" customHeight="1" x14ac:dyDescent="0.15">
      <c r="AW18" s="15"/>
      <c r="AX18" s="15"/>
      <c r="BB18" s="14"/>
      <c r="BC18" s="14"/>
      <c r="BI18" s="11"/>
      <c r="BJ18" s="11"/>
    </row>
    <row r="19" spans="10:103" ht="3" customHeight="1" x14ac:dyDescent="0.15">
      <c r="AW19" s="15"/>
      <c r="AX19" s="15"/>
      <c r="BB19" s="14"/>
      <c r="BC19" s="14"/>
      <c r="BI19" s="11"/>
      <c r="BJ19" s="11"/>
    </row>
    <row r="20" spans="10:103" ht="3" customHeight="1" x14ac:dyDescent="0.15">
      <c r="AW20" s="15"/>
      <c r="AX20" s="15"/>
      <c r="BB20" s="14"/>
      <c r="BC20" s="14"/>
      <c r="BI20" s="11"/>
      <c r="BJ20" s="11"/>
    </row>
    <row r="21" spans="10:103" ht="3" customHeight="1" x14ac:dyDescent="0.15">
      <c r="AW21" s="15"/>
      <c r="AX21" s="15"/>
      <c r="BB21" s="14"/>
      <c r="BC21" s="14"/>
      <c r="BI21" s="11"/>
      <c r="BJ21" s="11"/>
    </row>
    <row r="22" spans="10:103" ht="3" customHeight="1" x14ac:dyDescent="0.15">
      <c r="AW22" s="15"/>
      <c r="AX22" s="15"/>
      <c r="BB22" s="14"/>
      <c r="BC22" s="14"/>
      <c r="BI22" s="11"/>
      <c r="BJ22" s="11"/>
      <c r="BR22" s="1774">
        <f>年末調整2!I40</f>
        <v>0</v>
      </c>
      <c r="BS22" s="1774"/>
      <c r="BT22" s="1774"/>
      <c r="BU22" s="1120">
        <f>年末調整2!K40</f>
        <v>0</v>
      </c>
      <c r="BV22" s="1120"/>
      <c r="BW22" s="1120"/>
      <c r="BX22" s="1120"/>
      <c r="BY22" s="1120"/>
      <c r="CB22" s="1764">
        <f>年末調整2!O40</f>
        <v>0</v>
      </c>
      <c r="CC22" s="1764"/>
      <c r="CD22" s="1764"/>
      <c r="CE22" s="1764"/>
      <c r="CF22" s="1764"/>
      <c r="CG22" s="1124">
        <f>年末調整2!S40</f>
        <v>0</v>
      </c>
      <c r="CH22" s="1124"/>
      <c r="CI22" s="1124"/>
      <c r="CL22" s="1120">
        <f>年末調整2!U40</f>
        <v>0</v>
      </c>
      <c r="CM22" s="1120"/>
      <c r="CN22" s="1120"/>
      <c r="CO22" s="1120"/>
      <c r="CP22" s="1120"/>
      <c r="CT22" s="1764">
        <f>年末調整2!Y40</f>
        <v>0</v>
      </c>
      <c r="CU22" s="1764"/>
      <c r="CV22" s="1764"/>
      <c r="CW22" s="1764"/>
      <c r="CX22" s="1764"/>
    </row>
    <row r="23" spans="10:103" ht="3" customHeight="1" x14ac:dyDescent="0.15">
      <c r="AW23" s="15"/>
      <c r="AX23" s="15"/>
      <c r="BB23" s="14"/>
      <c r="BC23" s="14"/>
      <c r="BI23" s="11"/>
      <c r="BJ23" s="11"/>
      <c r="BR23" s="1774"/>
      <c r="BS23" s="1774"/>
      <c r="BT23" s="1774"/>
      <c r="BU23" s="1120"/>
      <c r="BV23" s="1120"/>
      <c r="BW23" s="1120"/>
      <c r="BX23" s="1120"/>
      <c r="BY23" s="1120"/>
      <c r="CB23" s="1764"/>
      <c r="CC23" s="1764"/>
      <c r="CD23" s="1764"/>
      <c r="CE23" s="1764"/>
      <c r="CF23" s="1764"/>
      <c r="CG23" s="1124"/>
      <c r="CH23" s="1124"/>
      <c r="CI23" s="1124"/>
      <c r="CL23" s="1120"/>
      <c r="CM23" s="1120"/>
      <c r="CN23" s="1120"/>
      <c r="CO23" s="1120"/>
      <c r="CP23" s="1120"/>
      <c r="CT23" s="1764"/>
      <c r="CU23" s="1764"/>
      <c r="CV23" s="1764"/>
      <c r="CW23" s="1764"/>
      <c r="CX23" s="1764"/>
    </row>
    <row r="24" spans="10:103" ht="3" customHeight="1" x14ac:dyDescent="0.15">
      <c r="J24" s="1763" t="str">
        <f>給与金額!D6</f>
        <v>1</v>
      </c>
      <c r="K24" s="1763">
        <f>給与金額!E6</f>
        <v>0</v>
      </c>
      <c r="L24" s="1763"/>
      <c r="M24" s="1120">
        <f>給与金額!F6+給与金額!Q14</f>
        <v>0</v>
      </c>
      <c r="N24" s="1120"/>
      <c r="O24" s="1120"/>
      <c r="P24" s="1120"/>
      <c r="Q24" s="1120"/>
      <c r="R24" s="1120"/>
      <c r="S24" s="1120"/>
      <c r="T24" s="15"/>
      <c r="U24" s="1120">
        <f>給与金額!G6+給与金額!R14</f>
        <v>0</v>
      </c>
      <c r="V24" s="1120"/>
      <c r="W24" s="1120"/>
      <c r="X24" s="1120"/>
      <c r="Y24" s="1120"/>
      <c r="Z24" s="1120"/>
      <c r="AA24" s="15"/>
      <c r="AB24" s="1120">
        <f>給与金額!H6+給与金額!Q14-給与金額!R14</f>
        <v>0</v>
      </c>
      <c r="AC24" s="1120"/>
      <c r="AD24" s="1120"/>
      <c r="AE24" s="1120"/>
      <c r="AF24" s="1120"/>
      <c r="AG24" s="1120"/>
      <c r="AH24" s="1120"/>
      <c r="AI24" s="15"/>
      <c r="AJ24" s="16"/>
      <c r="AK24" s="1764">
        <f>給与金額!I6</f>
        <v>0</v>
      </c>
      <c r="AL24" s="1764"/>
      <c r="AN24" s="1120">
        <f>給与金額!J6+給与金額!S14</f>
        <v>0</v>
      </c>
      <c r="AO24" s="1120"/>
      <c r="AP24" s="1120"/>
      <c r="AQ24" s="1120"/>
      <c r="AR24" s="1120"/>
      <c r="AS24" s="1120"/>
      <c r="AT24" s="1120"/>
      <c r="AU24" s="1120"/>
      <c r="AW24" s="1766">
        <f>給与金額!K6</f>
        <v>0</v>
      </c>
      <c r="AX24" s="1766"/>
      <c r="AY24" s="1766"/>
      <c r="AZ24" s="1766"/>
      <c r="BA24" s="1766"/>
      <c r="BB24" s="14"/>
      <c r="BC24" s="1767">
        <f>給与金額!L6</f>
        <v>0</v>
      </c>
      <c r="BD24" s="1767"/>
      <c r="BE24" s="1767"/>
      <c r="BF24" s="1767"/>
      <c r="BG24" s="1767"/>
      <c r="BH24" s="1767"/>
      <c r="BI24" s="11"/>
      <c r="BJ24" s="11"/>
      <c r="BR24" s="1774"/>
      <c r="BS24" s="1774"/>
      <c r="BT24" s="1774"/>
      <c r="BU24" s="1120"/>
      <c r="BV24" s="1120"/>
      <c r="BW24" s="1120"/>
      <c r="BX24" s="1120"/>
      <c r="BY24" s="1120"/>
      <c r="CB24" s="1764"/>
      <c r="CC24" s="1764"/>
      <c r="CD24" s="1764"/>
      <c r="CE24" s="1764"/>
      <c r="CF24" s="1764"/>
      <c r="CG24" s="1124"/>
      <c r="CH24" s="1124"/>
      <c r="CI24" s="1124"/>
      <c r="CL24" s="1120"/>
      <c r="CM24" s="1120"/>
      <c r="CN24" s="1120"/>
      <c r="CO24" s="1120"/>
      <c r="CP24" s="1120"/>
      <c r="CT24" s="1764"/>
      <c r="CU24" s="1764"/>
      <c r="CV24" s="1764"/>
      <c r="CW24" s="1764"/>
      <c r="CX24" s="1764"/>
    </row>
    <row r="25" spans="10:103" ht="3" customHeight="1" x14ac:dyDescent="0.15">
      <c r="J25" s="1763"/>
      <c r="K25" s="1763"/>
      <c r="L25" s="1763"/>
      <c r="M25" s="1120"/>
      <c r="N25" s="1120"/>
      <c r="O25" s="1120"/>
      <c r="P25" s="1120"/>
      <c r="Q25" s="1120"/>
      <c r="R25" s="1120"/>
      <c r="S25" s="1120"/>
      <c r="T25" s="15"/>
      <c r="U25" s="1120"/>
      <c r="V25" s="1120"/>
      <c r="W25" s="1120"/>
      <c r="X25" s="1120"/>
      <c r="Y25" s="1120"/>
      <c r="Z25" s="1120"/>
      <c r="AA25" s="15"/>
      <c r="AB25" s="1120"/>
      <c r="AC25" s="1120"/>
      <c r="AD25" s="1120"/>
      <c r="AE25" s="1120"/>
      <c r="AF25" s="1120"/>
      <c r="AG25" s="1120"/>
      <c r="AH25" s="1120"/>
      <c r="AI25" s="15"/>
      <c r="AJ25" s="16"/>
      <c r="AK25" s="1764"/>
      <c r="AL25" s="1764"/>
      <c r="AN25" s="1120"/>
      <c r="AO25" s="1120"/>
      <c r="AP25" s="1120"/>
      <c r="AQ25" s="1120"/>
      <c r="AR25" s="1120"/>
      <c r="AS25" s="1120"/>
      <c r="AT25" s="1120"/>
      <c r="AU25" s="1120"/>
      <c r="AW25" s="1766"/>
      <c r="AX25" s="1766"/>
      <c r="AY25" s="1766"/>
      <c r="AZ25" s="1766"/>
      <c r="BA25" s="1766"/>
      <c r="BB25" s="14"/>
      <c r="BC25" s="1767"/>
      <c r="BD25" s="1767"/>
      <c r="BE25" s="1767"/>
      <c r="BF25" s="1767"/>
      <c r="BG25" s="1767"/>
      <c r="BH25" s="1767"/>
      <c r="BI25" s="11"/>
      <c r="BJ25" s="11"/>
    </row>
    <row r="26" spans="10:103" ht="3" customHeight="1" x14ac:dyDescent="0.15">
      <c r="J26" s="1763"/>
      <c r="K26" s="1763"/>
      <c r="L26" s="1763"/>
      <c r="M26" s="1120"/>
      <c r="N26" s="1120"/>
      <c r="O26" s="1120"/>
      <c r="P26" s="1120"/>
      <c r="Q26" s="1120"/>
      <c r="R26" s="1120"/>
      <c r="S26" s="1120"/>
      <c r="T26" s="15"/>
      <c r="U26" s="1120"/>
      <c r="V26" s="1120"/>
      <c r="W26" s="1120"/>
      <c r="X26" s="1120"/>
      <c r="Y26" s="1120"/>
      <c r="Z26" s="1120"/>
      <c r="AA26" s="15"/>
      <c r="AB26" s="1120"/>
      <c r="AC26" s="1120"/>
      <c r="AD26" s="1120"/>
      <c r="AE26" s="1120"/>
      <c r="AF26" s="1120"/>
      <c r="AG26" s="1120"/>
      <c r="AH26" s="1120"/>
      <c r="AI26" s="15"/>
      <c r="AJ26" s="16"/>
      <c r="AK26" s="1764"/>
      <c r="AL26" s="1764"/>
      <c r="AN26" s="1120"/>
      <c r="AO26" s="1120"/>
      <c r="AP26" s="1120"/>
      <c r="AQ26" s="1120"/>
      <c r="AR26" s="1120"/>
      <c r="AS26" s="1120"/>
      <c r="AT26" s="1120"/>
      <c r="AU26" s="1120"/>
      <c r="AW26" s="1766"/>
      <c r="AX26" s="1766"/>
      <c r="AY26" s="1766"/>
      <c r="AZ26" s="1766"/>
      <c r="BA26" s="1766"/>
      <c r="BB26" s="14"/>
      <c r="BC26" s="1767"/>
      <c r="BD26" s="1767"/>
      <c r="BE26" s="1767"/>
      <c r="BF26" s="1767"/>
      <c r="BG26" s="1767"/>
      <c r="BH26" s="1767"/>
      <c r="BI26" s="11"/>
      <c r="BJ26" s="11"/>
    </row>
    <row r="27" spans="10:103" ht="3" customHeight="1" x14ac:dyDescent="0.15">
      <c r="AW27" s="18"/>
      <c r="AX27" s="18"/>
      <c r="AY27" s="18"/>
      <c r="AZ27" s="18"/>
      <c r="BA27" s="18"/>
      <c r="BB27" s="14"/>
      <c r="BC27" s="321"/>
      <c r="BD27" s="321"/>
      <c r="BE27" s="321"/>
      <c r="BF27" s="321"/>
      <c r="BG27" s="321"/>
      <c r="BH27" s="321"/>
      <c r="BI27" s="11"/>
    </row>
    <row r="28" spans="10:103" ht="3" customHeight="1" x14ac:dyDescent="0.15">
      <c r="AW28" s="18"/>
      <c r="AX28" s="18"/>
      <c r="AY28" s="18"/>
      <c r="AZ28" s="18"/>
      <c r="BA28" s="18"/>
      <c r="BB28" s="14"/>
      <c r="BC28" s="321"/>
      <c r="BD28" s="321"/>
      <c r="BE28" s="321"/>
      <c r="BF28" s="321"/>
      <c r="BG28" s="321"/>
      <c r="BH28" s="321"/>
      <c r="BI28" s="11"/>
      <c r="BN28" s="1779" t="str">
        <f>IF(Sheet1!B1="yes","","ＳＡＭＰＬＥ　　　　　　税額計算されません")</f>
        <v>ＳＡＭＰＬＥ　　　　　　税額計算されません</v>
      </c>
      <c r="BO28" s="1779"/>
      <c r="BP28" s="1779"/>
      <c r="BQ28" s="1779"/>
      <c r="BR28" s="1779"/>
      <c r="BS28" s="1779"/>
      <c r="BT28" s="1779"/>
      <c r="BU28" s="1779"/>
      <c r="BV28" s="1779"/>
      <c r="BW28" s="1779"/>
      <c r="BX28" s="1779"/>
      <c r="BY28" s="1779"/>
      <c r="BZ28" s="1779"/>
      <c r="CA28" s="1779"/>
      <c r="CB28" s="1779"/>
      <c r="CC28" s="1779"/>
      <c r="CD28" s="1779"/>
      <c r="CE28" s="1779"/>
      <c r="CF28" s="1779"/>
      <c r="CG28" s="1779"/>
      <c r="CH28" s="1779"/>
      <c r="CI28" s="1779"/>
      <c r="CJ28" s="1779"/>
      <c r="CK28" s="1779"/>
      <c r="CL28" s="1779"/>
      <c r="CM28" s="1779"/>
      <c r="CN28" s="1779"/>
      <c r="CO28" s="1779"/>
      <c r="CP28" s="1779"/>
      <c r="CQ28" s="1779"/>
      <c r="CR28" s="1779"/>
      <c r="CS28" s="1779"/>
      <c r="CT28" s="1779"/>
      <c r="CU28" s="1779"/>
      <c r="CV28" s="359"/>
      <c r="CW28" s="359"/>
      <c r="CX28" s="359"/>
      <c r="CY28" s="359"/>
    </row>
    <row r="29" spans="10:103" ht="3" customHeight="1" x14ac:dyDescent="0.15">
      <c r="M29" s="1120"/>
      <c r="N29" s="1120"/>
      <c r="O29" s="1120"/>
      <c r="P29" s="1120"/>
      <c r="Q29" s="1120"/>
      <c r="R29" s="1120"/>
      <c r="S29" s="1120"/>
      <c r="AW29" s="18"/>
      <c r="AX29" s="18"/>
      <c r="AY29" s="18"/>
      <c r="AZ29" s="18"/>
      <c r="BA29" s="18"/>
      <c r="BB29" s="14"/>
      <c r="BC29" s="321"/>
      <c r="BD29" s="321"/>
      <c r="BE29" s="321"/>
      <c r="BF29" s="321"/>
      <c r="BG29" s="321"/>
      <c r="BH29" s="321"/>
      <c r="BI29" s="11"/>
      <c r="BN29" s="1779"/>
      <c r="BO29" s="1779"/>
      <c r="BP29" s="1779"/>
      <c r="BQ29" s="1779"/>
      <c r="BR29" s="1779"/>
      <c r="BS29" s="1779"/>
      <c r="BT29" s="1779"/>
      <c r="BU29" s="1779"/>
      <c r="BV29" s="1779"/>
      <c r="BW29" s="1779"/>
      <c r="BX29" s="1779"/>
      <c r="BY29" s="1779"/>
      <c r="BZ29" s="1779"/>
      <c r="CA29" s="1779"/>
      <c r="CB29" s="1779"/>
      <c r="CC29" s="1779"/>
      <c r="CD29" s="1779"/>
      <c r="CE29" s="1779"/>
      <c r="CF29" s="1779"/>
      <c r="CG29" s="1779"/>
      <c r="CH29" s="1779"/>
      <c r="CI29" s="1779"/>
      <c r="CJ29" s="1779"/>
      <c r="CK29" s="1779"/>
      <c r="CL29" s="1779"/>
      <c r="CM29" s="1779"/>
      <c r="CN29" s="1779"/>
      <c r="CO29" s="1779"/>
      <c r="CP29" s="1779"/>
      <c r="CQ29" s="1779"/>
      <c r="CR29" s="1779"/>
      <c r="CS29" s="1779"/>
      <c r="CT29" s="1779"/>
      <c r="CU29" s="1779"/>
      <c r="CV29" s="359"/>
      <c r="CW29" s="359"/>
      <c r="CX29" s="359"/>
      <c r="CY29" s="359"/>
    </row>
    <row r="30" spans="10:103" ht="3" customHeight="1" x14ac:dyDescent="0.15">
      <c r="M30" s="1120"/>
      <c r="N30" s="1120"/>
      <c r="O30" s="1120"/>
      <c r="P30" s="1120"/>
      <c r="Q30" s="1120"/>
      <c r="R30" s="1120"/>
      <c r="S30" s="1120"/>
      <c r="AW30" s="18"/>
      <c r="AX30" s="18"/>
      <c r="AY30" s="18"/>
      <c r="AZ30" s="18"/>
      <c r="BA30" s="18"/>
      <c r="BB30" s="14"/>
      <c r="BC30" s="321"/>
      <c r="BD30" s="321"/>
      <c r="BE30" s="321"/>
      <c r="BF30" s="321"/>
      <c r="BG30" s="321"/>
      <c r="BH30" s="321"/>
      <c r="BI30" s="11"/>
      <c r="BN30" s="1779"/>
      <c r="BO30" s="1779"/>
      <c r="BP30" s="1779"/>
      <c r="BQ30" s="1779"/>
      <c r="BR30" s="1779"/>
      <c r="BS30" s="1779"/>
      <c r="BT30" s="1779"/>
      <c r="BU30" s="1779"/>
      <c r="BV30" s="1779"/>
      <c r="BW30" s="1779"/>
      <c r="BX30" s="1779"/>
      <c r="BY30" s="1779"/>
      <c r="BZ30" s="1779"/>
      <c r="CA30" s="1779"/>
      <c r="CB30" s="1779"/>
      <c r="CC30" s="1779"/>
      <c r="CD30" s="1779"/>
      <c r="CE30" s="1779"/>
      <c r="CF30" s="1779"/>
      <c r="CG30" s="1779"/>
      <c r="CH30" s="1779"/>
      <c r="CI30" s="1779"/>
      <c r="CJ30" s="1779"/>
      <c r="CK30" s="1779"/>
      <c r="CL30" s="1779"/>
      <c r="CM30" s="1779"/>
      <c r="CN30" s="1779"/>
      <c r="CO30" s="1779"/>
      <c r="CP30" s="1779"/>
      <c r="CQ30" s="1779"/>
      <c r="CR30" s="1779"/>
      <c r="CS30" s="1779"/>
      <c r="CT30" s="1779"/>
      <c r="CU30" s="1779"/>
      <c r="CV30" s="359"/>
      <c r="CW30" s="359"/>
      <c r="CX30" s="359"/>
      <c r="CY30" s="359"/>
    </row>
    <row r="31" spans="10:103" ht="3" customHeight="1" x14ac:dyDescent="0.15">
      <c r="M31" s="1120"/>
      <c r="N31" s="1120"/>
      <c r="O31" s="1120"/>
      <c r="P31" s="1120"/>
      <c r="Q31" s="1120"/>
      <c r="R31" s="1120"/>
      <c r="S31" s="1120"/>
      <c r="AW31" s="18"/>
      <c r="AX31" s="18"/>
      <c r="AY31" s="18"/>
      <c r="AZ31" s="18"/>
      <c r="BA31" s="18"/>
      <c r="BB31" s="14"/>
      <c r="BC31" s="321"/>
      <c r="BD31" s="321"/>
      <c r="BE31" s="321"/>
      <c r="BF31" s="321"/>
      <c r="BG31" s="321"/>
      <c r="BH31" s="321"/>
      <c r="BI31" s="11"/>
      <c r="BN31" s="1779"/>
      <c r="BO31" s="1779"/>
      <c r="BP31" s="1779"/>
      <c r="BQ31" s="1779"/>
      <c r="BR31" s="1779"/>
      <c r="BS31" s="1779"/>
      <c r="BT31" s="1779"/>
      <c r="BU31" s="1779"/>
      <c r="BV31" s="1779"/>
      <c r="BW31" s="1779"/>
      <c r="BX31" s="1779"/>
      <c r="BY31" s="1779"/>
      <c r="BZ31" s="1779"/>
      <c r="CA31" s="1779"/>
      <c r="CB31" s="1779"/>
      <c r="CC31" s="1779"/>
      <c r="CD31" s="1779"/>
      <c r="CE31" s="1779"/>
      <c r="CF31" s="1779"/>
      <c r="CG31" s="1779"/>
      <c r="CH31" s="1779"/>
      <c r="CI31" s="1779"/>
      <c r="CJ31" s="1779"/>
      <c r="CK31" s="1779"/>
      <c r="CL31" s="1779"/>
      <c r="CM31" s="1779"/>
      <c r="CN31" s="1779"/>
      <c r="CO31" s="1779"/>
      <c r="CP31" s="1779"/>
      <c r="CQ31" s="1779"/>
      <c r="CR31" s="1779"/>
      <c r="CS31" s="1779"/>
      <c r="CT31" s="1779"/>
      <c r="CU31" s="1779"/>
      <c r="CV31" s="359"/>
      <c r="CW31" s="359"/>
      <c r="CX31" s="359"/>
      <c r="CY31" s="359"/>
    </row>
    <row r="32" spans="10:103" ht="3" customHeight="1" x14ac:dyDescent="0.15">
      <c r="AW32" s="18"/>
      <c r="AX32" s="18"/>
      <c r="AY32" s="18"/>
      <c r="AZ32" s="18"/>
      <c r="BA32" s="18"/>
      <c r="BB32" s="14"/>
      <c r="BC32" s="321"/>
      <c r="BD32" s="321"/>
      <c r="BE32" s="321"/>
      <c r="BF32" s="321"/>
      <c r="BG32" s="321"/>
      <c r="BH32" s="321"/>
      <c r="BI32" s="11"/>
      <c r="BN32" s="1779"/>
      <c r="BO32" s="1779"/>
      <c r="BP32" s="1779"/>
      <c r="BQ32" s="1779"/>
      <c r="BR32" s="1779"/>
      <c r="BS32" s="1779"/>
      <c r="BT32" s="1779"/>
      <c r="BU32" s="1779"/>
      <c r="BV32" s="1779"/>
      <c r="BW32" s="1779"/>
      <c r="BX32" s="1779"/>
      <c r="BY32" s="1779"/>
      <c r="BZ32" s="1779"/>
      <c r="CA32" s="1779"/>
      <c r="CB32" s="1779"/>
      <c r="CC32" s="1779"/>
      <c r="CD32" s="1779"/>
      <c r="CE32" s="1779"/>
      <c r="CF32" s="1779"/>
      <c r="CG32" s="1779"/>
      <c r="CH32" s="1779"/>
      <c r="CI32" s="1779"/>
      <c r="CJ32" s="1779"/>
      <c r="CK32" s="1779"/>
      <c r="CL32" s="1779"/>
      <c r="CM32" s="1779"/>
      <c r="CN32" s="1779"/>
      <c r="CO32" s="1779"/>
      <c r="CP32" s="1779"/>
      <c r="CQ32" s="1779"/>
      <c r="CR32" s="1779"/>
      <c r="CS32" s="1779"/>
      <c r="CT32" s="1779"/>
      <c r="CU32" s="1779"/>
      <c r="CV32" s="359"/>
      <c r="CW32" s="359"/>
      <c r="CX32" s="359"/>
      <c r="CY32" s="359"/>
    </row>
    <row r="33" spans="1:103" ht="3" customHeight="1" x14ac:dyDescent="0.15">
      <c r="J33" s="1763" t="str">
        <f>給与金額!D7</f>
        <v>2</v>
      </c>
      <c r="K33" s="1763">
        <f>給与金額!E7</f>
        <v>0</v>
      </c>
      <c r="L33" s="1763"/>
      <c r="M33" s="1120">
        <f>給与金額!F7</f>
        <v>0</v>
      </c>
      <c r="N33" s="1120"/>
      <c r="O33" s="1120"/>
      <c r="P33" s="1120"/>
      <c r="Q33" s="1120"/>
      <c r="R33" s="1120"/>
      <c r="S33" s="1120"/>
      <c r="U33" s="1120">
        <f>給与金額!G7</f>
        <v>0</v>
      </c>
      <c r="V33" s="1120">
        <f>給与金額!G7</f>
        <v>0</v>
      </c>
      <c r="W33" s="1120"/>
      <c r="X33" s="1120"/>
      <c r="Y33" s="1120"/>
      <c r="Z33" s="1120"/>
      <c r="AB33" s="1120">
        <f>給与金額!H7</f>
        <v>0</v>
      </c>
      <c r="AC33" s="1120"/>
      <c r="AD33" s="1120"/>
      <c r="AE33" s="1120"/>
      <c r="AF33" s="1120"/>
      <c r="AG33" s="1120"/>
      <c r="AH33" s="1120"/>
      <c r="AK33" s="1764">
        <f>給与金額!I7</f>
        <v>0</v>
      </c>
      <c r="AL33" s="1764"/>
      <c r="AN33" s="1120">
        <f>給与金額!J7</f>
        <v>0</v>
      </c>
      <c r="AO33" s="1120"/>
      <c r="AP33" s="1120"/>
      <c r="AQ33" s="1120"/>
      <c r="AR33" s="1120"/>
      <c r="AS33" s="1120"/>
      <c r="AT33" s="1120"/>
      <c r="AU33" s="1120"/>
      <c r="AW33" s="1766">
        <f>給与金額!K7</f>
        <v>0</v>
      </c>
      <c r="AX33" s="1766"/>
      <c r="AY33" s="1766"/>
      <c r="AZ33" s="1766"/>
      <c r="BA33" s="1766"/>
      <c r="BB33" s="14"/>
      <c r="BC33" s="1767">
        <f>給与金額!L7</f>
        <v>0</v>
      </c>
      <c r="BD33" s="1767"/>
      <c r="BE33" s="1767"/>
      <c r="BF33" s="1767"/>
      <c r="BG33" s="1767"/>
      <c r="BH33" s="1767"/>
      <c r="BI33" s="11"/>
      <c r="BN33" s="1779"/>
      <c r="BO33" s="1779"/>
      <c r="BP33" s="1779"/>
      <c r="BQ33" s="1779"/>
      <c r="BR33" s="1779"/>
      <c r="BS33" s="1779"/>
      <c r="BT33" s="1779"/>
      <c r="BU33" s="1779"/>
      <c r="BV33" s="1779"/>
      <c r="BW33" s="1779"/>
      <c r="BX33" s="1779"/>
      <c r="BY33" s="1779"/>
      <c r="BZ33" s="1779"/>
      <c r="CA33" s="1779"/>
      <c r="CB33" s="1779"/>
      <c r="CC33" s="1779"/>
      <c r="CD33" s="1779"/>
      <c r="CE33" s="1779"/>
      <c r="CF33" s="1779"/>
      <c r="CG33" s="1779"/>
      <c r="CH33" s="1779"/>
      <c r="CI33" s="1779"/>
      <c r="CJ33" s="1779"/>
      <c r="CK33" s="1779"/>
      <c r="CL33" s="1779"/>
      <c r="CM33" s="1779"/>
      <c r="CN33" s="1779"/>
      <c r="CO33" s="1779"/>
      <c r="CP33" s="1779"/>
      <c r="CQ33" s="1779"/>
      <c r="CR33" s="1779"/>
      <c r="CS33" s="1779"/>
      <c r="CT33" s="1779"/>
      <c r="CU33" s="1779"/>
      <c r="CV33" s="359"/>
      <c r="CW33" s="359"/>
      <c r="CX33" s="359"/>
      <c r="CY33" s="359"/>
    </row>
    <row r="34" spans="1:103" ht="3" customHeight="1" x14ac:dyDescent="0.15">
      <c r="A34" s="565">
        <v>8</v>
      </c>
      <c r="B34" s="565"/>
      <c r="C34" s="565"/>
      <c r="D34" s="565"/>
      <c r="J34" s="1763"/>
      <c r="K34" s="1763"/>
      <c r="L34" s="1763"/>
      <c r="M34" s="1120"/>
      <c r="N34" s="1120"/>
      <c r="O34" s="1120"/>
      <c r="P34" s="1120"/>
      <c r="Q34" s="1120"/>
      <c r="R34" s="1120"/>
      <c r="S34" s="1120"/>
      <c r="U34" s="1120"/>
      <c r="V34" s="1120"/>
      <c r="W34" s="1120"/>
      <c r="X34" s="1120"/>
      <c r="Y34" s="1120"/>
      <c r="Z34" s="1120"/>
      <c r="AB34" s="1120"/>
      <c r="AC34" s="1120"/>
      <c r="AD34" s="1120"/>
      <c r="AE34" s="1120"/>
      <c r="AF34" s="1120"/>
      <c r="AG34" s="1120"/>
      <c r="AH34" s="1120"/>
      <c r="AK34" s="1764"/>
      <c r="AL34" s="1764"/>
      <c r="AN34" s="1120"/>
      <c r="AO34" s="1120"/>
      <c r="AP34" s="1120"/>
      <c r="AQ34" s="1120"/>
      <c r="AR34" s="1120"/>
      <c r="AS34" s="1120"/>
      <c r="AT34" s="1120"/>
      <c r="AU34" s="1120"/>
      <c r="AW34" s="1766"/>
      <c r="AX34" s="1766"/>
      <c r="AY34" s="1766"/>
      <c r="AZ34" s="1766"/>
      <c r="BA34" s="1766"/>
      <c r="BB34" s="14"/>
      <c r="BC34" s="1767"/>
      <c r="BD34" s="1767"/>
      <c r="BE34" s="1767"/>
      <c r="BF34" s="1767"/>
      <c r="BG34" s="1767"/>
      <c r="BH34" s="1767"/>
      <c r="BI34" s="11"/>
      <c r="BN34" s="1779"/>
      <c r="BO34" s="1779"/>
      <c r="BP34" s="1779"/>
      <c r="BQ34" s="1779"/>
      <c r="BR34" s="1779"/>
      <c r="BS34" s="1779"/>
      <c r="BT34" s="1779"/>
      <c r="BU34" s="1779"/>
      <c r="BV34" s="1779"/>
      <c r="BW34" s="1779"/>
      <c r="BX34" s="1779"/>
      <c r="BY34" s="1779"/>
      <c r="BZ34" s="1779"/>
      <c r="CA34" s="1779"/>
      <c r="CB34" s="1779"/>
      <c r="CC34" s="1779"/>
      <c r="CD34" s="1779"/>
      <c r="CE34" s="1779"/>
      <c r="CF34" s="1779"/>
      <c r="CG34" s="1779"/>
      <c r="CH34" s="1779"/>
      <c r="CI34" s="1779"/>
      <c r="CJ34" s="1779"/>
      <c r="CK34" s="1779"/>
      <c r="CL34" s="1779"/>
      <c r="CM34" s="1779"/>
      <c r="CN34" s="1779"/>
      <c r="CO34" s="1779"/>
      <c r="CP34" s="1779"/>
      <c r="CQ34" s="1779"/>
      <c r="CR34" s="1779"/>
      <c r="CS34" s="1779"/>
      <c r="CT34" s="1779"/>
      <c r="CU34" s="1779"/>
      <c r="CV34" s="359"/>
      <c r="CW34" s="359"/>
      <c r="CX34" s="359"/>
      <c r="CY34" s="359"/>
    </row>
    <row r="35" spans="1:103" ht="3" customHeight="1" x14ac:dyDescent="0.15">
      <c r="A35" s="565"/>
      <c r="B35" s="565"/>
      <c r="C35" s="565"/>
      <c r="D35" s="565"/>
      <c r="J35" s="1763"/>
      <c r="K35" s="1763"/>
      <c r="L35" s="1763"/>
      <c r="M35" s="1120"/>
      <c r="N35" s="1120"/>
      <c r="O35" s="1120"/>
      <c r="P35" s="1120"/>
      <c r="Q35" s="1120"/>
      <c r="R35" s="1120"/>
      <c r="S35" s="1120"/>
      <c r="U35" s="1120"/>
      <c r="V35" s="1120"/>
      <c r="W35" s="1120"/>
      <c r="X35" s="1120"/>
      <c r="Y35" s="1120"/>
      <c r="Z35" s="1120"/>
      <c r="AB35" s="1120"/>
      <c r="AC35" s="1120"/>
      <c r="AD35" s="1120"/>
      <c r="AE35" s="1120"/>
      <c r="AF35" s="1120"/>
      <c r="AG35" s="1120"/>
      <c r="AH35" s="1120"/>
      <c r="AK35" s="1764"/>
      <c r="AL35" s="1764"/>
      <c r="AN35" s="1120"/>
      <c r="AO35" s="1120"/>
      <c r="AP35" s="1120"/>
      <c r="AQ35" s="1120"/>
      <c r="AR35" s="1120"/>
      <c r="AS35" s="1120"/>
      <c r="AT35" s="1120"/>
      <c r="AU35" s="1120"/>
      <c r="AW35" s="1766"/>
      <c r="AX35" s="1766"/>
      <c r="AY35" s="1766"/>
      <c r="AZ35" s="1766"/>
      <c r="BA35" s="1766"/>
      <c r="BB35" s="14"/>
      <c r="BC35" s="1767"/>
      <c r="BD35" s="1767"/>
      <c r="BE35" s="1767"/>
      <c r="BF35" s="1767"/>
      <c r="BG35" s="1767"/>
      <c r="BH35" s="1767"/>
      <c r="BI35" s="11"/>
      <c r="BN35" s="1779"/>
      <c r="BO35" s="1779"/>
      <c r="BP35" s="1779"/>
      <c r="BQ35" s="1779"/>
      <c r="BR35" s="1779"/>
      <c r="BS35" s="1779"/>
      <c r="BT35" s="1779"/>
      <c r="BU35" s="1779"/>
      <c r="BV35" s="1779"/>
      <c r="BW35" s="1779"/>
      <c r="BX35" s="1779"/>
      <c r="BY35" s="1779"/>
      <c r="BZ35" s="1779"/>
      <c r="CA35" s="1779"/>
      <c r="CB35" s="1779"/>
      <c r="CC35" s="1779"/>
      <c r="CD35" s="1779"/>
      <c r="CE35" s="1779"/>
      <c r="CF35" s="1779"/>
      <c r="CG35" s="1779"/>
      <c r="CH35" s="1779"/>
      <c r="CI35" s="1779"/>
      <c r="CJ35" s="1779"/>
      <c r="CK35" s="1779"/>
      <c r="CL35" s="1779"/>
      <c r="CM35" s="1779"/>
      <c r="CN35" s="1779"/>
      <c r="CO35" s="1779"/>
      <c r="CP35" s="1779"/>
      <c r="CQ35" s="1779"/>
      <c r="CR35" s="1779"/>
      <c r="CS35" s="1779"/>
      <c r="CT35" s="1779"/>
      <c r="CU35" s="1779"/>
      <c r="CV35" s="359"/>
      <c r="CW35" s="359"/>
      <c r="CX35" s="359"/>
      <c r="CY35" s="359"/>
    </row>
    <row r="36" spans="1:103" ht="3" customHeight="1" x14ac:dyDescent="0.15">
      <c r="A36" s="565"/>
      <c r="B36" s="565"/>
      <c r="C36" s="565"/>
      <c r="D36" s="565"/>
      <c r="AW36" s="18"/>
      <c r="AX36" s="18"/>
      <c r="AY36" s="18"/>
      <c r="AZ36" s="18"/>
      <c r="BA36" s="18"/>
      <c r="BB36" s="14"/>
      <c r="BC36" s="321"/>
      <c r="BD36" s="321"/>
      <c r="BE36" s="321"/>
      <c r="BF36" s="321"/>
      <c r="BG36" s="321"/>
      <c r="BH36" s="321"/>
      <c r="BI36" s="11"/>
      <c r="BN36" s="1779"/>
      <c r="BO36" s="1779"/>
      <c r="BP36" s="1779"/>
      <c r="BQ36" s="1779"/>
      <c r="BR36" s="1779"/>
      <c r="BS36" s="1779"/>
      <c r="BT36" s="1779"/>
      <c r="BU36" s="1779"/>
      <c r="BV36" s="1779"/>
      <c r="BW36" s="1779"/>
      <c r="BX36" s="1779"/>
      <c r="BY36" s="1779"/>
      <c r="BZ36" s="1779"/>
      <c r="CA36" s="1779"/>
      <c r="CB36" s="1779"/>
      <c r="CC36" s="1779"/>
      <c r="CD36" s="1779"/>
      <c r="CE36" s="1779"/>
      <c r="CF36" s="1779"/>
      <c r="CG36" s="1779"/>
      <c r="CH36" s="1779"/>
      <c r="CI36" s="1779"/>
      <c r="CJ36" s="1779"/>
      <c r="CK36" s="1779"/>
      <c r="CL36" s="1779"/>
      <c r="CM36" s="1779"/>
      <c r="CN36" s="1779"/>
      <c r="CO36" s="1779"/>
      <c r="CP36" s="1779"/>
      <c r="CQ36" s="1779"/>
      <c r="CR36" s="1779"/>
      <c r="CS36" s="1779"/>
      <c r="CT36" s="1779"/>
      <c r="CU36" s="1779"/>
      <c r="CV36" s="359"/>
      <c r="CW36" s="359"/>
      <c r="CX36" s="359"/>
      <c r="CY36" s="359"/>
    </row>
    <row r="37" spans="1:103" ht="3" customHeight="1" x14ac:dyDescent="0.15">
      <c r="A37" s="565"/>
      <c r="B37" s="565"/>
      <c r="C37" s="565"/>
      <c r="D37" s="565"/>
      <c r="AW37" s="18"/>
      <c r="AX37" s="18"/>
      <c r="AY37" s="18"/>
      <c r="AZ37" s="18"/>
      <c r="BA37" s="18"/>
      <c r="BB37" s="14"/>
      <c r="BC37" s="321"/>
      <c r="BD37" s="321"/>
      <c r="BE37" s="321"/>
      <c r="BF37" s="321"/>
      <c r="BG37" s="321"/>
      <c r="BH37" s="321"/>
      <c r="BI37" s="11"/>
      <c r="BK37" s="1778" t="str">
        <f>IF(従業員情報!M26="有","○","")</f>
        <v/>
      </c>
      <c r="BL37" s="1778"/>
      <c r="BM37" s="17"/>
      <c r="BN37" s="1779"/>
      <c r="BO37" s="1779"/>
      <c r="BP37" s="1779"/>
      <c r="BQ37" s="1779"/>
      <c r="BR37" s="1779"/>
      <c r="BS37" s="1779"/>
      <c r="BT37" s="1779"/>
      <c r="BU37" s="1779"/>
      <c r="BV37" s="1779"/>
      <c r="BW37" s="1779"/>
      <c r="BX37" s="1779"/>
      <c r="BY37" s="1779"/>
      <c r="BZ37" s="1779"/>
      <c r="CA37" s="1779"/>
      <c r="CB37" s="1779"/>
      <c r="CC37" s="1779"/>
      <c r="CD37" s="1779"/>
      <c r="CE37" s="1779"/>
      <c r="CF37" s="1779"/>
      <c r="CG37" s="1779"/>
      <c r="CH37" s="1779"/>
      <c r="CI37" s="1779"/>
      <c r="CJ37" s="1779"/>
      <c r="CK37" s="1779"/>
      <c r="CL37" s="1779"/>
      <c r="CM37" s="1779"/>
      <c r="CN37" s="1779"/>
      <c r="CO37" s="1779"/>
      <c r="CP37" s="1779"/>
      <c r="CQ37" s="1779"/>
      <c r="CR37" s="1779"/>
      <c r="CS37" s="1779"/>
      <c r="CT37" s="1779"/>
      <c r="CU37" s="1779"/>
      <c r="CV37" s="359"/>
      <c r="CW37" s="359"/>
      <c r="CX37" s="359"/>
      <c r="CY37" s="359"/>
    </row>
    <row r="38" spans="1:103" ht="3" customHeight="1" x14ac:dyDescent="0.15">
      <c r="A38" s="565"/>
      <c r="B38" s="565"/>
      <c r="C38" s="565"/>
      <c r="D38" s="565"/>
      <c r="M38" s="1120"/>
      <c r="N38" s="1120"/>
      <c r="O38" s="1120"/>
      <c r="P38" s="1120"/>
      <c r="Q38" s="1120"/>
      <c r="R38" s="1120"/>
      <c r="S38" s="1120"/>
      <c r="AW38" s="18"/>
      <c r="AX38" s="18"/>
      <c r="AY38" s="18"/>
      <c r="AZ38" s="18"/>
      <c r="BA38" s="18"/>
      <c r="BB38" s="14"/>
      <c r="BC38" s="321"/>
      <c r="BD38" s="321"/>
      <c r="BE38" s="321"/>
      <c r="BF38" s="321"/>
      <c r="BG38" s="321"/>
      <c r="BH38" s="321"/>
      <c r="BI38" s="11"/>
      <c r="BJ38" s="17"/>
      <c r="BK38" s="1778"/>
      <c r="BL38" s="1778"/>
      <c r="BM38" s="17"/>
      <c r="BN38" s="1779"/>
      <c r="BO38" s="1779"/>
      <c r="BP38" s="1779"/>
      <c r="BQ38" s="1779"/>
      <c r="BR38" s="1779"/>
      <c r="BS38" s="1779"/>
      <c r="BT38" s="1779"/>
      <c r="BU38" s="1779"/>
      <c r="BV38" s="1779"/>
      <c r="BW38" s="1779"/>
      <c r="BX38" s="1779"/>
      <c r="BY38" s="1779"/>
      <c r="BZ38" s="1779"/>
      <c r="CA38" s="1779"/>
      <c r="CB38" s="1779"/>
      <c r="CC38" s="1779"/>
      <c r="CD38" s="1779"/>
      <c r="CE38" s="1779"/>
      <c r="CF38" s="1779"/>
      <c r="CG38" s="1779"/>
      <c r="CH38" s="1779"/>
      <c r="CI38" s="1779"/>
      <c r="CJ38" s="1779"/>
      <c r="CK38" s="1779"/>
      <c r="CL38" s="1779"/>
      <c r="CM38" s="1779"/>
      <c r="CN38" s="1779"/>
      <c r="CO38" s="1779"/>
      <c r="CP38" s="1779"/>
      <c r="CQ38" s="1779"/>
      <c r="CR38" s="1779"/>
      <c r="CS38" s="1779"/>
      <c r="CT38" s="1779"/>
      <c r="CU38" s="1779"/>
      <c r="CV38" s="359"/>
      <c r="CW38" s="359"/>
      <c r="CX38" s="359"/>
      <c r="CY38" s="359"/>
    </row>
    <row r="39" spans="1:103" ht="3" customHeight="1" x14ac:dyDescent="0.15">
      <c r="A39" s="565"/>
      <c r="B39" s="565"/>
      <c r="C39" s="565"/>
      <c r="D39" s="565"/>
      <c r="M39" s="1120"/>
      <c r="N39" s="1120"/>
      <c r="O39" s="1120"/>
      <c r="P39" s="1120"/>
      <c r="Q39" s="1120"/>
      <c r="R39" s="1120"/>
      <c r="S39" s="1120"/>
      <c r="AW39" s="18"/>
      <c r="AX39" s="18"/>
      <c r="AY39" s="18"/>
      <c r="AZ39" s="18"/>
      <c r="BA39" s="18"/>
      <c r="BB39" s="14"/>
      <c r="BC39" s="321"/>
      <c r="BD39" s="321"/>
      <c r="BE39" s="321"/>
      <c r="BF39" s="321"/>
      <c r="BG39" s="321"/>
      <c r="BH39" s="321"/>
      <c r="BI39" s="11"/>
      <c r="BJ39" s="17"/>
      <c r="BK39" s="1778"/>
      <c r="BL39" s="1778"/>
      <c r="BM39" s="17"/>
      <c r="BN39" s="1779"/>
      <c r="BO39" s="1779"/>
      <c r="BP39" s="1779"/>
      <c r="BQ39" s="1779"/>
      <c r="BR39" s="1779"/>
      <c r="BS39" s="1779"/>
      <c r="BT39" s="1779"/>
      <c r="BU39" s="1779"/>
      <c r="BV39" s="1779"/>
      <c r="BW39" s="1779"/>
      <c r="BX39" s="1779"/>
      <c r="BY39" s="1779"/>
      <c r="BZ39" s="1779"/>
      <c r="CA39" s="1779"/>
      <c r="CB39" s="1779"/>
      <c r="CC39" s="1779"/>
      <c r="CD39" s="1779"/>
      <c r="CE39" s="1779"/>
      <c r="CF39" s="1779"/>
      <c r="CG39" s="1779"/>
      <c r="CH39" s="1779"/>
      <c r="CI39" s="1779"/>
      <c r="CJ39" s="1779"/>
      <c r="CK39" s="1779"/>
      <c r="CL39" s="1779"/>
      <c r="CM39" s="1779"/>
      <c r="CN39" s="1779"/>
      <c r="CO39" s="1779"/>
      <c r="CP39" s="1779"/>
      <c r="CQ39" s="1779"/>
      <c r="CR39" s="1779"/>
      <c r="CS39" s="1779"/>
      <c r="CT39" s="1779"/>
      <c r="CU39" s="1779"/>
      <c r="CV39" s="359"/>
      <c r="CW39" s="359"/>
      <c r="CX39" s="359"/>
    </row>
    <row r="40" spans="1:103" ht="3" customHeight="1" x14ac:dyDescent="0.15">
      <c r="A40" s="565"/>
      <c r="B40" s="565"/>
      <c r="C40" s="565"/>
      <c r="D40" s="565"/>
      <c r="M40" s="1120"/>
      <c r="N40" s="1120"/>
      <c r="O40" s="1120"/>
      <c r="P40" s="1120"/>
      <c r="Q40" s="1120"/>
      <c r="R40" s="1120"/>
      <c r="S40" s="1120"/>
      <c r="AW40" s="18"/>
      <c r="AX40" s="18"/>
      <c r="AY40" s="18"/>
      <c r="AZ40" s="18"/>
      <c r="BA40" s="18"/>
      <c r="BB40" s="14"/>
      <c r="BC40" s="321"/>
      <c r="BD40" s="321"/>
      <c r="BE40" s="321"/>
      <c r="BF40" s="321"/>
      <c r="BG40" s="321"/>
      <c r="BH40" s="321"/>
      <c r="BI40" s="11"/>
      <c r="BJ40" s="17"/>
      <c r="BK40" s="1778"/>
      <c r="BL40" s="1778"/>
      <c r="BM40" s="17"/>
      <c r="BN40" s="1779"/>
      <c r="BO40" s="1779"/>
      <c r="BP40" s="1779"/>
      <c r="BQ40" s="1779"/>
      <c r="BR40" s="1779"/>
      <c r="BS40" s="1779"/>
      <c r="BT40" s="1779"/>
      <c r="BU40" s="1779"/>
      <c r="BV40" s="1779"/>
      <c r="BW40" s="1779"/>
      <c r="BX40" s="1779"/>
      <c r="BY40" s="1779"/>
      <c r="BZ40" s="1779"/>
      <c r="CA40" s="1779"/>
      <c r="CB40" s="1779"/>
      <c r="CC40" s="1779"/>
      <c r="CD40" s="1779"/>
      <c r="CE40" s="1779"/>
      <c r="CF40" s="1779"/>
      <c r="CG40" s="1779"/>
      <c r="CH40" s="1779"/>
      <c r="CI40" s="1779"/>
      <c r="CJ40" s="1779"/>
      <c r="CK40" s="1779"/>
      <c r="CL40" s="1779"/>
      <c r="CM40" s="1779"/>
      <c r="CN40" s="1779"/>
      <c r="CO40" s="1779"/>
      <c r="CP40" s="1779"/>
      <c r="CQ40" s="1779"/>
      <c r="CR40" s="1779"/>
      <c r="CS40" s="1779"/>
      <c r="CT40" s="1779"/>
      <c r="CU40" s="1779"/>
      <c r="CV40" s="359"/>
      <c r="CW40" s="1778" t="e">
        <f>IF(従業員情報!#REF!="有","○","")</f>
        <v>#REF!</v>
      </c>
      <c r="CX40" s="1778"/>
      <c r="CY40" s="1778"/>
    </row>
    <row r="41" spans="1:103" ht="3" customHeight="1" x14ac:dyDescent="0.15">
      <c r="A41" s="565"/>
      <c r="B41" s="565"/>
      <c r="C41" s="565"/>
      <c r="D41" s="565"/>
      <c r="AW41" s="18"/>
      <c r="AX41" s="18"/>
      <c r="AY41" s="18"/>
      <c r="AZ41" s="18"/>
      <c r="BA41" s="18"/>
      <c r="BB41" s="14"/>
      <c r="BC41" s="321"/>
      <c r="BD41" s="321"/>
      <c r="BE41" s="321"/>
      <c r="BF41" s="321"/>
      <c r="BG41" s="321"/>
      <c r="BH41" s="321"/>
      <c r="BI41" s="11"/>
      <c r="BJ41" s="17"/>
      <c r="BK41" s="369"/>
      <c r="BL41" s="369"/>
      <c r="BM41" s="17"/>
      <c r="BN41" s="1779"/>
      <c r="BO41" s="1779"/>
      <c r="BP41" s="1779"/>
      <c r="BQ41" s="1779"/>
      <c r="BR41" s="1779"/>
      <c r="BS41" s="1779"/>
      <c r="BT41" s="1779"/>
      <c r="BU41" s="1779"/>
      <c r="BV41" s="1779"/>
      <c r="BW41" s="1779"/>
      <c r="BX41" s="1779"/>
      <c r="BY41" s="1779"/>
      <c r="BZ41" s="1779"/>
      <c r="CA41" s="1779"/>
      <c r="CB41" s="1779"/>
      <c r="CC41" s="1779"/>
      <c r="CD41" s="1779"/>
      <c r="CE41" s="1779"/>
      <c r="CF41" s="1779"/>
      <c r="CG41" s="1779"/>
      <c r="CH41" s="1779"/>
      <c r="CI41" s="1779"/>
      <c r="CJ41" s="1779"/>
      <c r="CK41" s="1779"/>
      <c r="CL41" s="1779"/>
      <c r="CM41" s="1779"/>
      <c r="CN41" s="1779"/>
      <c r="CO41" s="1779"/>
      <c r="CP41" s="1779"/>
      <c r="CQ41" s="1779"/>
      <c r="CR41" s="1779"/>
      <c r="CS41" s="1779"/>
      <c r="CT41" s="1779"/>
      <c r="CU41" s="1779"/>
      <c r="CV41" s="359"/>
      <c r="CW41" s="1778"/>
      <c r="CX41" s="1778"/>
      <c r="CY41" s="1778"/>
    </row>
    <row r="42" spans="1:103" ht="3" customHeight="1" x14ac:dyDescent="0.15">
      <c r="A42" s="565"/>
      <c r="B42" s="565"/>
      <c r="C42" s="565"/>
      <c r="D42" s="565"/>
      <c r="J42" s="1763" t="str">
        <f>給与金額!D8</f>
        <v>3</v>
      </c>
      <c r="K42" s="1763">
        <f>給与金額!E8</f>
        <v>0</v>
      </c>
      <c r="L42" s="1763"/>
      <c r="M42" s="1120">
        <f>給与金額!F8</f>
        <v>0</v>
      </c>
      <c r="N42" s="1120"/>
      <c r="O42" s="1120"/>
      <c r="P42" s="1120"/>
      <c r="Q42" s="1120"/>
      <c r="R42" s="1120"/>
      <c r="S42" s="1120"/>
      <c r="U42" s="1120">
        <f>給与金額!G8</f>
        <v>0</v>
      </c>
      <c r="V42" s="1120">
        <f>給与金額!G8</f>
        <v>0</v>
      </c>
      <c r="W42" s="1120"/>
      <c r="X42" s="1120"/>
      <c r="Y42" s="1120"/>
      <c r="Z42" s="1120"/>
      <c r="AB42" s="1120">
        <f>給与金額!H8</f>
        <v>0</v>
      </c>
      <c r="AC42" s="1120"/>
      <c r="AD42" s="1120"/>
      <c r="AE42" s="1120"/>
      <c r="AF42" s="1120"/>
      <c r="AG42" s="1120"/>
      <c r="AH42" s="1120"/>
      <c r="AK42" s="1764">
        <f>給与金額!I8</f>
        <v>0</v>
      </c>
      <c r="AL42" s="1764"/>
      <c r="AN42" s="1120">
        <f>給与金額!J8</f>
        <v>0</v>
      </c>
      <c r="AO42" s="1120"/>
      <c r="AP42" s="1120"/>
      <c r="AQ42" s="1120"/>
      <c r="AR42" s="1120"/>
      <c r="AS42" s="1120"/>
      <c r="AT42" s="1120"/>
      <c r="AU42" s="1120"/>
      <c r="AW42" s="1766">
        <f>給与金額!K8</f>
        <v>0</v>
      </c>
      <c r="AX42" s="1766"/>
      <c r="AY42" s="1766"/>
      <c r="AZ42" s="1766"/>
      <c r="BA42" s="1766"/>
      <c r="BB42" s="14"/>
      <c r="BC42" s="1767">
        <f>給与金額!L8</f>
        <v>0</v>
      </c>
      <c r="BD42" s="1767"/>
      <c r="BE42" s="1767"/>
      <c r="BF42" s="1767"/>
      <c r="BG42" s="1767"/>
      <c r="BH42" s="1767"/>
      <c r="BI42" s="11"/>
      <c r="BM42" s="17"/>
      <c r="BN42" s="1779"/>
      <c r="BO42" s="1779"/>
      <c r="BP42" s="1779"/>
      <c r="BQ42" s="1779"/>
      <c r="BR42" s="1779"/>
      <c r="BS42" s="1779"/>
      <c r="BT42" s="1779"/>
      <c r="BU42" s="1779"/>
      <c r="BV42" s="1779"/>
      <c r="BW42" s="1779"/>
      <c r="BX42" s="1779"/>
      <c r="BY42" s="1779"/>
      <c r="BZ42" s="1779"/>
      <c r="CA42" s="1779"/>
      <c r="CB42" s="1779"/>
      <c r="CC42" s="1779"/>
      <c r="CD42" s="1779"/>
      <c r="CE42" s="1779"/>
      <c r="CF42" s="1779"/>
      <c r="CG42" s="1779"/>
      <c r="CH42" s="1779"/>
      <c r="CI42" s="1779"/>
      <c r="CJ42" s="1779"/>
      <c r="CK42" s="1779"/>
      <c r="CL42" s="1779"/>
      <c r="CM42" s="1779"/>
      <c r="CN42" s="1779"/>
      <c r="CO42" s="1779"/>
      <c r="CP42" s="1779"/>
      <c r="CQ42" s="1779"/>
      <c r="CR42" s="1779"/>
      <c r="CS42" s="1779"/>
      <c r="CT42" s="1779"/>
      <c r="CU42" s="1779"/>
      <c r="CV42" s="359"/>
      <c r="CW42" s="1778"/>
      <c r="CX42" s="1778"/>
      <c r="CY42" s="1778"/>
    </row>
    <row r="43" spans="1:103" ht="3" customHeight="1" x14ac:dyDescent="0.15">
      <c r="J43" s="1763"/>
      <c r="K43" s="1763"/>
      <c r="L43" s="1763"/>
      <c r="M43" s="1120"/>
      <c r="N43" s="1120"/>
      <c r="O43" s="1120"/>
      <c r="P43" s="1120"/>
      <c r="Q43" s="1120"/>
      <c r="R43" s="1120"/>
      <c r="S43" s="1120"/>
      <c r="U43" s="1120"/>
      <c r="V43" s="1120"/>
      <c r="W43" s="1120"/>
      <c r="X43" s="1120"/>
      <c r="Y43" s="1120"/>
      <c r="Z43" s="1120"/>
      <c r="AB43" s="1120"/>
      <c r="AC43" s="1120"/>
      <c r="AD43" s="1120"/>
      <c r="AE43" s="1120"/>
      <c r="AF43" s="1120"/>
      <c r="AG43" s="1120"/>
      <c r="AH43" s="1120"/>
      <c r="AK43" s="1764"/>
      <c r="AL43" s="1764"/>
      <c r="AN43" s="1120"/>
      <c r="AO43" s="1120"/>
      <c r="AP43" s="1120"/>
      <c r="AQ43" s="1120"/>
      <c r="AR43" s="1120"/>
      <c r="AS43" s="1120"/>
      <c r="AT43" s="1120"/>
      <c r="AU43" s="1120"/>
      <c r="AW43" s="1766"/>
      <c r="AX43" s="1766"/>
      <c r="AY43" s="1766"/>
      <c r="AZ43" s="1766"/>
      <c r="BA43" s="1766"/>
      <c r="BB43" s="14"/>
      <c r="BC43" s="1767"/>
      <c r="BD43" s="1767"/>
      <c r="BE43" s="1767"/>
      <c r="BF43" s="1767"/>
      <c r="BG43" s="1767"/>
      <c r="BH43" s="1767"/>
      <c r="BI43" s="11"/>
      <c r="BJ43" s="17"/>
      <c r="BK43" s="1778" t="str">
        <f>IF(従業員情報!M26="無","○","")</f>
        <v/>
      </c>
      <c r="BL43" s="1778"/>
      <c r="BM43" s="17"/>
      <c r="BN43" s="1779"/>
      <c r="BO43" s="1779"/>
      <c r="BP43" s="1779"/>
      <c r="BQ43" s="1779"/>
      <c r="BR43" s="1779"/>
      <c r="BS43" s="1779"/>
      <c r="BT43" s="1779"/>
      <c r="BU43" s="1779"/>
      <c r="BV43" s="1779"/>
      <c r="BW43" s="1779"/>
      <c r="BX43" s="1779"/>
      <c r="BY43" s="1779"/>
      <c r="BZ43" s="1779"/>
      <c r="CA43" s="1779"/>
      <c r="CB43" s="1779"/>
      <c r="CC43" s="1779"/>
      <c r="CD43" s="1779"/>
      <c r="CE43" s="1779"/>
      <c r="CF43" s="1779"/>
      <c r="CG43" s="1779"/>
      <c r="CH43" s="1779"/>
      <c r="CI43" s="1779"/>
      <c r="CJ43" s="1779"/>
      <c r="CK43" s="1779"/>
      <c r="CL43" s="1779"/>
      <c r="CM43" s="1779"/>
      <c r="CN43" s="1779"/>
      <c r="CO43" s="1779"/>
      <c r="CP43" s="1779"/>
      <c r="CQ43" s="1779"/>
      <c r="CR43" s="1779"/>
      <c r="CS43" s="1779"/>
      <c r="CT43" s="1779"/>
      <c r="CU43" s="1779"/>
      <c r="CV43" s="359"/>
      <c r="CW43" s="1778"/>
      <c r="CX43" s="1778"/>
      <c r="CY43" s="1778"/>
    </row>
    <row r="44" spans="1:103" ht="3" customHeight="1" x14ac:dyDescent="0.15">
      <c r="J44" s="1763"/>
      <c r="K44" s="1763"/>
      <c r="L44" s="1763"/>
      <c r="M44" s="1120"/>
      <c r="N44" s="1120"/>
      <c r="O44" s="1120"/>
      <c r="P44" s="1120"/>
      <c r="Q44" s="1120"/>
      <c r="R44" s="1120"/>
      <c r="S44" s="1120"/>
      <c r="U44" s="1120"/>
      <c r="V44" s="1120"/>
      <c r="W44" s="1120"/>
      <c r="X44" s="1120"/>
      <c r="Y44" s="1120"/>
      <c r="Z44" s="1120"/>
      <c r="AB44" s="1120"/>
      <c r="AC44" s="1120"/>
      <c r="AD44" s="1120"/>
      <c r="AE44" s="1120"/>
      <c r="AF44" s="1120"/>
      <c r="AG44" s="1120"/>
      <c r="AH44" s="1120"/>
      <c r="AK44" s="1764"/>
      <c r="AL44" s="1764"/>
      <c r="AN44" s="1120"/>
      <c r="AO44" s="1120"/>
      <c r="AP44" s="1120"/>
      <c r="AQ44" s="1120"/>
      <c r="AR44" s="1120"/>
      <c r="AS44" s="1120"/>
      <c r="AT44" s="1120"/>
      <c r="AU44" s="1120"/>
      <c r="AW44" s="1766"/>
      <c r="AX44" s="1766"/>
      <c r="AY44" s="1766"/>
      <c r="AZ44" s="1766"/>
      <c r="BA44" s="1766"/>
      <c r="BB44" s="14"/>
      <c r="BC44" s="1767"/>
      <c r="BD44" s="1767"/>
      <c r="BE44" s="1767"/>
      <c r="BF44" s="1767"/>
      <c r="BG44" s="1767"/>
      <c r="BH44" s="1767"/>
      <c r="BI44" s="11"/>
      <c r="BJ44" s="17"/>
      <c r="BK44" s="1778"/>
      <c r="BL44" s="1778"/>
      <c r="BM44" s="17"/>
      <c r="BN44" s="1779"/>
      <c r="BO44" s="1779"/>
      <c r="BP44" s="1779"/>
      <c r="BQ44" s="1779"/>
      <c r="BR44" s="1779"/>
      <c r="BS44" s="1779"/>
      <c r="BT44" s="1779"/>
      <c r="BU44" s="1779"/>
      <c r="BV44" s="1779"/>
      <c r="BW44" s="1779"/>
      <c r="BX44" s="1779"/>
      <c r="BY44" s="1779"/>
      <c r="BZ44" s="1779"/>
      <c r="CA44" s="1779"/>
      <c r="CB44" s="1779"/>
      <c r="CC44" s="1779"/>
      <c r="CD44" s="1779"/>
      <c r="CE44" s="1779"/>
      <c r="CF44" s="1779"/>
      <c r="CG44" s="1779"/>
      <c r="CH44" s="1779"/>
      <c r="CI44" s="1779"/>
      <c r="CJ44" s="1779"/>
      <c r="CK44" s="1779"/>
      <c r="CL44" s="1779"/>
      <c r="CM44" s="1779"/>
      <c r="CN44" s="1779"/>
      <c r="CO44" s="1779"/>
      <c r="CP44" s="1779"/>
      <c r="CQ44" s="1779"/>
      <c r="CR44" s="1779"/>
      <c r="CS44" s="1779"/>
      <c r="CT44" s="1779"/>
      <c r="CU44" s="1779"/>
      <c r="CV44" s="359"/>
      <c r="CW44" s="1778" t="e">
        <f>IF(従業員情報!#REF!="無","○","")</f>
        <v>#REF!</v>
      </c>
      <c r="CX44" s="1778"/>
      <c r="CY44" s="1778"/>
    </row>
    <row r="45" spans="1:103" ht="3" customHeight="1" x14ac:dyDescent="0.15">
      <c r="AW45" s="18"/>
      <c r="AX45" s="18"/>
      <c r="AY45" s="18"/>
      <c r="AZ45" s="18"/>
      <c r="BA45" s="18"/>
      <c r="BB45" s="14"/>
      <c r="BC45" s="321"/>
      <c r="BD45" s="321"/>
      <c r="BE45" s="321"/>
      <c r="BF45" s="321"/>
      <c r="BG45" s="321"/>
      <c r="BH45" s="321"/>
      <c r="BI45" s="11"/>
      <c r="BJ45" s="17"/>
      <c r="BK45" s="1778"/>
      <c r="BL45" s="1778"/>
      <c r="BM45" s="17"/>
      <c r="BN45" s="1779"/>
      <c r="BO45" s="1779"/>
      <c r="BP45" s="1779"/>
      <c r="BQ45" s="1779"/>
      <c r="BR45" s="1779"/>
      <c r="BS45" s="1779"/>
      <c r="BT45" s="1779"/>
      <c r="BU45" s="1779"/>
      <c r="BV45" s="1779"/>
      <c r="BW45" s="1779"/>
      <c r="BX45" s="1779"/>
      <c r="BY45" s="1779"/>
      <c r="BZ45" s="1779"/>
      <c r="CA45" s="1779"/>
      <c r="CB45" s="1779"/>
      <c r="CC45" s="1779"/>
      <c r="CD45" s="1779"/>
      <c r="CE45" s="1779"/>
      <c r="CF45" s="1779"/>
      <c r="CG45" s="1779"/>
      <c r="CH45" s="1779"/>
      <c r="CI45" s="1779"/>
      <c r="CJ45" s="1779"/>
      <c r="CK45" s="1779"/>
      <c r="CL45" s="1779"/>
      <c r="CM45" s="1779"/>
      <c r="CN45" s="1779"/>
      <c r="CO45" s="1779"/>
      <c r="CP45" s="1779"/>
      <c r="CQ45" s="1779"/>
      <c r="CR45" s="1779"/>
      <c r="CS45" s="1779"/>
      <c r="CT45" s="1779"/>
      <c r="CU45" s="1779"/>
      <c r="CV45" s="359"/>
      <c r="CW45" s="1778"/>
      <c r="CX45" s="1778"/>
      <c r="CY45" s="1778"/>
    </row>
    <row r="46" spans="1:103" ht="3" customHeight="1" x14ac:dyDescent="0.15">
      <c r="AW46" s="18"/>
      <c r="AX46" s="18"/>
      <c r="AY46" s="18"/>
      <c r="AZ46" s="18"/>
      <c r="BA46" s="18"/>
      <c r="BB46" s="14"/>
      <c r="BC46" s="321"/>
      <c r="BD46" s="321"/>
      <c r="BE46" s="321"/>
      <c r="BF46" s="321"/>
      <c r="BG46" s="321"/>
      <c r="BH46" s="321"/>
      <c r="BI46" s="11"/>
      <c r="BJ46" s="17"/>
      <c r="BK46" s="1778"/>
      <c r="BL46" s="1778"/>
      <c r="BM46" s="17"/>
      <c r="BN46" s="1779"/>
      <c r="BO46" s="1779"/>
      <c r="BP46" s="1779"/>
      <c r="BQ46" s="1779"/>
      <c r="BR46" s="1779"/>
      <c r="BS46" s="1779"/>
      <c r="BT46" s="1779"/>
      <c r="BU46" s="1779"/>
      <c r="BV46" s="1779"/>
      <c r="BW46" s="1779"/>
      <c r="BX46" s="1779"/>
      <c r="BY46" s="1779"/>
      <c r="BZ46" s="1779"/>
      <c r="CA46" s="1779"/>
      <c r="CB46" s="1779"/>
      <c r="CC46" s="1779"/>
      <c r="CD46" s="1779"/>
      <c r="CE46" s="1779"/>
      <c r="CF46" s="1779"/>
      <c r="CG46" s="1779"/>
      <c r="CH46" s="1779"/>
      <c r="CI46" s="1779"/>
      <c r="CJ46" s="1779"/>
      <c r="CK46" s="1779"/>
      <c r="CL46" s="1779"/>
      <c r="CM46" s="1779"/>
      <c r="CN46" s="1779"/>
      <c r="CO46" s="1779"/>
      <c r="CP46" s="1779"/>
      <c r="CQ46" s="1779"/>
      <c r="CR46" s="1779"/>
      <c r="CS46" s="1779"/>
      <c r="CT46" s="1779"/>
      <c r="CU46" s="1779"/>
      <c r="CV46" s="359"/>
      <c r="CW46" s="1778"/>
      <c r="CX46" s="1778"/>
      <c r="CY46" s="1778"/>
    </row>
    <row r="47" spans="1:103" ht="3" customHeight="1" x14ac:dyDescent="0.15">
      <c r="M47" s="1120"/>
      <c r="N47" s="1120"/>
      <c r="O47" s="1120"/>
      <c r="P47" s="1120"/>
      <c r="Q47" s="1120"/>
      <c r="R47" s="1120"/>
      <c r="S47" s="1120"/>
      <c r="AW47" s="18"/>
      <c r="AX47" s="18"/>
      <c r="AY47" s="18"/>
      <c r="AZ47" s="18"/>
      <c r="BA47" s="18"/>
      <c r="BB47" s="14"/>
      <c r="BC47" s="321"/>
      <c r="BD47" s="321"/>
      <c r="BE47" s="321"/>
      <c r="BF47" s="321"/>
      <c r="BG47" s="321"/>
      <c r="BH47" s="321"/>
      <c r="BI47" s="11"/>
      <c r="BN47" s="1779"/>
      <c r="BO47" s="1779"/>
      <c r="BP47" s="1779"/>
      <c r="BQ47" s="1779"/>
      <c r="BR47" s="1779"/>
      <c r="BS47" s="1779"/>
      <c r="BT47" s="1779"/>
      <c r="BU47" s="1779"/>
      <c r="BV47" s="1779"/>
      <c r="BW47" s="1779"/>
      <c r="BX47" s="1779"/>
      <c r="BY47" s="1779"/>
      <c r="BZ47" s="1779"/>
      <c r="CA47" s="1779"/>
      <c r="CB47" s="1779"/>
      <c r="CC47" s="1779"/>
      <c r="CD47" s="1779"/>
      <c r="CE47" s="1779"/>
      <c r="CF47" s="1779"/>
      <c r="CG47" s="1779"/>
      <c r="CH47" s="1779"/>
      <c r="CI47" s="1779"/>
      <c r="CJ47" s="1779"/>
      <c r="CK47" s="1779"/>
      <c r="CL47" s="1779"/>
      <c r="CM47" s="1779"/>
      <c r="CN47" s="1779"/>
      <c r="CO47" s="1779"/>
      <c r="CP47" s="1779"/>
      <c r="CQ47" s="1779"/>
      <c r="CR47" s="1779"/>
      <c r="CS47" s="1779"/>
      <c r="CT47" s="1779"/>
      <c r="CU47" s="1779"/>
      <c r="CV47" s="359"/>
      <c r="CW47" s="1778"/>
      <c r="CX47" s="1778"/>
      <c r="CY47" s="1778"/>
    </row>
    <row r="48" spans="1:103" ht="3" customHeight="1" x14ac:dyDescent="0.15">
      <c r="M48" s="1120"/>
      <c r="N48" s="1120"/>
      <c r="O48" s="1120"/>
      <c r="P48" s="1120"/>
      <c r="Q48" s="1120"/>
      <c r="R48" s="1120"/>
      <c r="S48" s="1120"/>
      <c r="AW48" s="18"/>
      <c r="AX48" s="18"/>
      <c r="AY48" s="18"/>
      <c r="AZ48" s="18"/>
      <c r="BA48" s="18"/>
      <c r="BB48" s="14"/>
      <c r="BC48" s="321"/>
      <c r="BD48" s="321"/>
      <c r="BE48" s="321"/>
      <c r="BF48" s="321"/>
      <c r="BG48" s="321"/>
      <c r="BH48" s="321"/>
      <c r="BI48" s="11"/>
      <c r="BN48" s="1779"/>
      <c r="BO48" s="1779"/>
      <c r="BP48" s="1779"/>
      <c r="BQ48" s="1779"/>
      <c r="BR48" s="1779"/>
      <c r="BS48" s="1779"/>
      <c r="BT48" s="1779"/>
      <c r="BU48" s="1779"/>
      <c r="BV48" s="1779"/>
      <c r="BW48" s="1779"/>
      <c r="BX48" s="1779"/>
      <c r="BY48" s="1779"/>
      <c r="BZ48" s="1779"/>
      <c r="CA48" s="1779"/>
      <c r="CB48" s="1779"/>
      <c r="CC48" s="1779"/>
      <c r="CD48" s="1779"/>
      <c r="CE48" s="1779"/>
      <c r="CF48" s="1779"/>
      <c r="CG48" s="1779"/>
      <c r="CH48" s="1779"/>
      <c r="CI48" s="1779"/>
      <c r="CJ48" s="1779"/>
      <c r="CK48" s="1779"/>
      <c r="CL48" s="1779"/>
      <c r="CM48" s="1779"/>
      <c r="CN48" s="1779"/>
      <c r="CO48" s="1779"/>
      <c r="CP48" s="1779"/>
      <c r="CQ48" s="1779"/>
      <c r="CR48" s="1779"/>
      <c r="CS48" s="1779"/>
      <c r="CT48" s="1779"/>
      <c r="CU48" s="1779"/>
      <c r="CV48" s="359"/>
      <c r="CW48" s="359"/>
    </row>
    <row r="49" spans="10:104" ht="3" customHeight="1" x14ac:dyDescent="0.15">
      <c r="M49" s="1120"/>
      <c r="N49" s="1120"/>
      <c r="O49" s="1120"/>
      <c r="P49" s="1120"/>
      <c r="Q49" s="1120"/>
      <c r="R49" s="1120"/>
      <c r="S49" s="1120"/>
      <c r="AW49" s="18"/>
      <c r="AX49" s="18"/>
      <c r="AY49" s="18"/>
      <c r="AZ49" s="18"/>
      <c r="BA49" s="18"/>
      <c r="BB49" s="14"/>
      <c r="BC49" s="321"/>
      <c r="BD49" s="321"/>
      <c r="BE49" s="321"/>
      <c r="BF49" s="321"/>
      <c r="BG49" s="321"/>
      <c r="BH49" s="321"/>
      <c r="BI49" s="11"/>
      <c r="BN49" s="1779"/>
      <c r="BO49" s="1779"/>
      <c r="BP49" s="1779"/>
      <c r="BQ49" s="1779"/>
      <c r="BR49" s="1779"/>
      <c r="BS49" s="1779"/>
      <c r="BT49" s="1779"/>
      <c r="BU49" s="1779"/>
      <c r="BV49" s="1779"/>
      <c r="BW49" s="1779"/>
      <c r="BX49" s="1779"/>
      <c r="BY49" s="1779"/>
      <c r="BZ49" s="1779"/>
      <c r="CA49" s="1779"/>
      <c r="CB49" s="1779"/>
      <c r="CC49" s="1779"/>
      <c r="CD49" s="1779"/>
      <c r="CE49" s="1779"/>
      <c r="CF49" s="1779"/>
      <c r="CG49" s="1779"/>
      <c r="CH49" s="1779"/>
      <c r="CI49" s="1779"/>
      <c r="CJ49" s="1779"/>
      <c r="CK49" s="1779"/>
      <c r="CL49" s="1779"/>
      <c r="CM49" s="1779"/>
      <c r="CN49" s="1779"/>
      <c r="CO49" s="1779"/>
      <c r="CP49" s="1779"/>
      <c r="CQ49" s="1779"/>
      <c r="CR49" s="1779"/>
      <c r="CS49" s="1779"/>
      <c r="CT49" s="1779"/>
      <c r="CU49" s="1779"/>
      <c r="CV49" s="359"/>
      <c r="CW49" s="359"/>
    </row>
    <row r="50" spans="10:104" ht="3" customHeight="1" x14ac:dyDescent="0.15">
      <c r="AW50" s="18"/>
      <c r="AX50" s="18"/>
      <c r="AY50" s="18"/>
      <c r="AZ50" s="18"/>
      <c r="BA50" s="18"/>
      <c r="BB50" s="14"/>
      <c r="BC50" s="321"/>
      <c r="BD50" s="321"/>
      <c r="BE50" s="321"/>
      <c r="BF50" s="321"/>
      <c r="BG50" s="321"/>
      <c r="BH50" s="321"/>
      <c r="BI50" s="11"/>
      <c r="BJ50" s="11"/>
      <c r="BM50" s="17"/>
      <c r="BN50" s="1779"/>
      <c r="BO50" s="1779"/>
      <c r="BP50" s="1779"/>
      <c r="BQ50" s="1779"/>
      <c r="BR50" s="1779"/>
      <c r="BS50" s="1779"/>
      <c r="BT50" s="1779"/>
      <c r="BU50" s="1779"/>
      <c r="BV50" s="1779"/>
      <c r="BW50" s="1779"/>
      <c r="BX50" s="1779"/>
      <c r="BY50" s="1779"/>
      <c r="BZ50" s="1779"/>
      <c r="CA50" s="1779"/>
      <c r="CB50" s="1779"/>
      <c r="CC50" s="1779"/>
      <c r="CD50" s="1779"/>
      <c r="CE50" s="1779"/>
      <c r="CF50" s="1779"/>
      <c r="CG50" s="1779"/>
      <c r="CH50" s="1779"/>
      <c r="CI50" s="1779"/>
      <c r="CJ50" s="1779"/>
      <c r="CK50" s="1779"/>
      <c r="CL50" s="1779"/>
      <c r="CM50" s="1779"/>
      <c r="CN50" s="1779"/>
      <c r="CO50" s="1779"/>
      <c r="CP50" s="1779"/>
      <c r="CQ50" s="1779"/>
      <c r="CR50" s="1779"/>
      <c r="CS50" s="1779"/>
      <c r="CT50" s="1779"/>
      <c r="CU50" s="1779"/>
    </row>
    <row r="51" spans="10:104" ht="3" customHeight="1" x14ac:dyDescent="0.15">
      <c r="J51" s="1763" t="str">
        <f>給与金額!D9</f>
        <v>4</v>
      </c>
      <c r="K51" s="1763">
        <f>給与金額!E9</f>
        <v>0</v>
      </c>
      <c r="L51" s="1763"/>
      <c r="M51" s="1120">
        <f>給与金額!F9</f>
        <v>0</v>
      </c>
      <c r="N51" s="1120"/>
      <c r="O51" s="1120"/>
      <c r="P51" s="1120"/>
      <c r="Q51" s="1120"/>
      <c r="R51" s="1120"/>
      <c r="S51" s="1120"/>
      <c r="U51" s="1120">
        <f>給与金額!G9</f>
        <v>0</v>
      </c>
      <c r="V51" s="1120">
        <f>給与金額!G9</f>
        <v>0</v>
      </c>
      <c r="W51" s="1120"/>
      <c r="X51" s="1120"/>
      <c r="Y51" s="1120"/>
      <c r="Z51" s="1120"/>
      <c r="AB51" s="1120">
        <f>給与金額!H9</f>
        <v>0</v>
      </c>
      <c r="AC51" s="1120"/>
      <c r="AD51" s="1120"/>
      <c r="AE51" s="1120"/>
      <c r="AF51" s="1120"/>
      <c r="AG51" s="1120"/>
      <c r="AH51" s="1120"/>
      <c r="AK51" s="1764">
        <f>給与金額!I9</f>
        <v>0</v>
      </c>
      <c r="AL51" s="1764"/>
      <c r="AN51" s="1120">
        <f>給与金額!J9</f>
        <v>0</v>
      </c>
      <c r="AO51" s="1120"/>
      <c r="AP51" s="1120"/>
      <c r="AQ51" s="1120"/>
      <c r="AR51" s="1120"/>
      <c r="AS51" s="1120"/>
      <c r="AT51" s="1120"/>
      <c r="AU51" s="1120"/>
      <c r="AW51" s="1766">
        <f>給与金額!K9</f>
        <v>0</v>
      </c>
      <c r="AX51" s="1766"/>
      <c r="AY51" s="1766"/>
      <c r="AZ51" s="1766"/>
      <c r="BA51" s="1766"/>
      <c r="BB51" s="14"/>
      <c r="BC51" s="1767">
        <f>給与金額!L9</f>
        <v>0</v>
      </c>
      <c r="BD51" s="1767"/>
      <c r="BE51" s="1767"/>
      <c r="BF51" s="1767"/>
      <c r="BG51" s="1767"/>
      <c r="BH51" s="1767"/>
      <c r="BI51" s="11"/>
      <c r="BJ51" s="11"/>
      <c r="BN51" s="1779"/>
      <c r="BO51" s="1779"/>
      <c r="BP51" s="1779"/>
      <c r="BQ51" s="1779"/>
      <c r="BR51" s="1779"/>
      <c r="BS51" s="1779"/>
      <c r="BT51" s="1779"/>
      <c r="BU51" s="1779"/>
      <c r="BV51" s="1779"/>
      <c r="BW51" s="1779"/>
      <c r="BX51" s="1779"/>
      <c r="BY51" s="1779"/>
      <c r="BZ51" s="1779"/>
      <c r="CA51" s="1779"/>
      <c r="CB51" s="1779"/>
      <c r="CC51" s="1779"/>
      <c r="CD51" s="1779"/>
      <c r="CE51" s="1779"/>
      <c r="CF51" s="1779"/>
      <c r="CG51" s="1779"/>
      <c r="CH51" s="1779"/>
      <c r="CI51" s="1779"/>
      <c r="CJ51" s="1779"/>
      <c r="CK51" s="1779"/>
      <c r="CL51" s="1779"/>
      <c r="CM51" s="1779"/>
      <c r="CN51" s="1779"/>
      <c r="CO51" s="1779"/>
      <c r="CP51" s="1779"/>
      <c r="CQ51" s="1779"/>
      <c r="CR51" s="1779"/>
      <c r="CS51" s="1779"/>
      <c r="CT51" s="1779"/>
      <c r="CU51" s="1779"/>
    </row>
    <row r="52" spans="10:104" ht="3" customHeight="1" x14ac:dyDescent="0.15">
      <c r="J52" s="1763"/>
      <c r="K52" s="1763"/>
      <c r="L52" s="1763"/>
      <c r="M52" s="1120"/>
      <c r="N52" s="1120"/>
      <c r="O52" s="1120"/>
      <c r="P52" s="1120"/>
      <c r="Q52" s="1120"/>
      <c r="R52" s="1120"/>
      <c r="S52" s="1120"/>
      <c r="U52" s="1120"/>
      <c r="V52" s="1120"/>
      <c r="W52" s="1120"/>
      <c r="X52" s="1120"/>
      <c r="Y52" s="1120"/>
      <c r="Z52" s="1120"/>
      <c r="AB52" s="1120"/>
      <c r="AC52" s="1120"/>
      <c r="AD52" s="1120"/>
      <c r="AE52" s="1120"/>
      <c r="AF52" s="1120"/>
      <c r="AG52" s="1120"/>
      <c r="AH52" s="1120"/>
      <c r="AK52" s="1764"/>
      <c r="AL52" s="1764"/>
      <c r="AN52" s="1120"/>
      <c r="AO52" s="1120"/>
      <c r="AP52" s="1120"/>
      <c r="AQ52" s="1120"/>
      <c r="AR52" s="1120"/>
      <c r="AS52" s="1120"/>
      <c r="AT52" s="1120"/>
      <c r="AU52" s="1120"/>
      <c r="AW52" s="1766"/>
      <c r="AX52" s="1766"/>
      <c r="AY52" s="1766"/>
      <c r="AZ52" s="1766"/>
      <c r="BA52" s="1766"/>
      <c r="BB52" s="14"/>
      <c r="BC52" s="1767"/>
      <c r="BD52" s="1767"/>
      <c r="BE52" s="1767"/>
      <c r="BF52" s="1767"/>
      <c r="BG52" s="1767"/>
      <c r="BH52" s="1767"/>
      <c r="BI52" s="11"/>
      <c r="BJ52" s="11"/>
      <c r="BN52" s="1779"/>
      <c r="BO52" s="1779"/>
      <c r="BP52" s="1779"/>
      <c r="BQ52" s="1779"/>
      <c r="BR52" s="1779"/>
      <c r="BS52" s="1779"/>
      <c r="BT52" s="1779"/>
      <c r="BU52" s="1779"/>
      <c r="BV52" s="1779"/>
      <c r="BW52" s="1779"/>
      <c r="BX52" s="1779"/>
      <c r="BY52" s="1779"/>
      <c r="BZ52" s="1779"/>
      <c r="CA52" s="1779"/>
      <c r="CB52" s="1779"/>
      <c r="CC52" s="1779"/>
      <c r="CD52" s="1779"/>
      <c r="CE52" s="1779"/>
      <c r="CF52" s="1779"/>
      <c r="CG52" s="1779"/>
      <c r="CH52" s="1779"/>
      <c r="CI52" s="1779"/>
      <c r="CJ52" s="1779"/>
      <c r="CK52" s="1779"/>
      <c r="CL52" s="1779"/>
      <c r="CM52" s="1779"/>
      <c r="CN52" s="1779"/>
      <c r="CO52" s="1779"/>
      <c r="CP52" s="1779"/>
      <c r="CQ52" s="1779"/>
      <c r="CR52" s="1779"/>
      <c r="CS52" s="1779"/>
      <c r="CT52" s="1779"/>
      <c r="CU52" s="1779"/>
    </row>
    <row r="53" spans="10:104" ht="3" customHeight="1" x14ac:dyDescent="0.15">
      <c r="J53" s="1763"/>
      <c r="K53" s="1763"/>
      <c r="L53" s="1763"/>
      <c r="M53" s="1120"/>
      <c r="N53" s="1120"/>
      <c r="O53" s="1120"/>
      <c r="P53" s="1120"/>
      <c r="Q53" s="1120"/>
      <c r="R53" s="1120"/>
      <c r="S53" s="1120"/>
      <c r="U53" s="1120"/>
      <c r="V53" s="1120"/>
      <c r="W53" s="1120"/>
      <c r="X53" s="1120"/>
      <c r="Y53" s="1120"/>
      <c r="Z53" s="1120"/>
      <c r="AB53" s="1120"/>
      <c r="AC53" s="1120"/>
      <c r="AD53" s="1120"/>
      <c r="AE53" s="1120"/>
      <c r="AF53" s="1120"/>
      <c r="AG53" s="1120"/>
      <c r="AH53" s="1120"/>
      <c r="AK53" s="1764"/>
      <c r="AL53" s="1764"/>
      <c r="AN53" s="1120"/>
      <c r="AO53" s="1120"/>
      <c r="AP53" s="1120"/>
      <c r="AQ53" s="1120"/>
      <c r="AR53" s="1120"/>
      <c r="AS53" s="1120"/>
      <c r="AT53" s="1120"/>
      <c r="AU53" s="1120"/>
      <c r="AW53" s="1766"/>
      <c r="AX53" s="1766"/>
      <c r="AY53" s="1766"/>
      <c r="AZ53" s="1766"/>
      <c r="BA53" s="1766"/>
      <c r="BB53" s="14"/>
      <c r="BC53" s="1767"/>
      <c r="BD53" s="1767"/>
      <c r="BE53" s="1767"/>
      <c r="BF53" s="1767"/>
      <c r="BG53" s="1767"/>
      <c r="BH53" s="1767"/>
      <c r="BI53" s="11"/>
      <c r="BJ53" s="11"/>
      <c r="CD53" s="1120">
        <f>年末調整2!N5</f>
        <v>0</v>
      </c>
      <c r="CE53" s="1120"/>
      <c r="CF53" s="1120"/>
      <c r="CG53" s="1120"/>
      <c r="CH53" s="1120"/>
      <c r="CI53" s="1120"/>
      <c r="CJ53" s="1120"/>
      <c r="CK53" s="15"/>
      <c r="CL53" s="15"/>
      <c r="CM53" s="15"/>
      <c r="CN53" s="15"/>
      <c r="CO53" s="15"/>
      <c r="CP53" s="1120">
        <f>年末調整2!U5</f>
        <v>0</v>
      </c>
      <c r="CQ53" s="1120"/>
      <c r="CR53" s="1120"/>
      <c r="CS53" s="1120"/>
      <c r="CT53" s="1120"/>
      <c r="CU53" s="1120"/>
      <c r="CV53" s="1120"/>
      <c r="CW53" s="1120"/>
      <c r="CY53" s="15"/>
    </row>
    <row r="54" spans="10:104" ht="3" customHeight="1" x14ac:dyDescent="0.15">
      <c r="AW54" s="18"/>
      <c r="AX54" s="18"/>
      <c r="AY54" s="18"/>
      <c r="AZ54" s="18"/>
      <c r="BA54" s="18"/>
      <c r="BB54" s="14"/>
      <c r="BC54" s="321"/>
      <c r="BD54" s="321"/>
      <c r="BE54" s="321"/>
      <c r="BF54" s="321"/>
      <c r="BG54" s="321"/>
      <c r="BH54" s="321"/>
      <c r="BI54" s="11"/>
      <c r="BJ54" s="11"/>
      <c r="CD54" s="1120"/>
      <c r="CE54" s="1120"/>
      <c r="CF54" s="1120"/>
      <c r="CG54" s="1120"/>
      <c r="CH54" s="1120"/>
      <c r="CI54" s="1120"/>
      <c r="CJ54" s="1120"/>
      <c r="CK54" s="15"/>
      <c r="CL54" s="15"/>
      <c r="CM54" s="15"/>
      <c r="CN54" s="15"/>
      <c r="CO54" s="15"/>
      <c r="CP54" s="1120"/>
      <c r="CQ54" s="1120"/>
      <c r="CR54" s="1120"/>
      <c r="CS54" s="1120"/>
      <c r="CT54" s="1120"/>
      <c r="CU54" s="1120"/>
      <c r="CV54" s="1120"/>
      <c r="CW54" s="1120"/>
    </row>
    <row r="55" spans="10:104" ht="3" customHeight="1" x14ac:dyDescent="0.15">
      <c r="AW55" s="18"/>
      <c r="AX55" s="18"/>
      <c r="AY55" s="18"/>
      <c r="AZ55" s="18"/>
      <c r="BA55" s="18"/>
      <c r="BB55" s="14"/>
      <c r="BC55" s="321"/>
      <c r="BD55" s="321"/>
      <c r="BE55" s="321"/>
      <c r="BF55" s="321"/>
      <c r="BG55" s="321"/>
      <c r="BH55" s="321"/>
      <c r="BI55" s="11"/>
      <c r="BJ55" s="11"/>
      <c r="CD55" s="1120"/>
      <c r="CE55" s="1120"/>
      <c r="CF55" s="1120"/>
      <c r="CG55" s="1120"/>
      <c r="CH55" s="1120"/>
      <c r="CI55" s="1120"/>
      <c r="CJ55" s="1120"/>
      <c r="CK55" s="15"/>
      <c r="CL55" s="15"/>
      <c r="CM55" s="15"/>
      <c r="CN55" s="15"/>
      <c r="CO55" s="15"/>
      <c r="CP55" s="1120"/>
      <c r="CQ55" s="1120"/>
      <c r="CR55" s="1120"/>
      <c r="CS55" s="1120"/>
      <c r="CT55" s="1120"/>
      <c r="CU55" s="1120"/>
      <c r="CV55" s="1120"/>
      <c r="CW55" s="1120"/>
    </row>
    <row r="56" spans="10:104" ht="3" customHeight="1" x14ac:dyDescent="0.15">
      <c r="M56" s="1120"/>
      <c r="N56" s="1120"/>
      <c r="O56" s="1120"/>
      <c r="P56" s="1120"/>
      <c r="Q56" s="1120"/>
      <c r="R56" s="1120"/>
      <c r="S56" s="1120"/>
      <c r="AW56" s="18"/>
      <c r="AX56" s="18"/>
      <c r="AY56" s="18"/>
      <c r="AZ56" s="18"/>
      <c r="BA56" s="18"/>
      <c r="BB56" s="14"/>
      <c r="BC56" s="321"/>
      <c r="BD56" s="321"/>
      <c r="BE56" s="321"/>
      <c r="BF56" s="321"/>
      <c r="BG56" s="321"/>
      <c r="BH56" s="321"/>
      <c r="BI56" s="11"/>
      <c r="BJ56" s="11"/>
      <c r="CK56" s="15"/>
      <c r="CL56" s="15"/>
      <c r="CM56" s="15"/>
      <c r="CN56" s="15"/>
      <c r="CO56" s="15"/>
      <c r="CX56" s="15"/>
    </row>
    <row r="57" spans="10:104" ht="3" customHeight="1" x14ac:dyDescent="0.15">
      <c r="M57" s="1120"/>
      <c r="N57" s="1120"/>
      <c r="O57" s="1120"/>
      <c r="P57" s="1120"/>
      <c r="Q57" s="1120"/>
      <c r="R57" s="1120"/>
      <c r="S57" s="1120"/>
      <c r="AW57" s="18"/>
      <c r="AX57" s="18"/>
      <c r="AY57" s="18"/>
      <c r="AZ57" s="18"/>
      <c r="BA57" s="18"/>
      <c r="BB57" s="14"/>
      <c r="BC57" s="321"/>
      <c r="BD57" s="321"/>
      <c r="BE57" s="321"/>
      <c r="BF57" s="321"/>
      <c r="BG57" s="321"/>
      <c r="BH57" s="321"/>
      <c r="BI57" s="11"/>
      <c r="BJ57" s="11"/>
      <c r="CD57" s="1120">
        <f>年末調整2!N6</f>
        <v>0</v>
      </c>
      <c r="CE57" s="1120"/>
      <c r="CF57" s="1120"/>
      <c r="CG57" s="1120"/>
      <c r="CH57" s="1120"/>
      <c r="CI57" s="1120"/>
      <c r="CJ57" s="1120"/>
      <c r="CK57" s="15"/>
      <c r="CL57" s="15"/>
      <c r="CM57" s="15"/>
      <c r="CN57" s="15"/>
      <c r="CO57" s="15"/>
      <c r="CP57" s="1120">
        <f>年末調整2!U6</f>
        <v>0</v>
      </c>
      <c r="CQ57" s="1120"/>
      <c r="CR57" s="1120"/>
      <c r="CS57" s="1120"/>
      <c r="CT57" s="1120"/>
      <c r="CU57" s="1120"/>
      <c r="CV57" s="1120"/>
      <c r="CW57" s="1120"/>
      <c r="CY57" s="15"/>
      <c r="CZ57" s="16"/>
    </row>
    <row r="58" spans="10:104" ht="3" customHeight="1" x14ac:dyDescent="0.15">
      <c r="M58" s="1120"/>
      <c r="N58" s="1120"/>
      <c r="O58" s="1120"/>
      <c r="P58" s="1120"/>
      <c r="Q58" s="1120"/>
      <c r="R58" s="1120"/>
      <c r="S58" s="1120"/>
      <c r="AW58" s="18"/>
      <c r="AX58" s="18"/>
      <c r="AY58" s="18"/>
      <c r="AZ58" s="18"/>
      <c r="BA58" s="18"/>
      <c r="BB58" s="14"/>
      <c r="BC58" s="321"/>
      <c r="BD58" s="321"/>
      <c r="BE58" s="321"/>
      <c r="BF58" s="321"/>
      <c r="BG58" s="321"/>
      <c r="BH58" s="321"/>
      <c r="BI58" s="11"/>
      <c r="BJ58" s="11"/>
      <c r="CD58" s="1120"/>
      <c r="CE58" s="1120"/>
      <c r="CF58" s="1120"/>
      <c r="CG58" s="1120"/>
      <c r="CH58" s="1120"/>
      <c r="CI58" s="1120"/>
      <c r="CJ58" s="1120"/>
      <c r="CK58" s="15"/>
      <c r="CL58" s="15"/>
      <c r="CM58" s="15"/>
      <c r="CN58" s="15"/>
      <c r="CO58" s="15"/>
      <c r="CP58" s="1120"/>
      <c r="CQ58" s="1120"/>
      <c r="CR58" s="1120"/>
      <c r="CS58" s="1120"/>
      <c r="CT58" s="1120"/>
      <c r="CU58" s="1120"/>
      <c r="CV58" s="1120"/>
      <c r="CW58" s="1120"/>
    </row>
    <row r="59" spans="10:104" ht="3" customHeight="1" x14ac:dyDescent="0.15">
      <c r="AW59" s="18"/>
      <c r="AX59" s="18"/>
      <c r="AY59" s="18"/>
      <c r="AZ59" s="18"/>
      <c r="BA59" s="18"/>
      <c r="BB59" s="14"/>
      <c r="BC59" s="321"/>
      <c r="BD59" s="321"/>
      <c r="BE59" s="321"/>
      <c r="BF59" s="321"/>
      <c r="BG59" s="321"/>
      <c r="BH59" s="321"/>
      <c r="BI59" s="11"/>
      <c r="BJ59" s="11"/>
      <c r="CD59" s="1120"/>
      <c r="CE59" s="1120"/>
      <c r="CF59" s="1120"/>
      <c r="CG59" s="1120"/>
      <c r="CH59" s="1120"/>
      <c r="CI59" s="1120"/>
      <c r="CJ59" s="1120"/>
      <c r="CK59" s="15"/>
      <c r="CL59" s="15"/>
      <c r="CM59" s="15"/>
      <c r="CN59" s="15"/>
      <c r="CO59" s="15"/>
      <c r="CP59" s="1120"/>
      <c r="CQ59" s="1120"/>
      <c r="CR59" s="1120"/>
      <c r="CS59" s="1120"/>
      <c r="CT59" s="1120"/>
      <c r="CU59" s="1120"/>
      <c r="CV59" s="1120"/>
      <c r="CW59" s="1120"/>
    </row>
    <row r="60" spans="10:104" ht="3" customHeight="1" x14ac:dyDescent="0.15">
      <c r="J60" s="1763" t="str">
        <f>給与金額!D10</f>
        <v>5</v>
      </c>
      <c r="K60" s="1763">
        <f>給与金額!E10</f>
        <v>0</v>
      </c>
      <c r="L60" s="1763"/>
      <c r="M60" s="1120">
        <f>給与金額!F10</f>
        <v>0</v>
      </c>
      <c r="N60" s="1120"/>
      <c r="O60" s="1120"/>
      <c r="P60" s="1120"/>
      <c r="Q60" s="1120"/>
      <c r="R60" s="1120"/>
      <c r="S60" s="1120"/>
      <c r="U60" s="1120">
        <f>給与金額!G10</f>
        <v>0</v>
      </c>
      <c r="V60" s="1120">
        <f>給与金額!G10</f>
        <v>0</v>
      </c>
      <c r="W60" s="1120"/>
      <c r="X60" s="1120"/>
      <c r="Y60" s="1120"/>
      <c r="Z60" s="1120"/>
      <c r="AB60" s="1120">
        <f>給与金額!H10</f>
        <v>0</v>
      </c>
      <c r="AC60" s="1120"/>
      <c r="AD60" s="1120"/>
      <c r="AE60" s="1120"/>
      <c r="AF60" s="1120"/>
      <c r="AG60" s="1120"/>
      <c r="AH60" s="1120"/>
      <c r="AK60" s="1764">
        <f>給与金額!I10</f>
        <v>0</v>
      </c>
      <c r="AL60" s="1764"/>
      <c r="AN60" s="1120">
        <f>給与金額!J10</f>
        <v>0</v>
      </c>
      <c r="AO60" s="1120"/>
      <c r="AP60" s="1120"/>
      <c r="AQ60" s="1120"/>
      <c r="AR60" s="1120"/>
      <c r="AS60" s="1120"/>
      <c r="AT60" s="1120"/>
      <c r="AU60" s="1120"/>
      <c r="AW60" s="1766">
        <f>給与金額!K10</f>
        <v>0</v>
      </c>
      <c r="AX60" s="1766"/>
      <c r="AY60" s="1766"/>
      <c r="AZ60" s="1766"/>
      <c r="BA60" s="1766"/>
      <c r="BB60" s="14"/>
      <c r="BC60" s="1767">
        <f>給与金額!L10</f>
        <v>0</v>
      </c>
      <c r="BD60" s="1767"/>
      <c r="BE60" s="1767"/>
      <c r="BF60" s="1767"/>
      <c r="BG60" s="1767"/>
      <c r="BH60" s="1767"/>
      <c r="BI60" s="11"/>
      <c r="BJ60" s="11"/>
      <c r="CK60" s="15"/>
      <c r="CL60" s="15"/>
      <c r="CM60" s="15"/>
      <c r="CN60" s="15"/>
      <c r="CO60" s="15"/>
      <c r="CX60" s="15"/>
    </row>
    <row r="61" spans="10:104" ht="3" customHeight="1" x14ac:dyDescent="0.15">
      <c r="J61" s="1763"/>
      <c r="K61" s="1763"/>
      <c r="L61" s="1763"/>
      <c r="M61" s="1120"/>
      <c r="N61" s="1120"/>
      <c r="O61" s="1120"/>
      <c r="P61" s="1120"/>
      <c r="Q61" s="1120"/>
      <c r="R61" s="1120"/>
      <c r="S61" s="1120"/>
      <c r="U61" s="1120"/>
      <c r="V61" s="1120"/>
      <c r="W61" s="1120"/>
      <c r="X61" s="1120"/>
      <c r="Y61" s="1120"/>
      <c r="Z61" s="1120"/>
      <c r="AB61" s="1120"/>
      <c r="AC61" s="1120"/>
      <c r="AD61" s="1120"/>
      <c r="AE61" s="1120"/>
      <c r="AF61" s="1120"/>
      <c r="AG61" s="1120"/>
      <c r="AH61" s="1120"/>
      <c r="AK61" s="1764"/>
      <c r="AL61" s="1764"/>
      <c r="AN61" s="1120"/>
      <c r="AO61" s="1120"/>
      <c r="AP61" s="1120"/>
      <c r="AQ61" s="1120"/>
      <c r="AR61" s="1120"/>
      <c r="AS61" s="1120"/>
      <c r="AT61" s="1120"/>
      <c r="AU61" s="1120"/>
      <c r="AW61" s="1766"/>
      <c r="AX61" s="1766"/>
      <c r="AY61" s="1766"/>
      <c r="AZ61" s="1766"/>
      <c r="BA61" s="1766"/>
      <c r="BB61" s="14"/>
      <c r="BC61" s="1767"/>
      <c r="BD61" s="1767"/>
      <c r="BE61" s="1767"/>
      <c r="BF61" s="1767"/>
      <c r="BG61" s="1767"/>
      <c r="BH61" s="1767"/>
      <c r="BI61" s="11"/>
      <c r="BJ61" s="11"/>
      <c r="CD61" s="1120">
        <f>年末調整2!N7</f>
        <v>0</v>
      </c>
      <c r="CE61" s="1120"/>
      <c r="CF61" s="1120"/>
      <c r="CG61" s="1120"/>
      <c r="CH61" s="1120"/>
      <c r="CI61" s="1120"/>
      <c r="CJ61" s="1120"/>
      <c r="CK61" s="15"/>
      <c r="CL61" s="15"/>
      <c r="CM61" s="15"/>
      <c r="CN61" s="15"/>
      <c r="CO61" s="15"/>
      <c r="CP61" s="1120">
        <f>年末調整2!U7</f>
        <v>0</v>
      </c>
      <c r="CQ61" s="1120"/>
      <c r="CR61" s="1120"/>
      <c r="CS61" s="1120"/>
      <c r="CT61" s="1120"/>
      <c r="CU61" s="1120"/>
      <c r="CV61" s="1120"/>
      <c r="CW61" s="1120"/>
      <c r="CX61" s="15"/>
      <c r="CY61" s="15"/>
      <c r="CZ61" s="16"/>
    </row>
    <row r="62" spans="10:104" ht="3" customHeight="1" x14ac:dyDescent="0.15">
      <c r="J62" s="1763"/>
      <c r="K62" s="1763"/>
      <c r="L62" s="1763"/>
      <c r="M62" s="1120"/>
      <c r="N62" s="1120"/>
      <c r="O62" s="1120"/>
      <c r="P62" s="1120"/>
      <c r="Q62" s="1120"/>
      <c r="R62" s="1120"/>
      <c r="S62" s="1120"/>
      <c r="U62" s="1120"/>
      <c r="V62" s="1120"/>
      <c r="W62" s="1120"/>
      <c r="X62" s="1120"/>
      <c r="Y62" s="1120"/>
      <c r="Z62" s="1120"/>
      <c r="AB62" s="1120"/>
      <c r="AC62" s="1120"/>
      <c r="AD62" s="1120"/>
      <c r="AE62" s="1120"/>
      <c r="AF62" s="1120"/>
      <c r="AG62" s="1120"/>
      <c r="AH62" s="1120"/>
      <c r="AK62" s="1764"/>
      <c r="AL62" s="1764"/>
      <c r="AN62" s="1120"/>
      <c r="AO62" s="1120"/>
      <c r="AP62" s="1120"/>
      <c r="AQ62" s="1120"/>
      <c r="AR62" s="1120"/>
      <c r="AS62" s="1120"/>
      <c r="AT62" s="1120"/>
      <c r="AU62" s="1120"/>
      <c r="AW62" s="1766"/>
      <c r="AX62" s="1766"/>
      <c r="AY62" s="1766"/>
      <c r="AZ62" s="1766"/>
      <c r="BA62" s="1766"/>
      <c r="BB62" s="14"/>
      <c r="BC62" s="1767"/>
      <c r="BD62" s="1767"/>
      <c r="BE62" s="1767"/>
      <c r="BF62" s="1767"/>
      <c r="BG62" s="1767"/>
      <c r="BH62" s="1767"/>
      <c r="BI62" s="11"/>
      <c r="BJ62" s="11"/>
      <c r="CD62" s="1120"/>
      <c r="CE62" s="1120"/>
      <c r="CF62" s="1120"/>
      <c r="CG62" s="1120"/>
      <c r="CH62" s="1120"/>
      <c r="CI62" s="1120"/>
      <c r="CJ62" s="1120"/>
      <c r="CK62" s="15"/>
      <c r="CL62" s="15"/>
      <c r="CM62" s="15"/>
      <c r="CN62" s="15"/>
      <c r="CO62" s="15"/>
      <c r="CP62" s="1120"/>
      <c r="CQ62" s="1120"/>
      <c r="CR62" s="1120"/>
      <c r="CS62" s="1120"/>
      <c r="CT62" s="1120"/>
      <c r="CU62" s="1120"/>
      <c r="CV62" s="1120"/>
      <c r="CW62" s="1120"/>
      <c r="CX62" s="15"/>
      <c r="CY62" s="15"/>
      <c r="CZ62" s="16"/>
    </row>
    <row r="63" spans="10:104" ht="3" customHeight="1" x14ac:dyDescent="0.15">
      <c r="AW63" s="18"/>
      <c r="AX63" s="18"/>
      <c r="AY63" s="18"/>
      <c r="AZ63" s="18"/>
      <c r="BA63" s="18"/>
      <c r="BB63" s="14"/>
      <c r="BC63" s="321"/>
      <c r="BD63" s="321"/>
      <c r="BE63" s="321"/>
      <c r="BF63" s="321"/>
      <c r="BG63" s="321"/>
      <c r="BH63" s="321"/>
      <c r="BI63" s="11"/>
      <c r="BJ63" s="11"/>
      <c r="CD63" s="1120"/>
      <c r="CE63" s="1120"/>
      <c r="CF63" s="1120"/>
      <c r="CG63" s="1120"/>
      <c r="CH63" s="1120"/>
      <c r="CI63" s="1120"/>
      <c r="CJ63" s="1120"/>
      <c r="CK63" s="15"/>
      <c r="CL63" s="15"/>
      <c r="CM63" s="15"/>
      <c r="CN63" s="15"/>
      <c r="CO63" s="15"/>
      <c r="CP63" s="1120"/>
      <c r="CQ63" s="1120"/>
      <c r="CR63" s="1120"/>
      <c r="CS63" s="1120"/>
      <c r="CT63" s="1120"/>
      <c r="CU63" s="1120"/>
      <c r="CV63" s="1120"/>
      <c r="CW63" s="1120"/>
      <c r="CX63" s="15"/>
      <c r="CY63" s="15"/>
      <c r="CZ63" s="16"/>
    </row>
    <row r="64" spans="10:104" ht="3" customHeight="1" x14ac:dyDescent="0.15">
      <c r="AW64" s="18"/>
      <c r="AX64" s="18"/>
      <c r="AY64" s="18"/>
      <c r="AZ64" s="18"/>
      <c r="BA64" s="18"/>
      <c r="BB64" s="14"/>
      <c r="BC64" s="321"/>
      <c r="BD64" s="321"/>
      <c r="BE64" s="321"/>
      <c r="BF64" s="321"/>
      <c r="BG64" s="321"/>
      <c r="BH64" s="321"/>
      <c r="BI64" s="11"/>
      <c r="BJ64" s="11"/>
      <c r="CK64" s="15"/>
      <c r="CL64" s="15"/>
      <c r="CM64" s="15"/>
      <c r="CN64" s="15"/>
      <c r="CO64" s="15"/>
      <c r="CX64" s="15"/>
      <c r="CY64" s="15"/>
      <c r="CZ64" s="16"/>
    </row>
    <row r="65" spans="10:104" ht="3" customHeight="1" x14ac:dyDescent="0.15">
      <c r="M65" s="1120"/>
      <c r="N65" s="1120"/>
      <c r="O65" s="1120"/>
      <c r="P65" s="1120"/>
      <c r="Q65" s="1120"/>
      <c r="R65" s="1120"/>
      <c r="S65" s="1120"/>
      <c r="AW65" s="18"/>
      <c r="AX65" s="18"/>
      <c r="AY65" s="18"/>
      <c r="AZ65" s="18"/>
      <c r="BA65" s="18"/>
      <c r="BB65" s="14"/>
      <c r="BC65" s="321"/>
      <c r="BD65" s="321"/>
      <c r="BE65" s="321"/>
      <c r="BF65" s="321"/>
      <c r="BG65" s="321"/>
      <c r="BH65" s="321"/>
      <c r="BI65" s="11"/>
      <c r="BJ65" s="11"/>
      <c r="CD65" s="1153">
        <f>IF(従業員情報!E5="要",年末調整2!N8,"")</f>
        <v>0</v>
      </c>
      <c r="CE65" s="1153"/>
      <c r="CF65" s="1153"/>
      <c r="CG65" s="1153"/>
      <c r="CH65" s="1153"/>
      <c r="CI65" s="1153"/>
      <c r="CJ65" s="1153"/>
      <c r="CK65" s="15"/>
      <c r="CL65" s="15"/>
      <c r="CM65" s="15"/>
      <c r="CN65" s="15"/>
      <c r="CO65" s="15"/>
      <c r="CX65" s="15"/>
      <c r="CY65" s="15"/>
      <c r="CZ65" s="16"/>
    </row>
    <row r="66" spans="10:104" ht="3" customHeight="1" x14ac:dyDescent="0.15">
      <c r="M66" s="1120"/>
      <c r="N66" s="1120"/>
      <c r="O66" s="1120"/>
      <c r="P66" s="1120"/>
      <c r="Q66" s="1120"/>
      <c r="R66" s="1120"/>
      <c r="S66" s="1120"/>
      <c r="AW66" s="18"/>
      <c r="AX66" s="18"/>
      <c r="AY66" s="18"/>
      <c r="AZ66" s="18"/>
      <c r="BA66" s="18"/>
      <c r="BB66" s="14"/>
      <c r="BC66" s="321"/>
      <c r="BD66" s="321"/>
      <c r="BE66" s="321"/>
      <c r="BF66" s="321"/>
      <c r="BG66" s="321"/>
      <c r="BH66" s="321"/>
      <c r="BI66" s="11"/>
      <c r="BJ66" s="11"/>
      <c r="CD66" s="1153"/>
      <c r="CE66" s="1153"/>
      <c r="CF66" s="1153"/>
      <c r="CG66" s="1153"/>
      <c r="CH66" s="1153"/>
      <c r="CI66" s="1153"/>
      <c r="CJ66" s="1153"/>
      <c r="CK66" s="15"/>
      <c r="CL66" s="15"/>
      <c r="CM66" s="15"/>
      <c r="CN66" s="15"/>
      <c r="CO66" s="15"/>
      <c r="CX66" s="15"/>
      <c r="CY66" s="15"/>
      <c r="CZ66" s="16"/>
    </row>
    <row r="67" spans="10:104" ht="3" customHeight="1" x14ac:dyDescent="0.15">
      <c r="M67" s="1120"/>
      <c r="N67" s="1120"/>
      <c r="O67" s="1120"/>
      <c r="P67" s="1120"/>
      <c r="Q67" s="1120"/>
      <c r="R67" s="1120"/>
      <c r="S67" s="1120"/>
      <c r="AW67" s="18"/>
      <c r="AX67" s="18"/>
      <c r="AY67" s="18"/>
      <c r="AZ67" s="18"/>
      <c r="BA67" s="18"/>
      <c r="BB67" s="14"/>
      <c r="BC67" s="321"/>
      <c r="BD67" s="321"/>
      <c r="BE67" s="321"/>
      <c r="BF67" s="321"/>
      <c r="BG67" s="321"/>
      <c r="BH67" s="321"/>
      <c r="BI67" s="11"/>
      <c r="BJ67" s="11"/>
      <c r="CD67" s="1153"/>
      <c r="CE67" s="1153"/>
      <c r="CF67" s="1153"/>
      <c r="CG67" s="1153"/>
      <c r="CH67" s="1153"/>
      <c r="CI67" s="1153"/>
      <c r="CJ67" s="1153"/>
      <c r="CK67" s="15"/>
      <c r="CL67" s="15"/>
      <c r="CM67" s="15"/>
      <c r="CN67" s="15"/>
      <c r="CO67" s="15"/>
      <c r="CP67" s="15"/>
      <c r="CQ67" s="15"/>
      <c r="CR67" s="15"/>
      <c r="CS67" s="15"/>
      <c r="CT67" s="15"/>
      <c r="CU67" s="15"/>
      <c r="CV67" s="15"/>
      <c r="CW67" s="15"/>
      <c r="CX67" s="15"/>
      <c r="CY67" s="15"/>
      <c r="CZ67" s="16"/>
    </row>
    <row r="68" spans="10:104" ht="3" customHeight="1" x14ac:dyDescent="0.15">
      <c r="AW68" s="18"/>
      <c r="AX68" s="18"/>
      <c r="AY68" s="18"/>
      <c r="AZ68" s="18"/>
      <c r="BA68" s="18"/>
      <c r="BB68" s="14"/>
      <c r="BC68" s="321"/>
      <c r="BD68" s="321"/>
      <c r="BE68" s="321"/>
      <c r="BF68" s="321"/>
      <c r="BG68" s="321"/>
      <c r="BH68" s="321"/>
      <c r="BI68" s="11"/>
      <c r="BJ68" s="11"/>
      <c r="CD68" s="362"/>
      <c r="CE68" s="362"/>
      <c r="CF68" s="362"/>
      <c r="CG68" s="362"/>
      <c r="CH68" s="362"/>
      <c r="CI68" s="362"/>
      <c r="CJ68" s="362"/>
      <c r="CK68" s="15"/>
      <c r="CL68" s="15"/>
      <c r="CM68" s="15"/>
      <c r="CN68" s="15"/>
      <c r="CO68" s="15"/>
      <c r="CP68" s="15"/>
      <c r="CQ68" s="15"/>
      <c r="CR68" s="15"/>
      <c r="CS68" s="15"/>
      <c r="CT68" s="15"/>
      <c r="CU68" s="15"/>
      <c r="CV68" s="15"/>
      <c r="CW68" s="15"/>
      <c r="CX68" s="15"/>
      <c r="CY68" s="15"/>
      <c r="CZ68" s="16"/>
    </row>
    <row r="69" spans="10:104" ht="3" customHeight="1" x14ac:dyDescent="0.15">
      <c r="J69" s="1763" t="str">
        <f>給与金額!D11</f>
        <v>6</v>
      </c>
      <c r="K69" s="1763">
        <f>給与金額!E11</f>
        <v>0</v>
      </c>
      <c r="L69" s="1763"/>
      <c r="M69" s="1120">
        <f>給与金額!F11</f>
        <v>0</v>
      </c>
      <c r="N69" s="1120"/>
      <c r="O69" s="1120"/>
      <c r="P69" s="1120"/>
      <c r="Q69" s="1120"/>
      <c r="R69" s="1120"/>
      <c r="S69" s="1120"/>
      <c r="U69" s="1120">
        <f>給与金額!G11</f>
        <v>0</v>
      </c>
      <c r="V69" s="1120">
        <f>給与金額!G11</f>
        <v>0</v>
      </c>
      <c r="W69" s="1120"/>
      <c r="X69" s="1120"/>
      <c r="Y69" s="1120"/>
      <c r="Z69" s="1120"/>
      <c r="AB69" s="1120">
        <f>給与金額!H11</f>
        <v>0</v>
      </c>
      <c r="AC69" s="1120"/>
      <c r="AD69" s="1120"/>
      <c r="AE69" s="1120"/>
      <c r="AF69" s="1120"/>
      <c r="AG69" s="1120"/>
      <c r="AH69" s="1120"/>
      <c r="AK69" s="1764">
        <f>給与金額!I11</f>
        <v>0</v>
      </c>
      <c r="AL69" s="1764"/>
      <c r="AN69" s="1120">
        <f>給与金額!J11</f>
        <v>0</v>
      </c>
      <c r="AO69" s="1120"/>
      <c r="AP69" s="1120"/>
      <c r="AQ69" s="1120"/>
      <c r="AR69" s="1120"/>
      <c r="AS69" s="1120"/>
      <c r="AT69" s="1120"/>
      <c r="AU69" s="1120"/>
      <c r="AW69" s="1766">
        <f>給与金額!K11</f>
        <v>0</v>
      </c>
      <c r="AX69" s="1766"/>
      <c r="AY69" s="1766"/>
      <c r="AZ69" s="1766"/>
      <c r="BA69" s="1766"/>
      <c r="BB69" s="14"/>
      <c r="BC69" s="1767">
        <f>給与金額!L11</f>
        <v>0</v>
      </c>
      <c r="BD69" s="1767"/>
      <c r="BE69" s="1767"/>
      <c r="BF69" s="1767"/>
      <c r="BG69" s="1767"/>
      <c r="BH69" s="1767"/>
      <c r="BI69" s="11"/>
      <c r="BJ69" s="11"/>
      <c r="CD69" s="362"/>
      <c r="CE69" s="362"/>
      <c r="CF69" s="362"/>
      <c r="CG69" s="362"/>
      <c r="CH69" s="362"/>
      <c r="CI69" s="362"/>
      <c r="CJ69" s="362"/>
      <c r="CK69" s="15"/>
      <c r="CL69" s="15"/>
      <c r="CM69" s="15"/>
      <c r="CN69" s="15"/>
      <c r="CO69" s="15"/>
      <c r="CP69" s="1781" t="str">
        <f>IF(従業員情報!E5="否","",IF(年末調整2!N9=0,"","〇"))</f>
        <v/>
      </c>
      <c r="CQ69" s="1781"/>
      <c r="CR69" s="15"/>
      <c r="CS69" s="1782" t="str">
        <f>IF(従業員情報!E5="否","",IF(年末調整2!N9=0,"〇",""))</f>
        <v>〇</v>
      </c>
      <c r="CT69" s="1782"/>
      <c r="CU69" s="15"/>
      <c r="CV69" s="15"/>
      <c r="CW69" s="15"/>
      <c r="CX69" s="15"/>
      <c r="CY69" s="15"/>
      <c r="CZ69" s="16"/>
    </row>
    <row r="70" spans="10:104" ht="3" customHeight="1" x14ac:dyDescent="0.15">
      <c r="J70" s="1763"/>
      <c r="K70" s="1763"/>
      <c r="L70" s="1763"/>
      <c r="M70" s="1120"/>
      <c r="N70" s="1120"/>
      <c r="O70" s="1120"/>
      <c r="P70" s="1120"/>
      <c r="Q70" s="1120"/>
      <c r="R70" s="1120"/>
      <c r="S70" s="1120"/>
      <c r="U70" s="1120"/>
      <c r="V70" s="1120"/>
      <c r="W70" s="1120"/>
      <c r="X70" s="1120"/>
      <c r="Y70" s="1120"/>
      <c r="Z70" s="1120"/>
      <c r="AB70" s="1120"/>
      <c r="AC70" s="1120"/>
      <c r="AD70" s="1120"/>
      <c r="AE70" s="1120"/>
      <c r="AF70" s="1120"/>
      <c r="AG70" s="1120"/>
      <c r="AH70" s="1120"/>
      <c r="AK70" s="1764"/>
      <c r="AL70" s="1764"/>
      <c r="AN70" s="1120"/>
      <c r="AO70" s="1120"/>
      <c r="AP70" s="1120"/>
      <c r="AQ70" s="1120"/>
      <c r="AR70" s="1120"/>
      <c r="AS70" s="1120"/>
      <c r="AT70" s="1120"/>
      <c r="AU70" s="1120"/>
      <c r="AW70" s="1766"/>
      <c r="AX70" s="1766"/>
      <c r="AY70" s="1766"/>
      <c r="AZ70" s="1766"/>
      <c r="BA70" s="1766"/>
      <c r="BB70" s="14"/>
      <c r="BC70" s="1767"/>
      <c r="BD70" s="1767"/>
      <c r="BE70" s="1767"/>
      <c r="BF70" s="1767"/>
      <c r="BG70" s="1767"/>
      <c r="BH70" s="1767"/>
      <c r="BI70" s="11"/>
      <c r="BJ70" s="11"/>
      <c r="CK70" s="15"/>
      <c r="CL70" s="15"/>
      <c r="CM70" s="15"/>
      <c r="CN70" s="15"/>
      <c r="CO70" s="15"/>
      <c r="CP70" s="1781"/>
      <c r="CQ70" s="1781"/>
      <c r="CR70" s="15"/>
      <c r="CS70" s="1782"/>
      <c r="CT70" s="1782"/>
      <c r="CU70" s="15"/>
      <c r="CV70" s="15"/>
      <c r="CW70" s="15"/>
      <c r="CX70" s="15"/>
      <c r="CY70" s="15"/>
      <c r="CZ70" s="16"/>
    </row>
    <row r="71" spans="10:104" ht="3" customHeight="1" x14ac:dyDescent="0.15">
      <c r="J71" s="1763"/>
      <c r="K71" s="1763"/>
      <c r="L71" s="1763"/>
      <c r="M71" s="1120"/>
      <c r="N71" s="1120"/>
      <c r="O71" s="1120"/>
      <c r="P71" s="1120"/>
      <c r="Q71" s="1120"/>
      <c r="R71" s="1120"/>
      <c r="S71" s="1120"/>
      <c r="U71" s="1120"/>
      <c r="V71" s="1120"/>
      <c r="W71" s="1120"/>
      <c r="X71" s="1120"/>
      <c r="Y71" s="1120"/>
      <c r="Z71" s="1120"/>
      <c r="AB71" s="1120"/>
      <c r="AC71" s="1120"/>
      <c r="AD71" s="1120"/>
      <c r="AE71" s="1120"/>
      <c r="AF71" s="1120"/>
      <c r="AG71" s="1120"/>
      <c r="AH71" s="1120"/>
      <c r="AK71" s="1764"/>
      <c r="AL71" s="1764"/>
      <c r="AN71" s="1120"/>
      <c r="AO71" s="1120"/>
      <c r="AP71" s="1120"/>
      <c r="AQ71" s="1120"/>
      <c r="AR71" s="1120"/>
      <c r="AS71" s="1120"/>
      <c r="AT71" s="1120"/>
      <c r="AU71" s="1120"/>
      <c r="AW71" s="1766"/>
      <c r="AX71" s="1766"/>
      <c r="AY71" s="1766"/>
      <c r="AZ71" s="1766"/>
      <c r="BA71" s="1766"/>
      <c r="BB71" s="14"/>
      <c r="BC71" s="1767"/>
      <c r="BD71" s="1767"/>
      <c r="BE71" s="1767"/>
      <c r="BF71" s="1767"/>
      <c r="BG71" s="1767"/>
      <c r="BH71" s="1767"/>
      <c r="BI71" s="11"/>
      <c r="BJ71" s="11"/>
      <c r="CD71" s="1120">
        <f>年末調整2!N9</f>
        <v>0</v>
      </c>
      <c r="CE71" s="1120"/>
      <c r="CF71" s="1120"/>
      <c r="CG71" s="1120"/>
      <c r="CH71" s="1120"/>
      <c r="CI71" s="1120"/>
      <c r="CJ71" s="1120"/>
      <c r="CK71" s="15"/>
      <c r="CL71" s="15"/>
      <c r="CM71" s="15"/>
      <c r="CN71" s="15"/>
      <c r="CO71" s="15"/>
      <c r="CP71" s="1781"/>
      <c r="CQ71" s="1781"/>
      <c r="CR71" s="15"/>
      <c r="CS71" s="1782"/>
      <c r="CT71" s="1782"/>
      <c r="CU71" s="15"/>
      <c r="CV71" s="15"/>
      <c r="CW71" s="15"/>
      <c r="CX71" s="15"/>
      <c r="CY71" s="15"/>
      <c r="CZ71" s="16"/>
    </row>
    <row r="72" spans="10:104" ht="3" customHeight="1" x14ac:dyDescent="0.15">
      <c r="AW72" s="18"/>
      <c r="AX72" s="18"/>
      <c r="AY72" s="18"/>
      <c r="AZ72" s="18"/>
      <c r="BA72" s="18"/>
      <c r="BB72" s="14"/>
      <c r="BC72" s="321"/>
      <c r="BD72" s="321"/>
      <c r="BE72" s="321"/>
      <c r="BF72" s="321"/>
      <c r="BG72" s="321"/>
      <c r="BH72" s="321"/>
      <c r="BI72" s="11"/>
      <c r="BJ72" s="11"/>
      <c r="CD72" s="1120"/>
      <c r="CE72" s="1120"/>
      <c r="CF72" s="1120"/>
      <c r="CG72" s="1120"/>
      <c r="CH72" s="1120"/>
      <c r="CI72" s="1120"/>
      <c r="CJ72" s="1120"/>
      <c r="CK72" s="15"/>
      <c r="CL72" s="15"/>
      <c r="CM72" s="15"/>
      <c r="CN72" s="15"/>
      <c r="CO72" s="15"/>
      <c r="CP72" s="15"/>
      <c r="CQ72" s="15"/>
      <c r="CR72" s="15"/>
      <c r="CS72" s="15"/>
      <c r="CT72" s="15"/>
      <c r="CU72" s="15"/>
      <c r="CV72" s="15"/>
      <c r="CW72" s="15"/>
      <c r="CX72" s="15"/>
      <c r="CY72" s="15"/>
      <c r="CZ72" s="16"/>
    </row>
    <row r="73" spans="10:104" ht="3" customHeight="1" x14ac:dyDescent="0.15">
      <c r="AW73" s="18"/>
      <c r="AX73" s="18"/>
      <c r="AY73" s="18"/>
      <c r="AZ73" s="18"/>
      <c r="BA73" s="18"/>
      <c r="BB73" s="14"/>
      <c r="BC73" s="321"/>
      <c r="BD73" s="321"/>
      <c r="BE73" s="321"/>
      <c r="BF73" s="321"/>
      <c r="BG73" s="321"/>
      <c r="BH73" s="321"/>
      <c r="BI73" s="11"/>
      <c r="BJ73" s="11"/>
      <c r="CD73" s="1120"/>
      <c r="CE73" s="1120"/>
      <c r="CF73" s="1120"/>
      <c r="CG73" s="1120"/>
      <c r="CH73" s="1120"/>
      <c r="CI73" s="1120"/>
      <c r="CJ73" s="1120"/>
      <c r="CK73" s="15"/>
      <c r="CL73" s="15"/>
      <c r="CM73" s="15"/>
      <c r="CN73" s="15"/>
      <c r="CO73" s="15"/>
      <c r="CP73" s="15"/>
      <c r="CQ73" s="15"/>
      <c r="CR73" s="15"/>
      <c r="CS73" s="15"/>
      <c r="CT73" s="15"/>
      <c r="CU73" s="15"/>
      <c r="CV73" s="15"/>
      <c r="CW73" s="15"/>
      <c r="CX73" s="15"/>
      <c r="CY73" s="15"/>
      <c r="CZ73" s="16"/>
    </row>
    <row r="74" spans="10:104" ht="3" customHeight="1" x14ac:dyDescent="0.15">
      <c r="M74" s="1120"/>
      <c r="N74" s="1120"/>
      <c r="O74" s="1120"/>
      <c r="P74" s="1120"/>
      <c r="Q74" s="1120"/>
      <c r="R74" s="1120"/>
      <c r="S74" s="1120"/>
      <c r="AW74" s="18"/>
      <c r="AX74" s="18"/>
      <c r="AY74" s="18"/>
      <c r="AZ74" s="18"/>
      <c r="BA74" s="18"/>
      <c r="BB74" s="14"/>
      <c r="BC74" s="321"/>
      <c r="BD74" s="321"/>
      <c r="BE74" s="321"/>
      <c r="BF74" s="321"/>
      <c r="BG74" s="321"/>
      <c r="BH74" s="321"/>
      <c r="BI74" s="11"/>
      <c r="BJ74" s="11"/>
      <c r="CD74" s="362"/>
      <c r="CE74" s="362"/>
      <c r="CF74" s="362"/>
      <c r="CG74" s="362"/>
      <c r="CH74" s="362"/>
      <c r="CI74" s="362"/>
      <c r="CJ74" s="362"/>
      <c r="CK74" s="15"/>
      <c r="CL74" s="15"/>
      <c r="CM74" s="15"/>
      <c r="CN74" s="15"/>
      <c r="CO74" s="15"/>
      <c r="CP74" s="15"/>
      <c r="CQ74" s="15"/>
      <c r="CR74" s="15"/>
      <c r="CS74" s="15"/>
      <c r="CT74" s="15"/>
      <c r="CU74" s="15"/>
      <c r="CV74" s="15"/>
      <c r="CW74" s="15"/>
      <c r="CX74" s="15"/>
      <c r="CY74" s="15"/>
      <c r="CZ74" s="16"/>
    </row>
    <row r="75" spans="10:104" ht="3" customHeight="1" x14ac:dyDescent="0.15">
      <c r="M75" s="1120"/>
      <c r="N75" s="1120"/>
      <c r="O75" s="1120"/>
      <c r="P75" s="1120"/>
      <c r="Q75" s="1120"/>
      <c r="R75" s="1120"/>
      <c r="S75" s="1120"/>
      <c r="AW75" s="18"/>
      <c r="AX75" s="18"/>
      <c r="AY75" s="18"/>
      <c r="AZ75" s="18"/>
      <c r="BA75" s="18"/>
      <c r="BB75" s="14"/>
      <c r="BC75" s="321"/>
      <c r="BD75" s="321"/>
      <c r="BE75" s="321"/>
      <c r="BF75" s="321"/>
      <c r="BG75" s="321"/>
      <c r="BH75" s="321"/>
      <c r="BI75" s="11"/>
      <c r="BJ75" s="11"/>
      <c r="CD75" s="1120">
        <f>年末調整2!N10</f>
        <v>0</v>
      </c>
      <c r="CE75" s="1120"/>
      <c r="CF75" s="1120"/>
      <c r="CG75" s="1120"/>
      <c r="CH75" s="1120"/>
      <c r="CI75" s="1120"/>
      <c r="CJ75" s="1120"/>
      <c r="CK75" s="15"/>
      <c r="CL75" s="15"/>
      <c r="CM75" s="15"/>
      <c r="CN75" s="15"/>
      <c r="CO75" s="15"/>
      <c r="CP75" s="15"/>
      <c r="CQ75" s="15"/>
      <c r="CR75" s="15"/>
      <c r="CS75" s="15"/>
      <c r="CT75" s="15"/>
      <c r="CU75" s="15"/>
      <c r="CV75" s="15"/>
      <c r="CW75" s="15"/>
      <c r="CX75" s="15"/>
      <c r="CY75" s="15"/>
      <c r="CZ75" s="16"/>
    </row>
    <row r="76" spans="10:104" ht="3" customHeight="1" x14ac:dyDescent="0.15">
      <c r="M76" s="1120"/>
      <c r="N76" s="1120"/>
      <c r="O76" s="1120"/>
      <c r="P76" s="1120"/>
      <c r="Q76" s="1120"/>
      <c r="R76" s="1120"/>
      <c r="S76" s="1120"/>
      <c r="AW76" s="18"/>
      <c r="AX76" s="18"/>
      <c r="AY76" s="18"/>
      <c r="AZ76" s="18"/>
      <c r="BA76" s="18"/>
      <c r="BB76" s="14"/>
      <c r="BC76" s="321"/>
      <c r="BD76" s="321"/>
      <c r="BE76" s="321"/>
      <c r="BF76" s="321"/>
      <c r="BG76" s="321"/>
      <c r="BH76" s="321"/>
      <c r="BI76" s="11"/>
      <c r="BJ76" s="11"/>
      <c r="CD76" s="1120"/>
      <c r="CE76" s="1120"/>
      <c r="CF76" s="1120"/>
      <c r="CG76" s="1120"/>
      <c r="CH76" s="1120"/>
      <c r="CI76" s="1120"/>
      <c r="CJ76" s="1120"/>
      <c r="CK76" s="15"/>
      <c r="CL76" s="15"/>
      <c r="CM76" s="15"/>
      <c r="CN76" s="15"/>
      <c r="CO76" s="15"/>
      <c r="CP76" s="15"/>
      <c r="CQ76" s="15"/>
      <c r="CR76" s="15"/>
      <c r="CS76" s="15"/>
      <c r="CT76" s="15"/>
      <c r="CU76" s="15"/>
      <c r="CV76" s="15"/>
      <c r="CW76" s="15"/>
      <c r="CX76" s="15"/>
      <c r="CY76" s="15"/>
      <c r="CZ76" s="16"/>
    </row>
    <row r="77" spans="10:104" ht="3" customHeight="1" x14ac:dyDescent="0.15">
      <c r="AW77" s="18"/>
      <c r="AX77" s="18"/>
      <c r="AY77" s="18"/>
      <c r="AZ77" s="18"/>
      <c r="BA77" s="18"/>
      <c r="BB77" s="14"/>
      <c r="BC77" s="321"/>
      <c r="BD77" s="321"/>
      <c r="BE77" s="321"/>
      <c r="BF77" s="321"/>
      <c r="BG77" s="321"/>
      <c r="BH77" s="321"/>
      <c r="BI77" s="11"/>
      <c r="BJ77" s="11"/>
      <c r="CD77" s="1120"/>
      <c r="CE77" s="1120"/>
      <c r="CF77" s="1120"/>
      <c r="CG77" s="1120"/>
      <c r="CH77" s="1120"/>
      <c r="CI77" s="1120"/>
      <c r="CJ77" s="1120"/>
      <c r="CK77" s="15"/>
      <c r="CL77" s="15"/>
      <c r="CM77" s="15"/>
      <c r="CN77" s="15"/>
      <c r="CO77" s="15"/>
      <c r="CP77" s="15"/>
      <c r="CQ77" s="15"/>
      <c r="CR77" s="15"/>
      <c r="CS77" s="15"/>
      <c r="CT77" s="15"/>
      <c r="CU77" s="15"/>
      <c r="CV77" s="15"/>
      <c r="CW77" s="15"/>
      <c r="CX77" s="15"/>
      <c r="CY77" s="15"/>
      <c r="CZ77" s="16"/>
    </row>
    <row r="78" spans="10:104" ht="3" customHeight="1" x14ac:dyDescent="0.15">
      <c r="J78" s="1763" t="str">
        <f>給与金額!D12</f>
        <v>7</v>
      </c>
      <c r="K78" s="1763">
        <f>給与金額!E12</f>
        <v>0</v>
      </c>
      <c r="L78" s="1763"/>
      <c r="M78" s="1120">
        <f>給与金額!F12</f>
        <v>0</v>
      </c>
      <c r="N78" s="1120"/>
      <c r="O78" s="1120"/>
      <c r="P78" s="1120"/>
      <c r="Q78" s="1120"/>
      <c r="R78" s="1120"/>
      <c r="S78" s="1120"/>
      <c r="U78" s="1120">
        <f>給与金額!G12</f>
        <v>0</v>
      </c>
      <c r="V78" s="1120">
        <f>給与金額!G12</f>
        <v>0</v>
      </c>
      <c r="W78" s="1120"/>
      <c r="X78" s="1120"/>
      <c r="Y78" s="1120"/>
      <c r="Z78" s="1120"/>
      <c r="AB78" s="1120">
        <f>給与金額!H12</f>
        <v>0</v>
      </c>
      <c r="AC78" s="1120"/>
      <c r="AD78" s="1120"/>
      <c r="AE78" s="1120"/>
      <c r="AF78" s="1120"/>
      <c r="AG78" s="1120"/>
      <c r="AH78" s="1120"/>
      <c r="AK78" s="1764">
        <f>給与金額!I12</f>
        <v>0</v>
      </c>
      <c r="AL78" s="1764"/>
      <c r="AN78" s="1120">
        <f>給与金額!J12</f>
        <v>0</v>
      </c>
      <c r="AO78" s="1120"/>
      <c r="AP78" s="1120"/>
      <c r="AQ78" s="1120"/>
      <c r="AR78" s="1120"/>
      <c r="AS78" s="1120"/>
      <c r="AT78" s="1120"/>
      <c r="AU78" s="1120"/>
      <c r="AW78" s="1766">
        <f>給与金額!K12</f>
        <v>0</v>
      </c>
      <c r="AX78" s="1766"/>
      <c r="AY78" s="1766"/>
      <c r="AZ78" s="1766"/>
      <c r="BA78" s="1766"/>
      <c r="BB78" s="14"/>
      <c r="BC78" s="1767">
        <f>給与金額!L12</f>
        <v>0</v>
      </c>
      <c r="BD78" s="1767"/>
      <c r="BE78" s="1767"/>
      <c r="BF78" s="1767"/>
      <c r="BG78" s="1767"/>
      <c r="BH78" s="1767"/>
      <c r="BI78" s="11"/>
      <c r="BJ78" s="11"/>
      <c r="CK78" s="15"/>
      <c r="CL78" s="15"/>
      <c r="CM78" s="15"/>
      <c r="CN78" s="15"/>
      <c r="CO78" s="15"/>
      <c r="CP78" s="15"/>
      <c r="CX78" s="15"/>
      <c r="CY78" s="15"/>
      <c r="CZ78" s="16"/>
    </row>
    <row r="79" spans="10:104" ht="3" customHeight="1" x14ac:dyDescent="0.15">
      <c r="J79" s="1763"/>
      <c r="K79" s="1763"/>
      <c r="L79" s="1763"/>
      <c r="M79" s="1120"/>
      <c r="N79" s="1120"/>
      <c r="O79" s="1120"/>
      <c r="P79" s="1120"/>
      <c r="Q79" s="1120"/>
      <c r="R79" s="1120"/>
      <c r="S79" s="1120"/>
      <c r="U79" s="1120"/>
      <c r="V79" s="1120"/>
      <c r="W79" s="1120"/>
      <c r="X79" s="1120"/>
      <c r="Y79" s="1120"/>
      <c r="Z79" s="1120"/>
      <c r="AB79" s="1120"/>
      <c r="AC79" s="1120"/>
      <c r="AD79" s="1120"/>
      <c r="AE79" s="1120"/>
      <c r="AF79" s="1120"/>
      <c r="AG79" s="1120"/>
      <c r="AH79" s="1120"/>
      <c r="AK79" s="1764"/>
      <c r="AL79" s="1764"/>
      <c r="AN79" s="1120"/>
      <c r="AO79" s="1120"/>
      <c r="AP79" s="1120"/>
      <c r="AQ79" s="1120"/>
      <c r="AR79" s="1120"/>
      <c r="AS79" s="1120"/>
      <c r="AT79" s="1120"/>
      <c r="AU79" s="1120"/>
      <c r="AW79" s="1766"/>
      <c r="AX79" s="1766"/>
      <c r="AY79" s="1766"/>
      <c r="AZ79" s="1766"/>
      <c r="BA79" s="1766"/>
      <c r="BB79" s="14"/>
      <c r="BC79" s="1767"/>
      <c r="BD79" s="1767"/>
      <c r="BE79" s="1767"/>
      <c r="BF79" s="1767"/>
      <c r="BG79" s="1767"/>
      <c r="BH79" s="1767"/>
      <c r="BI79" s="11"/>
      <c r="BJ79" s="11"/>
      <c r="CD79" s="1120">
        <f>年末調整2!N11</f>
        <v>0</v>
      </c>
      <c r="CE79" s="1120"/>
      <c r="CF79" s="1120"/>
      <c r="CG79" s="1120"/>
      <c r="CH79" s="1120"/>
      <c r="CI79" s="1120"/>
      <c r="CJ79" s="1120"/>
      <c r="CK79" s="15"/>
      <c r="CL79" s="15"/>
      <c r="CM79" s="15"/>
      <c r="CN79" s="15"/>
      <c r="CO79" s="15"/>
      <c r="CP79" s="15"/>
      <c r="CX79" s="15"/>
      <c r="CY79" s="15"/>
      <c r="CZ79" s="16"/>
    </row>
    <row r="80" spans="10:104" ht="3" customHeight="1" x14ac:dyDescent="0.15">
      <c r="J80" s="1763"/>
      <c r="K80" s="1763"/>
      <c r="L80" s="1763"/>
      <c r="M80" s="1120"/>
      <c r="N80" s="1120"/>
      <c r="O80" s="1120"/>
      <c r="P80" s="1120"/>
      <c r="Q80" s="1120"/>
      <c r="R80" s="1120"/>
      <c r="S80" s="1120"/>
      <c r="U80" s="1120"/>
      <c r="V80" s="1120"/>
      <c r="W80" s="1120"/>
      <c r="X80" s="1120"/>
      <c r="Y80" s="1120"/>
      <c r="Z80" s="1120"/>
      <c r="AB80" s="1120"/>
      <c r="AC80" s="1120"/>
      <c r="AD80" s="1120"/>
      <c r="AE80" s="1120"/>
      <c r="AF80" s="1120"/>
      <c r="AG80" s="1120"/>
      <c r="AH80" s="1120"/>
      <c r="AK80" s="1764"/>
      <c r="AL80" s="1764"/>
      <c r="AN80" s="1120"/>
      <c r="AO80" s="1120"/>
      <c r="AP80" s="1120"/>
      <c r="AQ80" s="1120"/>
      <c r="AR80" s="1120"/>
      <c r="AS80" s="1120"/>
      <c r="AT80" s="1120"/>
      <c r="AU80" s="1120"/>
      <c r="AW80" s="1766"/>
      <c r="AX80" s="1766"/>
      <c r="AY80" s="1766"/>
      <c r="AZ80" s="1766"/>
      <c r="BA80" s="1766"/>
      <c r="BB80" s="14"/>
      <c r="BC80" s="1767"/>
      <c r="BD80" s="1767"/>
      <c r="BE80" s="1767"/>
      <c r="BF80" s="1767"/>
      <c r="BG80" s="1767"/>
      <c r="BH80" s="1767"/>
      <c r="BI80" s="11"/>
      <c r="BJ80" s="11"/>
      <c r="CD80" s="1120"/>
      <c r="CE80" s="1120"/>
      <c r="CF80" s="1120"/>
      <c r="CG80" s="1120"/>
      <c r="CH80" s="1120"/>
      <c r="CI80" s="1120"/>
      <c r="CJ80" s="1120"/>
      <c r="CK80" s="15"/>
      <c r="CL80" s="15"/>
      <c r="CM80" s="15"/>
      <c r="CN80" s="15"/>
      <c r="CO80" s="15"/>
      <c r="CW80" s="15"/>
      <c r="CX80" s="15"/>
      <c r="CY80" s="15"/>
      <c r="CZ80" s="16"/>
    </row>
    <row r="81" spans="10:103" ht="3" customHeight="1" x14ac:dyDescent="0.15">
      <c r="AW81" s="18"/>
      <c r="AX81" s="18"/>
      <c r="AY81" s="18"/>
      <c r="AZ81" s="18"/>
      <c r="BA81" s="18"/>
      <c r="BB81" s="14"/>
      <c r="BC81" s="321"/>
      <c r="BD81" s="321"/>
      <c r="BE81" s="321"/>
      <c r="BF81" s="321"/>
      <c r="BG81" s="321"/>
      <c r="BH81" s="321"/>
      <c r="BI81" s="11"/>
      <c r="BJ81" s="11"/>
      <c r="CD81" s="1120"/>
      <c r="CE81" s="1120"/>
      <c r="CF81" s="1120"/>
      <c r="CG81" s="1120"/>
      <c r="CH81" s="1120"/>
      <c r="CI81" s="1120"/>
      <c r="CJ81" s="1120"/>
      <c r="CK81" s="15"/>
      <c r="CL81" s="15"/>
      <c r="CM81" s="15"/>
      <c r="CN81" s="15"/>
      <c r="CO81" s="15"/>
      <c r="CW81" s="15"/>
      <c r="CX81" s="15"/>
      <c r="CY81" s="16"/>
    </row>
    <row r="82" spans="10:103" ht="3" customHeight="1" x14ac:dyDescent="0.15">
      <c r="AW82" s="18"/>
      <c r="AX82" s="18"/>
      <c r="AY82" s="18"/>
      <c r="AZ82" s="18"/>
      <c r="BA82" s="18"/>
      <c r="BB82" s="14"/>
      <c r="BC82" s="321"/>
      <c r="BD82" s="321"/>
      <c r="BE82" s="321"/>
      <c r="BF82" s="321"/>
      <c r="BG82" s="321"/>
      <c r="BH82" s="321"/>
      <c r="BI82" s="11"/>
      <c r="BJ82" s="11"/>
      <c r="CK82" s="15"/>
      <c r="CL82" s="15"/>
      <c r="CM82" s="15"/>
      <c r="CN82" s="15"/>
      <c r="CO82" s="15"/>
      <c r="CW82" s="15"/>
      <c r="CX82" s="15"/>
      <c r="CY82" s="16"/>
    </row>
    <row r="83" spans="10:103" ht="3" customHeight="1" x14ac:dyDescent="0.15">
      <c r="M83" s="1120"/>
      <c r="N83" s="1120"/>
      <c r="O83" s="1120"/>
      <c r="P83" s="1120"/>
      <c r="Q83" s="1120"/>
      <c r="R83" s="1120"/>
      <c r="S83" s="1120"/>
      <c r="AW83" s="18"/>
      <c r="AX83" s="18"/>
      <c r="AY83" s="18"/>
      <c r="AZ83" s="18"/>
      <c r="BA83" s="18"/>
      <c r="BB83" s="14"/>
      <c r="BC83" s="321"/>
      <c r="BD83" s="321"/>
      <c r="BE83" s="321"/>
      <c r="BF83" s="321"/>
      <c r="BG83" s="321"/>
      <c r="BH83" s="321"/>
      <c r="BI83" s="11"/>
      <c r="BJ83" s="11"/>
      <c r="CD83" s="1120">
        <f>年末調整2!N12</f>
        <v>0</v>
      </c>
      <c r="CE83" s="1120"/>
      <c r="CF83" s="1120"/>
      <c r="CG83" s="1120"/>
      <c r="CH83" s="1120"/>
      <c r="CI83" s="1120"/>
      <c r="CJ83" s="1120"/>
      <c r="CK83" s="15"/>
      <c r="CL83" s="15"/>
      <c r="CM83" s="15"/>
      <c r="CN83" s="15"/>
      <c r="CO83" s="15"/>
      <c r="CP83" s="1120">
        <f>年末調整1!O31</f>
        <v>0</v>
      </c>
      <c r="CQ83" s="1120"/>
      <c r="CR83" s="1120"/>
      <c r="CS83" s="1120"/>
      <c r="CT83" s="1120"/>
      <c r="CU83" s="1120"/>
      <c r="CV83" s="1120"/>
      <c r="CY83" s="16"/>
    </row>
    <row r="84" spans="10:103" ht="3" customHeight="1" x14ac:dyDescent="0.15">
      <c r="M84" s="1120"/>
      <c r="N84" s="1120"/>
      <c r="O84" s="1120"/>
      <c r="P84" s="1120"/>
      <c r="Q84" s="1120"/>
      <c r="R84" s="1120"/>
      <c r="S84" s="1120"/>
      <c r="AW84" s="18"/>
      <c r="AX84" s="18"/>
      <c r="AY84" s="18"/>
      <c r="AZ84" s="18"/>
      <c r="BA84" s="18"/>
      <c r="BB84" s="14"/>
      <c r="BC84" s="321"/>
      <c r="BD84" s="321"/>
      <c r="BE84" s="321"/>
      <c r="BF84" s="321"/>
      <c r="BG84" s="321"/>
      <c r="BH84" s="321"/>
      <c r="BI84" s="11"/>
      <c r="BJ84" s="11"/>
      <c r="CD84" s="1120"/>
      <c r="CE84" s="1120"/>
      <c r="CF84" s="1120"/>
      <c r="CG84" s="1120"/>
      <c r="CH84" s="1120"/>
      <c r="CI84" s="1120"/>
      <c r="CJ84" s="1120"/>
      <c r="CK84" s="15"/>
      <c r="CL84" s="15"/>
      <c r="CM84" s="15"/>
      <c r="CN84" s="15"/>
      <c r="CO84" s="15"/>
      <c r="CP84" s="1120"/>
      <c r="CQ84" s="1120"/>
      <c r="CR84" s="1120"/>
      <c r="CS84" s="1120"/>
      <c r="CT84" s="1120"/>
      <c r="CU84" s="1120"/>
      <c r="CV84" s="1120"/>
    </row>
    <row r="85" spans="10:103" ht="3" customHeight="1" x14ac:dyDescent="0.15">
      <c r="M85" s="1120"/>
      <c r="N85" s="1120"/>
      <c r="O85" s="1120"/>
      <c r="P85" s="1120"/>
      <c r="Q85" s="1120"/>
      <c r="R85" s="1120"/>
      <c r="S85" s="1120"/>
      <c r="AW85" s="18"/>
      <c r="AX85" s="18"/>
      <c r="AY85" s="18"/>
      <c r="AZ85" s="18"/>
      <c r="BA85" s="18"/>
      <c r="BB85" s="14"/>
      <c r="BC85" s="321"/>
      <c r="BD85" s="321"/>
      <c r="BE85" s="321"/>
      <c r="BF85" s="321"/>
      <c r="BG85" s="321"/>
      <c r="BH85" s="321"/>
      <c r="BI85" s="11"/>
      <c r="BJ85" s="11"/>
      <c r="CD85" s="1120"/>
      <c r="CE85" s="1120"/>
      <c r="CF85" s="1120"/>
      <c r="CG85" s="1120"/>
      <c r="CH85" s="1120"/>
      <c r="CI85" s="1120"/>
      <c r="CJ85" s="1120"/>
      <c r="CK85" s="15"/>
      <c r="CL85" s="15"/>
      <c r="CM85" s="15"/>
      <c r="CN85" s="15"/>
      <c r="CO85" s="15"/>
      <c r="CP85" s="1120"/>
      <c r="CQ85" s="1120"/>
      <c r="CR85" s="1120"/>
      <c r="CS85" s="1120"/>
      <c r="CT85" s="1120"/>
      <c r="CU85" s="1120"/>
      <c r="CV85" s="1120"/>
    </row>
    <row r="86" spans="10:103" ht="3" customHeight="1" x14ac:dyDescent="0.15">
      <c r="AW86" s="18"/>
      <c r="AX86" s="18"/>
      <c r="AY86" s="18"/>
      <c r="AZ86" s="18"/>
      <c r="BA86" s="18"/>
      <c r="BB86" s="14"/>
      <c r="BC86" s="321"/>
      <c r="BD86" s="321"/>
      <c r="BE86" s="321"/>
      <c r="BF86" s="321"/>
      <c r="BG86" s="321"/>
      <c r="BH86" s="321"/>
      <c r="BI86" s="11"/>
      <c r="BJ86" s="11"/>
      <c r="CD86" s="15"/>
      <c r="CE86" s="15"/>
      <c r="CF86" s="15"/>
      <c r="CG86" s="15"/>
      <c r="CH86" s="15"/>
      <c r="CI86" s="15"/>
      <c r="CJ86" s="15"/>
      <c r="CK86" s="15"/>
      <c r="CL86" s="15"/>
      <c r="CM86" s="15"/>
      <c r="CN86" s="15"/>
      <c r="CO86" s="15"/>
      <c r="CW86" s="15"/>
      <c r="CX86" s="15"/>
    </row>
    <row r="87" spans="10:103" ht="3" customHeight="1" x14ac:dyDescent="0.15">
      <c r="J87" s="1763" t="str">
        <f>給与金額!D13</f>
        <v>8</v>
      </c>
      <c r="K87" s="1763">
        <f>給与金額!E13</f>
        <v>0</v>
      </c>
      <c r="L87" s="1763"/>
      <c r="M87" s="1120">
        <f>給与金額!F13</f>
        <v>0</v>
      </c>
      <c r="N87" s="1120"/>
      <c r="O87" s="1120"/>
      <c r="P87" s="1120"/>
      <c r="Q87" s="1120"/>
      <c r="R87" s="1120"/>
      <c r="S87" s="1120"/>
      <c r="U87" s="1120">
        <f>給与金額!G13</f>
        <v>0</v>
      </c>
      <c r="V87" s="1120">
        <f>給与金額!G13</f>
        <v>0</v>
      </c>
      <c r="W87" s="1120"/>
      <c r="X87" s="1120"/>
      <c r="Y87" s="1120"/>
      <c r="Z87" s="1120"/>
      <c r="AB87" s="1120">
        <f>給与金額!H13</f>
        <v>0</v>
      </c>
      <c r="AC87" s="1120"/>
      <c r="AD87" s="1120"/>
      <c r="AE87" s="1120"/>
      <c r="AF87" s="1120"/>
      <c r="AG87" s="1120"/>
      <c r="AH87" s="1120"/>
      <c r="AK87" s="1764">
        <f>給与金額!I13</f>
        <v>0</v>
      </c>
      <c r="AL87" s="1764"/>
      <c r="AN87" s="1120">
        <f>給与金額!J13</f>
        <v>0</v>
      </c>
      <c r="AO87" s="1120"/>
      <c r="AP87" s="1120"/>
      <c r="AQ87" s="1120"/>
      <c r="AR87" s="1120"/>
      <c r="AS87" s="1120"/>
      <c r="AT87" s="1120"/>
      <c r="AU87" s="1120"/>
      <c r="AW87" s="1766">
        <f>給与金額!K13</f>
        <v>0</v>
      </c>
      <c r="AX87" s="1766"/>
      <c r="AY87" s="1766"/>
      <c r="AZ87" s="1766"/>
      <c r="BA87" s="1766"/>
      <c r="BB87" s="14"/>
      <c r="BC87" s="1767">
        <f>給与金額!L13</f>
        <v>0</v>
      </c>
      <c r="BD87" s="1767"/>
      <c r="BE87" s="1767"/>
      <c r="BF87" s="1767"/>
      <c r="BG87" s="1767"/>
      <c r="BH87" s="1767"/>
      <c r="BI87" s="11"/>
      <c r="BJ87" s="11"/>
      <c r="CK87" s="15"/>
      <c r="CL87" s="15"/>
      <c r="CM87" s="15"/>
      <c r="CN87" s="15"/>
      <c r="CO87" s="15"/>
      <c r="CW87" s="15"/>
      <c r="CX87" s="15"/>
      <c r="CY87" s="16"/>
    </row>
    <row r="88" spans="10:103" ht="3" customHeight="1" x14ac:dyDescent="0.15">
      <c r="J88" s="1763"/>
      <c r="K88" s="1763"/>
      <c r="L88" s="1763"/>
      <c r="M88" s="1120"/>
      <c r="N88" s="1120"/>
      <c r="O88" s="1120"/>
      <c r="P88" s="1120"/>
      <c r="Q88" s="1120"/>
      <c r="R88" s="1120"/>
      <c r="S88" s="1120"/>
      <c r="U88" s="1120"/>
      <c r="V88" s="1120"/>
      <c r="W88" s="1120"/>
      <c r="X88" s="1120"/>
      <c r="Y88" s="1120"/>
      <c r="Z88" s="1120"/>
      <c r="AB88" s="1120"/>
      <c r="AC88" s="1120"/>
      <c r="AD88" s="1120"/>
      <c r="AE88" s="1120"/>
      <c r="AF88" s="1120"/>
      <c r="AG88" s="1120"/>
      <c r="AH88" s="1120"/>
      <c r="AK88" s="1764"/>
      <c r="AL88" s="1764"/>
      <c r="AN88" s="1120"/>
      <c r="AO88" s="1120"/>
      <c r="AP88" s="1120"/>
      <c r="AQ88" s="1120"/>
      <c r="AR88" s="1120"/>
      <c r="AS88" s="1120"/>
      <c r="AT88" s="1120"/>
      <c r="AU88" s="1120"/>
      <c r="AW88" s="1766"/>
      <c r="AX88" s="1766"/>
      <c r="AY88" s="1766"/>
      <c r="AZ88" s="1766"/>
      <c r="BA88" s="1766"/>
      <c r="BB88" s="14"/>
      <c r="BC88" s="1767"/>
      <c r="BD88" s="1767"/>
      <c r="BE88" s="1767"/>
      <c r="BF88" s="1767"/>
      <c r="BG88" s="1767"/>
      <c r="BH88" s="1767"/>
      <c r="BI88" s="11"/>
      <c r="BJ88" s="11"/>
      <c r="CD88" s="1120">
        <f>年末調整2!N13</f>
        <v>0</v>
      </c>
      <c r="CE88" s="1120"/>
      <c r="CF88" s="1120"/>
      <c r="CG88" s="1120"/>
      <c r="CH88" s="1120"/>
      <c r="CI88" s="1120"/>
      <c r="CJ88" s="1120"/>
      <c r="CK88" s="15"/>
      <c r="CL88" s="15"/>
      <c r="CM88" s="15"/>
      <c r="CN88" s="15"/>
      <c r="CO88" s="15"/>
      <c r="CW88" s="15"/>
      <c r="CX88" s="15"/>
      <c r="CY88" s="16"/>
    </row>
    <row r="89" spans="10:103" ht="3" customHeight="1" x14ac:dyDescent="0.15">
      <c r="J89" s="1763"/>
      <c r="K89" s="1763"/>
      <c r="L89" s="1763"/>
      <c r="M89" s="1120"/>
      <c r="N89" s="1120"/>
      <c r="O89" s="1120"/>
      <c r="P89" s="1120"/>
      <c r="Q89" s="1120"/>
      <c r="R89" s="1120"/>
      <c r="S89" s="1120"/>
      <c r="U89" s="1120"/>
      <c r="V89" s="1120"/>
      <c r="W89" s="1120"/>
      <c r="X89" s="1120"/>
      <c r="Y89" s="1120"/>
      <c r="Z89" s="1120"/>
      <c r="AB89" s="1120"/>
      <c r="AC89" s="1120"/>
      <c r="AD89" s="1120"/>
      <c r="AE89" s="1120"/>
      <c r="AF89" s="1120"/>
      <c r="AG89" s="1120"/>
      <c r="AH89" s="1120"/>
      <c r="AK89" s="1764"/>
      <c r="AL89" s="1764"/>
      <c r="AN89" s="1120"/>
      <c r="AO89" s="1120"/>
      <c r="AP89" s="1120"/>
      <c r="AQ89" s="1120"/>
      <c r="AR89" s="1120"/>
      <c r="AS89" s="1120"/>
      <c r="AT89" s="1120"/>
      <c r="AU89" s="1120"/>
      <c r="AW89" s="1766"/>
      <c r="AX89" s="1766"/>
      <c r="AY89" s="1766"/>
      <c r="AZ89" s="1766"/>
      <c r="BA89" s="1766"/>
      <c r="BB89" s="14"/>
      <c r="BC89" s="1767"/>
      <c r="BD89" s="1767"/>
      <c r="BE89" s="1767"/>
      <c r="BF89" s="1767"/>
      <c r="BG89" s="1767"/>
      <c r="BH89" s="1767"/>
      <c r="BI89" s="11"/>
      <c r="BJ89" s="11"/>
      <c r="CD89" s="1120"/>
      <c r="CE89" s="1120"/>
      <c r="CF89" s="1120"/>
      <c r="CG89" s="1120"/>
      <c r="CH89" s="1120"/>
      <c r="CI89" s="1120"/>
      <c r="CJ89" s="1120"/>
      <c r="CK89" s="15"/>
      <c r="CL89" s="15"/>
      <c r="CM89" s="15"/>
      <c r="CN89" s="15"/>
      <c r="CO89" s="15"/>
      <c r="CW89" s="15"/>
      <c r="CX89" s="15"/>
      <c r="CY89" s="16"/>
    </row>
    <row r="90" spans="10:103" ht="3" customHeight="1" x14ac:dyDescent="0.15">
      <c r="M90" s="298"/>
      <c r="N90" s="298"/>
      <c r="O90" s="298"/>
      <c r="P90" s="298"/>
      <c r="Q90" s="298"/>
      <c r="R90" s="298"/>
      <c r="S90" s="298"/>
      <c r="AW90" s="18"/>
      <c r="AX90" s="18"/>
      <c r="AY90" s="18"/>
      <c r="AZ90" s="18"/>
      <c r="BA90" s="18"/>
      <c r="BB90" s="14"/>
      <c r="BC90" s="321"/>
      <c r="BD90" s="321"/>
      <c r="BE90" s="321"/>
      <c r="BF90" s="321"/>
      <c r="BG90" s="321"/>
      <c r="BH90" s="321"/>
      <c r="BI90" s="11"/>
      <c r="BJ90" s="11"/>
      <c r="CD90" s="1120"/>
      <c r="CE90" s="1120"/>
      <c r="CF90" s="1120"/>
      <c r="CG90" s="1120"/>
      <c r="CH90" s="1120"/>
      <c r="CI90" s="1120"/>
      <c r="CJ90" s="1120"/>
      <c r="CK90" s="15"/>
      <c r="CL90" s="15"/>
      <c r="CM90" s="15"/>
      <c r="CN90" s="15"/>
      <c r="CO90" s="15"/>
      <c r="CW90" s="15"/>
      <c r="CX90" s="15"/>
      <c r="CY90" s="16"/>
    </row>
    <row r="91" spans="10:103" ht="3" customHeight="1" x14ac:dyDescent="0.15">
      <c r="AW91" s="18"/>
      <c r="AX91" s="18"/>
      <c r="AY91" s="18"/>
      <c r="AZ91" s="18"/>
      <c r="BA91" s="18"/>
      <c r="BB91" s="14"/>
      <c r="BC91" s="321"/>
      <c r="BD91" s="321"/>
      <c r="BE91" s="321"/>
      <c r="BF91" s="321"/>
      <c r="BG91" s="321"/>
      <c r="BH91" s="321"/>
      <c r="BI91" s="11"/>
      <c r="BJ91" s="11"/>
      <c r="CD91" s="15"/>
      <c r="CE91" s="15"/>
      <c r="CF91" s="15"/>
      <c r="CG91" s="15"/>
      <c r="CH91" s="15"/>
      <c r="CI91" s="15"/>
      <c r="CJ91" s="15"/>
      <c r="CK91" s="15"/>
      <c r="CL91" s="15"/>
      <c r="CM91" s="15"/>
      <c r="CN91" s="15"/>
      <c r="CO91" s="15"/>
      <c r="CW91" s="15"/>
      <c r="CX91" s="15"/>
      <c r="CY91" s="16"/>
    </row>
    <row r="92" spans="10:103" ht="3" customHeight="1" x14ac:dyDescent="0.15">
      <c r="M92" s="1120"/>
      <c r="N92" s="1120"/>
      <c r="O92" s="1120"/>
      <c r="P92" s="1120"/>
      <c r="Q92" s="1120"/>
      <c r="R92" s="1120"/>
      <c r="S92" s="1120"/>
      <c r="AW92" s="18"/>
      <c r="AX92" s="18"/>
      <c r="AY92" s="18"/>
      <c r="AZ92" s="18"/>
      <c r="BA92" s="18"/>
      <c r="BB92" s="14"/>
      <c r="BC92" s="321"/>
      <c r="BD92" s="321"/>
      <c r="BE92" s="321"/>
      <c r="BF92" s="321"/>
      <c r="BG92" s="321"/>
      <c r="BH92" s="321"/>
      <c r="BI92" s="11"/>
      <c r="BJ92" s="11"/>
      <c r="CD92" s="1120">
        <f>年末調整2!N14</f>
        <v>0</v>
      </c>
      <c r="CE92" s="1120"/>
      <c r="CF92" s="1120"/>
      <c r="CG92" s="1120"/>
      <c r="CH92" s="1120"/>
      <c r="CI92" s="1120"/>
      <c r="CJ92" s="1120"/>
      <c r="CK92" s="15"/>
      <c r="CL92" s="15"/>
      <c r="CM92" s="15"/>
      <c r="CN92" s="15"/>
      <c r="CO92" s="15"/>
      <c r="CP92" s="1120">
        <f>年末調整1!AL129</f>
        <v>0</v>
      </c>
      <c r="CQ92" s="1120"/>
      <c r="CR92" s="1120"/>
      <c r="CS92" s="1120"/>
      <c r="CT92" s="1120"/>
      <c r="CU92" s="1120"/>
      <c r="CV92" s="1120"/>
      <c r="CY92" s="16"/>
    </row>
    <row r="93" spans="10:103" ht="3" customHeight="1" x14ac:dyDescent="0.15">
      <c r="M93" s="1120"/>
      <c r="N93" s="1120"/>
      <c r="O93" s="1120"/>
      <c r="P93" s="1120"/>
      <c r="Q93" s="1120"/>
      <c r="R93" s="1120"/>
      <c r="S93" s="1120"/>
      <c r="AW93" s="18"/>
      <c r="AX93" s="18"/>
      <c r="AY93" s="18"/>
      <c r="AZ93" s="18"/>
      <c r="BA93" s="18"/>
      <c r="BB93" s="14"/>
      <c r="BC93" s="321"/>
      <c r="BD93" s="321"/>
      <c r="BE93" s="321"/>
      <c r="BF93" s="321"/>
      <c r="BG93" s="321"/>
      <c r="BH93" s="321"/>
      <c r="BI93" s="11"/>
      <c r="BJ93" s="11"/>
      <c r="CD93" s="1120"/>
      <c r="CE93" s="1120"/>
      <c r="CF93" s="1120"/>
      <c r="CG93" s="1120"/>
      <c r="CH93" s="1120"/>
      <c r="CI93" s="1120"/>
      <c r="CJ93" s="1120"/>
      <c r="CK93" s="15"/>
      <c r="CL93" s="15"/>
      <c r="CM93" s="15"/>
      <c r="CN93" s="15"/>
      <c r="CO93" s="15"/>
      <c r="CP93" s="1120"/>
      <c r="CQ93" s="1120"/>
      <c r="CR93" s="1120"/>
      <c r="CS93" s="1120"/>
      <c r="CT93" s="1120"/>
      <c r="CU93" s="1120"/>
      <c r="CV93" s="1120"/>
    </row>
    <row r="94" spans="10:103" ht="3" customHeight="1" x14ac:dyDescent="0.15">
      <c r="M94" s="1120"/>
      <c r="N94" s="1120"/>
      <c r="O94" s="1120"/>
      <c r="P94" s="1120"/>
      <c r="Q94" s="1120"/>
      <c r="R94" s="1120"/>
      <c r="S94" s="1120"/>
      <c r="AW94" s="18"/>
      <c r="AX94" s="18"/>
      <c r="AY94" s="18"/>
      <c r="AZ94" s="18"/>
      <c r="BA94" s="18"/>
      <c r="BB94" s="14"/>
      <c r="BC94" s="321"/>
      <c r="BD94" s="321"/>
      <c r="BE94" s="321"/>
      <c r="BF94" s="321"/>
      <c r="BG94" s="321"/>
      <c r="BH94" s="321"/>
      <c r="BI94" s="11"/>
      <c r="BJ94" s="11"/>
      <c r="CD94" s="1120"/>
      <c r="CE94" s="1120"/>
      <c r="CF94" s="1120"/>
      <c r="CG94" s="1120"/>
      <c r="CH94" s="1120"/>
      <c r="CI94" s="1120"/>
      <c r="CJ94" s="1120"/>
      <c r="CK94" s="15"/>
      <c r="CL94" s="15"/>
      <c r="CM94" s="15"/>
      <c r="CN94" s="15"/>
      <c r="CO94" s="15"/>
      <c r="CP94" s="1120"/>
      <c r="CQ94" s="1120"/>
      <c r="CR94" s="1120"/>
      <c r="CS94" s="1120"/>
      <c r="CT94" s="1120"/>
      <c r="CU94" s="1120"/>
      <c r="CV94" s="1120"/>
    </row>
    <row r="95" spans="10:103" ht="3" customHeight="1" x14ac:dyDescent="0.15">
      <c r="M95" s="1120">
        <f>給与金額!F14</f>
        <v>0</v>
      </c>
      <c r="N95" s="1120"/>
      <c r="O95" s="1120"/>
      <c r="P95" s="1120"/>
      <c r="Q95" s="1120"/>
      <c r="R95" s="1120"/>
      <c r="S95" s="1120"/>
      <c r="AW95" s="18"/>
      <c r="AX95" s="18"/>
      <c r="AY95" s="18"/>
      <c r="AZ95" s="18"/>
      <c r="BA95" s="18"/>
      <c r="BB95" s="14"/>
      <c r="BC95" s="321"/>
      <c r="BD95" s="321"/>
      <c r="BE95" s="321"/>
      <c r="BF95" s="321"/>
      <c r="BG95" s="321"/>
      <c r="BH95" s="321"/>
      <c r="BI95" s="11"/>
      <c r="BJ95" s="11"/>
      <c r="CD95" s="15"/>
      <c r="CE95" s="15"/>
      <c r="CF95" s="15"/>
      <c r="CG95" s="15"/>
      <c r="CH95" s="15"/>
      <c r="CI95" s="15"/>
      <c r="CJ95" s="15"/>
      <c r="CK95" s="15"/>
      <c r="CL95" s="15"/>
      <c r="CM95" s="15"/>
      <c r="CN95" s="15"/>
      <c r="CO95" s="15"/>
      <c r="CW95" s="15"/>
      <c r="CX95" s="15"/>
    </row>
    <row r="96" spans="10:103" ht="3" customHeight="1" x14ac:dyDescent="0.15">
      <c r="J96" s="1763" t="str">
        <f>給与金額!D14</f>
        <v>9</v>
      </c>
      <c r="K96" s="1763">
        <f>給与金額!E14</f>
        <v>0</v>
      </c>
      <c r="L96" s="1763"/>
      <c r="M96" s="1120"/>
      <c r="N96" s="1120"/>
      <c r="O96" s="1120"/>
      <c r="P96" s="1120"/>
      <c r="Q96" s="1120"/>
      <c r="R96" s="1120"/>
      <c r="S96" s="1120"/>
      <c r="U96" s="1120">
        <f>給与金額!G14</f>
        <v>0</v>
      </c>
      <c r="V96" s="1120">
        <f>給与金額!G14</f>
        <v>0</v>
      </c>
      <c r="W96" s="1120"/>
      <c r="X96" s="1120"/>
      <c r="Y96" s="1120"/>
      <c r="Z96" s="1120"/>
      <c r="AB96" s="1120">
        <f>給与金額!H14</f>
        <v>0</v>
      </c>
      <c r="AC96" s="1120"/>
      <c r="AD96" s="1120"/>
      <c r="AE96" s="1120"/>
      <c r="AF96" s="1120"/>
      <c r="AG96" s="1120"/>
      <c r="AH96" s="1120"/>
      <c r="AK96" s="1764">
        <f>給与金額!I14</f>
        <v>0</v>
      </c>
      <c r="AL96" s="1764"/>
      <c r="AN96" s="1120">
        <f>給与金額!J14</f>
        <v>0</v>
      </c>
      <c r="AO96" s="1120"/>
      <c r="AP96" s="1120"/>
      <c r="AQ96" s="1120"/>
      <c r="AR96" s="1120"/>
      <c r="AS96" s="1120"/>
      <c r="AT96" s="1120"/>
      <c r="AU96" s="1120"/>
      <c r="AW96" s="1766">
        <f>給与金額!K14</f>
        <v>0</v>
      </c>
      <c r="AX96" s="1766"/>
      <c r="AY96" s="1766"/>
      <c r="AZ96" s="1766"/>
      <c r="BA96" s="1766"/>
      <c r="BB96" s="14"/>
      <c r="BC96" s="1767">
        <f>給与金額!L14</f>
        <v>0</v>
      </c>
      <c r="BD96" s="1767"/>
      <c r="BE96" s="1767"/>
      <c r="BF96" s="1767"/>
      <c r="BG96" s="1767"/>
      <c r="BH96" s="1767"/>
      <c r="BI96" s="11"/>
      <c r="BJ96" s="11"/>
      <c r="CD96" s="15"/>
      <c r="CE96" s="15"/>
      <c r="CF96" s="15"/>
      <c r="CG96" s="15"/>
      <c r="CH96" s="15"/>
      <c r="CI96" s="15"/>
      <c r="CJ96" s="15"/>
      <c r="CK96" s="15"/>
      <c r="CL96" s="15"/>
      <c r="CM96" s="15"/>
      <c r="CN96" s="15"/>
      <c r="CO96" s="15"/>
      <c r="CW96" s="15"/>
      <c r="CX96" s="15"/>
      <c r="CY96" s="16"/>
    </row>
    <row r="97" spans="10:103" ht="3" customHeight="1" x14ac:dyDescent="0.15">
      <c r="J97" s="1763"/>
      <c r="K97" s="1763"/>
      <c r="L97" s="1763"/>
      <c r="M97" s="1120"/>
      <c r="N97" s="1120"/>
      <c r="O97" s="1120"/>
      <c r="P97" s="1120"/>
      <c r="Q97" s="1120"/>
      <c r="R97" s="1120"/>
      <c r="S97" s="1120"/>
      <c r="U97" s="1120"/>
      <c r="V97" s="1120"/>
      <c r="W97" s="1120"/>
      <c r="X97" s="1120"/>
      <c r="Y97" s="1120"/>
      <c r="Z97" s="1120"/>
      <c r="AB97" s="1120"/>
      <c r="AC97" s="1120"/>
      <c r="AD97" s="1120"/>
      <c r="AE97" s="1120"/>
      <c r="AF97" s="1120"/>
      <c r="AG97" s="1120"/>
      <c r="AH97" s="1120"/>
      <c r="AK97" s="1764"/>
      <c r="AL97" s="1764"/>
      <c r="AN97" s="1120"/>
      <c r="AO97" s="1120"/>
      <c r="AP97" s="1120"/>
      <c r="AQ97" s="1120"/>
      <c r="AR97" s="1120"/>
      <c r="AS97" s="1120"/>
      <c r="AT97" s="1120"/>
      <c r="AU97" s="1120"/>
      <c r="AW97" s="1766"/>
      <c r="AX97" s="1766"/>
      <c r="AY97" s="1766"/>
      <c r="AZ97" s="1766"/>
      <c r="BA97" s="1766"/>
      <c r="BB97" s="14"/>
      <c r="BC97" s="1767"/>
      <c r="BD97" s="1767"/>
      <c r="BE97" s="1767"/>
      <c r="BF97" s="1767"/>
      <c r="BG97" s="1767"/>
      <c r="BH97" s="1767"/>
      <c r="BI97" s="11"/>
      <c r="BJ97" s="11"/>
      <c r="CD97" s="1120">
        <f>年末調整2!N15</f>
        <v>0</v>
      </c>
      <c r="CE97" s="1120"/>
      <c r="CF97" s="1120"/>
      <c r="CG97" s="1120"/>
      <c r="CH97" s="1120"/>
      <c r="CI97" s="1120"/>
      <c r="CJ97" s="1120"/>
      <c r="CK97" s="15"/>
      <c r="CL97" s="15"/>
      <c r="CM97" s="15"/>
      <c r="CN97" s="15"/>
      <c r="CO97" s="15"/>
      <c r="CW97" s="15"/>
      <c r="CX97" s="15"/>
      <c r="CY97" s="16"/>
    </row>
    <row r="98" spans="10:103" ht="3" customHeight="1" x14ac:dyDescent="0.15">
      <c r="J98" s="1763"/>
      <c r="K98" s="1763"/>
      <c r="L98" s="1763"/>
      <c r="M98" s="1120"/>
      <c r="N98" s="1120"/>
      <c r="O98" s="1120"/>
      <c r="P98" s="1120"/>
      <c r="Q98" s="1120"/>
      <c r="R98" s="1120"/>
      <c r="S98" s="1120"/>
      <c r="U98" s="1120"/>
      <c r="V98" s="1120"/>
      <c r="W98" s="1120"/>
      <c r="X98" s="1120"/>
      <c r="Y98" s="1120"/>
      <c r="Z98" s="1120"/>
      <c r="AB98" s="1120"/>
      <c r="AC98" s="1120"/>
      <c r="AD98" s="1120"/>
      <c r="AE98" s="1120"/>
      <c r="AF98" s="1120"/>
      <c r="AG98" s="1120"/>
      <c r="AH98" s="1120"/>
      <c r="AK98" s="1764"/>
      <c r="AL98" s="1764"/>
      <c r="AN98" s="1120"/>
      <c r="AO98" s="1120"/>
      <c r="AP98" s="1120"/>
      <c r="AQ98" s="1120"/>
      <c r="AR98" s="1120"/>
      <c r="AS98" s="1120"/>
      <c r="AT98" s="1120"/>
      <c r="AU98" s="1120"/>
      <c r="AW98" s="1766"/>
      <c r="AX98" s="1766"/>
      <c r="AY98" s="1766"/>
      <c r="AZ98" s="1766"/>
      <c r="BA98" s="1766"/>
      <c r="BB98" s="14"/>
      <c r="BC98" s="1767"/>
      <c r="BD98" s="1767"/>
      <c r="BE98" s="1767"/>
      <c r="BF98" s="1767"/>
      <c r="BG98" s="1767"/>
      <c r="BH98" s="1767"/>
      <c r="BI98" s="11"/>
      <c r="BJ98" s="11"/>
      <c r="CD98" s="1120"/>
      <c r="CE98" s="1120"/>
      <c r="CF98" s="1120"/>
      <c r="CG98" s="1120"/>
      <c r="CH98" s="1120"/>
      <c r="CI98" s="1120"/>
      <c r="CJ98" s="1120"/>
      <c r="CK98" s="15"/>
      <c r="CL98" s="15"/>
      <c r="CM98" s="15"/>
      <c r="CN98" s="15"/>
      <c r="CO98" s="15"/>
      <c r="CP98" s="15"/>
      <c r="CQ98" s="15"/>
      <c r="CR98" s="15"/>
      <c r="CS98" s="15"/>
      <c r="CT98" s="15"/>
      <c r="CU98" s="15"/>
      <c r="CV98" s="15"/>
      <c r="CW98" s="15"/>
      <c r="CX98" s="15"/>
      <c r="CY98" s="16"/>
    </row>
    <row r="99" spans="10:103" ht="3" customHeight="1" x14ac:dyDescent="0.15">
      <c r="M99" s="298"/>
      <c r="N99" s="298"/>
      <c r="O99" s="298"/>
      <c r="P99" s="298"/>
      <c r="Q99" s="298"/>
      <c r="R99" s="298"/>
      <c r="S99" s="298"/>
      <c r="AW99" s="18"/>
      <c r="AX99" s="18"/>
      <c r="AY99" s="18"/>
      <c r="AZ99" s="18"/>
      <c r="BA99" s="18"/>
      <c r="BB99" s="14"/>
      <c r="BC99" s="321"/>
      <c r="BD99" s="321"/>
      <c r="BE99" s="321"/>
      <c r="BF99" s="321"/>
      <c r="BG99" s="321"/>
      <c r="BH99" s="321"/>
      <c r="BI99" s="11"/>
      <c r="BJ99" s="11"/>
      <c r="CD99" s="1120"/>
      <c r="CE99" s="1120"/>
      <c r="CF99" s="1120"/>
      <c r="CG99" s="1120"/>
      <c r="CH99" s="1120"/>
      <c r="CI99" s="1120"/>
      <c r="CJ99" s="1120"/>
      <c r="CK99" s="15"/>
      <c r="CL99" s="15"/>
      <c r="CM99" s="15"/>
      <c r="CN99" s="15"/>
      <c r="CO99" s="15"/>
      <c r="CP99" s="15"/>
      <c r="CQ99" s="15"/>
      <c r="CR99" s="15"/>
      <c r="CS99" s="15"/>
      <c r="CT99" s="15"/>
      <c r="CU99" s="15"/>
      <c r="CV99" s="15"/>
      <c r="CW99" s="15"/>
      <c r="CX99" s="15"/>
      <c r="CY99" s="16"/>
    </row>
    <row r="100" spans="10:103" ht="3" customHeight="1" x14ac:dyDescent="0.15">
      <c r="AW100" s="18"/>
      <c r="AX100" s="18"/>
      <c r="AY100" s="18"/>
      <c r="AZ100" s="18"/>
      <c r="BA100" s="18"/>
      <c r="BB100" s="14"/>
      <c r="BC100" s="321"/>
      <c r="BD100" s="321"/>
      <c r="BE100" s="321"/>
      <c r="BF100" s="321"/>
      <c r="BG100" s="321"/>
      <c r="BH100" s="321"/>
      <c r="BI100" s="11"/>
      <c r="BJ100" s="11"/>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6"/>
    </row>
    <row r="101" spans="10:103" ht="3" customHeight="1" x14ac:dyDescent="0.15">
      <c r="M101" s="1120"/>
      <c r="N101" s="1120"/>
      <c r="O101" s="1120"/>
      <c r="P101" s="1120"/>
      <c r="Q101" s="1120"/>
      <c r="R101" s="1120"/>
      <c r="S101" s="1120"/>
      <c r="AW101" s="18"/>
      <c r="AX101" s="18"/>
      <c r="AY101" s="18"/>
      <c r="AZ101" s="18"/>
      <c r="BA101" s="18"/>
      <c r="BB101" s="14"/>
      <c r="BC101" s="321"/>
      <c r="BD101" s="321"/>
      <c r="BE101" s="321"/>
      <c r="BF101" s="321"/>
      <c r="BG101" s="321"/>
      <c r="BH101" s="321"/>
      <c r="BI101" s="11"/>
      <c r="BJ101" s="11"/>
      <c r="CD101" s="1120">
        <f>年末調整2!N16</f>
        <v>0</v>
      </c>
      <c r="CE101" s="1120"/>
      <c r="CF101" s="1120"/>
      <c r="CG101" s="1120"/>
      <c r="CH101" s="1120"/>
      <c r="CI101" s="1120"/>
      <c r="CJ101" s="1120"/>
      <c r="CK101" s="15"/>
      <c r="CL101" s="15"/>
      <c r="CM101" s="15"/>
      <c r="CN101" s="15"/>
      <c r="CO101" s="15"/>
      <c r="CW101" s="15"/>
      <c r="CX101" s="15"/>
      <c r="CY101" s="16"/>
    </row>
    <row r="102" spans="10:103" ht="3" customHeight="1" x14ac:dyDescent="0.15">
      <c r="M102" s="1120"/>
      <c r="N102" s="1120"/>
      <c r="O102" s="1120"/>
      <c r="P102" s="1120"/>
      <c r="Q102" s="1120"/>
      <c r="R102" s="1120"/>
      <c r="S102" s="1120"/>
      <c r="AW102" s="18"/>
      <c r="AX102" s="18"/>
      <c r="AY102" s="18"/>
      <c r="AZ102" s="18"/>
      <c r="BA102" s="18"/>
      <c r="BB102" s="14"/>
      <c r="BC102" s="321"/>
      <c r="BD102" s="321"/>
      <c r="BE102" s="321"/>
      <c r="BF102" s="321"/>
      <c r="BG102" s="321"/>
      <c r="BH102" s="321"/>
      <c r="BI102" s="11"/>
      <c r="BJ102" s="11"/>
      <c r="CD102" s="1120"/>
      <c r="CE102" s="1120"/>
      <c r="CF102" s="1120"/>
      <c r="CG102" s="1120"/>
      <c r="CH102" s="1120"/>
      <c r="CI102" s="1120"/>
      <c r="CJ102" s="1120"/>
      <c r="CK102" s="15"/>
      <c r="CL102" s="15"/>
      <c r="CM102" s="15"/>
      <c r="CN102" s="15"/>
      <c r="CO102" s="15"/>
      <c r="CW102" s="15"/>
      <c r="CY102" s="16"/>
    </row>
    <row r="103" spans="10:103" ht="3" customHeight="1" x14ac:dyDescent="0.15">
      <c r="M103" s="1120"/>
      <c r="N103" s="1120"/>
      <c r="O103" s="1120"/>
      <c r="P103" s="1120"/>
      <c r="Q103" s="1120"/>
      <c r="R103" s="1120"/>
      <c r="S103" s="1120"/>
      <c r="AW103" s="18"/>
      <c r="AX103" s="18"/>
      <c r="AY103" s="18"/>
      <c r="AZ103" s="18"/>
      <c r="BA103" s="18"/>
      <c r="BB103" s="14"/>
      <c r="BC103" s="321"/>
      <c r="BD103" s="321"/>
      <c r="BE103" s="321"/>
      <c r="BF103" s="321"/>
      <c r="BG103" s="321"/>
      <c r="BH103" s="321"/>
      <c r="BI103" s="11"/>
      <c r="BJ103" s="11"/>
      <c r="CD103" s="1120"/>
      <c r="CE103" s="1120"/>
      <c r="CF103" s="1120"/>
      <c r="CG103" s="1120"/>
      <c r="CH103" s="1120"/>
      <c r="CI103" s="1120"/>
      <c r="CJ103" s="1120"/>
      <c r="CK103" s="15"/>
      <c r="CL103" s="15"/>
      <c r="CM103" s="15"/>
      <c r="CN103" s="15"/>
      <c r="CO103" s="15"/>
      <c r="CP103" s="1120">
        <f>年末調整1!AL111</f>
        <v>0</v>
      </c>
      <c r="CQ103" s="1120"/>
      <c r="CR103" s="1120"/>
      <c r="CS103" s="1120"/>
      <c r="CT103" s="1120"/>
      <c r="CU103" s="1120"/>
      <c r="CV103" s="1120"/>
    </row>
    <row r="104" spans="10:103" ht="3" customHeight="1" x14ac:dyDescent="0.15">
      <c r="AW104" s="18"/>
      <c r="AX104" s="18"/>
      <c r="AY104" s="18"/>
      <c r="AZ104" s="18"/>
      <c r="BA104" s="18"/>
      <c r="BB104" s="14"/>
      <c r="BC104" s="321"/>
      <c r="BD104" s="321"/>
      <c r="BE104" s="321"/>
      <c r="BF104" s="321"/>
      <c r="BG104" s="321"/>
      <c r="BH104" s="321"/>
      <c r="BI104" s="11"/>
      <c r="BJ104" s="11"/>
      <c r="CD104" s="15"/>
      <c r="CE104" s="15"/>
      <c r="CF104" s="15"/>
      <c r="CG104" s="15"/>
      <c r="CH104" s="15"/>
      <c r="CI104" s="15"/>
      <c r="CJ104" s="15"/>
      <c r="CK104" s="15"/>
      <c r="CL104" s="15"/>
      <c r="CM104" s="15"/>
      <c r="CN104" s="15"/>
      <c r="CO104" s="15"/>
      <c r="CP104" s="1120"/>
      <c r="CQ104" s="1120"/>
      <c r="CR104" s="1120"/>
      <c r="CS104" s="1120"/>
      <c r="CT104" s="1120"/>
      <c r="CU104" s="1120"/>
      <c r="CV104" s="1120"/>
    </row>
    <row r="105" spans="10:103" ht="3" customHeight="1" x14ac:dyDescent="0.15">
      <c r="J105" s="1763" t="str">
        <f>給与金額!D15</f>
        <v>10</v>
      </c>
      <c r="K105" s="1763">
        <f>給与金額!E15</f>
        <v>0</v>
      </c>
      <c r="L105" s="1763"/>
      <c r="M105" s="1120">
        <f>給与金額!F15</f>
        <v>0</v>
      </c>
      <c r="N105" s="1120"/>
      <c r="O105" s="1120"/>
      <c r="P105" s="1120"/>
      <c r="Q105" s="1120"/>
      <c r="R105" s="1120"/>
      <c r="S105" s="1120"/>
      <c r="U105" s="1120">
        <f>給与金額!G15</f>
        <v>0</v>
      </c>
      <c r="V105" s="1120">
        <f>給与金額!G15</f>
        <v>0</v>
      </c>
      <c r="W105" s="1120"/>
      <c r="X105" s="1120"/>
      <c r="Y105" s="1120"/>
      <c r="Z105" s="1120"/>
      <c r="AB105" s="1120">
        <f>給与金額!H15</f>
        <v>0</v>
      </c>
      <c r="AC105" s="1120"/>
      <c r="AD105" s="1120"/>
      <c r="AE105" s="1120"/>
      <c r="AF105" s="1120"/>
      <c r="AG105" s="1120"/>
      <c r="AH105" s="1120"/>
      <c r="AK105" s="1764">
        <f>給与金額!I15</f>
        <v>0</v>
      </c>
      <c r="AL105" s="1764"/>
      <c r="AN105" s="1120">
        <f>給与金額!J15</f>
        <v>0</v>
      </c>
      <c r="AO105" s="1120"/>
      <c r="AP105" s="1120"/>
      <c r="AQ105" s="1120"/>
      <c r="AR105" s="1120"/>
      <c r="AS105" s="1120"/>
      <c r="AT105" s="1120"/>
      <c r="AU105" s="1120"/>
      <c r="AW105" s="1766">
        <f>給与金額!K15</f>
        <v>0</v>
      </c>
      <c r="AX105" s="1766"/>
      <c r="AY105" s="1766"/>
      <c r="AZ105" s="1766"/>
      <c r="BA105" s="1766"/>
      <c r="BB105" s="14"/>
      <c r="BC105" s="1767">
        <f>給与金額!L15</f>
        <v>0</v>
      </c>
      <c r="BD105" s="1767"/>
      <c r="BE105" s="1767"/>
      <c r="BF105" s="1767"/>
      <c r="BG105" s="1767"/>
      <c r="BH105" s="1767"/>
      <c r="BI105" s="11"/>
      <c r="BJ105" s="11"/>
      <c r="CD105" s="15"/>
      <c r="CE105" s="15"/>
      <c r="CF105" s="15"/>
      <c r="CG105" s="15"/>
      <c r="CH105" s="15"/>
      <c r="CI105" s="15"/>
      <c r="CJ105" s="15"/>
      <c r="CK105" s="15"/>
      <c r="CL105" s="15"/>
      <c r="CM105" s="15"/>
      <c r="CN105" s="15"/>
      <c r="CO105" s="15"/>
      <c r="CP105" s="1120"/>
      <c r="CQ105" s="1120"/>
      <c r="CR105" s="1120"/>
      <c r="CS105" s="1120"/>
      <c r="CT105" s="1120"/>
      <c r="CU105" s="1120"/>
      <c r="CV105" s="1120"/>
    </row>
    <row r="106" spans="10:103" ht="3" customHeight="1" x14ac:dyDescent="0.15">
      <c r="J106" s="1763"/>
      <c r="K106" s="1763"/>
      <c r="L106" s="1763"/>
      <c r="M106" s="1120"/>
      <c r="N106" s="1120"/>
      <c r="O106" s="1120"/>
      <c r="P106" s="1120"/>
      <c r="Q106" s="1120"/>
      <c r="R106" s="1120"/>
      <c r="S106" s="1120"/>
      <c r="U106" s="1120"/>
      <c r="V106" s="1120"/>
      <c r="W106" s="1120"/>
      <c r="X106" s="1120"/>
      <c r="Y106" s="1120"/>
      <c r="Z106" s="1120"/>
      <c r="AB106" s="1120"/>
      <c r="AC106" s="1120"/>
      <c r="AD106" s="1120"/>
      <c r="AE106" s="1120"/>
      <c r="AF106" s="1120"/>
      <c r="AG106" s="1120"/>
      <c r="AH106" s="1120"/>
      <c r="AK106" s="1764"/>
      <c r="AL106" s="1764"/>
      <c r="AN106" s="1120"/>
      <c r="AO106" s="1120"/>
      <c r="AP106" s="1120"/>
      <c r="AQ106" s="1120"/>
      <c r="AR106" s="1120"/>
      <c r="AS106" s="1120"/>
      <c r="AT106" s="1120"/>
      <c r="AU106" s="1120"/>
      <c r="AW106" s="1766"/>
      <c r="AX106" s="1766"/>
      <c r="AY106" s="1766"/>
      <c r="AZ106" s="1766"/>
      <c r="BA106" s="1766"/>
      <c r="BB106" s="14"/>
      <c r="BC106" s="1767"/>
      <c r="BD106" s="1767"/>
      <c r="BE106" s="1767"/>
      <c r="BF106" s="1767"/>
      <c r="BG106" s="1767"/>
      <c r="BH106" s="1767"/>
      <c r="BI106" s="11"/>
      <c r="BJ106" s="11"/>
      <c r="CD106" s="1120">
        <f>年末調整2!N18</f>
        <v>0</v>
      </c>
      <c r="CE106" s="1120"/>
      <c r="CF106" s="1120"/>
      <c r="CG106" s="1120"/>
      <c r="CH106" s="1120"/>
      <c r="CI106" s="1120"/>
      <c r="CJ106" s="1120"/>
      <c r="CK106" s="15"/>
      <c r="CL106" s="15"/>
      <c r="CM106" s="15"/>
      <c r="CN106" s="15"/>
      <c r="CO106" s="15"/>
      <c r="CW106" s="15"/>
      <c r="CX106" s="15"/>
    </row>
    <row r="107" spans="10:103" ht="3" customHeight="1" x14ac:dyDescent="0.15">
      <c r="J107" s="1763"/>
      <c r="K107" s="1763"/>
      <c r="L107" s="1763"/>
      <c r="M107" s="1120"/>
      <c r="N107" s="1120"/>
      <c r="O107" s="1120"/>
      <c r="P107" s="1120"/>
      <c r="Q107" s="1120"/>
      <c r="R107" s="1120"/>
      <c r="S107" s="1120"/>
      <c r="U107" s="1120"/>
      <c r="V107" s="1120"/>
      <c r="W107" s="1120"/>
      <c r="X107" s="1120"/>
      <c r="Y107" s="1120"/>
      <c r="Z107" s="1120"/>
      <c r="AB107" s="1120"/>
      <c r="AC107" s="1120"/>
      <c r="AD107" s="1120"/>
      <c r="AE107" s="1120"/>
      <c r="AF107" s="1120"/>
      <c r="AG107" s="1120"/>
      <c r="AH107" s="1120"/>
      <c r="AK107" s="1764"/>
      <c r="AL107" s="1764"/>
      <c r="AN107" s="1120"/>
      <c r="AO107" s="1120"/>
      <c r="AP107" s="1120"/>
      <c r="AQ107" s="1120"/>
      <c r="AR107" s="1120"/>
      <c r="AS107" s="1120"/>
      <c r="AT107" s="1120"/>
      <c r="AU107" s="1120"/>
      <c r="AW107" s="1766"/>
      <c r="AX107" s="1766"/>
      <c r="AY107" s="1766"/>
      <c r="AZ107" s="1766"/>
      <c r="BA107" s="1766"/>
      <c r="BB107" s="14"/>
      <c r="BC107" s="1767"/>
      <c r="BD107" s="1767"/>
      <c r="BE107" s="1767"/>
      <c r="BF107" s="1767"/>
      <c r="BG107" s="1767"/>
      <c r="BH107" s="1767"/>
      <c r="BI107" s="11"/>
      <c r="BJ107" s="11"/>
      <c r="CD107" s="1120"/>
      <c r="CE107" s="1120"/>
      <c r="CF107" s="1120"/>
      <c r="CG107" s="1120"/>
      <c r="CH107" s="1120"/>
      <c r="CI107" s="1120"/>
      <c r="CJ107" s="1120"/>
      <c r="CK107" s="15"/>
      <c r="CL107" s="15"/>
      <c r="CM107" s="15"/>
      <c r="CN107" s="15"/>
      <c r="CO107" s="15"/>
      <c r="CP107" s="15"/>
      <c r="CQ107" s="15"/>
      <c r="CR107" s="15"/>
      <c r="CS107" s="15"/>
      <c r="CT107" s="15"/>
      <c r="CU107" s="15"/>
      <c r="CV107" s="15"/>
      <c r="CW107" s="15"/>
      <c r="CX107" s="15"/>
      <c r="CY107" s="16"/>
    </row>
    <row r="108" spans="10:103" ht="3" customHeight="1" x14ac:dyDescent="0.15">
      <c r="AW108" s="18"/>
      <c r="AX108" s="18"/>
      <c r="AY108" s="18"/>
      <c r="AZ108" s="18"/>
      <c r="BA108" s="18"/>
      <c r="BB108" s="14"/>
      <c r="BC108" s="321"/>
      <c r="BD108" s="321"/>
      <c r="BE108" s="321"/>
      <c r="BF108" s="321"/>
      <c r="BG108" s="321"/>
      <c r="BH108" s="321"/>
      <c r="BI108" s="11"/>
      <c r="BJ108" s="11"/>
      <c r="CD108" s="1120"/>
      <c r="CE108" s="1120"/>
      <c r="CF108" s="1120"/>
      <c r="CG108" s="1120"/>
      <c r="CH108" s="1120"/>
      <c r="CI108" s="1120"/>
      <c r="CJ108" s="1120"/>
      <c r="CK108" s="15"/>
      <c r="CL108" s="15"/>
      <c r="CM108" s="15"/>
      <c r="CN108" s="15"/>
      <c r="CO108" s="15"/>
      <c r="CW108" s="15"/>
      <c r="CX108" s="15"/>
      <c r="CY108" s="16"/>
    </row>
    <row r="109" spans="10:103" ht="3" customHeight="1" x14ac:dyDescent="0.15">
      <c r="M109" s="1120"/>
      <c r="N109" s="1120"/>
      <c r="O109" s="1120"/>
      <c r="P109" s="1120"/>
      <c r="Q109" s="1120"/>
      <c r="R109" s="1120"/>
      <c r="S109" s="1120"/>
      <c r="AW109" s="18"/>
      <c r="AX109" s="18"/>
      <c r="AY109" s="18"/>
      <c r="AZ109" s="18"/>
      <c r="BA109" s="18"/>
      <c r="BB109" s="14"/>
      <c r="BC109" s="321"/>
      <c r="BD109" s="321"/>
      <c r="BE109" s="321"/>
      <c r="BF109" s="321"/>
      <c r="BG109" s="321"/>
      <c r="BH109" s="321"/>
      <c r="BI109" s="11"/>
      <c r="BJ109" s="11"/>
      <c r="CD109" s="298"/>
      <c r="CE109" s="298"/>
      <c r="CF109" s="298"/>
      <c r="CG109" s="298"/>
      <c r="CH109" s="298"/>
      <c r="CI109" s="298"/>
      <c r="CJ109" s="298"/>
      <c r="CK109" s="15"/>
      <c r="CL109" s="15"/>
      <c r="CM109" s="15"/>
      <c r="CN109" s="15"/>
      <c r="CO109" s="15"/>
      <c r="CW109" s="15"/>
      <c r="CX109" s="15"/>
      <c r="CY109" s="16"/>
    </row>
    <row r="110" spans="10:103" ht="3" customHeight="1" x14ac:dyDescent="0.15">
      <c r="M110" s="1120"/>
      <c r="N110" s="1120"/>
      <c r="O110" s="1120"/>
      <c r="P110" s="1120"/>
      <c r="Q110" s="1120"/>
      <c r="R110" s="1120"/>
      <c r="S110" s="1120"/>
      <c r="AW110" s="18"/>
      <c r="AX110" s="18"/>
      <c r="AY110" s="18"/>
      <c r="AZ110" s="18"/>
      <c r="BA110" s="18"/>
      <c r="BB110" s="14"/>
      <c r="BC110" s="321"/>
      <c r="BD110" s="321"/>
      <c r="BE110" s="321"/>
      <c r="BF110" s="321"/>
      <c r="BG110" s="321"/>
      <c r="BH110" s="321"/>
      <c r="BI110" s="11"/>
      <c r="BJ110" s="11"/>
      <c r="CD110" s="1120">
        <f>年末調整2!N20</f>
        <v>1040000</v>
      </c>
      <c r="CE110" s="1120"/>
      <c r="CF110" s="1120"/>
      <c r="CG110" s="1120"/>
      <c r="CH110" s="1120"/>
      <c r="CI110" s="1120"/>
      <c r="CJ110" s="1120"/>
      <c r="CK110" s="15"/>
      <c r="CL110" s="15"/>
      <c r="CM110" s="15"/>
      <c r="CN110" s="15"/>
      <c r="CO110" s="15"/>
      <c r="CW110" s="15"/>
      <c r="CX110" s="15"/>
      <c r="CY110" s="16"/>
    </row>
    <row r="111" spans="10:103" ht="3" customHeight="1" x14ac:dyDescent="0.15">
      <c r="M111" s="1120"/>
      <c r="N111" s="1120"/>
      <c r="O111" s="1120"/>
      <c r="P111" s="1120"/>
      <c r="Q111" s="1120"/>
      <c r="R111" s="1120"/>
      <c r="S111" s="1120"/>
      <c r="AW111" s="18"/>
      <c r="AX111" s="18"/>
      <c r="AY111" s="18"/>
      <c r="AZ111" s="18"/>
      <c r="BA111" s="18"/>
      <c r="BB111" s="14"/>
      <c r="BC111" s="321"/>
      <c r="BD111" s="321"/>
      <c r="BE111" s="321"/>
      <c r="BF111" s="321"/>
      <c r="BG111" s="321"/>
      <c r="BH111" s="321"/>
      <c r="BI111" s="11"/>
      <c r="BJ111" s="11"/>
      <c r="CD111" s="1120"/>
      <c r="CE111" s="1120"/>
      <c r="CF111" s="1120"/>
      <c r="CG111" s="1120"/>
      <c r="CH111" s="1120"/>
      <c r="CI111" s="1120"/>
      <c r="CJ111" s="1120"/>
      <c r="CK111" s="15"/>
      <c r="CL111" s="15"/>
      <c r="CM111" s="15"/>
      <c r="CN111" s="15"/>
      <c r="CO111" s="15"/>
      <c r="CP111" s="15"/>
      <c r="CQ111" s="15"/>
      <c r="CR111" s="15"/>
      <c r="CS111" s="15"/>
      <c r="CT111" s="15"/>
      <c r="CU111" s="15"/>
      <c r="CV111" s="15"/>
      <c r="CW111" s="15"/>
      <c r="CX111" s="15"/>
      <c r="CY111" s="16"/>
    </row>
    <row r="112" spans="10:103" ht="3" customHeight="1" x14ac:dyDescent="0.15">
      <c r="AW112" s="18"/>
      <c r="AX112" s="18"/>
      <c r="AY112" s="18"/>
      <c r="AZ112" s="18"/>
      <c r="BA112" s="18"/>
      <c r="BB112" s="14"/>
      <c r="BC112" s="321"/>
      <c r="BD112" s="321"/>
      <c r="BE112" s="321"/>
      <c r="BF112" s="321"/>
      <c r="BG112" s="321"/>
      <c r="BH112" s="321"/>
      <c r="BI112" s="11"/>
      <c r="BJ112" s="11"/>
      <c r="CD112" s="1120"/>
      <c r="CE112" s="1120"/>
      <c r="CF112" s="1120"/>
      <c r="CG112" s="1120"/>
      <c r="CH112" s="1120"/>
      <c r="CI112" s="1120"/>
      <c r="CJ112" s="1120"/>
      <c r="CK112" s="15"/>
      <c r="CL112" s="15"/>
      <c r="CM112" s="15"/>
      <c r="CN112" s="15"/>
      <c r="CO112" s="15"/>
      <c r="CW112" s="15"/>
      <c r="CX112" s="15"/>
      <c r="CY112" s="16"/>
    </row>
    <row r="113" spans="10:104" ht="3" customHeight="1" x14ac:dyDescent="0.15">
      <c r="AW113" s="18"/>
      <c r="AX113" s="18"/>
      <c r="AY113" s="18"/>
      <c r="AZ113" s="18"/>
      <c r="BA113" s="18"/>
      <c r="BB113" s="14"/>
      <c r="BC113" s="321"/>
      <c r="BD113" s="321"/>
      <c r="BE113" s="321"/>
      <c r="BF113" s="321"/>
      <c r="BG113" s="321"/>
      <c r="BH113" s="321"/>
      <c r="BI113" s="11"/>
      <c r="BJ113" s="11"/>
      <c r="CD113" s="15"/>
      <c r="CE113" s="15"/>
      <c r="CF113" s="15"/>
      <c r="CG113" s="15"/>
      <c r="CH113" s="15"/>
      <c r="CI113" s="15"/>
      <c r="CJ113" s="15"/>
      <c r="CK113" s="15"/>
      <c r="CL113" s="15"/>
      <c r="CM113" s="15"/>
      <c r="CN113" s="15"/>
      <c r="CO113" s="15"/>
      <c r="CY113" s="16"/>
    </row>
    <row r="114" spans="10:104" ht="3" customHeight="1" x14ac:dyDescent="0.15">
      <c r="J114" s="1763" t="str">
        <f>給与金額!D16</f>
        <v>11</v>
      </c>
      <c r="K114" s="1763">
        <f>給与金額!E16</f>
        <v>0</v>
      </c>
      <c r="L114" s="1763"/>
      <c r="M114" s="1120">
        <f>給与金額!F16</f>
        <v>0</v>
      </c>
      <c r="N114" s="1120"/>
      <c r="O114" s="1120"/>
      <c r="P114" s="1120"/>
      <c r="Q114" s="1120"/>
      <c r="R114" s="1120"/>
      <c r="S114" s="1120"/>
      <c r="U114" s="1120">
        <f>給与金額!G16</f>
        <v>0</v>
      </c>
      <c r="V114" s="1120">
        <f>給与金額!G16</f>
        <v>0</v>
      </c>
      <c r="W114" s="1120"/>
      <c r="X114" s="1120"/>
      <c r="Y114" s="1120"/>
      <c r="Z114" s="1120"/>
      <c r="AB114" s="1120">
        <f>給与金額!H16</f>
        <v>0</v>
      </c>
      <c r="AC114" s="1120"/>
      <c r="AD114" s="1120"/>
      <c r="AE114" s="1120"/>
      <c r="AF114" s="1120"/>
      <c r="AG114" s="1120"/>
      <c r="AH114" s="1120"/>
      <c r="AK114" s="1764">
        <f>給与金額!I16</f>
        <v>0</v>
      </c>
      <c r="AL114" s="1764"/>
      <c r="AN114" s="1120">
        <f>給与金額!J16</f>
        <v>0</v>
      </c>
      <c r="AO114" s="1120"/>
      <c r="AP114" s="1120"/>
      <c r="AQ114" s="1120"/>
      <c r="AR114" s="1120"/>
      <c r="AS114" s="1120"/>
      <c r="AT114" s="1120"/>
      <c r="AU114" s="1120"/>
      <c r="AW114" s="1766">
        <f>給与金額!K16</f>
        <v>0</v>
      </c>
      <c r="AX114" s="1766"/>
      <c r="AY114" s="1766"/>
      <c r="AZ114" s="1766"/>
      <c r="BA114" s="1766"/>
      <c r="BB114" s="14"/>
      <c r="BC114" s="1767">
        <f>給与金額!L16</f>
        <v>0</v>
      </c>
      <c r="BD114" s="1767"/>
      <c r="BE114" s="1767"/>
      <c r="BF114" s="1767"/>
      <c r="BG114" s="1767"/>
      <c r="BH114" s="1767"/>
      <c r="BI114" s="11"/>
      <c r="BJ114" s="11"/>
      <c r="CK114" s="15"/>
      <c r="CL114" s="15"/>
      <c r="CM114" s="15"/>
      <c r="CN114" s="15"/>
      <c r="CO114" s="15"/>
      <c r="CP114" s="1120">
        <f>年末調整1!N114</f>
        <v>0</v>
      </c>
      <c r="CQ114" s="1120"/>
      <c r="CR114" s="1120"/>
      <c r="CS114" s="1120"/>
      <c r="CT114" s="1120"/>
      <c r="CU114" s="1120"/>
      <c r="CV114" s="1120"/>
    </row>
    <row r="115" spans="10:104" ht="3" customHeight="1" x14ac:dyDescent="0.15">
      <c r="J115" s="1763"/>
      <c r="K115" s="1763"/>
      <c r="L115" s="1763"/>
      <c r="M115" s="1120"/>
      <c r="N115" s="1120"/>
      <c r="O115" s="1120"/>
      <c r="P115" s="1120"/>
      <c r="Q115" s="1120"/>
      <c r="R115" s="1120"/>
      <c r="S115" s="1120"/>
      <c r="U115" s="1120"/>
      <c r="V115" s="1120"/>
      <c r="W115" s="1120"/>
      <c r="X115" s="1120"/>
      <c r="Y115" s="1120"/>
      <c r="Z115" s="1120"/>
      <c r="AB115" s="1120"/>
      <c r="AC115" s="1120"/>
      <c r="AD115" s="1120"/>
      <c r="AE115" s="1120"/>
      <c r="AF115" s="1120"/>
      <c r="AG115" s="1120"/>
      <c r="AH115" s="1120"/>
      <c r="AK115" s="1764"/>
      <c r="AL115" s="1764"/>
      <c r="AN115" s="1120"/>
      <c r="AO115" s="1120"/>
      <c r="AP115" s="1120"/>
      <c r="AQ115" s="1120"/>
      <c r="AR115" s="1120"/>
      <c r="AS115" s="1120"/>
      <c r="AT115" s="1120"/>
      <c r="AU115" s="1120"/>
      <c r="AW115" s="1766"/>
      <c r="AX115" s="1766"/>
      <c r="AY115" s="1766"/>
      <c r="AZ115" s="1766"/>
      <c r="BA115" s="1766"/>
      <c r="BB115" s="14"/>
      <c r="BC115" s="1767"/>
      <c r="BD115" s="1767"/>
      <c r="BE115" s="1767"/>
      <c r="BF115" s="1767"/>
      <c r="BG115" s="1767"/>
      <c r="BH115" s="1767"/>
      <c r="BI115" s="11"/>
      <c r="BJ115" s="11"/>
      <c r="CD115" s="1120">
        <f>年末調整2!N21</f>
        <v>1040000</v>
      </c>
      <c r="CE115" s="1120"/>
      <c r="CF115" s="1120"/>
      <c r="CG115" s="1120"/>
      <c r="CH115" s="1120"/>
      <c r="CI115" s="1120"/>
      <c r="CJ115" s="1120"/>
      <c r="CK115" s="15"/>
      <c r="CL115" s="15"/>
      <c r="CM115" s="15"/>
      <c r="CN115" s="15"/>
      <c r="CO115" s="15"/>
      <c r="CP115" s="1120"/>
      <c r="CQ115" s="1120"/>
      <c r="CR115" s="1120"/>
      <c r="CS115" s="1120"/>
      <c r="CT115" s="1120"/>
      <c r="CU115" s="1120"/>
      <c r="CV115" s="1120"/>
    </row>
    <row r="116" spans="10:104" ht="3" customHeight="1" x14ac:dyDescent="0.15">
      <c r="J116" s="1763"/>
      <c r="K116" s="1763"/>
      <c r="L116" s="1763"/>
      <c r="M116" s="1120"/>
      <c r="N116" s="1120"/>
      <c r="O116" s="1120"/>
      <c r="P116" s="1120"/>
      <c r="Q116" s="1120"/>
      <c r="R116" s="1120"/>
      <c r="S116" s="1120"/>
      <c r="U116" s="1120"/>
      <c r="V116" s="1120"/>
      <c r="W116" s="1120"/>
      <c r="X116" s="1120"/>
      <c r="Y116" s="1120"/>
      <c r="Z116" s="1120"/>
      <c r="AB116" s="1120"/>
      <c r="AC116" s="1120"/>
      <c r="AD116" s="1120"/>
      <c r="AE116" s="1120"/>
      <c r="AF116" s="1120"/>
      <c r="AG116" s="1120"/>
      <c r="AH116" s="1120"/>
      <c r="AK116" s="1764"/>
      <c r="AL116" s="1764"/>
      <c r="AN116" s="1120"/>
      <c r="AO116" s="1120"/>
      <c r="AP116" s="1120"/>
      <c r="AQ116" s="1120"/>
      <c r="AR116" s="1120"/>
      <c r="AS116" s="1120"/>
      <c r="AT116" s="1120"/>
      <c r="AU116" s="1120"/>
      <c r="AW116" s="1766"/>
      <c r="AX116" s="1766"/>
      <c r="AY116" s="1766"/>
      <c r="AZ116" s="1766"/>
      <c r="BA116" s="1766"/>
      <c r="BB116" s="14"/>
      <c r="BC116" s="1767"/>
      <c r="BD116" s="1767"/>
      <c r="BE116" s="1767"/>
      <c r="BF116" s="1767"/>
      <c r="BG116" s="1767"/>
      <c r="BH116" s="1767"/>
      <c r="BI116" s="11"/>
      <c r="BJ116" s="11"/>
      <c r="CD116" s="1120"/>
      <c r="CE116" s="1120"/>
      <c r="CF116" s="1120"/>
      <c r="CG116" s="1120"/>
      <c r="CH116" s="1120"/>
      <c r="CI116" s="1120"/>
      <c r="CJ116" s="1120"/>
      <c r="CK116" s="15"/>
      <c r="CL116" s="15"/>
      <c r="CM116" s="15"/>
      <c r="CN116" s="15"/>
      <c r="CO116" s="15"/>
      <c r="CP116" s="1120"/>
      <c r="CQ116" s="1120"/>
      <c r="CR116" s="1120"/>
      <c r="CS116" s="1120"/>
      <c r="CT116" s="1120"/>
      <c r="CU116" s="1120"/>
      <c r="CV116" s="1120"/>
    </row>
    <row r="117" spans="10:104" ht="3" customHeight="1" x14ac:dyDescent="0.15">
      <c r="AW117" s="18"/>
      <c r="AX117" s="18"/>
      <c r="AY117" s="18"/>
      <c r="AZ117" s="18"/>
      <c r="BA117" s="18"/>
      <c r="BB117" s="14"/>
      <c r="BC117" s="321"/>
      <c r="BD117" s="321"/>
      <c r="BE117" s="321"/>
      <c r="BF117" s="321"/>
      <c r="BG117" s="321"/>
      <c r="BH117" s="321"/>
      <c r="BI117" s="11"/>
      <c r="BJ117" s="11"/>
      <c r="CD117" s="1120"/>
      <c r="CE117" s="1120"/>
      <c r="CF117" s="1120"/>
      <c r="CG117" s="1120"/>
      <c r="CH117" s="1120"/>
      <c r="CI117" s="1120"/>
      <c r="CJ117" s="1120"/>
      <c r="CK117" s="15"/>
      <c r="CL117" s="15"/>
      <c r="CM117" s="15"/>
      <c r="CN117" s="15"/>
      <c r="CO117" s="15"/>
      <c r="CP117" s="15"/>
      <c r="CQ117" s="15"/>
      <c r="CR117" s="15"/>
      <c r="CS117" s="15"/>
      <c r="CT117" s="15"/>
      <c r="CU117" s="15"/>
      <c r="CV117" s="15"/>
      <c r="CW117" s="15"/>
      <c r="CX117" s="15"/>
    </row>
    <row r="118" spans="10:104" ht="3" customHeight="1" x14ac:dyDescent="0.15">
      <c r="M118" s="1120"/>
      <c r="N118" s="1120"/>
      <c r="O118" s="1120"/>
      <c r="P118" s="1120"/>
      <c r="Q118" s="1120"/>
      <c r="R118" s="1120"/>
      <c r="S118" s="1120"/>
      <c r="AW118" s="18"/>
      <c r="AX118" s="18"/>
      <c r="AY118" s="18"/>
      <c r="AZ118" s="18"/>
      <c r="BA118" s="18"/>
      <c r="BB118" s="14"/>
      <c r="BC118" s="321"/>
      <c r="BD118" s="321"/>
      <c r="BE118" s="321"/>
      <c r="BF118" s="321"/>
      <c r="BG118" s="321"/>
      <c r="BH118" s="321"/>
      <c r="BI118" s="11"/>
      <c r="BJ118" s="11"/>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6"/>
    </row>
    <row r="119" spans="10:104" ht="3" customHeight="1" x14ac:dyDescent="0.15">
      <c r="M119" s="1120"/>
      <c r="N119" s="1120"/>
      <c r="O119" s="1120"/>
      <c r="P119" s="1120"/>
      <c r="Q119" s="1120"/>
      <c r="R119" s="1120"/>
      <c r="S119" s="1120"/>
      <c r="AW119" s="18"/>
      <c r="AX119" s="18"/>
      <c r="AY119" s="18"/>
      <c r="AZ119" s="18"/>
      <c r="BA119" s="18"/>
      <c r="BB119" s="14"/>
      <c r="BC119" s="321"/>
      <c r="BD119" s="321"/>
      <c r="BE119" s="321"/>
      <c r="BF119" s="321"/>
      <c r="BG119" s="321"/>
      <c r="BH119" s="321"/>
      <c r="BI119" s="11"/>
      <c r="BJ119" s="11"/>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6"/>
    </row>
    <row r="120" spans="10:104" ht="3" customHeight="1" x14ac:dyDescent="0.15">
      <c r="M120" s="1120"/>
      <c r="N120" s="1120"/>
      <c r="O120" s="1120"/>
      <c r="P120" s="1120"/>
      <c r="Q120" s="1120"/>
      <c r="R120" s="1120"/>
      <c r="S120" s="1120"/>
      <c r="AW120" s="18"/>
      <c r="AX120" s="18"/>
      <c r="AY120" s="18"/>
      <c r="AZ120" s="18"/>
      <c r="BA120" s="18"/>
      <c r="BB120" s="14"/>
      <c r="BC120" s="321"/>
      <c r="BD120" s="321"/>
      <c r="BE120" s="321"/>
      <c r="BF120" s="321"/>
      <c r="BG120" s="321"/>
      <c r="BH120" s="321"/>
      <c r="BI120" s="11"/>
      <c r="BJ120" s="11"/>
      <c r="CK120" s="15"/>
      <c r="CL120" s="15"/>
      <c r="CM120" s="15"/>
      <c r="CN120" s="15"/>
      <c r="CO120" s="15"/>
      <c r="CP120" s="15"/>
      <c r="CX120" s="15"/>
      <c r="CY120" s="16"/>
    </row>
    <row r="121" spans="10:104" ht="3" customHeight="1" x14ac:dyDescent="0.15">
      <c r="AW121" s="18"/>
      <c r="AX121" s="18"/>
      <c r="AY121" s="18"/>
      <c r="AZ121" s="18"/>
      <c r="BA121" s="18"/>
      <c r="BB121" s="14"/>
      <c r="BC121" s="321"/>
      <c r="BD121" s="321"/>
      <c r="BE121" s="321"/>
      <c r="BF121" s="321"/>
      <c r="BG121" s="321"/>
      <c r="BH121" s="321"/>
      <c r="BI121" s="11"/>
      <c r="BJ121" s="11"/>
      <c r="CD121" s="1769">
        <f>IF(従業員情報!E5="要",年末調整2!N24,"")</f>
        <v>0</v>
      </c>
      <c r="CE121" s="1769"/>
      <c r="CF121" s="1769"/>
      <c r="CG121" s="1769"/>
      <c r="CH121" s="1769"/>
      <c r="CI121" s="1769"/>
      <c r="CJ121" s="1769"/>
      <c r="CK121" s="15"/>
      <c r="CL121" s="15"/>
      <c r="CM121" s="15"/>
      <c r="CN121" s="15"/>
      <c r="CO121" s="15"/>
      <c r="CP121" s="15"/>
      <c r="CQ121" s="1153">
        <f>IF(従業員情報!E5="要",年末調整2!U23,"")</f>
        <v>0</v>
      </c>
      <c r="CR121" s="1153"/>
      <c r="CS121" s="1153"/>
      <c r="CT121" s="1153"/>
      <c r="CU121" s="1153"/>
      <c r="CV121" s="1153"/>
      <c r="CW121" s="1153"/>
      <c r="CX121" s="15"/>
      <c r="CY121" s="16"/>
    </row>
    <row r="122" spans="10:104" ht="3" customHeight="1" x14ac:dyDescent="0.15">
      <c r="AW122" s="18"/>
      <c r="AX122" s="18"/>
      <c r="AY122" s="18"/>
      <c r="AZ122" s="18"/>
      <c r="BA122" s="18"/>
      <c r="BB122" s="14"/>
      <c r="BC122" s="321"/>
      <c r="BD122" s="321"/>
      <c r="BE122" s="321"/>
      <c r="BF122" s="321"/>
      <c r="BG122" s="321"/>
      <c r="BH122" s="321"/>
      <c r="BI122" s="11"/>
      <c r="BJ122" s="11"/>
      <c r="CD122" s="1769"/>
      <c r="CE122" s="1769"/>
      <c r="CF122" s="1769"/>
      <c r="CG122" s="1769"/>
      <c r="CH122" s="1769"/>
      <c r="CI122" s="1769"/>
      <c r="CJ122" s="1769"/>
      <c r="CK122" s="15"/>
      <c r="CL122" s="15"/>
      <c r="CM122" s="15"/>
      <c r="CN122" s="15"/>
      <c r="CO122" s="15"/>
      <c r="CP122" s="15"/>
      <c r="CQ122" s="1153"/>
      <c r="CR122" s="1153"/>
      <c r="CS122" s="1153"/>
      <c r="CT122" s="1153"/>
      <c r="CU122" s="1153"/>
      <c r="CV122" s="1153"/>
      <c r="CW122" s="1153"/>
      <c r="CX122" s="15"/>
      <c r="CY122" s="16"/>
    </row>
    <row r="123" spans="10:104" ht="3" customHeight="1" x14ac:dyDescent="0.15">
      <c r="J123" s="1763" t="str">
        <f>給与金額!D17</f>
        <v>12</v>
      </c>
      <c r="K123" s="1763">
        <f>給与金額!E17</f>
        <v>0</v>
      </c>
      <c r="L123" s="1763"/>
      <c r="M123" s="1120">
        <f>給与金額!F17</f>
        <v>0</v>
      </c>
      <c r="N123" s="1120"/>
      <c r="O123" s="1120"/>
      <c r="P123" s="1120"/>
      <c r="Q123" s="1120"/>
      <c r="R123" s="1120"/>
      <c r="S123" s="1120"/>
      <c r="U123" s="1120">
        <f>給与金額!G17</f>
        <v>0</v>
      </c>
      <c r="V123" s="1120">
        <f>給与金額!G17</f>
        <v>0</v>
      </c>
      <c r="W123" s="1120"/>
      <c r="X123" s="1120"/>
      <c r="Y123" s="1120"/>
      <c r="Z123" s="1120"/>
      <c r="AB123" s="1120">
        <f>給与金額!H17</f>
        <v>0</v>
      </c>
      <c r="AC123" s="1120"/>
      <c r="AD123" s="1120"/>
      <c r="AE123" s="1120"/>
      <c r="AF123" s="1120"/>
      <c r="AG123" s="1120"/>
      <c r="AH123" s="1120"/>
      <c r="AK123" s="1764">
        <f>給与金額!I17</f>
        <v>0</v>
      </c>
      <c r="AL123" s="1764"/>
      <c r="AN123" s="1120">
        <f>給与金額!J17</f>
        <v>0</v>
      </c>
      <c r="AO123" s="1120"/>
      <c r="AP123" s="1120"/>
      <c r="AQ123" s="1120"/>
      <c r="AR123" s="1120"/>
      <c r="AS123" s="1120"/>
      <c r="AT123" s="1120"/>
      <c r="AU123" s="1120"/>
      <c r="AW123" s="1766">
        <f>給与金額!K17</f>
        <v>0</v>
      </c>
      <c r="AX123" s="1766"/>
      <c r="AY123" s="1766"/>
      <c r="AZ123" s="1766"/>
      <c r="BA123" s="1766"/>
      <c r="BB123" s="14"/>
      <c r="BC123" s="1767">
        <f>給与金額!L17</f>
        <v>0</v>
      </c>
      <c r="BD123" s="1767"/>
      <c r="BE123" s="1767"/>
      <c r="BF123" s="1767"/>
      <c r="BG123" s="1767"/>
      <c r="BH123" s="1767"/>
      <c r="BI123" s="11"/>
      <c r="BJ123" s="11"/>
      <c r="CD123" s="1769"/>
      <c r="CE123" s="1769"/>
      <c r="CF123" s="1769"/>
      <c r="CG123" s="1769"/>
      <c r="CH123" s="1769"/>
      <c r="CI123" s="1769"/>
      <c r="CJ123" s="1769"/>
      <c r="CK123" s="15"/>
      <c r="CL123" s="15"/>
      <c r="CM123" s="15"/>
      <c r="CN123" s="15"/>
      <c r="CO123" s="15"/>
      <c r="CP123" s="15"/>
      <c r="CQ123" s="1153"/>
      <c r="CR123" s="1153"/>
      <c r="CS123" s="1153"/>
      <c r="CT123" s="1153"/>
      <c r="CU123" s="1153"/>
      <c r="CV123" s="1153"/>
      <c r="CW123" s="1153"/>
      <c r="CX123" s="15"/>
      <c r="CY123" s="16"/>
    </row>
    <row r="124" spans="10:104" ht="3" customHeight="1" x14ac:dyDescent="0.15">
      <c r="J124" s="1763"/>
      <c r="K124" s="1763"/>
      <c r="L124" s="1763"/>
      <c r="M124" s="1120"/>
      <c r="N124" s="1120"/>
      <c r="O124" s="1120"/>
      <c r="P124" s="1120"/>
      <c r="Q124" s="1120"/>
      <c r="R124" s="1120"/>
      <c r="S124" s="1120"/>
      <c r="U124" s="1120"/>
      <c r="V124" s="1120"/>
      <c r="W124" s="1120"/>
      <c r="X124" s="1120"/>
      <c r="Y124" s="1120"/>
      <c r="Z124" s="1120"/>
      <c r="AB124" s="1120"/>
      <c r="AC124" s="1120"/>
      <c r="AD124" s="1120"/>
      <c r="AE124" s="1120"/>
      <c r="AF124" s="1120"/>
      <c r="AG124" s="1120"/>
      <c r="AH124" s="1120"/>
      <c r="AK124" s="1764"/>
      <c r="AL124" s="1764"/>
      <c r="AN124" s="1120"/>
      <c r="AO124" s="1120"/>
      <c r="AP124" s="1120"/>
      <c r="AQ124" s="1120"/>
      <c r="AR124" s="1120"/>
      <c r="AS124" s="1120"/>
      <c r="AT124" s="1120"/>
      <c r="AU124" s="1120"/>
      <c r="AW124" s="1766"/>
      <c r="AX124" s="1766"/>
      <c r="AY124" s="1766"/>
      <c r="AZ124" s="1766"/>
      <c r="BA124" s="1766"/>
      <c r="BB124" s="14"/>
      <c r="BC124" s="1767"/>
      <c r="BD124" s="1767"/>
      <c r="BE124" s="1767"/>
      <c r="BF124" s="1767"/>
      <c r="BG124" s="1767"/>
      <c r="BH124" s="1767"/>
      <c r="BI124" s="11"/>
      <c r="BJ124" s="11"/>
      <c r="CK124" s="15"/>
      <c r="CL124" s="15"/>
      <c r="CM124" s="15"/>
      <c r="CN124" s="15"/>
      <c r="CO124" s="15"/>
      <c r="CP124" s="15"/>
      <c r="CX124" s="15"/>
      <c r="CY124" s="16"/>
    </row>
    <row r="125" spans="10:104" ht="3" customHeight="1" x14ac:dyDescent="0.15">
      <c r="J125" s="1763"/>
      <c r="K125" s="1763"/>
      <c r="L125" s="1763"/>
      <c r="M125" s="1120"/>
      <c r="N125" s="1120"/>
      <c r="O125" s="1120"/>
      <c r="P125" s="1120"/>
      <c r="Q125" s="1120"/>
      <c r="R125" s="1120"/>
      <c r="S125" s="1120"/>
      <c r="U125" s="1120"/>
      <c r="V125" s="1120"/>
      <c r="W125" s="1120"/>
      <c r="X125" s="1120"/>
      <c r="Y125" s="1120"/>
      <c r="Z125" s="1120"/>
      <c r="AB125" s="1120"/>
      <c r="AC125" s="1120"/>
      <c r="AD125" s="1120"/>
      <c r="AE125" s="1120"/>
      <c r="AF125" s="1120"/>
      <c r="AG125" s="1120"/>
      <c r="AH125" s="1120"/>
      <c r="AK125" s="1764"/>
      <c r="AL125" s="1764"/>
      <c r="AN125" s="1120"/>
      <c r="AO125" s="1120"/>
      <c r="AP125" s="1120"/>
      <c r="AQ125" s="1120"/>
      <c r="AR125" s="1120"/>
      <c r="AS125" s="1120"/>
      <c r="AT125" s="1120"/>
      <c r="AU125" s="1120"/>
      <c r="AW125" s="1766"/>
      <c r="AX125" s="1766"/>
      <c r="AY125" s="1766"/>
      <c r="AZ125" s="1766"/>
      <c r="BA125" s="1766"/>
      <c r="BB125" s="14"/>
      <c r="BC125" s="1767"/>
      <c r="BD125" s="1767"/>
      <c r="BE125" s="1767"/>
      <c r="BF125" s="1767"/>
      <c r="BG125" s="1767"/>
      <c r="BH125" s="1767"/>
      <c r="BI125" s="11"/>
      <c r="BJ125" s="11"/>
      <c r="CK125" s="15"/>
      <c r="CL125" s="15"/>
      <c r="CM125" s="15"/>
      <c r="CN125" s="15"/>
      <c r="CO125" s="15"/>
      <c r="CP125" s="15"/>
      <c r="CQ125" s="1120">
        <f>年末調整2!U25</f>
        <v>0</v>
      </c>
      <c r="CR125" s="1120"/>
      <c r="CS125" s="1120"/>
      <c r="CT125" s="1120"/>
      <c r="CU125" s="1120"/>
      <c r="CV125" s="1120"/>
      <c r="CW125" s="1120"/>
      <c r="CX125" s="15"/>
      <c r="CY125" s="16"/>
    </row>
    <row r="126" spans="10:104" ht="3" customHeight="1" x14ac:dyDescent="0.15">
      <c r="AW126" s="18"/>
      <c r="AX126" s="18"/>
      <c r="AY126" s="18"/>
      <c r="AZ126" s="18"/>
      <c r="BA126" s="18"/>
      <c r="BB126" s="14"/>
      <c r="BC126" s="321"/>
      <c r="BD126" s="321"/>
      <c r="BE126" s="321"/>
      <c r="BF126" s="321"/>
      <c r="BG126" s="321"/>
      <c r="BH126" s="321"/>
      <c r="BI126" s="11"/>
      <c r="BJ126" s="11"/>
      <c r="CK126" s="15"/>
      <c r="CL126" s="15"/>
      <c r="CM126" s="15"/>
      <c r="CN126" s="15"/>
      <c r="CO126" s="15"/>
      <c r="CP126" s="15"/>
      <c r="CQ126" s="1120"/>
      <c r="CR126" s="1120"/>
      <c r="CS126" s="1120"/>
      <c r="CT126" s="1120"/>
      <c r="CU126" s="1120"/>
      <c r="CV126" s="1120"/>
      <c r="CW126" s="1120"/>
      <c r="CX126" s="15"/>
    </row>
    <row r="127" spans="10:104" ht="3" customHeight="1" x14ac:dyDescent="0.15">
      <c r="M127" s="363"/>
      <c r="N127" s="363"/>
      <c r="O127" s="363"/>
      <c r="P127" s="363"/>
      <c r="Q127" s="363"/>
      <c r="R127" s="363"/>
      <c r="S127" s="363"/>
      <c r="AW127" s="18"/>
      <c r="AX127" s="18"/>
      <c r="AY127" s="18"/>
      <c r="AZ127" s="18"/>
      <c r="BA127" s="18"/>
      <c r="BB127" s="14"/>
      <c r="BC127" s="321"/>
      <c r="BD127" s="321"/>
      <c r="BE127" s="321"/>
      <c r="BF127" s="321"/>
      <c r="BG127" s="321"/>
      <c r="BH127" s="321"/>
      <c r="BI127" s="11"/>
      <c r="BJ127" s="11"/>
      <c r="CK127" s="15"/>
      <c r="CL127" s="15"/>
      <c r="CM127" s="15"/>
      <c r="CN127" s="15"/>
      <c r="CO127" s="15"/>
      <c r="CP127" s="15"/>
      <c r="CQ127" s="1120"/>
      <c r="CR127" s="1120"/>
      <c r="CS127" s="1120"/>
      <c r="CT127" s="1120"/>
      <c r="CU127" s="1120"/>
      <c r="CV127" s="1120"/>
      <c r="CW127" s="1120"/>
      <c r="CX127" s="15"/>
    </row>
    <row r="128" spans="10:104" ht="3" customHeight="1" x14ac:dyDescent="0.15">
      <c r="M128" s="363"/>
      <c r="N128" s="363"/>
      <c r="O128" s="363"/>
      <c r="P128" s="363"/>
      <c r="Q128" s="363"/>
      <c r="R128" s="363"/>
      <c r="S128" s="363"/>
      <c r="AW128" s="18"/>
      <c r="AX128" s="18"/>
      <c r="AY128" s="18"/>
      <c r="AZ128" s="18"/>
      <c r="BA128" s="18"/>
      <c r="BB128" s="14"/>
      <c r="BC128" s="321"/>
      <c r="BD128" s="321"/>
      <c r="BE128" s="321"/>
      <c r="BF128" s="321"/>
      <c r="BG128" s="321"/>
      <c r="BH128" s="321"/>
      <c r="BI128" s="11"/>
      <c r="BJ128" s="11"/>
      <c r="CK128" s="15"/>
      <c r="CL128" s="15"/>
      <c r="CM128" s="15"/>
      <c r="CN128" s="15"/>
      <c r="CO128" s="15"/>
      <c r="CP128" s="15"/>
      <c r="CQ128" s="15"/>
      <c r="CR128" s="15"/>
      <c r="CS128" s="15"/>
      <c r="CT128" s="15"/>
      <c r="CU128" s="15"/>
      <c r="CV128" s="15"/>
      <c r="CW128" s="15"/>
      <c r="CX128" s="15"/>
    </row>
    <row r="129" spans="10:104" ht="3" customHeight="1" x14ac:dyDescent="0.15">
      <c r="BI129" s="11"/>
      <c r="BJ129" s="11"/>
      <c r="CD129" s="15"/>
      <c r="CE129" s="15"/>
      <c r="CF129" s="15"/>
      <c r="CG129" s="15"/>
      <c r="CH129" s="15"/>
      <c r="CI129" s="15"/>
      <c r="CJ129" s="15"/>
      <c r="CK129" s="15"/>
      <c r="CL129" s="15"/>
      <c r="CM129" s="15"/>
      <c r="CN129" s="15"/>
      <c r="CO129" s="15"/>
      <c r="CP129" s="15"/>
      <c r="CQ129" s="1120">
        <f>年末調整2!U26</f>
        <v>0</v>
      </c>
      <c r="CR129" s="1120"/>
      <c r="CS129" s="1120"/>
      <c r="CT129" s="1120"/>
      <c r="CU129" s="1120"/>
      <c r="CV129" s="1120"/>
      <c r="CW129" s="1120"/>
      <c r="CX129" s="15"/>
      <c r="CY129" s="16"/>
      <c r="CZ129" s="16"/>
    </row>
    <row r="130" spans="10:104" ht="3" customHeight="1" x14ac:dyDescent="0.15">
      <c r="BI130" s="11"/>
      <c r="BJ130" s="11"/>
      <c r="CD130" s="15"/>
      <c r="CE130" s="15"/>
      <c r="CF130" s="15"/>
      <c r="CG130" s="15"/>
      <c r="CH130" s="15"/>
      <c r="CI130" s="15"/>
      <c r="CJ130" s="15"/>
      <c r="CK130" s="15"/>
      <c r="CL130" s="15"/>
      <c r="CM130" s="15"/>
      <c r="CN130" s="15"/>
      <c r="CO130" s="15"/>
      <c r="CP130" s="15"/>
      <c r="CQ130" s="1120"/>
      <c r="CR130" s="1120"/>
      <c r="CS130" s="1120"/>
      <c r="CT130" s="1120"/>
      <c r="CU130" s="1120"/>
      <c r="CV130" s="1120"/>
      <c r="CW130" s="1120"/>
      <c r="CX130" s="15"/>
      <c r="CY130" s="16"/>
    </row>
    <row r="131" spans="10:104" ht="3" customHeight="1" x14ac:dyDescent="0.15">
      <c r="BI131" s="11"/>
      <c r="BJ131" s="11"/>
      <c r="CD131" s="15"/>
      <c r="CE131" s="15"/>
      <c r="CF131" s="15"/>
      <c r="CG131" s="15"/>
      <c r="CH131" s="15"/>
      <c r="CI131" s="15"/>
      <c r="CJ131" s="15"/>
      <c r="CK131" s="15"/>
      <c r="CL131" s="15"/>
      <c r="CM131" s="15"/>
      <c r="CN131" s="15"/>
      <c r="CO131" s="15"/>
      <c r="CP131" s="15"/>
      <c r="CQ131" s="1120"/>
      <c r="CR131" s="1120"/>
      <c r="CS131" s="1120"/>
      <c r="CT131" s="1120"/>
      <c r="CU131" s="1120"/>
      <c r="CV131" s="1120"/>
      <c r="CW131" s="1120"/>
      <c r="CX131" s="15"/>
      <c r="CY131" s="16"/>
    </row>
    <row r="132" spans="10:104" ht="3" customHeight="1" x14ac:dyDescent="0.15">
      <c r="BI132" s="11"/>
      <c r="BJ132" s="11"/>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6"/>
    </row>
    <row r="133" spans="10:104" ht="3" customHeight="1" x14ac:dyDescent="0.15">
      <c r="BI133" s="11"/>
      <c r="BJ133" s="11"/>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6"/>
    </row>
    <row r="134" spans="10:104" ht="3" customHeight="1" x14ac:dyDescent="0.15">
      <c r="M134" s="1120">
        <f>給与金額!F18</f>
        <v>0</v>
      </c>
      <c r="N134" s="1120"/>
      <c r="O134" s="1120"/>
      <c r="P134" s="1120"/>
      <c r="Q134" s="1120"/>
      <c r="R134" s="1120"/>
      <c r="S134" s="1120"/>
      <c r="T134" s="1120">
        <f>給与金額!G18</f>
        <v>0</v>
      </c>
      <c r="U134" s="1120"/>
      <c r="V134" s="1120"/>
      <c r="W134" s="1120"/>
      <c r="X134" s="1120"/>
      <c r="Y134" s="1120"/>
      <c r="Z134" s="1120"/>
      <c r="AB134" s="1120">
        <f>給与金額!H18</f>
        <v>0</v>
      </c>
      <c r="AC134" s="1120"/>
      <c r="AD134" s="1120"/>
      <c r="AE134" s="1120"/>
      <c r="AF134" s="1120"/>
      <c r="AG134" s="1120"/>
      <c r="AH134" s="1120"/>
      <c r="AI134" s="15"/>
      <c r="AN134" s="1120">
        <f>給与金額!J18</f>
        <v>0</v>
      </c>
      <c r="AO134" s="1120"/>
      <c r="AP134" s="1120"/>
      <c r="AQ134" s="1120"/>
      <c r="AR134" s="1120"/>
      <c r="AS134" s="1120"/>
      <c r="AT134" s="1120"/>
      <c r="AU134" s="1120"/>
      <c r="AV134" s="18"/>
      <c r="AW134" s="1766"/>
      <c r="AX134" s="1766"/>
      <c r="AY134" s="1766"/>
      <c r="AZ134" s="1766"/>
      <c r="BA134" s="1766"/>
      <c r="BB134" s="14"/>
      <c r="BC134" s="1767"/>
      <c r="BD134" s="1767"/>
      <c r="BE134" s="1767"/>
      <c r="BF134" s="1767"/>
      <c r="BG134" s="1767"/>
      <c r="BH134" s="1767"/>
      <c r="BI134" s="11"/>
      <c r="BJ134" s="11"/>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row>
    <row r="135" spans="10:104" ht="3" customHeight="1" x14ac:dyDescent="0.15">
      <c r="M135" s="1120"/>
      <c r="N135" s="1120"/>
      <c r="O135" s="1120"/>
      <c r="P135" s="1120"/>
      <c r="Q135" s="1120"/>
      <c r="R135" s="1120"/>
      <c r="S135" s="1120"/>
      <c r="T135" s="1120"/>
      <c r="U135" s="1120"/>
      <c r="V135" s="1120"/>
      <c r="W135" s="1120"/>
      <c r="X135" s="1120"/>
      <c r="Y135" s="1120"/>
      <c r="Z135" s="1120"/>
      <c r="AB135" s="1120"/>
      <c r="AC135" s="1120"/>
      <c r="AD135" s="1120"/>
      <c r="AE135" s="1120"/>
      <c r="AF135" s="1120"/>
      <c r="AG135" s="1120"/>
      <c r="AH135" s="1120"/>
      <c r="AI135" s="15"/>
      <c r="AN135" s="1120"/>
      <c r="AO135" s="1120"/>
      <c r="AP135" s="1120"/>
      <c r="AQ135" s="1120"/>
      <c r="AR135" s="1120"/>
      <c r="AS135" s="1120"/>
      <c r="AT135" s="1120"/>
      <c r="AU135" s="1120"/>
      <c r="AV135" s="18"/>
      <c r="AW135" s="1766"/>
      <c r="AX135" s="1766"/>
      <c r="AY135" s="1766"/>
      <c r="AZ135" s="1766"/>
      <c r="BA135" s="1766"/>
      <c r="BB135" s="14"/>
      <c r="BC135" s="1767"/>
      <c r="BD135" s="1767"/>
      <c r="BE135" s="1767"/>
      <c r="BF135" s="1767"/>
      <c r="BG135" s="1767"/>
      <c r="BH135" s="1767"/>
      <c r="BI135" s="11"/>
      <c r="BJ135" s="11"/>
      <c r="CF135" s="15"/>
      <c r="CG135" s="15"/>
      <c r="CH135" s="15"/>
      <c r="CI135" s="15"/>
      <c r="CJ135" s="15"/>
      <c r="CK135" s="15"/>
      <c r="CL135" s="15"/>
      <c r="CM135" s="15"/>
      <c r="CN135" s="15"/>
      <c r="CO135" s="15"/>
      <c r="CP135" s="15"/>
      <c r="CQ135" s="1120">
        <f>年末調整2!U28</f>
        <v>0</v>
      </c>
      <c r="CR135" s="1120"/>
      <c r="CS135" s="1120"/>
      <c r="CT135" s="1120"/>
      <c r="CU135" s="1120"/>
      <c r="CV135" s="1120"/>
      <c r="CW135" s="1120"/>
      <c r="CX135" s="15"/>
      <c r="CY135" s="15"/>
    </row>
    <row r="136" spans="10:104" ht="3" customHeight="1" x14ac:dyDescent="0.15">
      <c r="M136" s="1120"/>
      <c r="N136" s="1120"/>
      <c r="O136" s="1120"/>
      <c r="P136" s="1120"/>
      <c r="Q136" s="1120"/>
      <c r="R136" s="1120"/>
      <c r="S136" s="1120"/>
      <c r="T136" s="1120"/>
      <c r="U136" s="1120"/>
      <c r="V136" s="1120"/>
      <c r="W136" s="1120"/>
      <c r="X136" s="1120"/>
      <c r="Y136" s="1120"/>
      <c r="Z136" s="1120"/>
      <c r="AB136" s="1120"/>
      <c r="AC136" s="1120"/>
      <c r="AD136" s="1120"/>
      <c r="AE136" s="1120"/>
      <c r="AF136" s="1120"/>
      <c r="AG136" s="1120"/>
      <c r="AH136" s="1120"/>
      <c r="AI136" s="15"/>
      <c r="AN136" s="1120"/>
      <c r="AO136" s="1120"/>
      <c r="AP136" s="1120"/>
      <c r="AQ136" s="1120"/>
      <c r="AR136" s="1120"/>
      <c r="AS136" s="1120"/>
      <c r="AT136" s="1120"/>
      <c r="AU136" s="1120"/>
      <c r="AV136" s="18"/>
      <c r="AW136" s="1766"/>
      <c r="AX136" s="1766"/>
      <c r="AY136" s="1766"/>
      <c r="AZ136" s="1766"/>
      <c r="BA136" s="1766"/>
      <c r="BB136" s="14"/>
      <c r="BC136" s="1767"/>
      <c r="BD136" s="1767"/>
      <c r="BE136" s="1767"/>
      <c r="BF136" s="1767"/>
      <c r="BG136" s="1767"/>
      <c r="BH136" s="1767"/>
      <c r="BI136" s="11"/>
      <c r="BJ136" s="11"/>
      <c r="CF136" s="15"/>
      <c r="CG136" s="15"/>
      <c r="CH136" s="15"/>
      <c r="CI136" s="15"/>
      <c r="CJ136" s="15"/>
      <c r="CK136" s="15"/>
      <c r="CL136" s="15"/>
      <c r="CM136" s="15"/>
      <c r="CN136" s="15"/>
      <c r="CO136" s="15"/>
      <c r="CP136" s="15"/>
      <c r="CQ136" s="1120"/>
      <c r="CR136" s="1120"/>
      <c r="CS136" s="1120"/>
      <c r="CT136" s="1120"/>
      <c r="CU136" s="1120"/>
      <c r="CV136" s="1120"/>
      <c r="CW136" s="1120"/>
      <c r="CX136" s="15"/>
      <c r="CY136" s="16"/>
    </row>
    <row r="137" spans="10:104" ht="3" customHeight="1" x14ac:dyDescent="0.15">
      <c r="AW137" s="18"/>
      <c r="AX137" s="18"/>
      <c r="AY137" s="18"/>
      <c r="AZ137" s="18"/>
      <c r="BA137" s="18"/>
      <c r="BB137" s="14"/>
      <c r="BC137" s="321"/>
      <c r="BD137" s="321"/>
      <c r="BE137" s="321"/>
      <c r="BF137" s="321"/>
      <c r="BG137" s="321"/>
      <c r="BH137" s="321"/>
      <c r="BI137" s="11"/>
      <c r="BJ137" s="11"/>
      <c r="CF137" s="15"/>
      <c r="CG137" s="15"/>
      <c r="CH137" s="15"/>
      <c r="CI137" s="15"/>
      <c r="CJ137" s="15"/>
      <c r="CK137" s="15"/>
      <c r="CL137" s="15"/>
      <c r="CM137" s="15"/>
      <c r="CN137" s="15"/>
      <c r="CO137" s="15"/>
      <c r="CP137" s="15"/>
      <c r="CQ137" s="1120"/>
      <c r="CR137" s="1120"/>
      <c r="CS137" s="1120"/>
      <c r="CT137" s="1120"/>
      <c r="CU137" s="1120"/>
      <c r="CV137" s="1120"/>
      <c r="CW137" s="1120"/>
      <c r="CX137" s="15"/>
      <c r="CY137" s="16"/>
    </row>
    <row r="138" spans="10:104" ht="3" customHeight="1" x14ac:dyDescent="0.15">
      <c r="AP138" s="1765">
        <f>給与金額!U6</f>
        <v>0</v>
      </c>
      <c r="AQ138" s="1765"/>
      <c r="AR138" s="1765"/>
      <c r="AS138" s="1765"/>
      <c r="AT138" s="1765"/>
      <c r="AW138" s="18"/>
      <c r="AX138" s="18"/>
      <c r="AY138" s="18"/>
      <c r="AZ138" s="18"/>
      <c r="BA138" s="18"/>
      <c r="BB138" s="14"/>
      <c r="BC138" s="321"/>
      <c r="BD138" s="321"/>
      <c r="BE138" s="321"/>
      <c r="BF138" s="321"/>
      <c r="BG138" s="321"/>
      <c r="BH138" s="321"/>
      <c r="BI138" s="11"/>
      <c r="BJ138" s="11"/>
      <c r="CI138" s="15"/>
      <c r="CJ138" s="15"/>
      <c r="CK138" s="15"/>
      <c r="CL138" s="15"/>
      <c r="CM138" s="15"/>
      <c r="CN138" s="15"/>
      <c r="CO138" s="15"/>
      <c r="CP138" s="15"/>
      <c r="CQ138" s="15"/>
      <c r="CR138" s="15"/>
      <c r="CS138" s="15"/>
      <c r="CT138" s="15"/>
      <c r="CU138" s="15"/>
      <c r="CV138" s="15"/>
      <c r="CW138" s="15"/>
      <c r="CX138" s="15"/>
      <c r="CY138" s="16"/>
    </row>
    <row r="139" spans="10:104" ht="3" customHeight="1" x14ac:dyDescent="0.15">
      <c r="AP139" s="1765"/>
      <c r="AQ139" s="1765"/>
      <c r="AR139" s="1765"/>
      <c r="AS139" s="1765"/>
      <c r="AT139" s="1765"/>
      <c r="AW139" s="1766">
        <f>給与金額!X6</f>
        <v>0</v>
      </c>
      <c r="AX139" s="1766"/>
      <c r="AY139" s="1766"/>
      <c r="AZ139" s="1766"/>
      <c r="BA139" s="1766"/>
      <c r="BB139" s="14"/>
      <c r="BC139" s="1767">
        <f>給与金額!Y6</f>
        <v>0</v>
      </c>
      <c r="BD139" s="1767"/>
      <c r="BE139" s="1767"/>
      <c r="BF139" s="1767"/>
      <c r="BG139" s="1767"/>
      <c r="BH139" s="1767"/>
      <c r="BI139" s="11"/>
      <c r="BJ139" s="11"/>
      <c r="BN139" s="1768" t="str">
        <f>IF(年末調整2!N29="不足額","　　　　　　　　　","")</f>
        <v/>
      </c>
      <c r="BO139" s="1768"/>
      <c r="BP139" s="1768"/>
      <c r="BQ139" s="1768"/>
      <c r="BR139" s="1768"/>
      <c r="BS139" s="1768"/>
      <c r="BT139" s="1768"/>
      <c r="BU139" s="1768"/>
      <c r="BY139" s="1768" t="str">
        <f>IF(年末調整2!N29="超過額","　　　　　　　　　","")</f>
        <v/>
      </c>
      <c r="BZ139" s="1768"/>
      <c r="CA139" s="1768"/>
      <c r="CB139" s="1768"/>
      <c r="CC139" s="1768"/>
      <c r="CD139" s="1768"/>
      <c r="CE139" s="1768"/>
      <c r="CI139" s="15"/>
      <c r="CJ139" s="15"/>
      <c r="CK139" s="15"/>
      <c r="CL139" s="15"/>
      <c r="CM139" s="15"/>
      <c r="CN139" s="15"/>
      <c r="CO139" s="15"/>
      <c r="CP139" s="15"/>
      <c r="CQ139" s="1120">
        <f>年末調整2!U29</f>
        <v>0</v>
      </c>
      <c r="CR139" s="1120"/>
      <c r="CS139" s="1120"/>
      <c r="CT139" s="1120"/>
      <c r="CU139" s="1120"/>
      <c r="CV139" s="1120"/>
      <c r="CW139" s="1120"/>
      <c r="CX139" s="15"/>
      <c r="CY139" s="16"/>
    </row>
    <row r="140" spans="10:104" ht="3" customHeight="1" x14ac:dyDescent="0.15">
      <c r="J140" s="1763">
        <f>給与金額!O6</f>
        <v>0</v>
      </c>
      <c r="K140" s="1763">
        <f>給与金額!P6</f>
        <v>0</v>
      </c>
      <c r="L140" s="1763"/>
      <c r="M140" s="1120">
        <f>給与金額!Q6</f>
        <v>0</v>
      </c>
      <c r="N140" s="1120"/>
      <c r="O140" s="1120"/>
      <c r="P140" s="1120"/>
      <c r="Q140" s="1120"/>
      <c r="R140" s="1120"/>
      <c r="S140" s="1120"/>
      <c r="U140" s="1120">
        <f>給与金額!R6</f>
        <v>0</v>
      </c>
      <c r="V140" s="1120"/>
      <c r="W140" s="1120"/>
      <c r="X140" s="1120"/>
      <c r="Y140" s="1120"/>
      <c r="Z140" s="1120"/>
      <c r="AA140" s="18"/>
      <c r="AB140" s="1120">
        <f>給与金額!S6</f>
        <v>0</v>
      </c>
      <c r="AC140" s="1120"/>
      <c r="AD140" s="1120"/>
      <c r="AE140" s="1120"/>
      <c r="AF140" s="1120"/>
      <c r="AG140" s="1120"/>
      <c r="AH140" s="1120"/>
      <c r="AK140" s="1764">
        <f>給与金額!T6</f>
        <v>0</v>
      </c>
      <c r="AL140" s="1764"/>
      <c r="AP140" s="1765"/>
      <c r="AQ140" s="1765"/>
      <c r="AR140" s="1765"/>
      <c r="AS140" s="1765"/>
      <c r="AT140" s="1765"/>
      <c r="AW140" s="1766"/>
      <c r="AX140" s="1766"/>
      <c r="AY140" s="1766"/>
      <c r="AZ140" s="1766"/>
      <c r="BA140" s="1766"/>
      <c r="BB140" s="14"/>
      <c r="BC140" s="1767"/>
      <c r="BD140" s="1767"/>
      <c r="BE140" s="1767"/>
      <c r="BF140" s="1767"/>
      <c r="BG140" s="1767"/>
      <c r="BH140" s="1767"/>
      <c r="BI140" s="11"/>
      <c r="BJ140" s="11"/>
      <c r="BN140" s="1768"/>
      <c r="BO140" s="1768"/>
      <c r="BP140" s="1768"/>
      <c r="BQ140" s="1768"/>
      <c r="BR140" s="1768"/>
      <c r="BS140" s="1768"/>
      <c r="BT140" s="1768"/>
      <c r="BU140" s="1768"/>
      <c r="BY140" s="1768"/>
      <c r="BZ140" s="1768"/>
      <c r="CA140" s="1768"/>
      <c r="CB140" s="1768"/>
      <c r="CC140" s="1768"/>
      <c r="CD140" s="1768"/>
      <c r="CE140" s="1768"/>
      <c r="CI140" s="15"/>
      <c r="CJ140" s="15"/>
      <c r="CK140" s="15"/>
      <c r="CL140" s="15"/>
      <c r="CM140" s="15"/>
      <c r="CN140" s="15"/>
      <c r="CO140" s="15"/>
      <c r="CP140" s="15"/>
      <c r="CQ140" s="1120"/>
      <c r="CR140" s="1120"/>
      <c r="CS140" s="1120"/>
      <c r="CT140" s="1120"/>
      <c r="CU140" s="1120"/>
      <c r="CV140" s="1120"/>
      <c r="CW140" s="1120"/>
      <c r="CX140" s="15"/>
      <c r="CY140" s="16"/>
    </row>
    <row r="141" spans="10:104" ht="3" customHeight="1" x14ac:dyDescent="0.15">
      <c r="J141" s="1763"/>
      <c r="K141" s="1763"/>
      <c r="L141" s="1763"/>
      <c r="M141" s="1120"/>
      <c r="N141" s="1120"/>
      <c r="O141" s="1120"/>
      <c r="P141" s="1120"/>
      <c r="Q141" s="1120"/>
      <c r="R141" s="1120"/>
      <c r="S141" s="1120"/>
      <c r="U141" s="1120"/>
      <c r="V141" s="1120"/>
      <c r="W141" s="1120"/>
      <c r="X141" s="1120"/>
      <c r="Y141" s="1120"/>
      <c r="Z141" s="1120"/>
      <c r="AA141" s="18"/>
      <c r="AB141" s="1120"/>
      <c r="AC141" s="1120"/>
      <c r="AD141" s="1120"/>
      <c r="AE141" s="1120"/>
      <c r="AF141" s="1120"/>
      <c r="AG141" s="1120"/>
      <c r="AH141" s="1120"/>
      <c r="AK141" s="1764"/>
      <c r="AL141" s="1764"/>
      <c r="AN141" s="1120">
        <f>給与金額!W6</f>
        <v>0</v>
      </c>
      <c r="AO141" s="1120"/>
      <c r="AP141" s="1120"/>
      <c r="AQ141" s="1120"/>
      <c r="AR141" s="1120"/>
      <c r="AS141" s="1120"/>
      <c r="AT141" s="1120"/>
      <c r="AU141" s="1120"/>
      <c r="AW141" s="1766"/>
      <c r="AX141" s="1766"/>
      <c r="AY141" s="1766"/>
      <c r="AZ141" s="1766"/>
      <c r="BA141" s="1766"/>
      <c r="BB141" s="14"/>
      <c r="BC141" s="1767"/>
      <c r="BD141" s="1767"/>
      <c r="BE141" s="1767"/>
      <c r="BF141" s="1767"/>
      <c r="BG141" s="1767"/>
      <c r="BH141" s="1767"/>
      <c r="BI141" s="11"/>
      <c r="BJ141" s="11"/>
      <c r="BN141" s="1768"/>
      <c r="BO141" s="1768"/>
      <c r="BP141" s="1768"/>
      <c r="BQ141" s="1768"/>
      <c r="BR141" s="1768"/>
      <c r="BS141" s="1768"/>
      <c r="BT141" s="1768"/>
      <c r="BU141" s="1768"/>
      <c r="BY141" s="1768"/>
      <c r="BZ141" s="1768"/>
      <c r="CA141" s="1768"/>
      <c r="CB141" s="1768"/>
      <c r="CC141" s="1768"/>
      <c r="CD141" s="1768"/>
      <c r="CE141" s="1768"/>
      <c r="CG141" s="15"/>
      <c r="CH141" s="15"/>
      <c r="CI141" s="15"/>
      <c r="CJ141" s="15"/>
      <c r="CK141" s="15"/>
      <c r="CL141" s="15"/>
      <c r="CM141" s="15"/>
      <c r="CN141" s="15"/>
      <c r="CO141" s="15"/>
      <c r="CP141" s="15"/>
      <c r="CQ141" s="1120"/>
      <c r="CR141" s="1120"/>
      <c r="CS141" s="1120"/>
      <c r="CT141" s="1120"/>
      <c r="CU141" s="1120"/>
      <c r="CV141" s="1120"/>
      <c r="CW141" s="1120"/>
      <c r="CX141" s="15"/>
      <c r="CY141" s="16"/>
    </row>
    <row r="142" spans="10:104" ht="3" customHeight="1" x14ac:dyDescent="0.15">
      <c r="J142" s="1763"/>
      <c r="K142" s="1763"/>
      <c r="L142" s="1763"/>
      <c r="M142" s="1120"/>
      <c r="N142" s="1120"/>
      <c r="O142" s="1120"/>
      <c r="P142" s="1120"/>
      <c r="Q142" s="1120"/>
      <c r="R142" s="1120"/>
      <c r="S142" s="1120"/>
      <c r="U142" s="1120"/>
      <c r="V142" s="1120"/>
      <c r="W142" s="1120"/>
      <c r="X142" s="1120"/>
      <c r="Y142" s="1120"/>
      <c r="Z142" s="1120"/>
      <c r="AA142" s="18"/>
      <c r="AB142" s="1120"/>
      <c r="AC142" s="1120"/>
      <c r="AD142" s="1120"/>
      <c r="AE142" s="1120"/>
      <c r="AF142" s="1120"/>
      <c r="AG142" s="1120"/>
      <c r="AH142" s="1120"/>
      <c r="AK142" s="1764"/>
      <c r="AL142" s="1764"/>
      <c r="AN142" s="1120"/>
      <c r="AO142" s="1120"/>
      <c r="AP142" s="1120"/>
      <c r="AQ142" s="1120"/>
      <c r="AR142" s="1120"/>
      <c r="AS142" s="1120"/>
      <c r="AT142" s="1120"/>
      <c r="AU142" s="1120"/>
      <c r="AW142" s="18"/>
      <c r="AX142" s="18"/>
      <c r="AY142" s="18"/>
      <c r="AZ142" s="18"/>
      <c r="BA142" s="18"/>
      <c r="BB142" s="14"/>
      <c r="BC142" s="321"/>
      <c r="BD142" s="321"/>
      <c r="BE142" s="321"/>
      <c r="BF142" s="321"/>
      <c r="BG142" s="321"/>
      <c r="BH142" s="321"/>
      <c r="BI142" s="11"/>
      <c r="BJ142" s="11"/>
      <c r="CG142" s="15"/>
      <c r="CH142" s="15"/>
      <c r="CI142" s="15"/>
      <c r="CJ142" s="15"/>
      <c r="CK142" s="15"/>
      <c r="CL142" s="15"/>
      <c r="CM142" s="15"/>
      <c r="CN142" s="15"/>
      <c r="CO142" s="15"/>
      <c r="CP142" s="15"/>
      <c r="CQ142" s="1120"/>
      <c r="CR142" s="1120"/>
      <c r="CS142" s="1120"/>
      <c r="CT142" s="1120"/>
      <c r="CU142" s="1120"/>
      <c r="CV142" s="1120"/>
      <c r="CW142" s="1120"/>
      <c r="CX142" s="15"/>
      <c r="CY142" s="16"/>
    </row>
    <row r="143" spans="10:104" ht="3" customHeight="1" x14ac:dyDescent="0.15">
      <c r="AN143" s="1120"/>
      <c r="AO143" s="1120"/>
      <c r="AP143" s="1120"/>
      <c r="AQ143" s="1120"/>
      <c r="AR143" s="1120"/>
      <c r="AS143" s="1120"/>
      <c r="AT143" s="1120"/>
      <c r="AU143" s="1120"/>
      <c r="AW143" s="18"/>
      <c r="AX143" s="18"/>
      <c r="AY143" s="18"/>
      <c r="AZ143" s="18"/>
      <c r="BA143" s="18"/>
      <c r="BB143" s="14"/>
      <c r="BC143" s="321"/>
      <c r="BD143" s="321"/>
      <c r="BE143" s="321"/>
      <c r="BF143" s="321"/>
      <c r="BG143" s="321"/>
      <c r="BH143" s="321"/>
      <c r="BI143" s="11"/>
      <c r="BJ143" s="11"/>
      <c r="CG143" s="15"/>
      <c r="CH143" s="15"/>
      <c r="CI143" s="15"/>
      <c r="CJ143" s="15"/>
      <c r="CK143" s="15"/>
      <c r="CL143" s="15"/>
      <c r="CM143" s="15"/>
      <c r="CN143" s="15"/>
      <c r="CO143" s="15"/>
      <c r="CP143" s="15"/>
      <c r="CQ143" s="1120">
        <f>年末調整2!U30</f>
        <v>0</v>
      </c>
      <c r="CR143" s="1120"/>
      <c r="CS143" s="1120"/>
      <c r="CT143" s="1120"/>
      <c r="CU143" s="1120"/>
      <c r="CV143" s="1120"/>
      <c r="CW143" s="1120"/>
      <c r="CX143" s="15"/>
      <c r="CY143" s="16"/>
    </row>
    <row r="144" spans="10:104" ht="3" customHeight="1" x14ac:dyDescent="0.15">
      <c r="AP144" s="1765">
        <f>給与金額!U7</f>
        <v>0</v>
      </c>
      <c r="AQ144" s="1765"/>
      <c r="AR144" s="1765"/>
      <c r="AS144" s="1765"/>
      <c r="AT144" s="1765"/>
      <c r="AW144" s="18"/>
      <c r="AX144" s="18"/>
      <c r="AY144" s="18"/>
      <c r="AZ144" s="18"/>
      <c r="BA144" s="18"/>
      <c r="BB144" s="14"/>
      <c r="BC144" s="321"/>
      <c r="BD144" s="321"/>
      <c r="BE144" s="321"/>
      <c r="BF144" s="321"/>
      <c r="BG144" s="321"/>
      <c r="BH144" s="321"/>
      <c r="BI144" s="11"/>
      <c r="BJ144" s="11"/>
      <c r="CF144" s="15"/>
      <c r="CG144" s="15"/>
      <c r="CH144" s="15"/>
      <c r="CI144" s="15"/>
      <c r="CJ144" s="15"/>
      <c r="CK144" s="15"/>
      <c r="CL144" s="15"/>
      <c r="CM144" s="15"/>
      <c r="CN144" s="15"/>
      <c r="CO144" s="15"/>
      <c r="CP144" s="15"/>
      <c r="CQ144" s="1120"/>
      <c r="CR144" s="1120"/>
      <c r="CS144" s="1120"/>
      <c r="CT144" s="1120"/>
      <c r="CU144" s="1120"/>
      <c r="CV144" s="1120"/>
      <c r="CW144" s="1120"/>
      <c r="CX144" s="15"/>
      <c r="CY144" s="16"/>
    </row>
    <row r="145" spans="10:103" ht="3" customHeight="1" x14ac:dyDescent="0.15">
      <c r="AP145" s="1765"/>
      <c r="AQ145" s="1765"/>
      <c r="AR145" s="1765"/>
      <c r="AS145" s="1765"/>
      <c r="AT145" s="1765"/>
      <c r="AW145" s="18"/>
      <c r="AX145" s="18"/>
      <c r="AY145" s="18"/>
      <c r="AZ145" s="18"/>
      <c r="BA145" s="18"/>
      <c r="BB145" s="14"/>
      <c r="BC145" s="321"/>
      <c r="BD145" s="321"/>
      <c r="BE145" s="321"/>
      <c r="BF145" s="321"/>
      <c r="BG145" s="321"/>
      <c r="BH145" s="321"/>
      <c r="BI145" s="11"/>
      <c r="BJ145" s="11"/>
      <c r="CD145" s="15"/>
      <c r="CE145" s="15"/>
      <c r="CF145" s="15"/>
      <c r="CG145" s="15"/>
      <c r="CH145" s="15"/>
      <c r="CI145" s="15"/>
      <c r="CJ145" s="15"/>
      <c r="CK145" s="15"/>
      <c r="CL145" s="15"/>
      <c r="CM145" s="15"/>
      <c r="CN145" s="15"/>
      <c r="CO145" s="15"/>
      <c r="CP145" s="15"/>
      <c r="CQ145" s="1120"/>
      <c r="CR145" s="1120"/>
      <c r="CS145" s="1120"/>
      <c r="CT145" s="1120"/>
      <c r="CU145" s="1120"/>
      <c r="CV145" s="1120"/>
      <c r="CW145" s="1120"/>
      <c r="CX145" s="15"/>
      <c r="CY145" s="16"/>
    </row>
    <row r="146" spans="10:103" ht="3" customHeight="1" x14ac:dyDescent="0.15">
      <c r="AP146" s="1765"/>
      <c r="AQ146" s="1765"/>
      <c r="AR146" s="1765"/>
      <c r="AS146" s="1765"/>
      <c r="AT146" s="1765"/>
      <c r="AW146" s="1766">
        <f>給与金額!X7</f>
        <v>0</v>
      </c>
      <c r="AX146" s="1766"/>
      <c r="AY146" s="1766"/>
      <c r="AZ146" s="1766"/>
      <c r="BA146" s="1766"/>
      <c r="BB146" s="14"/>
      <c r="BC146" s="1767">
        <f>給与金額!Y7</f>
        <v>0</v>
      </c>
      <c r="BD146" s="1767"/>
      <c r="BE146" s="1767"/>
      <c r="BF146" s="1767"/>
      <c r="BG146" s="1767"/>
      <c r="BH146" s="1767"/>
      <c r="BI146" s="11"/>
      <c r="BJ146" s="11"/>
      <c r="CD146" s="15"/>
      <c r="CE146" s="15"/>
      <c r="CF146" s="15"/>
      <c r="CG146" s="15"/>
      <c r="CH146" s="15"/>
      <c r="CI146" s="15"/>
      <c r="CJ146" s="15"/>
      <c r="CK146" s="15"/>
      <c r="CL146" s="15"/>
      <c r="CM146" s="15"/>
      <c r="CN146" s="15"/>
      <c r="CO146" s="15"/>
      <c r="CP146" s="15"/>
      <c r="CQ146" s="1120"/>
      <c r="CR146" s="1120"/>
      <c r="CS146" s="1120"/>
      <c r="CT146" s="1120"/>
      <c r="CU146" s="1120"/>
      <c r="CV146" s="1120"/>
      <c r="CW146" s="1120"/>
      <c r="CX146" s="15"/>
      <c r="CY146" s="16"/>
    </row>
    <row r="147" spans="10:103" ht="3" customHeight="1" x14ac:dyDescent="0.15">
      <c r="J147" s="1763">
        <f>給与金額!O7</f>
        <v>0</v>
      </c>
      <c r="K147" s="1763">
        <f>給与金額!P7</f>
        <v>0</v>
      </c>
      <c r="L147" s="1763"/>
      <c r="M147" s="1120">
        <f>給与金額!Q7</f>
        <v>0</v>
      </c>
      <c r="N147" s="1120"/>
      <c r="O147" s="1120"/>
      <c r="P147" s="1120"/>
      <c r="Q147" s="1120"/>
      <c r="R147" s="1120"/>
      <c r="S147" s="1120"/>
      <c r="T147" s="18"/>
      <c r="U147" s="1120">
        <f>給与金額!R7</f>
        <v>0</v>
      </c>
      <c r="V147" s="1120"/>
      <c r="W147" s="1120"/>
      <c r="X147" s="1120"/>
      <c r="Y147" s="1120"/>
      <c r="Z147" s="1120"/>
      <c r="AA147" s="18"/>
      <c r="AB147" s="1120">
        <f>給与金額!S7</f>
        <v>0</v>
      </c>
      <c r="AC147" s="1120"/>
      <c r="AD147" s="1120"/>
      <c r="AE147" s="1120"/>
      <c r="AF147" s="1120"/>
      <c r="AG147" s="1120"/>
      <c r="AH147" s="1120"/>
      <c r="AK147" s="1764">
        <f>給与金額!T7</f>
        <v>0</v>
      </c>
      <c r="AL147" s="1764"/>
      <c r="AN147" s="1120">
        <f>給与金額!W7</f>
        <v>0</v>
      </c>
      <c r="AO147" s="1120"/>
      <c r="AP147" s="1120"/>
      <c r="AQ147" s="1120"/>
      <c r="AR147" s="1120"/>
      <c r="AS147" s="1120"/>
      <c r="AT147" s="1120"/>
      <c r="AU147" s="1120"/>
      <c r="AW147" s="1766"/>
      <c r="AX147" s="1766"/>
      <c r="AY147" s="1766"/>
      <c r="AZ147" s="1766"/>
      <c r="BA147" s="1766"/>
      <c r="BB147" s="14"/>
      <c r="BC147" s="1767"/>
      <c r="BD147" s="1767"/>
      <c r="BE147" s="1767"/>
      <c r="BF147" s="1767"/>
      <c r="BG147" s="1767"/>
      <c r="BH147" s="1767"/>
      <c r="BI147" s="11"/>
      <c r="BJ147" s="11"/>
      <c r="CD147" s="15"/>
      <c r="CE147" s="15"/>
      <c r="CF147" s="15"/>
      <c r="CG147" s="15"/>
      <c r="CH147" s="15"/>
      <c r="CI147" s="15"/>
      <c r="CJ147" s="15"/>
      <c r="CK147" s="15"/>
      <c r="CL147" s="15"/>
      <c r="CM147" s="15"/>
      <c r="CN147" s="15"/>
      <c r="CO147" s="15"/>
      <c r="CP147" s="15"/>
      <c r="CQ147" s="1120">
        <f>年末調整2!U31</f>
        <v>0</v>
      </c>
      <c r="CR147" s="1120"/>
      <c r="CS147" s="1120"/>
      <c r="CT147" s="1120"/>
      <c r="CU147" s="1120"/>
      <c r="CV147" s="1120"/>
      <c r="CW147" s="1120"/>
      <c r="CX147" s="15"/>
      <c r="CY147" s="16"/>
    </row>
    <row r="148" spans="10:103" ht="3" customHeight="1" x14ac:dyDescent="0.15">
      <c r="J148" s="1763"/>
      <c r="K148" s="1763"/>
      <c r="L148" s="1763"/>
      <c r="M148" s="1120"/>
      <c r="N148" s="1120"/>
      <c r="O148" s="1120"/>
      <c r="P148" s="1120"/>
      <c r="Q148" s="1120"/>
      <c r="R148" s="1120"/>
      <c r="S148" s="1120"/>
      <c r="T148" s="18"/>
      <c r="U148" s="1120"/>
      <c r="V148" s="1120"/>
      <c r="W148" s="1120"/>
      <c r="X148" s="1120"/>
      <c r="Y148" s="1120"/>
      <c r="Z148" s="1120"/>
      <c r="AA148" s="18"/>
      <c r="AB148" s="1120"/>
      <c r="AC148" s="1120"/>
      <c r="AD148" s="1120"/>
      <c r="AE148" s="1120"/>
      <c r="AF148" s="1120"/>
      <c r="AG148" s="1120"/>
      <c r="AH148" s="1120"/>
      <c r="AK148" s="1764"/>
      <c r="AL148" s="1764"/>
      <c r="AN148" s="1120"/>
      <c r="AO148" s="1120"/>
      <c r="AP148" s="1120"/>
      <c r="AQ148" s="1120"/>
      <c r="AR148" s="1120"/>
      <c r="AS148" s="1120"/>
      <c r="AT148" s="1120"/>
      <c r="AU148" s="1120"/>
      <c r="AW148" s="1766"/>
      <c r="AX148" s="1766"/>
      <c r="AY148" s="1766"/>
      <c r="AZ148" s="1766"/>
      <c r="BA148" s="1766"/>
      <c r="BB148" s="14"/>
      <c r="BC148" s="1767"/>
      <c r="BD148" s="1767"/>
      <c r="BE148" s="1767"/>
      <c r="BF148" s="1767"/>
      <c r="BG148" s="1767"/>
      <c r="BH148" s="1767"/>
      <c r="BI148" s="11"/>
      <c r="BJ148" s="11"/>
      <c r="CD148" s="15"/>
      <c r="CE148" s="15"/>
      <c r="CF148" s="15"/>
      <c r="CG148" s="15"/>
      <c r="CH148" s="15"/>
      <c r="CI148" s="15"/>
      <c r="CJ148" s="15"/>
      <c r="CK148" s="15"/>
      <c r="CL148" s="15"/>
      <c r="CM148" s="15"/>
      <c r="CN148" s="15"/>
      <c r="CO148" s="15"/>
      <c r="CP148" s="15"/>
      <c r="CQ148" s="1120"/>
      <c r="CR148" s="1120"/>
      <c r="CS148" s="1120"/>
      <c r="CT148" s="1120"/>
      <c r="CU148" s="1120"/>
      <c r="CV148" s="1120"/>
      <c r="CW148" s="1120"/>
      <c r="CX148" s="15"/>
      <c r="CY148" s="16"/>
    </row>
    <row r="149" spans="10:103" ht="3" customHeight="1" x14ac:dyDescent="0.15">
      <c r="J149" s="1763"/>
      <c r="K149" s="1763"/>
      <c r="L149" s="1763"/>
      <c r="M149" s="1120"/>
      <c r="N149" s="1120"/>
      <c r="O149" s="1120"/>
      <c r="P149" s="1120"/>
      <c r="Q149" s="1120"/>
      <c r="R149" s="1120"/>
      <c r="S149" s="1120"/>
      <c r="T149" s="18"/>
      <c r="U149" s="1120"/>
      <c r="V149" s="1120"/>
      <c r="W149" s="1120"/>
      <c r="X149" s="1120"/>
      <c r="Y149" s="1120"/>
      <c r="Z149" s="1120"/>
      <c r="AA149" s="18"/>
      <c r="AB149" s="1120"/>
      <c r="AC149" s="1120"/>
      <c r="AD149" s="1120"/>
      <c r="AE149" s="1120"/>
      <c r="AF149" s="1120"/>
      <c r="AG149" s="1120"/>
      <c r="AH149" s="1120"/>
      <c r="AK149" s="1764"/>
      <c r="AL149" s="1764"/>
      <c r="AN149" s="1120"/>
      <c r="AO149" s="1120"/>
      <c r="AP149" s="1120"/>
      <c r="AQ149" s="1120"/>
      <c r="AR149" s="1120"/>
      <c r="AS149" s="1120"/>
      <c r="AT149" s="1120"/>
      <c r="AU149" s="1120"/>
      <c r="AW149" s="18"/>
      <c r="AX149" s="18"/>
      <c r="AY149" s="18"/>
      <c r="AZ149" s="18"/>
      <c r="BA149" s="18"/>
      <c r="BB149" s="14"/>
      <c r="BC149" s="321"/>
      <c r="BD149" s="321"/>
      <c r="BE149" s="321"/>
      <c r="BF149" s="321"/>
      <c r="BG149" s="321"/>
      <c r="BH149" s="321"/>
      <c r="BI149" s="11"/>
      <c r="BJ149" s="11"/>
      <c r="CD149" s="15"/>
      <c r="CE149" s="15"/>
      <c r="CF149" s="15"/>
      <c r="CG149" s="15"/>
      <c r="CH149" s="15"/>
      <c r="CI149" s="15"/>
      <c r="CJ149" s="15"/>
      <c r="CK149" s="15"/>
      <c r="CL149" s="15"/>
      <c r="CM149" s="15"/>
      <c r="CN149" s="15"/>
      <c r="CO149" s="15"/>
      <c r="CP149" s="15"/>
      <c r="CQ149" s="1120"/>
      <c r="CR149" s="1120"/>
      <c r="CS149" s="1120"/>
      <c r="CT149" s="1120"/>
      <c r="CU149" s="1120"/>
      <c r="CV149" s="1120"/>
      <c r="CW149" s="1120"/>
      <c r="CX149" s="15"/>
      <c r="CY149" s="16"/>
    </row>
    <row r="150" spans="10:103" ht="3" customHeight="1" x14ac:dyDescent="0.15">
      <c r="AW150" s="18"/>
      <c r="AX150" s="18"/>
      <c r="AY150" s="18"/>
      <c r="AZ150" s="18"/>
      <c r="BA150" s="18"/>
      <c r="BB150" s="14"/>
      <c r="BC150" s="321"/>
      <c r="BD150" s="321"/>
      <c r="BE150" s="321"/>
      <c r="BF150" s="321"/>
      <c r="BG150" s="321"/>
      <c r="BH150" s="321"/>
      <c r="BI150" s="11"/>
      <c r="BJ150" s="11"/>
      <c r="CD150" s="15"/>
      <c r="CE150" s="15"/>
      <c r="CF150" s="15"/>
      <c r="CG150" s="15"/>
      <c r="CH150" s="15"/>
      <c r="CI150" s="15"/>
      <c r="CJ150" s="15"/>
      <c r="CK150" s="15"/>
      <c r="CL150" s="15"/>
      <c r="CM150" s="15"/>
      <c r="CN150" s="15"/>
      <c r="CO150" s="15"/>
      <c r="CP150" s="15"/>
      <c r="CQ150" s="1120"/>
      <c r="CR150" s="1120"/>
      <c r="CS150" s="1120"/>
      <c r="CT150" s="1120"/>
      <c r="CU150" s="1120"/>
      <c r="CV150" s="1120"/>
      <c r="CW150" s="1120"/>
      <c r="CX150" s="15"/>
      <c r="CY150" s="16"/>
    </row>
    <row r="151" spans="10:103" ht="3" customHeight="1" x14ac:dyDescent="0.15">
      <c r="AP151" s="1765">
        <f>給与金額!U8</f>
        <v>0</v>
      </c>
      <c r="AQ151" s="1765"/>
      <c r="AR151" s="1765"/>
      <c r="AS151" s="1765"/>
      <c r="AT151" s="1765"/>
      <c r="AW151" s="18"/>
      <c r="AX151" s="18"/>
      <c r="AY151" s="18"/>
      <c r="AZ151" s="18"/>
      <c r="BA151" s="18"/>
      <c r="BB151" s="14"/>
      <c r="BC151" s="321"/>
      <c r="BD151" s="321"/>
      <c r="BE151" s="321"/>
      <c r="BF151" s="321"/>
      <c r="BG151" s="321"/>
      <c r="BH151" s="321"/>
      <c r="BI151" s="11"/>
      <c r="BJ151" s="11"/>
      <c r="CD151" s="15"/>
      <c r="CE151" s="15"/>
      <c r="CF151" s="15"/>
      <c r="CG151" s="15"/>
      <c r="CH151" s="15"/>
      <c r="CI151" s="15"/>
      <c r="CJ151" s="15"/>
      <c r="CK151" s="15"/>
      <c r="CL151" s="15"/>
      <c r="CM151" s="15"/>
      <c r="CN151" s="15"/>
      <c r="CO151" s="15"/>
      <c r="CP151" s="15"/>
      <c r="CQ151" s="1120" t="str">
        <f>年末調整2!U32</f>
        <v/>
      </c>
      <c r="CR151" s="1120"/>
      <c r="CS151" s="1120"/>
      <c r="CT151" s="1120"/>
      <c r="CU151" s="1120"/>
      <c r="CV151" s="1120"/>
      <c r="CW151" s="1120"/>
      <c r="CX151" s="15"/>
      <c r="CY151" s="16"/>
    </row>
    <row r="152" spans="10:103" ht="3" customHeight="1" x14ac:dyDescent="0.15">
      <c r="AP152" s="1765"/>
      <c r="AQ152" s="1765"/>
      <c r="AR152" s="1765"/>
      <c r="AS152" s="1765"/>
      <c r="AT152" s="1765"/>
      <c r="AW152" s="18"/>
      <c r="AX152" s="18"/>
      <c r="AY152" s="18"/>
      <c r="AZ152" s="18"/>
      <c r="BA152" s="18"/>
      <c r="BB152" s="14"/>
      <c r="BC152" s="321"/>
      <c r="BD152" s="321"/>
      <c r="BE152" s="321"/>
      <c r="BF152" s="321"/>
      <c r="BG152" s="321"/>
      <c r="BH152" s="321"/>
      <c r="BI152" s="11"/>
      <c r="BJ152" s="11"/>
      <c r="CD152" s="15"/>
      <c r="CE152" s="15"/>
      <c r="CF152" s="15"/>
      <c r="CG152" s="15"/>
      <c r="CH152" s="15"/>
      <c r="CI152" s="15"/>
      <c r="CJ152" s="15"/>
      <c r="CK152" s="15"/>
      <c r="CL152" s="15"/>
      <c r="CM152" s="15"/>
      <c r="CN152" s="15"/>
      <c r="CO152" s="15"/>
      <c r="CP152" s="15"/>
      <c r="CQ152" s="1120"/>
      <c r="CR152" s="1120"/>
      <c r="CS152" s="1120"/>
      <c r="CT152" s="1120"/>
      <c r="CU152" s="1120"/>
      <c r="CV152" s="1120"/>
      <c r="CW152" s="1120"/>
      <c r="CX152" s="15"/>
      <c r="CY152" s="16"/>
    </row>
    <row r="153" spans="10:103" ht="3" customHeight="1" x14ac:dyDescent="0.15">
      <c r="AP153" s="1765"/>
      <c r="AQ153" s="1765"/>
      <c r="AR153" s="1765"/>
      <c r="AS153" s="1765"/>
      <c r="AT153" s="1765"/>
      <c r="AW153" s="1766">
        <f>給与金額!X8</f>
        <v>0</v>
      </c>
      <c r="AX153" s="1766"/>
      <c r="AY153" s="1766"/>
      <c r="AZ153" s="1766"/>
      <c r="BA153" s="1766"/>
      <c r="BB153" s="14"/>
      <c r="BC153" s="1767">
        <f>給与金額!Y8</f>
        <v>0</v>
      </c>
      <c r="BD153" s="1767"/>
      <c r="BE153" s="1767"/>
      <c r="BF153" s="1767"/>
      <c r="BG153" s="1767"/>
      <c r="BH153" s="1767"/>
      <c r="BI153" s="11"/>
      <c r="BJ153" s="11"/>
      <c r="CD153" s="15"/>
      <c r="CE153" s="15"/>
      <c r="CF153" s="15"/>
      <c r="CG153" s="15"/>
      <c r="CH153" s="15"/>
      <c r="CI153" s="15"/>
      <c r="CJ153" s="15"/>
      <c r="CK153" s="15"/>
      <c r="CL153" s="15"/>
      <c r="CM153" s="15"/>
      <c r="CN153" s="15"/>
      <c r="CO153" s="15"/>
      <c r="CP153" s="15"/>
      <c r="CQ153" s="1120"/>
      <c r="CR153" s="1120"/>
      <c r="CS153" s="1120"/>
      <c r="CT153" s="1120"/>
      <c r="CU153" s="1120"/>
      <c r="CV153" s="1120"/>
      <c r="CW153" s="1120"/>
      <c r="CX153" s="15"/>
      <c r="CY153" s="16"/>
    </row>
    <row r="154" spans="10:103" ht="3" customHeight="1" x14ac:dyDescent="0.15">
      <c r="J154" s="1763">
        <f>給与金額!O8</f>
        <v>0</v>
      </c>
      <c r="K154" s="1763">
        <f>給与金額!P8</f>
        <v>0</v>
      </c>
      <c r="L154" s="1763"/>
      <c r="M154" s="1120">
        <f>給与金額!Q8</f>
        <v>0</v>
      </c>
      <c r="N154" s="1120"/>
      <c r="O154" s="1120"/>
      <c r="P154" s="1120"/>
      <c r="Q154" s="1120"/>
      <c r="R154" s="1120"/>
      <c r="S154" s="1120"/>
      <c r="U154" s="1120">
        <f>給与金額!R8</f>
        <v>0</v>
      </c>
      <c r="V154" s="1120"/>
      <c r="W154" s="1120"/>
      <c r="X154" s="1120"/>
      <c r="Y154" s="1120"/>
      <c r="Z154" s="1120"/>
      <c r="AA154" s="18"/>
      <c r="AB154" s="1120">
        <f>給与金額!S8</f>
        <v>0</v>
      </c>
      <c r="AC154" s="1120"/>
      <c r="AD154" s="1120"/>
      <c r="AE154" s="1120"/>
      <c r="AF154" s="1120"/>
      <c r="AG154" s="1120"/>
      <c r="AH154" s="1120"/>
      <c r="AK154" s="1764">
        <f>給与金額!T8</f>
        <v>0</v>
      </c>
      <c r="AL154" s="1764"/>
      <c r="AN154" s="1120">
        <f>給与金額!W8</f>
        <v>0</v>
      </c>
      <c r="AO154" s="1120"/>
      <c r="AP154" s="1120"/>
      <c r="AQ154" s="1120"/>
      <c r="AR154" s="1120"/>
      <c r="AS154" s="1120"/>
      <c r="AT154" s="1120"/>
      <c r="AU154" s="1120"/>
      <c r="AW154" s="1766"/>
      <c r="AX154" s="1766"/>
      <c r="AY154" s="1766"/>
      <c r="AZ154" s="1766"/>
      <c r="BA154" s="1766"/>
      <c r="BB154" s="14"/>
      <c r="BC154" s="1767"/>
      <c r="BD154" s="1767"/>
      <c r="BE154" s="1767"/>
      <c r="BF154" s="1767"/>
      <c r="BG154" s="1767"/>
      <c r="BH154" s="1767"/>
      <c r="BI154" s="11"/>
      <c r="BJ154" s="11"/>
      <c r="CD154" s="15"/>
      <c r="CE154" s="15"/>
      <c r="CF154" s="15"/>
      <c r="CG154" s="15"/>
      <c r="CH154" s="15"/>
      <c r="CI154" s="15"/>
      <c r="CJ154" s="15"/>
      <c r="CK154" s="15"/>
      <c r="CL154" s="15"/>
      <c r="CM154" s="15"/>
      <c r="CN154" s="15"/>
      <c r="CO154" s="15"/>
      <c r="CP154" s="15"/>
      <c r="CQ154" s="1120"/>
      <c r="CR154" s="1120"/>
      <c r="CS154" s="1120"/>
      <c r="CT154" s="1120"/>
      <c r="CU154" s="1120"/>
      <c r="CV154" s="1120"/>
      <c r="CW154" s="1120"/>
      <c r="CX154" s="15"/>
      <c r="CY154" s="16"/>
    </row>
    <row r="155" spans="10:103" ht="3" customHeight="1" x14ac:dyDescent="0.15">
      <c r="J155" s="1763"/>
      <c r="K155" s="1763"/>
      <c r="L155" s="1763"/>
      <c r="M155" s="1120"/>
      <c r="N155" s="1120"/>
      <c r="O155" s="1120"/>
      <c r="P155" s="1120"/>
      <c r="Q155" s="1120"/>
      <c r="R155" s="1120"/>
      <c r="S155" s="1120"/>
      <c r="U155" s="1120"/>
      <c r="V155" s="1120"/>
      <c r="W155" s="1120"/>
      <c r="X155" s="1120"/>
      <c r="Y155" s="1120"/>
      <c r="Z155" s="1120"/>
      <c r="AA155" s="18"/>
      <c r="AB155" s="1120"/>
      <c r="AC155" s="1120"/>
      <c r="AD155" s="1120"/>
      <c r="AE155" s="1120"/>
      <c r="AF155" s="1120"/>
      <c r="AG155" s="1120"/>
      <c r="AH155" s="1120"/>
      <c r="AK155" s="1764"/>
      <c r="AL155" s="1764"/>
      <c r="AN155" s="1120"/>
      <c r="AO155" s="1120"/>
      <c r="AP155" s="1120"/>
      <c r="AQ155" s="1120"/>
      <c r="AR155" s="1120"/>
      <c r="AS155" s="1120"/>
      <c r="AT155" s="1120"/>
      <c r="AU155" s="1120"/>
      <c r="AW155" s="1766"/>
      <c r="AX155" s="1766"/>
      <c r="AY155" s="1766"/>
      <c r="AZ155" s="1766"/>
      <c r="BA155" s="1766"/>
      <c r="BB155" s="14"/>
      <c r="BC155" s="1767"/>
      <c r="BD155" s="1767"/>
      <c r="BE155" s="1767"/>
      <c r="BF155" s="1767"/>
      <c r="BG155" s="1767"/>
      <c r="BH155" s="1767"/>
      <c r="BI155" s="11"/>
      <c r="BJ155" s="11"/>
      <c r="CD155" s="15"/>
      <c r="CE155" s="15"/>
      <c r="CF155" s="15"/>
      <c r="CG155" s="15"/>
      <c r="CH155" s="15"/>
      <c r="CI155" s="15"/>
      <c r="CJ155" s="15"/>
      <c r="CK155" s="15"/>
      <c r="CL155" s="15"/>
      <c r="CM155" s="15"/>
      <c r="CN155" s="15"/>
      <c r="CO155" s="15"/>
      <c r="CP155" s="15"/>
      <c r="CQ155" s="1120">
        <f>年末調整2!U33</f>
        <v>0</v>
      </c>
      <c r="CR155" s="1120"/>
      <c r="CS155" s="1120"/>
      <c r="CT155" s="1120"/>
      <c r="CU155" s="1120"/>
      <c r="CV155" s="1120"/>
      <c r="CW155" s="1120"/>
      <c r="CX155" s="15"/>
      <c r="CY155" s="16"/>
    </row>
    <row r="156" spans="10:103" ht="3" customHeight="1" x14ac:dyDescent="0.15">
      <c r="J156" s="1763"/>
      <c r="K156" s="1763"/>
      <c r="L156" s="1763"/>
      <c r="M156" s="1120"/>
      <c r="N156" s="1120"/>
      <c r="O156" s="1120"/>
      <c r="P156" s="1120"/>
      <c r="Q156" s="1120"/>
      <c r="R156" s="1120"/>
      <c r="S156" s="1120"/>
      <c r="U156" s="1120"/>
      <c r="V156" s="1120"/>
      <c r="W156" s="1120"/>
      <c r="X156" s="1120"/>
      <c r="Y156" s="1120"/>
      <c r="Z156" s="1120"/>
      <c r="AA156" s="18"/>
      <c r="AB156" s="1120"/>
      <c r="AC156" s="1120"/>
      <c r="AD156" s="1120"/>
      <c r="AE156" s="1120"/>
      <c r="AF156" s="1120"/>
      <c r="AG156" s="1120"/>
      <c r="AH156" s="1120"/>
      <c r="AK156" s="1764"/>
      <c r="AL156" s="1764"/>
      <c r="AN156" s="1120"/>
      <c r="AO156" s="1120"/>
      <c r="AP156" s="1120"/>
      <c r="AQ156" s="1120"/>
      <c r="AR156" s="1120"/>
      <c r="AS156" s="1120"/>
      <c r="AT156" s="1120"/>
      <c r="AU156" s="1120"/>
      <c r="AW156" s="18"/>
      <c r="AX156" s="18"/>
      <c r="AY156" s="18"/>
      <c r="AZ156" s="18"/>
      <c r="BA156" s="18"/>
      <c r="BB156" s="14"/>
      <c r="BC156" s="321"/>
      <c r="BD156" s="321"/>
      <c r="BE156" s="321"/>
      <c r="BF156" s="321"/>
      <c r="BG156" s="321"/>
      <c r="BH156" s="321"/>
      <c r="BI156" s="11"/>
      <c r="BJ156" s="11"/>
      <c r="CD156" s="15"/>
      <c r="CE156" s="15"/>
      <c r="CF156" s="15"/>
      <c r="CG156" s="15"/>
      <c r="CH156" s="15"/>
      <c r="CI156" s="15"/>
      <c r="CJ156" s="15"/>
      <c r="CK156" s="15"/>
      <c r="CL156" s="15"/>
      <c r="CM156" s="15"/>
      <c r="CN156" s="15"/>
      <c r="CO156" s="15"/>
      <c r="CP156" s="15"/>
      <c r="CQ156" s="1120"/>
      <c r="CR156" s="1120"/>
      <c r="CS156" s="1120"/>
      <c r="CT156" s="1120"/>
      <c r="CU156" s="1120"/>
      <c r="CV156" s="1120"/>
      <c r="CW156" s="1120"/>
      <c r="CX156" s="15"/>
      <c r="CY156" s="16"/>
    </row>
    <row r="157" spans="10:103" ht="3" customHeight="1" x14ac:dyDescent="0.15">
      <c r="AW157" s="18"/>
      <c r="AX157" s="18"/>
      <c r="AY157" s="18"/>
      <c r="AZ157" s="18"/>
      <c r="BA157" s="18"/>
      <c r="BB157" s="14"/>
      <c r="BC157" s="321"/>
      <c r="BD157" s="321"/>
      <c r="BE157" s="321"/>
      <c r="BF157" s="321"/>
      <c r="BG157" s="321"/>
      <c r="BH157" s="321"/>
      <c r="BI157" s="11"/>
      <c r="BJ157" s="11"/>
      <c r="CD157" s="15"/>
      <c r="CE157" s="15"/>
      <c r="CF157" s="15"/>
      <c r="CG157" s="15"/>
      <c r="CH157" s="15"/>
      <c r="CI157" s="15"/>
      <c r="CJ157" s="15"/>
      <c r="CK157" s="15"/>
      <c r="CL157" s="15"/>
      <c r="CM157" s="15"/>
      <c r="CN157" s="15"/>
      <c r="CO157" s="15"/>
      <c r="CP157" s="15"/>
      <c r="CQ157" s="1120"/>
      <c r="CR157" s="1120"/>
      <c r="CS157" s="1120"/>
      <c r="CT157" s="1120"/>
      <c r="CU157" s="1120"/>
      <c r="CV157" s="1120"/>
      <c r="CW157" s="1120"/>
      <c r="CX157" s="15"/>
      <c r="CY157" s="16"/>
    </row>
    <row r="158" spans="10:103" ht="3" customHeight="1" x14ac:dyDescent="0.15">
      <c r="AP158" s="1765" t="e">
        <f>給与金額!#REF!</f>
        <v>#REF!</v>
      </c>
      <c r="AQ158" s="1765"/>
      <c r="AR158" s="1765"/>
      <c r="AS158" s="1765"/>
      <c r="AT158" s="1765"/>
      <c r="AW158" s="18"/>
      <c r="AX158" s="18"/>
      <c r="AY158" s="18"/>
      <c r="AZ158" s="18"/>
      <c r="BA158" s="18"/>
      <c r="BB158" s="14"/>
      <c r="BC158" s="321"/>
      <c r="BD158" s="321"/>
      <c r="BE158" s="321"/>
      <c r="BF158" s="321"/>
      <c r="BG158" s="321"/>
      <c r="BH158" s="321"/>
      <c r="BI158" s="11"/>
      <c r="BJ158" s="11"/>
      <c r="CD158" s="15"/>
      <c r="CE158" s="15"/>
      <c r="CF158" s="15"/>
      <c r="CG158" s="15"/>
      <c r="CH158" s="15"/>
      <c r="CI158" s="15"/>
      <c r="CJ158" s="15"/>
      <c r="CK158" s="15"/>
      <c r="CL158" s="15"/>
      <c r="CM158" s="15"/>
      <c r="CN158" s="15"/>
      <c r="CO158" s="15"/>
      <c r="CP158" s="15"/>
      <c r="CQ158" s="1120"/>
      <c r="CR158" s="1120"/>
      <c r="CS158" s="1120"/>
      <c r="CT158" s="1120"/>
      <c r="CU158" s="1120"/>
      <c r="CV158" s="1120"/>
      <c r="CW158" s="1120"/>
      <c r="CX158" s="15"/>
      <c r="CY158" s="16"/>
    </row>
    <row r="159" spans="10:103" ht="3" customHeight="1" x14ac:dyDescent="0.15">
      <c r="AP159" s="1765"/>
      <c r="AQ159" s="1765"/>
      <c r="AR159" s="1765"/>
      <c r="AS159" s="1765"/>
      <c r="AT159" s="1765"/>
      <c r="AW159" s="1766" t="e">
        <f>給与金額!#REF!</f>
        <v>#REF!</v>
      </c>
      <c r="AX159" s="1766"/>
      <c r="AY159" s="1766"/>
      <c r="AZ159" s="1766"/>
      <c r="BA159" s="1766"/>
      <c r="BB159" s="14"/>
      <c r="BC159" s="1767" t="e">
        <f>給与金額!#REF!</f>
        <v>#REF!</v>
      </c>
      <c r="BD159" s="1767"/>
      <c r="BE159" s="1767"/>
      <c r="BF159" s="1767"/>
      <c r="BG159" s="1767"/>
      <c r="BH159" s="1767"/>
      <c r="BI159" s="11"/>
      <c r="BJ159" s="11"/>
      <c r="CD159" s="15"/>
      <c r="CE159" s="15"/>
      <c r="CF159" s="15"/>
      <c r="CG159" s="15"/>
      <c r="CH159" s="15"/>
      <c r="CI159" s="15"/>
      <c r="CJ159" s="15"/>
      <c r="CK159" s="15"/>
      <c r="CL159" s="15"/>
      <c r="CM159" s="15"/>
      <c r="CN159" s="15"/>
      <c r="CO159" s="15"/>
      <c r="CP159" s="15"/>
      <c r="CQ159" s="1120">
        <f>年末調整2!U34</f>
        <v>0</v>
      </c>
      <c r="CR159" s="1120"/>
      <c r="CS159" s="1120"/>
      <c r="CT159" s="1120"/>
      <c r="CU159" s="1120"/>
      <c r="CV159" s="1120"/>
      <c r="CW159" s="1120"/>
      <c r="CX159" s="15"/>
      <c r="CY159" s="16"/>
    </row>
    <row r="160" spans="10:103" ht="3" customHeight="1" x14ac:dyDescent="0.15">
      <c r="J160" s="1763" t="e">
        <f>給与金額!#REF!</f>
        <v>#REF!</v>
      </c>
      <c r="K160" s="1763" t="e">
        <f>給与金額!#REF!</f>
        <v>#REF!</v>
      </c>
      <c r="L160" s="1763"/>
      <c r="M160" s="1120" t="e">
        <f>給与金額!#REF!</f>
        <v>#REF!</v>
      </c>
      <c r="N160" s="1120"/>
      <c r="O160" s="1120"/>
      <c r="P160" s="1120"/>
      <c r="Q160" s="1120"/>
      <c r="R160" s="1120"/>
      <c r="S160" s="1120"/>
      <c r="U160" s="1120" t="e">
        <f>給与金額!#REF!</f>
        <v>#REF!</v>
      </c>
      <c r="V160" s="1120"/>
      <c r="W160" s="1120"/>
      <c r="X160" s="1120"/>
      <c r="Y160" s="1120"/>
      <c r="Z160" s="1120"/>
      <c r="AA160" s="18"/>
      <c r="AB160" s="1120" t="e">
        <f>給与金額!#REF!</f>
        <v>#REF!</v>
      </c>
      <c r="AC160" s="1120"/>
      <c r="AD160" s="1120"/>
      <c r="AE160" s="1120"/>
      <c r="AF160" s="1120"/>
      <c r="AG160" s="1120"/>
      <c r="AH160" s="1120"/>
      <c r="AK160" s="1764" t="e">
        <f>給与金額!#REF!</f>
        <v>#REF!</v>
      </c>
      <c r="AL160" s="1764"/>
      <c r="AP160" s="1765"/>
      <c r="AQ160" s="1765"/>
      <c r="AR160" s="1765"/>
      <c r="AS160" s="1765"/>
      <c r="AT160" s="1765"/>
      <c r="AW160" s="1766"/>
      <c r="AX160" s="1766"/>
      <c r="AY160" s="1766"/>
      <c r="AZ160" s="1766"/>
      <c r="BA160" s="1766"/>
      <c r="BB160" s="14"/>
      <c r="BC160" s="1767"/>
      <c r="BD160" s="1767"/>
      <c r="BE160" s="1767"/>
      <c r="BF160" s="1767"/>
      <c r="BG160" s="1767"/>
      <c r="BH160" s="1767"/>
      <c r="BI160" s="11"/>
      <c r="BJ160" s="11"/>
      <c r="CD160" s="15"/>
      <c r="CE160" s="15"/>
      <c r="CF160" s="15"/>
      <c r="CG160" s="15"/>
      <c r="CH160" s="15"/>
      <c r="CI160" s="15"/>
      <c r="CJ160" s="15"/>
      <c r="CK160" s="15"/>
      <c r="CL160" s="15"/>
      <c r="CM160" s="15"/>
      <c r="CN160" s="15"/>
      <c r="CO160" s="15"/>
      <c r="CP160" s="15"/>
      <c r="CQ160" s="1120"/>
      <c r="CR160" s="1120"/>
      <c r="CS160" s="1120"/>
      <c r="CT160" s="1120"/>
      <c r="CU160" s="1120"/>
      <c r="CV160" s="1120"/>
      <c r="CW160" s="1120"/>
      <c r="CX160" s="15"/>
      <c r="CY160" s="16"/>
    </row>
    <row r="161" spans="10:103" ht="3" customHeight="1" x14ac:dyDescent="0.15">
      <c r="J161" s="1763"/>
      <c r="K161" s="1763"/>
      <c r="L161" s="1763"/>
      <c r="M161" s="1120"/>
      <c r="N161" s="1120"/>
      <c r="O161" s="1120"/>
      <c r="P161" s="1120"/>
      <c r="Q161" s="1120"/>
      <c r="R161" s="1120"/>
      <c r="S161" s="1120"/>
      <c r="U161" s="1120"/>
      <c r="V161" s="1120"/>
      <c r="W161" s="1120"/>
      <c r="X161" s="1120"/>
      <c r="Y161" s="1120"/>
      <c r="Z161" s="1120"/>
      <c r="AA161" s="18"/>
      <c r="AB161" s="1120"/>
      <c r="AC161" s="1120"/>
      <c r="AD161" s="1120"/>
      <c r="AE161" s="1120"/>
      <c r="AF161" s="1120"/>
      <c r="AG161" s="1120"/>
      <c r="AH161" s="1120"/>
      <c r="AK161" s="1764"/>
      <c r="AL161" s="1764"/>
      <c r="AN161" s="1120" t="e">
        <f>給与金額!#REF!</f>
        <v>#REF!</v>
      </c>
      <c r="AO161" s="1120"/>
      <c r="AP161" s="1120"/>
      <c r="AQ161" s="1120"/>
      <c r="AR161" s="1120"/>
      <c r="AS161" s="1120"/>
      <c r="AT161" s="1120"/>
      <c r="AU161" s="1120"/>
      <c r="AW161" s="1766"/>
      <c r="AX161" s="1766"/>
      <c r="AY161" s="1766"/>
      <c r="AZ161" s="1766"/>
      <c r="BA161" s="1766"/>
      <c r="BB161" s="14"/>
      <c r="BC161" s="1767"/>
      <c r="BD161" s="1767"/>
      <c r="BE161" s="1767"/>
      <c r="BF161" s="1767"/>
      <c r="BG161" s="1767"/>
      <c r="BH161" s="1767"/>
      <c r="BI161" s="11"/>
      <c r="BJ161" s="11"/>
      <c r="CD161" s="15"/>
      <c r="CE161" s="15"/>
      <c r="CF161" s="15"/>
      <c r="CG161" s="15"/>
      <c r="CH161" s="15"/>
      <c r="CI161" s="15"/>
      <c r="CJ161" s="15"/>
      <c r="CK161" s="15"/>
      <c r="CL161" s="15"/>
      <c r="CM161" s="15"/>
      <c r="CN161" s="15"/>
      <c r="CO161" s="15"/>
      <c r="CP161" s="15"/>
      <c r="CQ161" s="1120"/>
      <c r="CR161" s="1120"/>
      <c r="CS161" s="1120"/>
      <c r="CT161" s="1120"/>
      <c r="CU161" s="1120"/>
      <c r="CV161" s="1120"/>
      <c r="CW161" s="1120"/>
      <c r="CX161" s="15"/>
      <c r="CY161" s="16"/>
    </row>
    <row r="162" spans="10:103" ht="3" customHeight="1" x14ac:dyDescent="0.15">
      <c r="J162" s="1763"/>
      <c r="K162" s="1763"/>
      <c r="L162" s="1763"/>
      <c r="M162" s="1120"/>
      <c r="N162" s="1120"/>
      <c r="O162" s="1120"/>
      <c r="P162" s="1120"/>
      <c r="Q162" s="1120"/>
      <c r="R162" s="1120"/>
      <c r="S162" s="1120"/>
      <c r="U162" s="1120"/>
      <c r="V162" s="1120"/>
      <c r="W162" s="1120"/>
      <c r="X162" s="1120"/>
      <c r="Y162" s="1120"/>
      <c r="Z162" s="1120"/>
      <c r="AA162" s="18"/>
      <c r="AB162" s="1120"/>
      <c r="AC162" s="1120"/>
      <c r="AD162" s="1120"/>
      <c r="AE162" s="1120"/>
      <c r="AF162" s="1120"/>
      <c r="AG162" s="1120"/>
      <c r="AH162" s="1120"/>
      <c r="AK162" s="1764"/>
      <c r="AL162" s="1764"/>
      <c r="AN162" s="1120"/>
      <c r="AO162" s="1120"/>
      <c r="AP162" s="1120"/>
      <c r="AQ162" s="1120"/>
      <c r="AR162" s="1120"/>
      <c r="AS162" s="1120"/>
      <c r="AT162" s="1120"/>
      <c r="AU162" s="1120"/>
      <c r="AW162" s="18"/>
      <c r="AX162" s="18"/>
      <c r="AY162" s="18"/>
      <c r="AZ162" s="18"/>
      <c r="BA162" s="18"/>
      <c r="BB162" s="14"/>
      <c r="BC162" s="321"/>
      <c r="BD162" s="321"/>
      <c r="BE162" s="321"/>
      <c r="BF162" s="321"/>
      <c r="BG162" s="321"/>
      <c r="BH162" s="321"/>
      <c r="BI162" s="11"/>
      <c r="BJ162" s="11"/>
      <c r="CD162" s="15"/>
      <c r="CE162" s="15"/>
      <c r="CF162" s="15"/>
      <c r="CG162" s="15"/>
      <c r="CH162" s="15"/>
      <c r="CI162" s="15"/>
      <c r="CJ162" s="15"/>
      <c r="CK162" s="15"/>
      <c r="CL162" s="15"/>
      <c r="CM162" s="15"/>
      <c r="CN162" s="15"/>
      <c r="CO162" s="15"/>
      <c r="CP162" s="15"/>
      <c r="CQ162" s="1120"/>
      <c r="CR162" s="1120"/>
      <c r="CS162" s="1120"/>
      <c r="CT162" s="1120"/>
      <c r="CU162" s="1120"/>
      <c r="CV162" s="1120"/>
      <c r="CW162" s="1120"/>
      <c r="CX162" s="15"/>
      <c r="CY162" s="16"/>
    </row>
    <row r="163" spans="10:103" ht="3" customHeight="1" x14ac:dyDescent="0.15">
      <c r="AN163" s="1120"/>
      <c r="AO163" s="1120"/>
      <c r="AP163" s="1120"/>
      <c r="AQ163" s="1120"/>
      <c r="AR163" s="1120"/>
      <c r="AS163" s="1120"/>
      <c r="AT163" s="1120"/>
      <c r="AU163" s="1120"/>
      <c r="AW163" s="18"/>
      <c r="AX163" s="18"/>
      <c r="AY163" s="18"/>
      <c r="AZ163" s="18"/>
      <c r="BA163" s="18"/>
      <c r="BB163" s="14"/>
      <c r="BC163" s="321"/>
      <c r="BD163" s="321"/>
      <c r="BE163" s="321"/>
      <c r="BF163" s="321"/>
      <c r="BG163" s="321"/>
      <c r="BH163" s="321"/>
      <c r="BI163" s="11"/>
      <c r="BJ163" s="11"/>
      <c r="CD163" s="15"/>
      <c r="CE163" s="15"/>
      <c r="CF163" s="15"/>
      <c r="CG163" s="15"/>
      <c r="CH163" s="15"/>
      <c r="CI163" s="15"/>
      <c r="CJ163" s="15"/>
      <c r="CK163" s="15"/>
      <c r="CL163" s="15"/>
      <c r="CM163" s="15"/>
      <c r="CN163" s="15"/>
      <c r="CO163" s="15"/>
      <c r="CP163" s="15"/>
      <c r="CQ163" s="1780">
        <f>年末調整2!U35</f>
        <v>0</v>
      </c>
      <c r="CR163" s="1780"/>
      <c r="CS163" s="1780"/>
      <c r="CT163" s="1780"/>
      <c r="CU163" s="1780"/>
      <c r="CV163" s="1780"/>
      <c r="CW163" s="1780"/>
      <c r="CX163" s="15"/>
      <c r="CY163" s="16"/>
    </row>
    <row r="164" spans="10:103" ht="3" customHeight="1" x14ac:dyDescent="0.15">
      <c r="AW164" s="18"/>
      <c r="AX164" s="18"/>
      <c r="AY164" s="18"/>
      <c r="AZ164" s="18"/>
      <c r="BA164" s="18"/>
      <c r="BB164" s="14"/>
      <c r="BC164" s="321"/>
      <c r="BD164" s="321"/>
      <c r="BE164" s="321"/>
      <c r="BF164" s="321"/>
      <c r="BG164" s="321"/>
      <c r="BH164" s="321"/>
      <c r="BI164" s="11"/>
      <c r="BJ164" s="11"/>
      <c r="CD164" s="15"/>
      <c r="CE164" s="15"/>
      <c r="CF164" s="15"/>
      <c r="CG164" s="15"/>
      <c r="CH164" s="15"/>
      <c r="CI164" s="15"/>
      <c r="CJ164" s="15"/>
      <c r="CK164" s="15"/>
      <c r="CL164" s="15"/>
      <c r="CM164" s="15"/>
      <c r="CN164" s="15"/>
      <c r="CO164" s="15"/>
      <c r="CP164" s="15"/>
      <c r="CQ164" s="1780"/>
      <c r="CR164" s="1780"/>
      <c r="CS164" s="1780"/>
      <c r="CT164" s="1780"/>
      <c r="CU164" s="1780"/>
      <c r="CV164" s="1780"/>
      <c r="CW164" s="1780"/>
      <c r="CX164" s="15"/>
      <c r="CY164" s="16"/>
    </row>
    <row r="165" spans="10:103" ht="3" customHeight="1" x14ac:dyDescent="0.15">
      <c r="AW165" s="18"/>
      <c r="AX165" s="18"/>
      <c r="AY165" s="18"/>
      <c r="AZ165" s="18"/>
      <c r="BA165" s="18"/>
      <c r="BB165" s="14"/>
      <c r="BC165" s="321"/>
      <c r="BD165" s="321"/>
      <c r="BE165" s="321"/>
      <c r="BF165" s="321"/>
      <c r="BG165" s="321"/>
      <c r="BH165" s="321"/>
      <c r="BI165" s="11"/>
      <c r="BJ165" s="11"/>
      <c r="CD165" s="15"/>
      <c r="CE165" s="15"/>
      <c r="CF165" s="15"/>
      <c r="CG165" s="15"/>
      <c r="CH165" s="15"/>
      <c r="CI165" s="15"/>
      <c r="CJ165" s="15"/>
      <c r="CK165" s="15"/>
      <c r="CL165" s="15"/>
      <c r="CM165" s="15"/>
      <c r="CN165" s="15"/>
      <c r="CO165" s="15"/>
      <c r="CP165" s="15"/>
      <c r="CQ165" s="1780"/>
      <c r="CR165" s="1780"/>
      <c r="CS165" s="1780"/>
      <c r="CT165" s="1780"/>
      <c r="CU165" s="1780"/>
      <c r="CV165" s="1780"/>
      <c r="CW165" s="1780"/>
      <c r="CX165" s="15"/>
      <c r="CY165" s="16"/>
    </row>
    <row r="166" spans="10:103" ht="3" customHeight="1" x14ac:dyDescent="0.15">
      <c r="AW166" s="18"/>
      <c r="AX166" s="18"/>
      <c r="AY166" s="18"/>
      <c r="AZ166" s="18"/>
      <c r="BA166" s="18"/>
      <c r="BB166" s="14"/>
      <c r="BC166" s="321"/>
      <c r="BD166" s="321"/>
      <c r="BE166" s="321"/>
      <c r="BF166" s="321"/>
      <c r="BG166" s="321"/>
      <c r="BH166" s="321"/>
      <c r="BI166" s="11"/>
      <c r="BJ166" s="11"/>
      <c r="CD166" s="15"/>
      <c r="CE166" s="15"/>
      <c r="CF166" s="15"/>
      <c r="CG166" s="15"/>
      <c r="CH166" s="15"/>
      <c r="CI166" s="15"/>
      <c r="CJ166" s="15"/>
      <c r="CK166" s="15"/>
      <c r="CL166" s="15"/>
      <c r="CM166" s="15"/>
      <c r="CN166" s="15"/>
      <c r="CO166" s="15"/>
      <c r="CP166" s="15"/>
      <c r="CQ166" s="1780"/>
      <c r="CR166" s="1780"/>
      <c r="CS166" s="1780"/>
      <c r="CT166" s="1780"/>
      <c r="CU166" s="1780"/>
      <c r="CV166" s="1780"/>
      <c r="CW166" s="1780"/>
      <c r="CX166" s="15"/>
      <c r="CY166" s="16"/>
    </row>
    <row r="167" spans="10:103" ht="3" customHeight="1" x14ac:dyDescent="0.15">
      <c r="M167" s="1120">
        <f>給与金額!Q9</f>
        <v>0</v>
      </c>
      <c r="N167" s="1120"/>
      <c r="O167" s="1120"/>
      <c r="P167" s="1120"/>
      <c r="Q167" s="1120"/>
      <c r="R167" s="1120"/>
      <c r="S167" s="1120"/>
      <c r="U167" s="1120">
        <f>給与金額!R9</f>
        <v>0</v>
      </c>
      <c r="V167" s="1120"/>
      <c r="W167" s="1120"/>
      <c r="X167" s="1120"/>
      <c r="Y167" s="1120"/>
      <c r="Z167" s="1120"/>
      <c r="AB167" s="1120">
        <f>給与金額!S9</f>
        <v>0</v>
      </c>
      <c r="AC167" s="1120"/>
      <c r="AD167" s="1120"/>
      <c r="AE167" s="1120"/>
      <c r="AF167" s="1120"/>
      <c r="AG167" s="1120"/>
      <c r="AH167" s="1120"/>
      <c r="AN167" s="1120">
        <f>給与金額!W9</f>
        <v>0</v>
      </c>
      <c r="AO167" s="1120"/>
      <c r="AP167" s="1120"/>
      <c r="AQ167" s="1120"/>
      <c r="AR167" s="1120"/>
      <c r="AS167" s="1120"/>
      <c r="AT167" s="1120"/>
      <c r="AU167" s="1120"/>
      <c r="AW167" s="1766"/>
      <c r="AX167" s="1766"/>
      <c r="AY167" s="1766"/>
      <c r="AZ167" s="1766"/>
      <c r="BA167" s="1766"/>
      <c r="BB167" s="14"/>
      <c r="BC167" s="1767"/>
      <c r="BD167" s="1767"/>
      <c r="BE167" s="1767"/>
      <c r="BF167" s="1767"/>
      <c r="BG167" s="1767"/>
      <c r="BH167" s="1767"/>
      <c r="BI167" s="11"/>
      <c r="BJ167" s="11"/>
      <c r="CD167" s="15"/>
      <c r="CE167" s="15"/>
      <c r="CF167" s="15"/>
      <c r="CG167" s="15"/>
      <c r="CH167" s="15"/>
      <c r="CI167" s="15"/>
      <c r="CJ167" s="15"/>
      <c r="CK167" s="15"/>
      <c r="CL167" s="15"/>
      <c r="CM167" s="15"/>
      <c r="CN167" s="15"/>
      <c r="CO167" s="15"/>
      <c r="CP167" s="15"/>
      <c r="CQ167" s="1120">
        <f>年末調整2!U36</f>
        <v>0</v>
      </c>
      <c r="CR167" s="1120"/>
      <c r="CS167" s="1120"/>
      <c r="CT167" s="1120"/>
      <c r="CU167" s="1120"/>
      <c r="CV167" s="1120"/>
      <c r="CW167" s="1120"/>
      <c r="CX167" s="15"/>
      <c r="CY167" s="16"/>
    </row>
    <row r="168" spans="10:103" ht="3" customHeight="1" x14ac:dyDescent="0.15">
      <c r="M168" s="1120"/>
      <c r="N168" s="1120"/>
      <c r="O168" s="1120"/>
      <c r="P168" s="1120"/>
      <c r="Q168" s="1120"/>
      <c r="R168" s="1120"/>
      <c r="S168" s="1120"/>
      <c r="U168" s="1120"/>
      <c r="V168" s="1120"/>
      <c r="W168" s="1120"/>
      <c r="X168" s="1120"/>
      <c r="Y168" s="1120"/>
      <c r="Z168" s="1120"/>
      <c r="AB168" s="1120"/>
      <c r="AC168" s="1120"/>
      <c r="AD168" s="1120"/>
      <c r="AE168" s="1120"/>
      <c r="AF168" s="1120"/>
      <c r="AG168" s="1120"/>
      <c r="AH168" s="1120"/>
      <c r="AN168" s="1120"/>
      <c r="AO168" s="1120"/>
      <c r="AP168" s="1120"/>
      <c r="AQ168" s="1120"/>
      <c r="AR168" s="1120"/>
      <c r="AS168" s="1120"/>
      <c r="AT168" s="1120"/>
      <c r="AU168" s="1120"/>
      <c r="AW168" s="1766"/>
      <c r="AX168" s="1766"/>
      <c r="AY168" s="1766"/>
      <c r="AZ168" s="1766"/>
      <c r="BA168" s="1766"/>
      <c r="BB168" s="14"/>
      <c r="BC168" s="1767"/>
      <c r="BD168" s="1767"/>
      <c r="BE168" s="1767"/>
      <c r="BF168" s="1767"/>
      <c r="BG168" s="1767"/>
      <c r="BH168" s="1767"/>
      <c r="BI168" s="11"/>
      <c r="BJ168" s="11"/>
      <c r="CD168" s="15"/>
      <c r="CE168" s="15"/>
      <c r="CF168" s="15"/>
      <c r="CG168" s="15"/>
      <c r="CH168" s="15"/>
      <c r="CI168" s="15"/>
      <c r="CJ168" s="15"/>
      <c r="CK168" s="15"/>
      <c r="CL168" s="15"/>
      <c r="CM168" s="15"/>
      <c r="CN168" s="15"/>
      <c r="CO168" s="15"/>
      <c r="CP168" s="15"/>
      <c r="CQ168" s="1120"/>
      <c r="CR168" s="1120"/>
      <c r="CS168" s="1120"/>
      <c r="CT168" s="1120"/>
      <c r="CU168" s="1120"/>
      <c r="CV168" s="1120"/>
      <c r="CW168" s="1120"/>
      <c r="CX168" s="15"/>
      <c r="CY168" s="16"/>
    </row>
    <row r="169" spans="10:103" ht="3" customHeight="1" x14ac:dyDescent="0.15">
      <c r="M169" s="1120"/>
      <c r="N169" s="1120"/>
      <c r="O169" s="1120"/>
      <c r="P169" s="1120"/>
      <c r="Q169" s="1120"/>
      <c r="R169" s="1120"/>
      <c r="S169" s="1120"/>
      <c r="U169" s="1120"/>
      <c r="V169" s="1120"/>
      <c r="W169" s="1120"/>
      <c r="X169" s="1120"/>
      <c r="Y169" s="1120"/>
      <c r="Z169" s="1120"/>
      <c r="AB169" s="1120"/>
      <c r="AC169" s="1120"/>
      <c r="AD169" s="1120"/>
      <c r="AE169" s="1120"/>
      <c r="AF169" s="1120"/>
      <c r="AG169" s="1120"/>
      <c r="AH169" s="1120"/>
      <c r="AN169" s="1120"/>
      <c r="AO169" s="1120"/>
      <c r="AP169" s="1120"/>
      <c r="AQ169" s="1120"/>
      <c r="AR169" s="1120"/>
      <c r="AS169" s="1120"/>
      <c r="AT169" s="1120"/>
      <c r="AU169" s="1120"/>
      <c r="AW169" s="1766"/>
      <c r="AX169" s="1766"/>
      <c r="AY169" s="1766"/>
      <c r="AZ169" s="1766"/>
      <c r="BA169" s="1766"/>
      <c r="BB169" s="14"/>
      <c r="BC169" s="1767"/>
      <c r="BD169" s="1767"/>
      <c r="BE169" s="1767"/>
      <c r="BF169" s="1767"/>
      <c r="BG169" s="1767"/>
      <c r="BH169" s="1767"/>
      <c r="BI169" s="11"/>
      <c r="BJ169" s="11"/>
      <c r="CD169" s="15"/>
      <c r="CE169" s="15"/>
      <c r="CF169" s="15"/>
      <c r="CG169" s="15"/>
      <c r="CH169" s="15"/>
      <c r="CI169" s="15"/>
      <c r="CJ169" s="15"/>
      <c r="CK169" s="15"/>
      <c r="CN169" s="15"/>
      <c r="CO169" s="15"/>
      <c r="CP169" s="15"/>
      <c r="CQ169" s="1120"/>
      <c r="CR169" s="1120"/>
      <c r="CS169" s="1120"/>
      <c r="CT169" s="1120"/>
      <c r="CU169" s="1120"/>
      <c r="CV169" s="1120"/>
      <c r="CW169" s="1120"/>
      <c r="CX169" s="15"/>
      <c r="CY169" s="16"/>
    </row>
    <row r="170" spans="10:103" ht="3" customHeight="1" x14ac:dyDescent="0.15">
      <c r="AW170" s="18"/>
      <c r="AX170" s="18"/>
      <c r="AY170" s="18"/>
      <c r="AZ170" s="18"/>
      <c r="BA170" s="18"/>
      <c r="BB170" s="14"/>
      <c r="BC170" s="321"/>
      <c r="BD170" s="321"/>
      <c r="BE170" s="321"/>
      <c r="BF170" s="321"/>
      <c r="BG170" s="321"/>
      <c r="BH170" s="321"/>
      <c r="BI170" s="11"/>
      <c r="BJ170" s="11"/>
      <c r="CD170" s="15"/>
      <c r="CE170" s="15"/>
      <c r="CF170" s="15"/>
      <c r="CG170" s="15"/>
      <c r="CH170" s="15"/>
      <c r="CI170" s="15"/>
      <c r="CJ170" s="15"/>
      <c r="CK170" s="15"/>
      <c r="CN170" s="15"/>
      <c r="CO170" s="15"/>
      <c r="CP170" s="15"/>
      <c r="CQ170" s="1120"/>
      <c r="CR170" s="1120"/>
      <c r="CS170" s="1120"/>
      <c r="CT170" s="1120"/>
      <c r="CU170" s="1120"/>
      <c r="CV170" s="1120"/>
      <c r="CW170" s="1120"/>
      <c r="CY170" s="16"/>
    </row>
    <row r="171" spans="10:103" ht="3" customHeight="1" x14ac:dyDescent="0.15">
      <c r="AW171" s="15"/>
      <c r="AX171" s="15"/>
      <c r="BB171" s="14"/>
      <c r="BC171" s="321"/>
      <c r="BD171" s="321"/>
      <c r="BE171" s="321"/>
      <c r="BF171" s="321"/>
      <c r="BG171" s="321"/>
      <c r="BH171" s="321"/>
      <c r="BI171" s="11"/>
      <c r="BJ171" s="11"/>
      <c r="CD171" s="15"/>
      <c r="CE171" s="15"/>
      <c r="CF171" s="15"/>
      <c r="CG171" s="15"/>
      <c r="CH171" s="15"/>
      <c r="CI171" s="15"/>
      <c r="CJ171" s="15"/>
      <c r="CK171" s="15"/>
      <c r="CN171" s="15"/>
      <c r="CY171" s="16"/>
    </row>
    <row r="172" spans="10:103" ht="3" customHeight="1" x14ac:dyDescent="0.15">
      <c r="AW172" s="15"/>
      <c r="AX172" s="15"/>
      <c r="BB172" s="14"/>
      <c r="BC172" s="321"/>
      <c r="BD172" s="321"/>
      <c r="BE172" s="321"/>
      <c r="BF172" s="321"/>
      <c r="BG172" s="321"/>
      <c r="BH172" s="321"/>
      <c r="BI172" s="11"/>
      <c r="BJ172" s="11"/>
      <c r="CD172" s="15"/>
      <c r="CE172" s="15"/>
      <c r="CF172" s="15"/>
      <c r="CG172" s="15"/>
      <c r="CH172" s="15"/>
      <c r="CI172" s="15"/>
      <c r="CJ172" s="15"/>
      <c r="CK172" s="15"/>
      <c r="CY172" s="16"/>
    </row>
    <row r="173" spans="10:103" ht="3" customHeight="1" x14ac:dyDescent="0.15">
      <c r="AW173" s="15"/>
      <c r="AX173" s="15"/>
      <c r="BB173" s="14"/>
      <c r="BC173" s="321"/>
      <c r="BD173" s="321"/>
      <c r="BE173" s="321"/>
      <c r="BF173" s="321"/>
      <c r="BG173" s="321"/>
      <c r="BH173" s="321"/>
      <c r="BI173" s="11"/>
      <c r="BJ173" s="11"/>
    </row>
  </sheetData>
  <sheetProtection formatCells="0" formatColumns="0" formatRows="0" insertColumns="0" insertRows="0" deleteColumns="0" deleteRows="0"/>
  <mergeCells count="241">
    <mergeCell ref="CN14:CT16"/>
    <mergeCell ref="BC51:BH53"/>
    <mergeCell ref="BC60:BH62"/>
    <mergeCell ref="AW51:BA53"/>
    <mergeCell ref="AW60:BA62"/>
    <mergeCell ref="AB69:AH71"/>
    <mergeCell ref="BK37:BL40"/>
    <mergeCell ref="BK43:BL46"/>
    <mergeCell ref="AN51:AU53"/>
    <mergeCell ref="AN60:AU62"/>
    <mergeCell ref="AB60:AH62"/>
    <mergeCell ref="BC42:BH44"/>
    <mergeCell ref="AK42:AL44"/>
    <mergeCell ref="AN42:AU44"/>
    <mergeCell ref="AW42:BA44"/>
    <mergeCell ref="CD53:CJ55"/>
    <mergeCell ref="CP69:CQ71"/>
    <mergeCell ref="CS69:CT71"/>
    <mergeCell ref="CL22:CP24"/>
    <mergeCell ref="CT22:CX24"/>
    <mergeCell ref="CB22:CF24"/>
    <mergeCell ref="CD57:CJ59"/>
    <mergeCell ref="AW69:BA71"/>
    <mergeCell ref="CD71:CJ73"/>
    <mergeCell ref="BC167:BH169"/>
    <mergeCell ref="AW146:BA148"/>
    <mergeCell ref="AK123:AL125"/>
    <mergeCell ref="AB123:AH125"/>
    <mergeCell ref="BC159:BH161"/>
    <mergeCell ref="AW167:BA169"/>
    <mergeCell ref="AW159:BA161"/>
    <mergeCell ref="BC96:BH98"/>
    <mergeCell ref="BC105:BH107"/>
    <mergeCell ref="BC114:BH116"/>
    <mergeCell ref="AW96:BA98"/>
    <mergeCell ref="BC134:BH136"/>
    <mergeCell ref="AW123:BA125"/>
    <mergeCell ref="AW134:BA136"/>
    <mergeCell ref="CQ167:CW170"/>
    <mergeCell ref="CD106:CJ108"/>
    <mergeCell ref="CD115:CJ117"/>
    <mergeCell ref="CQ121:CW123"/>
    <mergeCell ref="CD88:CJ90"/>
    <mergeCell ref="CQ163:CW166"/>
    <mergeCell ref="CQ159:CW162"/>
    <mergeCell ref="CQ155:CW158"/>
    <mergeCell ref="CP103:CV105"/>
    <mergeCell ref="CP114:CV116"/>
    <mergeCell ref="CQ125:CW127"/>
    <mergeCell ref="CQ129:CW131"/>
    <mergeCell ref="CQ135:CW137"/>
    <mergeCell ref="K87:L89"/>
    <mergeCell ref="M114:S116"/>
    <mergeCell ref="U78:Z80"/>
    <mergeCell ref="CD75:CJ77"/>
    <mergeCell ref="CD110:CJ112"/>
    <mergeCell ref="CQ139:CW142"/>
    <mergeCell ref="CW40:CY43"/>
    <mergeCell ref="CW44:CY47"/>
    <mergeCell ref="CP53:CW55"/>
    <mergeCell ref="BN28:CU52"/>
    <mergeCell ref="AK51:AL53"/>
    <mergeCell ref="AK60:AL62"/>
    <mergeCell ref="AB78:AH80"/>
    <mergeCell ref="CD61:CJ63"/>
    <mergeCell ref="CD65:CJ67"/>
    <mergeCell ref="CD79:CJ81"/>
    <mergeCell ref="CD92:CJ94"/>
    <mergeCell ref="CD97:CJ99"/>
    <mergeCell ref="CP61:CW63"/>
    <mergeCell ref="AN69:AU71"/>
    <mergeCell ref="CP83:CV85"/>
    <mergeCell ref="CP92:CV94"/>
    <mergeCell ref="M123:S125"/>
    <mergeCell ref="CP57:CW59"/>
    <mergeCell ref="J114:J116"/>
    <mergeCell ref="K96:L98"/>
    <mergeCell ref="AW114:BA116"/>
    <mergeCell ref="AB114:AH116"/>
    <mergeCell ref="M95:S98"/>
    <mergeCell ref="U114:Z116"/>
    <mergeCell ref="M87:S89"/>
    <mergeCell ref="J87:J89"/>
    <mergeCell ref="AN87:AU89"/>
    <mergeCell ref="M101:S103"/>
    <mergeCell ref="M109:S111"/>
    <mergeCell ref="M92:S94"/>
    <mergeCell ref="AW105:BA107"/>
    <mergeCell ref="AW87:BA89"/>
    <mergeCell ref="K105:L107"/>
    <mergeCell ref="U87:Z89"/>
    <mergeCell ref="K114:L116"/>
    <mergeCell ref="U96:Z98"/>
    <mergeCell ref="AK87:AL89"/>
    <mergeCell ref="J96:J98"/>
    <mergeCell ref="AK96:AL98"/>
    <mergeCell ref="AB87:AH89"/>
    <mergeCell ref="AB96:AH98"/>
    <mergeCell ref="AB105:AH107"/>
    <mergeCell ref="BZ6:CF8"/>
    <mergeCell ref="CD9:CE12"/>
    <mergeCell ref="AB154:AH156"/>
    <mergeCell ref="BC139:BH141"/>
    <mergeCell ref="T4:AC7"/>
    <mergeCell ref="CG9:CH12"/>
    <mergeCell ref="BV9:BV11"/>
    <mergeCell ref="BU9:BU11"/>
    <mergeCell ref="CG22:CI24"/>
    <mergeCell ref="BX9:BX11"/>
    <mergeCell ref="BW9:BW11"/>
    <mergeCell ref="CA9:CC12"/>
    <mergeCell ref="T134:Z136"/>
    <mergeCell ref="J78:J80"/>
    <mergeCell ref="BT9:BT11"/>
    <mergeCell ref="AJ3:AL6"/>
    <mergeCell ref="AN3:AP6"/>
    <mergeCell ref="BC24:BH26"/>
    <mergeCell ref="BC33:BH35"/>
    <mergeCell ref="AK24:AL26"/>
    <mergeCell ref="AK33:AL35"/>
    <mergeCell ref="AN24:AU26"/>
    <mergeCell ref="AN33:AU35"/>
    <mergeCell ref="AW33:BA35"/>
    <mergeCell ref="BS3:BY4"/>
    <mergeCell ref="BC69:BH71"/>
    <mergeCell ref="BC78:BH80"/>
    <mergeCell ref="K69:L71"/>
    <mergeCell ref="K42:L44"/>
    <mergeCell ref="BU22:BY24"/>
    <mergeCell ref="BR22:BT24"/>
    <mergeCell ref="M78:S80"/>
    <mergeCell ref="M69:S71"/>
    <mergeCell ref="U69:Z71"/>
    <mergeCell ref="K78:L80"/>
    <mergeCell ref="AW24:BA26"/>
    <mergeCell ref="AK69:AL71"/>
    <mergeCell ref="K147:L149"/>
    <mergeCell ref="M147:S149"/>
    <mergeCell ref="J154:J156"/>
    <mergeCell ref="J140:J142"/>
    <mergeCell ref="K154:L156"/>
    <mergeCell ref="M154:S156"/>
    <mergeCell ref="K123:L125"/>
    <mergeCell ref="BZ3:CF4"/>
    <mergeCell ref="BS6:BY8"/>
    <mergeCell ref="U33:Z35"/>
    <mergeCell ref="U24:Z26"/>
    <mergeCell ref="U42:Z44"/>
    <mergeCell ref="AB33:AH35"/>
    <mergeCell ref="AB24:AH26"/>
    <mergeCell ref="AB42:AH44"/>
    <mergeCell ref="M65:S67"/>
    <mergeCell ref="M47:S49"/>
    <mergeCell ref="M51:S53"/>
    <mergeCell ref="U60:Z62"/>
    <mergeCell ref="AB51:AH53"/>
    <mergeCell ref="M56:S58"/>
    <mergeCell ref="M60:S62"/>
    <mergeCell ref="M42:S44"/>
    <mergeCell ref="AF7:BM12"/>
    <mergeCell ref="J160:J162"/>
    <mergeCell ref="K160:L162"/>
    <mergeCell ref="M160:S162"/>
    <mergeCell ref="AN123:AU125"/>
    <mergeCell ref="AN134:AU136"/>
    <mergeCell ref="J105:J107"/>
    <mergeCell ref="J123:J125"/>
    <mergeCell ref="AN105:AU107"/>
    <mergeCell ref="AN114:AU116"/>
    <mergeCell ref="AB134:AH136"/>
    <mergeCell ref="M105:S107"/>
    <mergeCell ref="U105:Z107"/>
    <mergeCell ref="M134:S136"/>
    <mergeCell ref="M118:S120"/>
    <mergeCell ref="U123:Z125"/>
    <mergeCell ref="K140:L142"/>
    <mergeCell ref="M140:S142"/>
    <mergeCell ref="J147:J149"/>
    <mergeCell ref="U147:Z149"/>
    <mergeCell ref="U140:Z142"/>
    <mergeCell ref="U154:Z156"/>
    <mergeCell ref="AB160:AH162"/>
    <mergeCell ref="AN147:AU149"/>
    <mergeCell ref="AN154:AU156"/>
    <mergeCell ref="M83:S85"/>
    <mergeCell ref="AW78:BA80"/>
    <mergeCell ref="AN78:AU80"/>
    <mergeCell ref="AK78:AL80"/>
    <mergeCell ref="CQ151:CW154"/>
    <mergeCell ref="CQ147:CW150"/>
    <mergeCell ref="CQ143:CW146"/>
    <mergeCell ref="BC123:BH125"/>
    <mergeCell ref="BN139:BU141"/>
    <mergeCell ref="CD121:CJ123"/>
    <mergeCell ref="BC146:BH148"/>
    <mergeCell ref="BC153:BH155"/>
    <mergeCell ref="CD101:CJ103"/>
    <mergeCell ref="BY139:CE141"/>
    <mergeCell ref="CD83:CJ85"/>
    <mergeCell ref="AW139:BA141"/>
    <mergeCell ref="AN141:AU143"/>
    <mergeCell ref="AN96:AU98"/>
    <mergeCell ref="AW153:BA155"/>
    <mergeCell ref="AK105:AL107"/>
    <mergeCell ref="AK114:AL116"/>
    <mergeCell ref="AP144:AT146"/>
    <mergeCell ref="BC87:BH89"/>
    <mergeCell ref="M167:S169"/>
    <mergeCell ref="AK147:AL149"/>
    <mergeCell ref="AK154:AL156"/>
    <mergeCell ref="AK160:AL162"/>
    <mergeCell ref="AP138:AT140"/>
    <mergeCell ref="AP151:AT153"/>
    <mergeCell ref="AP158:AT160"/>
    <mergeCell ref="AK140:AL142"/>
    <mergeCell ref="AB140:AH142"/>
    <mergeCell ref="AB147:AH149"/>
    <mergeCell ref="AB167:AH169"/>
    <mergeCell ref="AN161:AU163"/>
    <mergeCell ref="AN167:AU169"/>
    <mergeCell ref="U167:Z169"/>
    <mergeCell ref="U160:Z162"/>
    <mergeCell ref="A3:D7"/>
    <mergeCell ref="J24:J26"/>
    <mergeCell ref="J33:J35"/>
    <mergeCell ref="J42:J44"/>
    <mergeCell ref="J51:J53"/>
    <mergeCell ref="J60:J62"/>
    <mergeCell ref="M74:S76"/>
    <mergeCell ref="U51:Z53"/>
    <mergeCell ref="M24:S26"/>
    <mergeCell ref="M29:S31"/>
    <mergeCell ref="M33:S35"/>
    <mergeCell ref="M38:S40"/>
    <mergeCell ref="A8:D10"/>
    <mergeCell ref="K24:L26"/>
    <mergeCell ref="K33:L35"/>
    <mergeCell ref="K51:L53"/>
    <mergeCell ref="K60:L62"/>
    <mergeCell ref="J69:J71"/>
    <mergeCell ref="A34:D42"/>
  </mergeCells>
  <phoneticPr fontId="1"/>
  <pageMargins left="0.51181102362204722" right="0.19685039370078741" top="0.78740157480314965" bottom="0.15748031496062992" header="0.47244094488188981" footer="0.31496062992125984"/>
  <pageSetup paperSize="9" scale="10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fitToPage="1"/>
  </sheetPr>
  <dimension ref="A1:GY119"/>
  <sheetViews>
    <sheetView showGridLines="0" showRowColHeaders="0" zoomScale="55" zoomScaleNormal="55" workbookViewId="0"/>
  </sheetViews>
  <sheetFormatPr defaultColWidth="2" defaultRowHeight="12" customHeight="1" x14ac:dyDescent="0.15"/>
  <cols>
    <col min="1" max="1" width="7.125" style="140" customWidth="1"/>
    <col min="2" max="65" width="2.125" style="140" customWidth="1"/>
    <col min="66" max="66" width="10.5" style="140" customWidth="1"/>
    <col min="67" max="67" width="8.875" style="140" customWidth="1"/>
    <col min="68" max="68" width="2" style="140" customWidth="1"/>
    <col min="69" max="131" width="2.125" style="140" customWidth="1"/>
    <col min="132" max="16384" width="2" style="140"/>
  </cols>
  <sheetData>
    <row r="1" spans="1:131" ht="54.75" customHeight="1" x14ac:dyDescent="0.15">
      <c r="A1" s="299"/>
      <c r="B1" s="299"/>
      <c r="C1" s="299"/>
      <c r="D1" s="299"/>
      <c r="E1" s="299"/>
      <c r="F1" s="299"/>
      <c r="G1" s="299"/>
      <c r="H1" s="299"/>
      <c r="I1" s="299"/>
      <c r="J1" s="299"/>
      <c r="K1" s="299"/>
      <c r="L1" s="299"/>
      <c r="M1" s="299"/>
      <c r="N1" s="299"/>
      <c r="O1" s="299"/>
      <c r="P1" s="1271" t="s">
        <v>436</v>
      </c>
      <c r="Q1" s="1271"/>
      <c r="R1" s="1271"/>
      <c r="S1" s="1271"/>
      <c r="T1" s="1271"/>
      <c r="U1" s="1271"/>
      <c r="V1" s="1271"/>
      <c r="W1" s="1271"/>
      <c r="X1" s="1271"/>
      <c r="Y1" s="1271"/>
      <c r="Z1" s="1271"/>
      <c r="AA1" s="1271"/>
      <c r="AB1" s="1271"/>
      <c r="AC1" s="1271"/>
      <c r="AD1" s="300"/>
      <c r="AE1" s="300"/>
      <c r="AF1" s="301" t="s">
        <v>311</v>
      </c>
      <c r="AG1" s="299"/>
      <c r="AH1" s="300"/>
      <c r="AI1" s="300"/>
      <c r="AJ1" s="300"/>
      <c r="AK1" s="300"/>
      <c r="AL1" s="300"/>
      <c r="AM1" s="300"/>
      <c r="AN1" s="300"/>
      <c r="AO1" s="300"/>
      <c r="AP1" s="300"/>
      <c r="AQ1" s="300"/>
      <c r="AR1" s="300"/>
      <c r="AS1" s="300"/>
      <c r="AT1" s="300"/>
      <c r="AU1" s="300"/>
      <c r="AV1" s="300"/>
      <c r="AW1" s="300"/>
      <c r="AX1" s="300"/>
      <c r="AY1" s="300"/>
      <c r="AZ1" s="299"/>
      <c r="BA1" s="299"/>
      <c r="BB1" s="299"/>
      <c r="BC1" s="299"/>
      <c r="BD1" s="299"/>
      <c r="BE1" s="299"/>
      <c r="BF1" s="299"/>
      <c r="BG1" s="299"/>
      <c r="BH1" s="299"/>
      <c r="BI1" s="299"/>
      <c r="BJ1" s="299"/>
      <c r="BK1" s="299"/>
      <c r="BL1" s="299"/>
      <c r="BM1" s="302" t="str">
        <f>IF(Sheet1!$B$1="yes",,"ＳＡＭＰＬＥ")</f>
        <v>ＳＡＭＰＬＥ</v>
      </c>
      <c r="BN1" s="299"/>
      <c r="BO1" s="299"/>
      <c r="BP1" s="299"/>
      <c r="BQ1" s="299"/>
      <c r="BR1" s="299"/>
      <c r="BS1" s="299"/>
      <c r="BT1" s="299"/>
      <c r="BU1" s="299"/>
      <c r="BV1" s="299"/>
      <c r="BW1" s="299"/>
      <c r="BX1" s="299"/>
      <c r="BY1" s="299"/>
      <c r="BZ1" s="299"/>
      <c r="CA1" s="299"/>
      <c r="CB1" s="299"/>
      <c r="CC1" s="299"/>
      <c r="CD1" s="1271" t="s">
        <v>436</v>
      </c>
      <c r="CE1" s="1271"/>
      <c r="CF1" s="1271"/>
      <c r="CG1" s="1271"/>
      <c r="CH1" s="1271"/>
      <c r="CI1" s="1271"/>
      <c r="CJ1" s="1271"/>
      <c r="CK1" s="1271"/>
      <c r="CL1" s="1271"/>
      <c r="CM1" s="1271"/>
      <c r="CN1" s="1271"/>
      <c r="CO1" s="1271"/>
      <c r="CP1" s="1271"/>
      <c r="CQ1" s="1271"/>
      <c r="CR1" s="300"/>
      <c r="CS1" s="300"/>
      <c r="CT1" s="301" t="s">
        <v>311</v>
      </c>
      <c r="CU1" s="299"/>
      <c r="CV1" s="300"/>
      <c r="CW1" s="300"/>
      <c r="CX1" s="300"/>
      <c r="CY1" s="300"/>
      <c r="CZ1" s="300"/>
      <c r="DA1" s="300"/>
      <c r="DB1" s="300"/>
      <c r="DC1" s="300"/>
      <c r="DD1" s="300"/>
      <c r="DE1" s="300"/>
      <c r="DF1" s="300"/>
      <c r="DG1" s="300"/>
      <c r="DH1" s="300"/>
      <c r="DI1" s="300"/>
      <c r="DJ1" s="300"/>
      <c r="DK1" s="300"/>
      <c r="DL1" s="300"/>
      <c r="DM1" s="300"/>
      <c r="DN1" s="299"/>
      <c r="DO1" s="299"/>
      <c r="DP1" s="299"/>
      <c r="DQ1" s="299"/>
      <c r="DR1" s="299"/>
      <c r="DS1" s="299"/>
      <c r="DT1" s="299"/>
      <c r="DU1" s="299"/>
      <c r="DV1" s="299"/>
      <c r="DW1" s="299"/>
      <c r="DX1" s="299"/>
      <c r="DY1" s="299"/>
      <c r="DZ1" s="299"/>
      <c r="EA1" s="302" t="str">
        <f>IF(Sheet1!$B$1="yes",,"ＳＡＭＰＬＥ")</f>
        <v>ＳＡＭＰＬＥ</v>
      </c>
    </row>
    <row r="2" spans="1:131" ht="24" customHeight="1" x14ac:dyDescent="0.15">
      <c r="B2" s="1306" t="s">
        <v>243</v>
      </c>
      <c r="C2" s="1897"/>
      <c r="D2" s="1897"/>
      <c r="E2" s="1898"/>
      <c r="F2" s="1315" t="s">
        <v>75</v>
      </c>
      <c r="G2" s="1316"/>
      <c r="H2" s="1345">
        <f>従業員情報!$H$17</f>
        <v>0</v>
      </c>
      <c r="I2" s="1346"/>
      <c r="J2" s="1346"/>
      <c r="K2" s="1346"/>
      <c r="L2" s="1346"/>
      <c r="M2" s="1346"/>
      <c r="N2" s="1346"/>
      <c r="O2" s="1346"/>
      <c r="P2" s="1346"/>
      <c r="Q2" s="1346"/>
      <c r="R2" s="1346"/>
      <c r="S2" s="1346"/>
      <c r="T2" s="1346"/>
      <c r="U2" s="1346"/>
      <c r="V2" s="1346"/>
      <c r="W2" s="1346"/>
      <c r="X2" s="1346"/>
      <c r="Y2" s="1346"/>
      <c r="Z2" s="1346"/>
      <c r="AA2" s="1346"/>
      <c r="AB2" s="1346"/>
      <c r="AC2" s="1346"/>
      <c r="AD2" s="1346"/>
      <c r="AE2" s="1346"/>
      <c r="AF2" s="1346"/>
      <c r="AG2" s="1346"/>
      <c r="AH2" s="1346"/>
      <c r="AI2" s="1346"/>
      <c r="AJ2" s="1346"/>
      <c r="AK2" s="1346"/>
      <c r="AL2" s="1347"/>
      <c r="AM2" s="1354" t="s">
        <v>76</v>
      </c>
      <c r="AN2" s="1355"/>
      <c r="AO2" s="1326" t="s">
        <v>98</v>
      </c>
      <c r="AP2" s="1327"/>
      <c r="AQ2" s="1327"/>
      <c r="AR2" s="1327"/>
      <c r="AS2" s="1327"/>
      <c r="AT2" s="1327"/>
      <c r="AU2" s="1327"/>
      <c r="AV2" s="1905">
        <f>従業員情報!$H$14</f>
        <v>0</v>
      </c>
      <c r="AW2" s="1905"/>
      <c r="AX2" s="1905"/>
      <c r="AY2" s="1905"/>
      <c r="AZ2" s="1905"/>
      <c r="BA2" s="1905"/>
      <c r="BB2" s="1905"/>
      <c r="BC2" s="1905"/>
      <c r="BD2" s="1905"/>
      <c r="BE2" s="1905"/>
      <c r="BF2" s="1905"/>
      <c r="BG2" s="1905"/>
      <c r="BH2" s="1905"/>
      <c r="BI2" s="1905"/>
      <c r="BJ2" s="1905"/>
      <c r="BK2" s="1905"/>
      <c r="BL2" s="1905"/>
      <c r="BM2" s="1906"/>
      <c r="BN2" s="141"/>
      <c r="BP2" s="1306" t="s">
        <v>243</v>
      </c>
      <c r="BQ2" s="1307"/>
      <c r="BR2" s="1307"/>
      <c r="BS2" s="1308"/>
      <c r="BT2" s="1315" t="s">
        <v>75</v>
      </c>
      <c r="BU2" s="1316"/>
      <c r="BV2" s="1345">
        <f>従業員情報!$H$17</f>
        <v>0</v>
      </c>
      <c r="BW2" s="1346"/>
      <c r="BX2" s="1346"/>
      <c r="BY2" s="1346"/>
      <c r="BZ2" s="1346"/>
      <c r="CA2" s="1346"/>
      <c r="CB2" s="1346"/>
      <c r="CC2" s="1346"/>
      <c r="CD2" s="1346"/>
      <c r="CE2" s="1346"/>
      <c r="CF2" s="1346"/>
      <c r="CG2" s="1346"/>
      <c r="CH2" s="1346"/>
      <c r="CI2" s="1346"/>
      <c r="CJ2" s="1346"/>
      <c r="CK2" s="1346"/>
      <c r="CL2" s="1346"/>
      <c r="CM2" s="1346"/>
      <c r="CN2" s="1346"/>
      <c r="CO2" s="1346"/>
      <c r="CP2" s="1346"/>
      <c r="CQ2" s="1346"/>
      <c r="CR2" s="1346"/>
      <c r="CS2" s="1346"/>
      <c r="CT2" s="1346"/>
      <c r="CU2" s="1346"/>
      <c r="CV2" s="1346"/>
      <c r="CW2" s="1346"/>
      <c r="CX2" s="1346"/>
      <c r="CY2" s="1346"/>
      <c r="CZ2" s="1347"/>
      <c r="DA2" s="1354" t="s">
        <v>76</v>
      </c>
      <c r="DB2" s="1355"/>
      <c r="DC2" s="1326" t="s">
        <v>98</v>
      </c>
      <c r="DD2" s="1327"/>
      <c r="DE2" s="1327"/>
      <c r="DF2" s="1327"/>
      <c r="DG2" s="1327"/>
      <c r="DH2" s="1327"/>
      <c r="DI2" s="1327"/>
      <c r="DJ2" s="1358">
        <f>従業員情報!$H$14</f>
        <v>0</v>
      </c>
      <c r="DK2" s="1358"/>
      <c r="DL2" s="1358"/>
      <c r="DM2" s="1358"/>
      <c r="DN2" s="1358"/>
      <c r="DO2" s="1358"/>
      <c r="DP2" s="1358"/>
      <c r="DQ2" s="1358"/>
      <c r="DR2" s="1358"/>
      <c r="DS2" s="1358"/>
      <c r="DT2" s="1358"/>
      <c r="DU2" s="1358"/>
      <c r="DV2" s="1358"/>
      <c r="DW2" s="1358"/>
      <c r="DX2" s="1358"/>
      <c r="DY2" s="1358"/>
      <c r="DZ2" s="1358"/>
      <c r="EA2" s="1359"/>
    </row>
    <row r="3" spans="1:131" ht="35.25" customHeight="1" x14ac:dyDescent="0.15">
      <c r="B3" s="1899"/>
      <c r="C3" s="1900"/>
      <c r="D3" s="1900"/>
      <c r="E3" s="1901"/>
      <c r="F3" s="1317"/>
      <c r="G3" s="1318"/>
      <c r="H3" s="1348"/>
      <c r="I3" s="1349"/>
      <c r="J3" s="1349"/>
      <c r="K3" s="1349"/>
      <c r="L3" s="1349"/>
      <c r="M3" s="1349"/>
      <c r="N3" s="1349"/>
      <c r="O3" s="1349"/>
      <c r="P3" s="1349"/>
      <c r="Q3" s="1349"/>
      <c r="R3" s="1349"/>
      <c r="S3" s="1349"/>
      <c r="T3" s="1349"/>
      <c r="U3" s="1349"/>
      <c r="V3" s="1349"/>
      <c r="W3" s="1349"/>
      <c r="X3" s="1349"/>
      <c r="Y3" s="1349"/>
      <c r="Z3" s="1349"/>
      <c r="AA3" s="1349"/>
      <c r="AB3" s="1349"/>
      <c r="AC3" s="1349"/>
      <c r="AD3" s="1349"/>
      <c r="AE3" s="1349"/>
      <c r="AF3" s="1349"/>
      <c r="AG3" s="1349"/>
      <c r="AH3" s="1349"/>
      <c r="AI3" s="1349"/>
      <c r="AJ3" s="1349"/>
      <c r="AK3" s="1349"/>
      <c r="AL3" s="1350"/>
      <c r="AM3" s="1356"/>
      <c r="AN3" s="1357"/>
      <c r="AO3" s="1326" t="s">
        <v>191</v>
      </c>
      <c r="AP3" s="1327"/>
      <c r="AQ3" s="1327"/>
      <c r="AR3" s="1327"/>
      <c r="AS3" s="1327"/>
      <c r="AT3" s="1327"/>
      <c r="AU3" s="1327"/>
      <c r="AV3" s="1894" t="str">
        <f>DBCS(従業員情報!$H$19)</f>
        <v/>
      </c>
      <c r="AW3" s="1895"/>
      <c r="AX3" s="1895"/>
      <c r="AY3" s="1895"/>
      <c r="AZ3" s="1895"/>
      <c r="BA3" s="1896"/>
      <c r="BB3" s="1841" t="str">
        <f>DBCS(従業員情報!$K$19)</f>
        <v/>
      </c>
      <c r="BC3" s="1841"/>
      <c r="BD3" s="1841"/>
      <c r="BE3" s="1841"/>
      <c r="BF3" s="1841"/>
      <c r="BG3" s="1842"/>
      <c r="BH3" s="1841" t="str">
        <f>DBCS(従業員情報!$N$19)</f>
        <v/>
      </c>
      <c r="BI3" s="1841"/>
      <c r="BJ3" s="1841"/>
      <c r="BK3" s="1841"/>
      <c r="BL3" s="1841"/>
      <c r="BM3" s="1844"/>
      <c r="BN3" s="141"/>
      <c r="BP3" s="1309"/>
      <c r="BQ3" s="1310"/>
      <c r="BR3" s="1310"/>
      <c r="BS3" s="1311"/>
      <c r="BT3" s="1317"/>
      <c r="BU3" s="1318"/>
      <c r="BV3" s="1348"/>
      <c r="BW3" s="1349"/>
      <c r="BX3" s="1349"/>
      <c r="BY3" s="1349"/>
      <c r="BZ3" s="1349"/>
      <c r="CA3" s="1349"/>
      <c r="CB3" s="1349"/>
      <c r="CC3" s="1349"/>
      <c r="CD3" s="1349"/>
      <c r="CE3" s="1349"/>
      <c r="CF3" s="1349"/>
      <c r="CG3" s="1349"/>
      <c r="CH3" s="1349"/>
      <c r="CI3" s="1349"/>
      <c r="CJ3" s="1349"/>
      <c r="CK3" s="1349"/>
      <c r="CL3" s="1349"/>
      <c r="CM3" s="1349"/>
      <c r="CN3" s="1349"/>
      <c r="CO3" s="1349"/>
      <c r="CP3" s="1349"/>
      <c r="CQ3" s="1349"/>
      <c r="CR3" s="1349"/>
      <c r="CS3" s="1349"/>
      <c r="CT3" s="1349"/>
      <c r="CU3" s="1349"/>
      <c r="CV3" s="1349"/>
      <c r="CW3" s="1349"/>
      <c r="CX3" s="1349"/>
      <c r="CY3" s="1349"/>
      <c r="CZ3" s="1350"/>
      <c r="DA3" s="1356"/>
      <c r="DB3" s="1357"/>
      <c r="DC3" s="1365"/>
      <c r="DD3" s="1366"/>
      <c r="DE3" s="1366"/>
      <c r="DF3" s="1366"/>
      <c r="DG3" s="1366"/>
      <c r="DH3" s="1366"/>
      <c r="DI3" s="1366"/>
      <c r="DJ3" s="1366"/>
      <c r="DK3" s="1366"/>
      <c r="DL3" s="1366"/>
      <c r="DM3" s="1366"/>
      <c r="DN3" s="1366"/>
      <c r="DO3" s="1366"/>
      <c r="DP3" s="1366"/>
      <c r="DQ3" s="1366"/>
      <c r="DR3" s="1366"/>
      <c r="DS3" s="1366"/>
      <c r="DT3" s="1366"/>
      <c r="DU3" s="1366"/>
      <c r="DV3" s="1366"/>
      <c r="DW3" s="1366"/>
      <c r="DX3" s="1366"/>
      <c r="DY3" s="1366"/>
      <c r="DZ3" s="1366"/>
      <c r="EA3" s="1367"/>
    </row>
    <row r="4" spans="1:131" ht="29.25" customHeight="1" x14ac:dyDescent="0.15">
      <c r="B4" s="1899"/>
      <c r="C4" s="1900"/>
      <c r="D4" s="1900"/>
      <c r="E4" s="1901"/>
      <c r="F4" s="1317"/>
      <c r="G4" s="1318"/>
      <c r="H4" s="1348"/>
      <c r="I4" s="1349"/>
      <c r="J4" s="1349"/>
      <c r="K4" s="1349"/>
      <c r="L4" s="1349"/>
      <c r="M4" s="1349"/>
      <c r="N4" s="1349"/>
      <c r="O4" s="1349"/>
      <c r="P4" s="1349"/>
      <c r="Q4" s="1349"/>
      <c r="R4" s="1349"/>
      <c r="S4" s="1349"/>
      <c r="T4" s="1349"/>
      <c r="U4" s="1349"/>
      <c r="V4" s="1349"/>
      <c r="W4" s="1349"/>
      <c r="X4" s="1349"/>
      <c r="Y4" s="1349"/>
      <c r="Z4" s="1349"/>
      <c r="AA4" s="1349"/>
      <c r="AB4" s="1349"/>
      <c r="AC4" s="1349"/>
      <c r="AD4" s="1349"/>
      <c r="AE4" s="1349"/>
      <c r="AF4" s="1349"/>
      <c r="AG4" s="1349"/>
      <c r="AH4" s="1349"/>
      <c r="AI4" s="1349"/>
      <c r="AJ4" s="1349"/>
      <c r="AK4" s="1349"/>
      <c r="AL4" s="1350"/>
      <c r="AM4" s="1356"/>
      <c r="AN4" s="1357"/>
      <c r="AO4" s="1326" t="s">
        <v>247</v>
      </c>
      <c r="AP4" s="1327"/>
      <c r="AQ4" s="1327"/>
      <c r="AR4" s="1327"/>
      <c r="AS4" s="1327"/>
      <c r="AT4" s="1327"/>
      <c r="AU4" s="1327"/>
      <c r="AV4" s="1328">
        <f>従業員情報!$H$13</f>
        <v>0</v>
      </c>
      <c r="AW4" s="1328"/>
      <c r="AX4" s="1328"/>
      <c r="AY4" s="1328"/>
      <c r="AZ4" s="1328"/>
      <c r="BA4" s="1328"/>
      <c r="BB4" s="1328"/>
      <c r="BC4" s="1328"/>
      <c r="BD4" s="1328"/>
      <c r="BE4" s="1328"/>
      <c r="BF4" s="1328"/>
      <c r="BG4" s="1328"/>
      <c r="BH4" s="1328"/>
      <c r="BI4" s="1328"/>
      <c r="BJ4" s="1328"/>
      <c r="BK4" s="1328"/>
      <c r="BL4" s="1328"/>
      <c r="BM4" s="1329"/>
      <c r="BN4" s="141"/>
      <c r="BP4" s="1309"/>
      <c r="BQ4" s="1310"/>
      <c r="BR4" s="1310"/>
      <c r="BS4" s="1311"/>
      <c r="BT4" s="1317"/>
      <c r="BU4" s="1318"/>
      <c r="BV4" s="1348"/>
      <c r="BW4" s="1349"/>
      <c r="BX4" s="1349"/>
      <c r="BY4" s="1349"/>
      <c r="BZ4" s="1349"/>
      <c r="CA4" s="1349"/>
      <c r="CB4" s="1349"/>
      <c r="CC4" s="1349"/>
      <c r="CD4" s="1349"/>
      <c r="CE4" s="1349"/>
      <c r="CF4" s="1349"/>
      <c r="CG4" s="1349"/>
      <c r="CH4" s="1349"/>
      <c r="CI4" s="1349"/>
      <c r="CJ4" s="1349"/>
      <c r="CK4" s="1349"/>
      <c r="CL4" s="1349"/>
      <c r="CM4" s="1349"/>
      <c r="CN4" s="1349"/>
      <c r="CO4" s="1349"/>
      <c r="CP4" s="1349"/>
      <c r="CQ4" s="1349"/>
      <c r="CR4" s="1349"/>
      <c r="CS4" s="1349"/>
      <c r="CT4" s="1349"/>
      <c r="CU4" s="1349"/>
      <c r="CV4" s="1349"/>
      <c r="CW4" s="1349"/>
      <c r="CX4" s="1349"/>
      <c r="CY4" s="1349"/>
      <c r="CZ4" s="1350"/>
      <c r="DA4" s="1356"/>
      <c r="DB4" s="1357"/>
      <c r="DC4" s="1326" t="s">
        <v>247</v>
      </c>
      <c r="DD4" s="1327"/>
      <c r="DE4" s="1327"/>
      <c r="DF4" s="1327"/>
      <c r="DG4" s="1327"/>
      <c r="DH4" s="1327"/>
      <c r="DI4" s="1327"/>
      <c r="DJ4" s="1328">
        <f>従業員情報!$H$13</f>
        <v>0</v>
      </c>
      <c r="DK4" s="1328"/>
      <c r="DL4" s="1328"/>
      <c r="DM4" s="1328"/>
      <c r="DN4" s="1328"/>
      <c r="DO4" s="1328"/>
      <c r="DP4" s="1328"/>
      <c r="DQ4" s="1328"/>
      <c r="DR4" s="1328"/>
      <c r="DS4" s="1328"/>
      <c r="DT4" s="1328"/>
      <c r="DU4" s="1328"/>
      <c r="DV4" s="1328"/>
      <c r="DW4" s="1328"/>
      <c r="DX4" s="1328"/>
      <c r="DY4" s="1328"/>
      <c r="DZ4" s="1328"/>
      <c r="EA4" s="1329"/>
    </row>
    <row r="5" spans="1:131" ht="17.25" customHeight="1" x14ac:dyDescent="0.15">
      <c r="B5" s="1899"/>
      <c r="C5" s="1900"/>
      <c r="D5" s="1900"/>
      <c r="E5" s="1901"/>
      <c r="F5" s="1317"/>
      <c r="G5" s="1318"/>
      <c r="H5" s="1348"/>
      <c r="I5" s="1349"/>
      <c r="J5" s="1349"/>
      <c r="K5" s="1349"/>
      <c r="L5" s="1349"/>
      <c r="M5" s="1349"/>
      <c r="N5" s="1349"/>
      <c r="O5" s="1349"/>
      <c r="P5" s="1349"/>
      <c r="Q5" s="1349"/>
      <c r="R5" s="1349"/>
      <c r="S5" s="1349"/>
      <c r="T5" s="1349"/>
      <c r="U5" s="1349"/>
      <c r="V5" s="1349"/>
      <c r="W5" s="1349"/>
      <c r="X5" s="1349"/>
      <c r="Y5" s="1349"/>
      <c r="Z5" s="1349"/>
      <c r="AA5" s="1349"/>
      <c r="AB5" s="1349"/>
      <c r="AC5" s="1349"/>
      <c r="AD5" s="1349"/>
      <c r="AE5" s="1349"/>
      <c r="AF5" s="1349"/>
      <c r="AG5" s="1349"/>
      <c r="AH5" s="1349"/>
      <c r="AI5" s="1349"/>
      <c r="AJ5" s="1349"/>
      <c r="AK5" s="1349"/>
      <c r="AL5" s="1350"/>
      <c r="AM5" s="1356"/>
      <c r="AN5" s="1357"/>
      <c r="AO5" s="1337" t="s">
        <v>212</v>
      </c>
      <c r="AP5" s="1338"/>
      <c r="AQ5" s="292" t="s">
        <v>308</v>
      </c>
      <c r="AR5" s="293"/>
      <c r="AS5" s="293"/>
      <c r="AT5" s="293"/>
      <c r="AU5" s="1341">
        <f>従業員情報!$H$11</f>
        <v>0</v>
      </c>
      <c r="AV5" s="1341"/>
      <c r="AW5" s="1341"/>
      <c r="AX5" s="1341"/>
      <c r="AY5" s="1341"/>
      <c r="AZ5" s="1341"/>
      <c r="BA5" s="1341"/>
      <c r="BB5" s="1341"/>
      <c r="BC5" s="1341"/>
      <c r="BD5" s="1342">
        <f>従業員情報!$L$11</f>
        <v>0</v>
      </c>
      <c r="BE5" s="1342"/>
      <c r="BF5" s="1342"/>
      <c r="BG5" s="1342"/>
      <c r="BH5" s="1342"/>
      <c r="BI5" s="1342"/>
      <c r="BJ5" s="1342"/>
      <c r="BK5" s="1342"/>
      <c r="BL5" s="1342"/>
      <c r="BM5" s="1343"/>
      <c r="BN5" s="141"/>
      <c r="BP5" s="1309"/>
      <c r="BQ5" s="1310"/>
      <c r="BR5" s="1310"/>
      <c r="BS5" s="1311"/>
      <c r="BT5" s="1317"/>
      <c r="BU5" s="1318"/>
      <c r="BV5" s="1348"/>
      <c r="BW5" s="1349"/>
      <c r="BX5" s="1349"/>
      <c r="BY5" s="1349"/>
      <c r="BZ5" s="1349"/>
      <c r="CA5" s="1349"/>
      <c r="CB5" s="1349"/>
      <c r="CC5" s="1349"/>
      <c r="CD5" s="1349"/>
      <c r="CE5" s="1349"/>
      <c r="CF5" s="1349"/>
      <c r="CG5" s="1349"/>
      <c r="CH5" s="1349"/>
      <c r="CI5" s="1349"/>
      <c r="CJ5" s="1349"/>
      <c r="CK5" s="1349"/>
      <c r="CL5" s="1349"/>
      <c r="CM5" s="1349"/>
      <c r="CN5" s="1349"/>
      <c r="CO5" s="1349"/>
      <c r="CP5" s="1349"/>
      <c r="CQ5" s="1349"/>
      <c r="CR5" s="1349"/>
      <c r="CS5" s="1349"/>
      <c r="CT5" s="1349"/>
      <c r="CU5" s="1349"/>
      <c r="CV5" s="1349"/>
      <c r="CW5" s="1349"/>
      <c r="CX5" s="1349"/>
      <c r="CY5" s="1349"/>
      <c r="CZ5" s="1350"/>
      <c r="DA5" s="1356"/>
      <c r="DB5" s="1357"/>
      <c r="DC5" s="1337" t="s">
        <v>212</v>
      </c>
      <c r="DD5" s="1338"/>
      <c r="DE5" s="292" t="s">
        <v>309</v>
      </c>
      <c r="DF5" s="293"/>
      <c r="DG5" s="293"/>
      <c r="DH5" s="293"/>
      <c r="DI5" s="1341">
        <f>従業員情報!$H$11</f>
        <v>0</v>
      </c>
      <c r="DJ5" s="1341"/>
      <c r="DK5" s="1341"/>
      <c r="DL5" s="1341"/>
      <c r="DM5" s="1341"/>
      <c r="DN5" s="1341"/>
      <c r="DO5" s="1341"/>
      <c r="DP5" s="1341"/>
      <c r="DQ5" s="1341"/>
      <c r="DR5" s="1342">
        <f>従業員情報!$L$11</f>
        <v>0</v>
      </c>
      <c r="DS5" s="1342"/>
      <c r="DT5" s="1342"/>
      <c r="DU5" s="1342"/>
      <c r="DV5" s="1342"/>
      <c r="DW5" s="1342"/>
      <c r="DX5" s="1342"/>
      <c r="DY5" s="1342"/>
      <c r="DZ5" s="1342"/>
      <c r="EA5" s="1343"/>
    </row>
    <row r="6" spans="1:131" ht="30" customHeight="1" x14ac:dyDescent="0.15">
      <c r="B6" s="1902"/>
      <c r="C6" s="1903"/>
      <c r="D6" s="1903"/>
      <c r="E6" s="1904"/>
      <c r="F6" s="1317"/>
      <c r="G6" s="1318"/>
      <c r="H6" s="1351"/>
      <c r="I6" s="1352"/>
      <c r="J6" s="1352"/>
      <c r="K6" s="1352"/>
      <c r="L6" s="1352"/>
      <c r="M6" s="1352"/>
      <c r="N6" s="1352"/>
      <c r="O6" s="1352"/>
      <c r="P6" s="1352"/>
      <c r="Q6" s="1352"/>
      <c r="R6" s="1352"/>
      <c r="S6" s="1352"/>
      <c r="T6" s="1352"/>
      <c r="U6" s="1352"/>
      <c r="V6" s="1352"/>
      <c r="W6" s="1352"/>
      <c r="X6" s="1352"/>
      <c r="Y6" s="1352"/>
      <c r="Z6" s="1352"/>
      <c r="AA6" s="1352"/>
      <c r="AB6" s="1352"/>
      <c r="AC6" s="1352"/>
      <c r="AD6" s="1352"/>
      <c r="AE6" s="1352"/>
      <c r="AF6" s="1352"/>
      <c r="AG6" s="1352"/>
      <c r="AH6" s="1352"/>
      <c r="AI6" s="1352"/>
      <c r="AJ6" s="1352"/>
      <c r="AK6" s="1352"/>
      <c r="AL6" s="1353"/>
      <c r="AM6" s="1356"/>
      <c r="AN6" s="1357"/>
      <c r="AO6" s="1339"/>
      <c r="AP6" s="1340"/>
      <c r="AQ6" s="142"/>
      <c r="AR6" s="142"/>
      <c r="AS6" s="142"/>
      <c r="AT6" s="1371">
        <f>従業員情報!$H$12</f>
        <v>0</v>
      </c>
      <c r="AU6" s="1371"/>
      <c r="AV6" s="1371"/>
      <c r="AW6" s="1371"/>
      <c r="AX6" s="1371"/>
      <c r="AY6" s="1371"/>
      <c r="AZ6" s="1371"/>
      <c r="BA6" s="1371"/>
      <c r="BB6" s="1371"/>
      <c r="BC6" s="1371"/>
      <c r="BD6" s="1372">
        <f>従業員情報!$L$12</f>
        <v>0</v>
      </c>
      <c r="BE6" s="1372"/>
      <c r="BF6" s="1372"/>
      <c r="BG6" s="1372"/>
      <c r="BH6" s="1372"/>
      <c r="BI6" s="1372"/>
      <c r="BJ6" s="1372"/>
      <c r="BK6" s="1372"/>
      <c r="BL6" s="1372"/>
      <c r="BM6" s="1373"/>
      <c r="BN6" s="141"/>
      <c r="BP6" s="1312"/>
      <c r="BQ6" s="1313"/>
      <c r="BR6" s="1313"/>
      <c r="BS6" s="1314"/>
      <c r="BT6" s="1317"/>
      <c r="BU6" s="1318"/>
      <c r="BV6" s="1351"/>
      <c r="BW6" s="1352"/>
      <c r="BX6" s="1352"/>
      <c r="BY6" s="1352"/>
      <c r="BZ6" s="1352"/>
      <c r="CA6" s="1352"/>
      <c r="CB6" s="1352"/>
      <c r="CC6" s="1352"/>
      <c r="CD6" s="1352"/>
      <c r="CE6" s="1352"/>
      <c r="CF6" s="1352"/>
      <c r="CG6" s="1352"/>
      <c r="CH6" s="1352"/>
      <c r="CI6" s="1352"/>
      <c r="CJ6" s="1352"/>
      <c r="CK6" s="1352"/>
      <c r="CL6" s="1352"/>
      <c r="CM6" s="1352"/>
      <c r="CN6" s="1352"/>
      <c r="CO6" s="1352"/>
      <c r="CP6" s="1352"/>
      <c r="CQ6" s="1352"/>
      <c r="CR6" s="1352"/>
      <c r="CS6" s="1352"/>
      <c r="CT6" s="1352"/>
      <c r="CU6" s="1352"/>
      <c r="CV6" s="1352"/>
      <c r="CW6" s="1352"/>
      <c r="CX6" s="1352"/>
      <c r="CY6" s="1352"/>
      <c r="CZ6" s="1353"/>
      <c r="DA6" s="1356"/>
      <c r="DB6" s="1357"/>
      <c r="DC6" s="1339"/>
      <c r="DD6" s="1340"/>
      <c r="DE6" s="142"/>
      <c r="DF6" s="142"/>
      <c r="DG6" s="142"/>
      <c r="DH6" s="1370">
        <f>従業員情報!$H$12</f>
        <v>0</v>
      </c>
      <c r="DI6" s="1371"/>
      <c r="DJ6" s="1371"/>
      <c r="DK6" s="1371"/>
      <c r="DL6" s="1371"/>
      <c r="DM6" s="1371"/>
      <c r="DN6" s="1371"/>
      <c r="DO6" s="1371"/>
      <c r="DP6" s="1371"/>
      <c r="DQ6" s="1371"/>
      <c r="DR6" s="1372">
        <f>従業員情報!$L$12</f>
        <v>0</v>
      </c>
      <c r="DS6" s="1372"/>
      <c r="DT6" s="1372"/>
      <c r="DU6" s="1372"/>
      <c r="DV6" s="1372"/>
      <c r="DW6" s="1372"/>
      <c r="DX6" s="1372"/>
      <c r="DY6" s="1372"/>
      <c r="DZ6" s="1372"/>
      <c r="EA6" s="1373"/>
    </row>
    <row r="7" spans="1:131" ht="24" customHeight="1" x14ac:dyDescent="0.15">
      <c r="B7" s="1374" t="s">
        <v>152</v>
      </c>
      <c r="C7" s="1375"/>
      <c r="D7" s="1375"/>
      <c r="E7" s="1375"/>
      <c r="F7" s="1375"/>
      <c r="G7" s="1375"/>
      <c r="H7" s="1375"/>
      <c r="I7" s="1375"/>
      <c r="J7" s="1375"/>
      <c r="K7" s="1375"/>
      <c r="L7" s="1375"/>
      <c r="M7" s="1376"/>
      <c r="N7" s="1374" t="s">
        <v>153</v>
      </c>
      <c r="O7" s="1375"/>
      <c r="P7" s="1375"/>
      <c r="Q7" s="1375"/>
      <c r="R7" s="1375"/>
      <c r="S7" s="1375"/>
      <c r="T7" s="1375"/>
      <c r="U7" s="1375"/>
      <c r="V7" s="1375"/>
      <c r="W7" s="1375"/>
      <c r="X7" s="1375"/>
      <c r="Y7" s="1375"/>
      <c r="Z7" s="1376"/>
      <c r="AA7" s="1410" t="s">
        <v>388</v>
      </c>
      <c r="AB7" s="1411"/>
      <c r="AC7" s="1411"/>
      <c r="AD7" s="1411"/>
      <c r="AE7" s="1411"/>
      <c r="AF7" s="1411"/>
      <c r="AG7" s="1411"/>
      <c r="AH7" s="1411"/>
      <c r="AI7" s="1411"/>
      <c r="AJ7" s="1411"/>
      <c r="AK7" s="1411"/>
      <c r="AL7" s="1411"/>
      <c r="AM7" s="1412"/>
      <c r="AN7" s="1374" t="s">
        <v>77</v>
      </c>
      <c r="AO7" s="1375"/>
      <c r="AP7" s="1375"/>
      <c r="AQ7" s="1375"/>
      <c r="AR7" s="1375"/>
      <c r="AS7" s="1375"/>
      <c r="AT7" s="1375"/>
      <c r="AU7" s="1375"/>
      <c r="AV7" s="1375"/>
      <c r="AW7" s="1375"/>
      <c r="AX7" s="1375"/>
      <c r="AY7" s="1375"/>
      <c r="AZ7" s="1376"/>
      <c r="BA7" s="1374" t="s">
        <v>154</v>
      </c>
      <c r="BB7" s="1375"/>
      <c r="BC7" s="1375"/>
      <c r="BD7" s="1375"/>
      <c r="BE7" s="1375"/>
      <c r="BF7" s="1375"/>
      <c r="BG7" s="1375"/>
      <c r="BH7" s="1375"/>
      <c r="BI7" s="1375"/>
      <c r="BJ7" s="1375"/>
      <c r="BK7" s="1375"/>
      <c r="BL7" s="1375"/>
      <c r="BM7" s="1376"/>
      <c r="BN7" s="143"/>
      <c r="BP7" s="1374" t="s">
        <v>152</v>
      </c>
      <c r="BQ7" s="1375"/>
      <c r="BR7" s="1375"/>
      <c r="BS7" s="1375"/>
      <c r="BT7" s="1375"/>
      <c r="BU7" s="1375"/>
      <c r="BV7" s="1375"/>
      <c r="BW7" s="1375"/>
      <c r="BX7" s="1375"/>
      <c r="BY7" s="1375"/>
      <c r="BZ7" s="1375"/>
      <c r="CA7" s="1376"/>
      <c r="CB7" s="1374" t="s">
        <v>153</v>
      </c>
      <c r="CC7" s="1375"/>
      <c r="CD7" s="1375"/>
      <c r="CE7" s="1375"/>
      <c r="CF7" s="1375"/>
      <c r="CG7" s="1375"/>
      <c r="CH7" s="1375"/>
      <c r="CI7" s="1375"/>
      <c r="CJ7" s="1375"/>
      <c r="CK7" s="1375"/>
      <c r="CL7" s="1375"/>
      <c r="CM7" s="1375"/>
      <c r="CN7" s="1376"/>
      <c r="CO7" s="1410" t="s">
        <v>388</v>
      </c>
      <c r="CP7" s="1411"/>
      <c r="CQ7" s="1411"/>
      <c r="CR7" s="1411"/>
      <c r="CS7" s="1411"/>
      <c r="CT7" s="1411"/>
      <c r="CU7" s="1411"/>
      <c r="CV7" s="1411"/>
      <c r="CW7" s="1411"/>
      <c r="CX7" s="1411"/>
      <c r="CY7" s="1411"/>
      <c r="CZ7" s="1411"/>
      <c r="DA7" s="1412"/>
      <c r="DB7" s="1374" t="s">
        <v>77</v>
      </c>
      <c r="DC7" s="1375"/>
      <c r="DD7" s="1375"/>
      <c r="DE7" s="1375"/>
      <c r="DF7" s="1375"/>
      <c r="DG7" s="1375"/>
      <c r="DH7" s="1375"/>
      <c r="DI7" s="1375"/>
      <c r="DJ7" s="1375"/>
      <c r="DK7" s="1375"/>
      <c r="DL7" s="1375"/>
      <c r="DM7" s="1375"/>
      <c r="DN7" s="1376"/>
      <c r="DO7" s="1374" t="s">
        <v>154</v>
      </c>
      <c r="DP7" s="1375"/>
      <c r="DQ7" s="1375"/>
      <c r="DR7" s="1375"/>
      <c r="DS7" s="1375"/>
      <c r="DT7" s="1375"/>
      <c r="DU7" s="1375"/>
      <c r="DV7" s="1375"/>
      <c r="DW7" s="1375"/>
      <c r="DX7" s="1375"/>
      <c r="DY7" s="1375"/>
      <c r="DZ7" s="1375"/>
      <c r="EA7" s="1376"/>
    </row>
    <row r="8" spans="1:131" ht="19.5" customHeight="1" x14ac:dyDescent="0.15">
      <c r="B8" s="1383" t="str">
        <f>IF(Sheet1!$B$1="yes",従業員情報!$H$24,"ＳＡＭＰＬＥ")</f>
        <v>ＳＡＭＰＬＥ</v>
      </c>
      <c r="C8" s="1384"/>
      <c r="D8" s="1384"/>
      <c r="E8" s="1384"/>
      <c r="F8" s="1384"/>
      <c r="G8" s="1384"/>
      <c r="H8" s="1384"/>
      <c r="I8" s="1384"/>
      <c r="J8" s="1384"/>
      <c r="K8" s="1384"/>
      <c r="L8" s="1384"/>
      <c r="M8" s="1385"/>
      <c r="N8" s="309" t="s">
        <v>78</v>
      </c>
      <c r="O8" s="310"/>
      <c r="P8" s="310"/>
      <c r="Q8" s="310"/>
      <c r="R8" s="310"/>
      <c r="S8" s="310"/>
      <c r="T8" s="310"/>
      <c r="U8" s="310"/>
      <c r="V8" s="310"/>
      <c r="W8" s="310"/>
      <c r="X8" s="310"/>
      <c r="Y8" s="310"/>
      <c r="Z8" s="311" t="s">
        <v>1</v>
      </c>
      <c r="AA8" s="312"/>
      <c r="AB8" s="310"/>
      <c r="AC8" s="310"/>
      <c r="AD8" s="310"/>
      <c r="AE8" s="310"/>
      <c r="AF8" s="310"/>
      <c r="AG8" s="310"/>
      <c r="AH8" s="310"/>
      <c r="AI8" s="310"/>
      <c r="AJ8" s="310"/>
      <c r="AK8" s="310"/>
      <c r="AL8" s="310"/>
      <c r="AM8" s="311" t="s">
        <v>1</v>
      </c>
      <c r="AN8" s="313"/>
      <c r="AO8" s="314"/>
      <c r="AP8" s="314"/>
      <c r="AQ8" s="314"/>
      <c r="AR8" s="314"/>
      <c r="AS8" s="314"/>
      <c r="AT8" s="314"/>
      <c r="AU8" s="314"/>
      <c r="AV8" s="314"/>
      <c r="AW8" s="314"/>
      <c r="AX8" s="314"/>
      <c r="AY8" s="314"/>
      <c r="AZ8" s="311" t="s">
        <v>1</v>
      </c>
      <c r="BA8" s="309" t="s">
        <v>78</v>
      </c>
      <c r="BB8" s="314"/>
      <c r="BC8" s="314"/>
      <c r="BD8" s="314"/>
      <c r="BE8" s="314"/>
      <c r="BF8" s="314"/>
      <c r="BG8" s="314"/>
      <c r="BH8" s="314"/>
      <c r="BI8" s="314"/>
      <c r="BJ8" s="314"/>
      <c r="BK8" s="314"/>
      <c r="BL8" s="314"/>
      <c r="BM8" s="311" t="s">
        <v>1</v>
      </c>
      <c r="BN8" s="144"/>
      <c r="BP8" s="1383" t="str">
        <f>IF(Sheet1!$B$1="yes",従業員情報!$H$24,"ＳＡＭＰＬＥ")</f>
        <v>ＳＡＭＰＬＥ</v>
      </c>
      <c r="BQ8" s="1384"/>
      <c r="BR8" s="1384"/>
      <c r="BS8" s="1384"/>
      <c r="BT8" s="1384"/>
      <c r="BU8" s="1384"/>
      <c r="BV8" s="1384"/>
      <c r="BW8" s="1384"/>
      <c r="BX8" s="1384"/>
      <c r="BY8" s="1384"/>
      <c r="BZ8" s="1384"/>
      <c r="CA8" s="1385"/>
      <c r="CB8" s="309" t="s">
        <v>78</v>
      </c>
      <c r="CC8" s="310"/>
      <c r="CD8" s="310"/>
      <c r="CE8" s="310"/>
      <c r="CF8" s="310"/>
      <c r="CG8" s="310"/>
      <c r="CH8" s="310"/>
      <c r="CI8" s="310"/>
      <c r="CJ8" s="310"/>
      <c r="CK8" s="310"/>
      <c r="CL8" s="310"/>
      <c r="CM8" s="310"/>
      <c r="CN8" s="311" t="s">
        <v>1</v>
      </c>
      <c r="CO8" s="312"/>
      <c r="CP8" s="310"/>
      <c r="CQ8" s="310"/>
      <c r="CR8" s="310"/>
      <c r="CS8" s="310"/>
      <c r="CT8" s="310"/>
      <c r="CU8" s="310"/>
      <c r="CV8" s="310"/>
      <c r="CW8" s="310"/>
      <c r="CX8" s="310"/>
      <c r="CY8" s="310"/>
      <c r="CZ8" s="310"/>
      <c r="DA8" s="311" t="s">
        <v>1</v>
      </c>
      <c r="DB8" s="313"/>
      <c r="DC8" s="314"/>
      <c r="DD8" s="314"/>
      <c r="DE8" s="314"/>
      <c r="DF8" s="314"/>
      <c r="DG8" s="314"/>
      <c r="DH8" s="314"/>
      <c r="DI8" s="314"/>
      <c r="DJ8" s="314"/>
      <c r="DK8" s="314"/>
      <c r="DL8" s="314"/>
      <c r="DM8" s="314"/>
      <c r="DN8" s="311" t="s">
        <v>1</v>
      </c>
      <c r="DO8" s="309" t="s">
        <v>78</v>
      </c>
      <c r="DP8" s="314"/>
      <c r="DQ8" s="314"/>
      <c r="DR8" s="314"/>
      <c r="DS8" s="314"/>
      <c r="DT8" s="314"/>
      <c r="DU8" s="314"/>
      <c r="DV8" s="314"/>
      <c r="DW8" s="314"/>
      <c r="DX8" s="314"/>
      <c r="DY8" s="314"/>
      <c r="DZ8" s="314"/>
      <c r="EA8" s="311" t="s">
        <v>1</v>
      </c>
    </row>
    <row r="9" spans="1:131" ht="28.5" customHeight="1" x14ac:dyDescent="0.15">
      <c r="B9" s="1386"/>
      <c r="C9" s="1387"/>
      <c r="D9" s="1387"/>
      <c r="E9" s="1387"/>
      <c r="F9" s="1387"/>
      <c r="G9" s="1387"/>
      <c r="H9" s="1387"/>
      <c r="I9" s="1387"/>
      <c r="J9" s="1387"/>
      <c r="K9" s="1387"/>
      <c r="L9" s="1387"/>
      <c r="M9" s="1388"/>
      <c r="N9" s="1397" t="str">
        <f>IF(Sheet1!$B$1="yes",年末調整2!$N$7,"ＳＡＭＰＬＥ")</f>
        <v>ＳＡＭＰＬＥ</v>
      </c>
      <c r="O9" s="1398"/>
      <c r="P9" s="1398"/>
      <c r="Q9" s="1398"/>
      <c r="R9" s="1398"/>
      <c r="S9" s="1398"/>
      <c r="T9" s="1398"/>
      <c r="U9" s="1398"/>
      <c r="V9" s="1398"/>
      <c r="W9" s="1398"/>
      <c r="X9" s="1398"/>
      <c r="Y9" s="1398"/>
      <c r="Z9" s="1399"/>
      <c r="AA9" s="1406">
        <f>IF(従業員情報!$E$5="要",年末調整2!$N$10,"")</f>
        <v>0</v>
      </c>
      <c r="AB9" s="1407"/>
      <c r="AC9" s="1407"/>
      <c r="AD9" s="1407"/>
      <c r="AE9" s="1407"/>
      <c r="AF9" s="1407"/>
      <c r="AG9" s="1407"/>
      <c r="AH9" s="1407"/>
      <c r="AI9" s="1407"/>
      <c r="AJ9" s="1407"/>
      <c r="AK9" s="1407"/>
      <c r="AL9" s="1407"/>
      <c r="AM9" s="1408"/>
      <c r="AN9" s="1397">
        <f>IF(従業員情報!$E$5="要",年末調整2!$N$21,"")</f>
        <v>1040000</v>
      </c>
      <c r="AO9" s="1398"/>
      <c r="AP9" s="1398"/>
      <c r="AQ9" s="1398"/>
      <c r="AR9" s="1398"/>
      <c r="AS9" s="1398"/>
      <c r="AT9" s="1398"/>
      <c r="AU9" s="1398"/>
      <c r="AV9" s="1398"/>
      <c r="AW9" s="1398"/>
      <c r="AX9" s="1398"/>
      <c r="AY9" s="1398"/>
      <c r="AZ9" s="1399"/>
      <c r="BA9" s="1397" t="str">
        <f>IF(IF(従業員情報!$E$5="否",年末調整2!$U$7,年末調整2!$U$28)=0,"0",IF(従業員情報!$E$5="否",年末調整2!$U$7,年末調整2!$U$28))</f>
        <v>0</v>
      </c>
      <c r="BB9" s="1398"/>
      <c r="BC9" s="1398"/>
      <c r="BD9" s="1398"/>
      <c r="BE9" s="1398"/>
      <c r="BF9" s="1398"/>
      <c r="BG9" s="1398"/>
      <c r="BH9" s="1398"/>
      <c r="BI9" s="1398"/>
      <c r="BJ9" s="1398"/>
      <c r="BK9" s="1398"/>
      <c r="BL9" s="1398"/>
      <c r="BM9" s="1399"/>
      <c r="BN9" s="145"/>
      <c r="BP9" s="1386"/>
      <c r="BQ9" s="1387"/>
      <c r="BR9" s="1387"/>
      <c r="BS9" s="1387"/>
      <c r="BT9" s="1387"/>
      <c r="BU9" s="1387"/>
      <c r="BV9" s="1387"/>
      <c r="BW9" s="1387"/>
      <c r="BX9" s="1387"/>
      <c r="BY9" s="1387"/>
      <c r="BZ9" s="1387"/>
      <c r="CA9" s="1388"/>
      <c r="CB9" s="1397" t="str">
        <f>IF(Sheet1!$B$1="yes",年末調整2!$N$7,"ＳＡＭＰＬＥ")</f>
        <v>ＳＡＭＰＬＥ</v>
      </c>
      <c r="CC9" s="1398"/>
      <c r="CD9" s="1398"/>
      <c r="CE9" s="1398"/>
      <c r="CF9" s="1398"/>
      <c r="CG9" s="1398"/>
      <c r="CH9" s="1398"/>
      <c r="CI9" s="1398"/>
      <c r="CJ9" s="1398"/>
      <c r="CK9" s="1398"/>
      <c r="CL9" s="1398"/>
      <c r="CM9" s="1398"/>
      <c r="CN9" s="1399"/>
      <c r="CO9" s="1406">
        <f>IF(従業員情報!$E$5="要",年末調整2!$N$10,"")</f>
        <v>0</v>
      </c>
      <c r="CP9" s="1407"/>
      <c r="CQ9" s="1407"/>
      <c r="CR9" s="1407"/>
      <c r="CS9" s="1407"/>
      <c r="CT9" s="1407"/>
      <c r="CU9" s="1407"/>
      <c r="CV9" s="1407"/>
      <c r="CW9" s="1407"/>
      <c r="CX9" s="1407"/>
      <c r="CY9" s="1407"/>
      <c r="CZ9" s="1407"/>
      <c r="DA9" s="1408"/>
      <c r="DB9" s="1397">
        <f>IF(従業員情報!$E$5="要",年末調整2!$N$21,"")</f>
        <v>1040000</v>
      </c>
      <c r="DC9" s="1398"/>
      <c r="DD9" s="1398"/>
      <c r="DE9" s="1398"/>
      <c r="DF9" s="1398"/>
      <c r="DG9" s="1398"/>
      <c r="DH9" s="1398"/>
      <c r="DI9" s="1398"/>
      <c r="DJ9" s="1398"/>
      <c r="DK9" s="1398"/>
      <c r="DL9" s="1398"/>
      <c r="DM9" s="1398"/>
      <c r="DN9" s="1399"/>
      <c r="DO9" s="1397" t="str">
        <f>IF(IF(従業員情報!$E$5="否",年末調整2!$U$7,年末調整2!$U$28)=0,"0",IF(従業員情報!$E$5="否",年末調整2!$U$7,年末調整2!$U$28))</f>
        <v>0</v>
      </c>
      <c r="DP9" s="1398"/>
      <c r="DQ9" s="1398"/>
      <c r="DR9" s="1398"/>
      <c r="DS9" s="1398"/>
      <c r="DT9" s="1398"/>
      <c r="DU9" s="1398"/>
      <c r="DV9" s="1398"/>
      <c r="DW9" s="1398"/>
      <c r="DX9" s="1398"/>
      <c r="DY9" s="1398"/>
      <c r="DZ9" s="1398"/>
      <c r="EA9" s="1399"/>
    </row>
    <row r="10" spans="1:131" ht="19.5" customHeight="1" x14ac:dyDescent="0.15">
      <c r="B10" s="1192" t="s">
        <v>358</v>
      </c>
      <c r="C10" s="1193"/>
      <c r="D10" s="1193"/>
      <c r="E10" s="1193"/>
      <c r="F10" s="1193"/>
      <c r="G10" s="1193"/>
      <c r="H10" s="1193"/>
      <c r="I10" s="1193"/>
      <c r="J10" s="1193"/>
      <c r="K10" s="1194" t="s">
        <v>427</v>
      </c>
      <c r="L10" s="1195"/>
      <c r="M10" s="1195"/>
      <c r="N10" s="1195"/>
      <c r="O10" s="1195"/>
      <c r="P10" s="1195"/>
      <c r="Q10" s="1195"/>
      <c r="R10" s="1195"/>
      <c r="S10" s="1196"/>
      <c r="T10" s="1203" t="s">
        <v>103</v>
      </c>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5"/>
      <c r="AU10" s="1206" t="s">
        <v>198</v>
      </c>
      <c r="AV10" s="1206"/>
      <c r="AW10" s="1206"/>
      <c r="AX10" s="1206"/>
      <c r="AY10" s="1207" t="s">
        <v>248</v>
      </c>
      <c r="AZ10" s="1208"/>
      <c r="BA10" s="1208"/>
      <c r="BB10" s="1208"/>
      <c r="BC10" s="1208"/>
      <c r="BD10" s="1208"/>
      <c r="BE10" s="1208"/>
      <c r="BF10" s="1208"/>
      <c r="BG10" s="1208"/>
      <c r="BH10" s="1208"/>
      <c r="BI10" s="1209"/>
      <c r="BJ10" s="1400" t="s">
        <v>197</v>
      </c>
      <c r="BK10" s="1400"/>
      <c r="BL10" s="1400"/>
      <c r="BM10" s="1401"/>
      <c r="BP10" s="1192" t="s">
        <v>358</v>
      </c>
      <c r="BQ10" s="1193"/>
      <c r="BR10" s="1193"/>
      <c r="BS10" s="1193"/>
      <c r="BT10" s="1193"/>
      <c r="BU10" s="1193"/>
      <c r="BV10" s="1193"/>
      <c r="BW10" s="1193"/>
      <c r="BX10" s="1193"/>
      <c r="BY10" s="1194" t="s">
        <v>427</v>
      </c>
      <c r="BZ10" s="1195"/>
      <c r="CA10" s="1195"/>
      <c r="CB10" s="1195"/>
      <c r="CC10" s="1195"/>
      <c r="CD10" s="1195"/>
      <c r="CE10" s="1195"/>
      <c r="CF10" s="1195"/>
      <c r="CG10" s="1196"/>
      <c r="CH10" s="1203" t="s">
        <v>103</v>
      </c>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c r="DF10" s="1204"/>
      <c r="DG10" s="1204"/>
      <c r="DH10" s="1205"/>
      <c r="DI10" s="1206" t="s">
        <v>198</v>
      </c>
      <c r="DJ10" s="1206"/>
      <c r="DK10" s="1206"/>
      <c r="DL10" s="1206"/>
      <c r="DM10" s="1207" t="s">
        <v>248</v>
      </c>
      <c r="DN10" s="1208"/>
      <c r="DO10" s="1208"/>
      <c r="DP10" s="1208"/>
      <c r="DQ10" s="1208"/>
      <c r="DR10" s="1208"/>
      <c r="DS10" s="1208"/>
      <c r="DT10" s="1208"/>
      <c r="DU10" s="1208"/>
      <c r="DV10" s="1208"/>
      <c r="DW10" s="1209"/>
      <c r="DX10" s="1400" t="s">
        <v>197</v>
      </c>
      <c r="DY10" s="1400"/>
      <c r="DZ10" s="1400"/>
      <c r="EA10" s="1401"/>
    </row>
    <row r="11" spans="1:131" ht="13.5" customHeight="1" x14ac:dyDescent="0.15">
      <c r="B11" s="1213" t="s">
        <v>428</v>
      </c>
      <c r="C11" s="1214"/>
      <c r="D11" s="1214"/>
      <c r="E11" s="1214"/>
      <c r="F11" s="1214"/>
      <c r="G11" s="1214"/>
      <c r="H11" s="1217" t="s">
        <v>16</v>
      </c>
      <c r="I11" s="1217"/>
      <c r="J11" s="1217"/>
      <c r="K11" s="1197"/>
      <c r="L11" s="1198"/>
      <c r="M11" s="1198"/>
      <c r="N11" s="1198"/>
      <c r="O11" s="1198"/>
      <c r="P11" s="1198"/>
      <c r="Q11" s="1198"/>
      <c r="R11" s="1198"/>
      <c r="S11" s="1199"/>
      <c r="T11" s="1218" t="s">
        <v>359</v>
      </c>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20"/>
      <c r="AU11" s="1206"/>
      <c r="AV11" s="1206"/>
      <c r="AW11" s="1206"/>
      <c r="AX11" s="1206"/>
      <c r="AY11" s="1210"/>
      <c r="AZ11" s="1211"/>
      <c r="BA11" s="1211"/>
      <c r="BB11" s="1211"/>
      <c r="BC11" s="1211"/>
      <c r="BD11" s="1211"/>
      <c r="BE11" s="1211"/>
      <c r="BF11" s="1211"/>
      <c r="BG11" s="1211"/>
      <c r="BH11" s="1211"/>
      <c r="BI11" s="1212"/>
      <c r="BJ11" s="1402"/>
      <c r="BK11" s="1402"/>
      <c r="BL11" s="1402"/>
      <c r="BM11" s="1403"/>
      <c r="BP11" s="1213" t="s">
        <v>428</v>
      </c>
      <c r="BQ11" s="1214"/>
      <c r="BR11" s="1214"/>
      <c r="BS11" s="1214"/>
      <c r="BT11" s="1214"/>
      <c r="BU11" s="1214"/>
      <c r="BV11" s="1217" t="s">
        <v>16</v>
      </c>
      <c r="BW11" s="1217"/>
      <c r="BX11" s="1217"/>
      <c r="BY11" s="1197"/>
      <c r="BZ11" s="1198"/>
      <c r="CA11" s="1198"/>
      <c r="CB11" s="1198"/>
      <c r="CC11" s="1198"/>
      <c r="CD11" s="1198"/>
      <c r="CE11" s="1198"/>
      <c r="CF11" s="1198"/>
      <c r="CG11" s="1199"/>
      <c r="CH11" s="1218" t="s">
        <v>359</v>
      </c>
      <c r="CI11" s="1219"/>
      <c r="CJ11" s="1219"/>
      <c r="CK11" s="1219"/>
      <c r="CL11" s="1219"/>
      <c r="CM11" s="1219"/>
      <c r="CN11" s="1219"/>
      <c r="CO11" s="1219"/>
      <c r="CP11" s="1219"/>
      <c r="CQ11" s="1219"/>
      <c r="CR11" s="1219"/>
      <c r="CS11" s="1219"/>
      <c r="CT11" s="1219"/>
      <c r="CU11" s="1219"/>
      <c r="CV11" s="1219"/>
      <c r="CW11" s="1219"/>
      <c r="CX11" s="1219"/>
      <c r="CY11" s="1219"/>
      <c r="CZ11" s="1219"/>
      <c r="DA11" s="1219"/>
      <c r="DB11" s="1219"/>
      <c r="DC11" s="1219"/>
      <c r="DD11" s="1219"/>
      <c r="DE11" s="1219"/>
      <c r="DF11" s="1219"/>
      <c r="DG11" s="1219"/>
      <c r="DH11" s="1220"/>
      <c r="DI11" s="1206"/>
      <c r="DJ11" s="1206"/>
      <c r="DK11" s="1206"/>
      <c r="DL11" s="1206"/>
      <c r="DM11" s="1210"/>
      <c r="DN11" s="1211"/>
      <c r="DO11" s="1211"/>
      <c r="DP11" s="1211"/>
      <c r="DQ11" s="1211"/>
      <c r="DR11" s="1211"/>
      <c r="DS11" s="1211"/>
      <c r="DT11" s="1211"/>
      <c r="DU11" s="1211"/>
      <c r="DV11" s="1211"/>
      <c r="DW11" s="1212"/>
      <c r="DX11" s="1402"/>
      <c r="DY11" s="1402"/>
      <c r="DZ11" s="1402"/>
      <c r="EA11" s="1403"/>
    </row>
    <row r="12" spans="1:131" ht="21" customHeight="1" x14ac:dyDescent="0.15">
      <c r="B12" s="1215"/>
      <c r="C12" s="1216"/>
      <c r="D12" s="1216"/>
      <c r="E12" s="1216"/>
      <c r="F12" s="1216"/>
      <c r="G12" s="1216"/>
      <c r="H12" s="1217"/>
      <c r="I12" s="1217"/>
      <c r="J12" s="1217"/>
      <c r="K12" s="1200"/>
      <c r="L12" s="1201"/>
      <c r="M12" s="1201"/>
      <c r="N12" s="1201"/>
      <c r="O12" s="1201"/>
      <c r="P12" s="1201"/>
      <c r="Q12" s="1201"/>
      <c r="R12" s="1201"/>
      <c r="S12" s="1202"/>
      <c r="T12" s="1218" t="s">
        <v>104</v>
      </c>
      <c r="U12" s="1219"/>
      <c r="V12" s="1219"/>
      <c r="W12" s="1219"/>
      <c r="X12" s="1219"/>
      <c r="Y12" s="1220"/>
      <c r="Z12" s="1218" t="s">
        <v>106</v>
      </c>
      <c r="AA12" s="1219"/>
      <c r="AB12" s="1219"/>
      <c r="AC12" s="1219"/>
      <c r="AD12" s="1219"/>
      <c r="AE12" s="1219"/>
      <c r="AF12" s="1219"/>
      <c r="AG12" s="1219"/>
      <c r="AH12" s="1220"/>
      <c r="AI12" s="1218" t="s">
        <v>105</v>
      </c>
      <c r="AJ12" s="1219"/>
      <c r="AK12" s="1219"/>
      <c r="AL12" s="1219"/>
      <c r="AM12" s="1219"/>
      <c r="AN12" s="1220"/>
      <c r="AO12" s="1218" t="s">
        <v>429</v>
      </c>
      <c r="AP12" s="1219"/>
      <c r="AQ12" s="1219"/>
      <c r="AR12" s="1219"/>
      <c r="AS12" s="1219"/>
      <c r="AT12" s="1220"/>
      <c r="AU12" s="1206"/>
      <c r="AV12" s="1206"/>
      <c r="AW12" s="1206"/>
      <c r="AX12" s="1206"/>
      <c r="AY12" s="1221" t="s">
        <v>199</v>
      </c>
      <c r="AZ12" s="1222"/>
      <c r="BA12" s="1222"/>
      <c r="BB12" s="1222"/>
      <c r="BC12" s="1222"/>
      <c r="BD12" s="1222"/>
      <c r="BE12" s="1223"/>
      <c r="BF12" s="1224" t="s">
        <v>117</v>
      </c>
      <c r="BG12" s="1224"/>
      <c r="BH12" s="1224"/>
      <c r="BI12" s="1224"/>
      <c r="BJ12" s="1404"/>
      <c r="BK12" s="1404"/>
      <c r="BL12" s="1404"/>
      <c r="BM12" s="1405"/>
      <c r="BP12" s="1215"/>
      <c r="BQ12" s="1216"/>
      <c r="BR12" s="1216"/>
      <c r="BS12" s="1216"/>
      <c r="BT12" s="1216"/>
      <c r="BU12" s="1216"/>
      <c r="BV12" s="1217"/>
      <c r="BW12" s="1217"/>
      <c r="BX12" s="1217"/>
      <c r="BY12" s="1200"/>
      <c r="BZ12" s="1201"/>
      <c r="CA12" s="1201"/>
      <c r="CB12" s="1201"/>
      <c r="CC12" s="1201"/>
      <c r="CD12" s="1201"/>
      <c r="CE12" s="1201"/>
      <c r="CF12" s="1201"/>
      <c r="CG12" s="1202"/>
      <c r="CH12" s="1218" t="s">
        <v>104</v>
      </c>
      <c r="CI12" s="1219"/>
      <c r="CJ12" s="1219"/>
      <c r="CK12" s="1219"/>
      <c r="CL12" s="1219"/>
      <c r="CM12" s="1220"/>
      <c r="CN12" s="1218" t="s">
        <v>106</v>
      </c>
      <c r="CO12" s="1219"/>
      <c r="CP12" s="1219"/>
      <c r="CQ12" s="1219"/>
      <c r="CR12" s="1219"/>
      <c r="CS12" s="1219"/>
      <c r="CT12" s="1219"/>
      <c r="CU12" s="1219"/>
      <c r="CV12" s="1220"/>
      <c r="CW12" s="1218" t="s">
        <v>105</v>
      </c>
      <c r="CX12" s="1219"/>
      <c r="CY12" s="1219"/>
      <c r="CZ12" s="1219"/>
      <c r="DA12" s="1219"/>
      <c r="DB12" s="1220"/>
      <c r="DC12" s="1218" t="s">
        <v>429</v>
      </c>
      <c r="DD12" s="1219"/>
      <c r="DE12" s="1219"/>
      <c r="DF12" s="1219"/>
      <c r="DG12" s="1219"/>
      <c r="DH12" s="1220"/>
      <c r="DI12" s="1206"/>
      <c r="DJ12" s="1206"/>
      <c r="DK12" s="1206"/>
      <c r="DL12" s="1206"/>
      <c r="DM12" s="1221" t="s">
        <v>199</v>
      </c>
      <c r="DN12" s="1222"/>
      <c r="DO12" s="1222"/>
      <c r="DP12" s="1222"/>
      <c r="DQ12" s="1222"/>
      <c r="DR12" s="1222"/>
      <c r="DS12" s="1223"/>
      <c r="DT12" s="1224" t="s">
        <v>117</v>
      </c>
      <c r="DU12" s="1224"/>
      <c r="DV12" s="1224"/>
      <c r="DW12" s="1224"/>
      <c r="DX12" s="1404"/>
      <c r="DY12" s="1404"/>
      <c r="DZ12" s="1404"/>
      <c r="EA12" s="1405"/>
    </row>
    <row r="13" spans="1:131" ht="16.5" customHeight="1" x14ac:dyDescent="0.15">
      <c r="B13" s="1180" t="s">
        <v>80</v>
      </c>
      <c r="C13" s="1181"/>
      <c r="D13" s="1182"/>
      <c r="E13" s="1180" t="s">
        <v>81</v>
      </c>
      <c r="F13" s="1181"/>
      <c r="G13" s="1181"/>
      <c r="H13" s="1183"/>
      <c r="I13" s="1184"/>
      <c r="J13" s="1184"/>
      <c r="K13" s="380"/>
      <c r="L13" s="146"/>
      <c r="M13" s="146"/>
      <c r="N13" s="381"/>
      <c r="O13" s="381"/>
      <c r="P13" s="381"/>
      <c r="Q13" s="381"/>
      <c r="R13" s="381"/>
      <c r="S13" s="382" t="s">
        <v>99</v>
      </c>
      <c r="T13" s="1155" t="s">
        <v>17</v>
      </c>
      <c r="U13" s="1156"/>
      <c r="V13" s="1156"/>
      <c r="W13" s="1157"/>
      <c r="X13" s="1185" t="s">
        <v>82</v>
      </c>
      <c r="Y13" s="1186"/>
      <c r="Z13" s="383"/>
      <c r="AA13" s="384"/>
      <c r="AB13" s="384" t="s">
        <v>100</v>
      </c>
      <c r="AC13" s="1187" t="s">
        <v>101</v>
      </c>
      <c r="AD13" s="1188"/>
      <c r="AE13" s="1188"/>
      <c r="AF13" s="1189"/>
      <c r="AG13" s="1164" t="s">
        <v>82</v>
      </c>
      <c r="AH13" s="1165"/>
      <c r="AI13" s="1155" t="s">
        <v>160</v>
      </c>
      <c r="AJ13" s="1156"/>
      <c r="AK13" s="1156"/>
      <c r="AL13" s="1157"/>
      <c r="AM13" s="1185" t="s">
        <v>161</v>
      </c>
      <c r="AN13" s="1186"/>
      <c r="AO13" s="1155" t="s">
        <v>160</v>
      </c>
      <c r="AP13" s="1156"/>
      <c r="AQ13" s="1156"/>
      <c r="AR13" s="1157"/>
      <c r="AS13" s="1185" t="s">
        <v>161</v>
      </c>
      <c r="AT13" s="1186"/>
      <c r="AU13" s="1155" t="s">
        <v>120</v>
      </c>
      <c r="AV13" s="1156"/>
      <c r="AW13" s="1156"/>
      <c r="AX13" s="1157"/>
      <c r="AY13" s="1155" t="s">
        <v>100</v>
      </c>
      <c r="AZ13" s="1156"/>
      <c r="BA13" s="1247"/>
      <c r="BB13" s="1166" t="s">
        <v>120</v>
      </c>
      <c r="BC13" s="1156"/>
      <c r="BD13" s="1156"/>
      <c r="BE13" s="1157"/>
      <c r="BF13" s="1155" t="s">
        <v>120</v>
      </c>
      <c r="BG13" s="1156"/>
      <c r="BH13" s="1156"/>
      <c r="BI13" s="1157"/>
      <c r="BJ13" s="1155" t="s">
        <v>120</v>
      </c>
      <c r="BK13" s="1156"/>
      <c r="BL13" s="1156"/>
      <c r="BM13" s="1157"/>
      <c r="BP13" s="1180" t="s">
        <v>80</v>
      </c>
      <c r="BQ13" s="1181"/>
      <c r="BR13" s="1182"/>
      <c r="BS13" s="1180" t="s">
        <v>81</v>
      </c>
      <c r="BT13" s="1181"/>
      <c r="BU13" s="1181"/>
      <c r="BV13" s="1183"/>
      <c r="BW13" s="1184"/>
      <c r="BX13" s="1184"/>
      <c r="BY13" s="380"/>
      <c r="BZ13" s="146"/>
      <c r="CA13" s="146"/>
      <c r="CB13" s="381"/>
      <c r="CC13" s="381"/>
      <c r="CD13" s="381"/>
      <c r="CE13" s="381"/>
      <c r="CF13" s="381"/>
      <c r="CG13" s="382" t="s">
        <v>99</v>
      </c>
      <c r="CH13" s="1155" t="s">
        <v>17</v>
      </c>
      <c r="CI13" s="1156"/>
      <c r="CJ13" s="1156"/>
      <c r="CK13" s="1157"/>
      <c r="CL13" s="1185" t="s">
        <v>82</v>
      </c>
      <c r="CM13" s="1186"/>
      <c r="CN13" s="383"/>
      <c r="CO13" s="384"/>
      <c r="CP13" s="384" t="s">
        <v>100</v>
      </c>
      <c r="CQ13" s="1187" t="s">
        <v>101</v>
      </c>
      <c r="CR13" s="1188"/>
      <c r="CS13" s="1188"/>
      <c r="CT13" s="1189"/>
      <c r="CU13" s="1164" t="s">
        <v>82</v>
      </c>
      <c r="CV13" s="1165"/>
      <c r="CW13" s="1155" t="s">
        <v>160</v>
      </c>
      <c r="CX13" s="1156"/>
      <c r="CY13" s="1156"/>
      <c r="CZ13" s="1157"/>
      <c r="DA13" s="1185" t="s">
        <v>161</v>
      </c>
      <c r="DB13" s="1186"/>
      <c r="DC13" s="1155" t="s">
        <v>160</v>
      </c>
      <c r="DD13" s="1156"/>
      <c r="DE13" s="1156"/>
      <c r="DF13" s="1157"/>
      <c r="DG13" s="1185" t="s">
        <v>161</v>
      </c>
      <c r="DH13" s="1186"/>
      <c r="DI13" s="1155" t="s">
        <v>120</v>
      </c>
      <c r="DJ13" s="1156"/>
      <c r="DK13" s="1156"/>
      <c r="DL13" s="1157"/>
      <c r="DM13" s="1155" t="s">
        <v>100</v>
      </c>
      <c r="DN13" s="1156"/>
      <c r="DO13" s="1247"/>
      <c r="DP13" s="1166" t="s">
        <v>120</v>
      </c>
      <c r="DQ13" s="1156"/>
      <c r="DR13" s="1156"/>
      <c r="DS13" s="1157"/>
      <c r="DT13" s="1155" t="s">
        <v>120</v>
      </c>
      <c r="DU13" s="1156"/>
      <c r="DV13" s="1156"/>
      <c r="DW13" s="1157"/>
      <c r="DX13" s="1155" t="s">
        <v>120</v>
      </c>
      <c r="DY13" s="1156"/>
      <c r="DZ13" s="1156"/>
      <c r="EA13" s="1157"/>
    </row>
    <row r="14" spans="1:131" ht="7.5" customHeight="1" x14ac:dyDescent="0.15">
      <c r="B14" s="1248" t="str">
        <f>IF(AND(従業員情報!$E$5="要",OR(年末調整1!$C$43="一般の控除対象配偶者",年末調整1!$C$43="老人控除対象配偶者")),"○","")</f>
        <v/>
      </c>
      <c r="C14" s="1249"/>
      <c r="D14" s="1250"/>
      <c r="E14" s="1248"/>
      <c r="F14" s="1249"/>
      <c r="G14" s="1249"/>
      <c r="H14" s="1257" t="str">
        <f>IF(AND(従業員情報!$E$5="要",年末調整1!$C$43="老人控除対象配偶者"),"○","")</f>
        <v/>
      </c>
      <c r="I14" s="1257"/>
      <c r="J14" s="1258"/>
      <c r="K14" s="1259">
        <f>年末調整1!$L$44+年末調整1!$V$44</f>
        <v>0</v>
      </c>
      <c r="L14" s="1260"/>
      <c r="M14" s="1260"/>
      <c r="N14" s="1260"/>
      <c r="O14" s="1260"/>
      <c r="P14" s="1260"/>
      <c r="Q14" s="1260"/>
      <c r="R14" s="1260"/>
      <c r="S14" s="1261"/>
      <c r="T14" s="1158">
        <f>年末調整1!$BC$65</f>
        <v>0</v>
      </c>
      <c r="U14" s="1159"/>
      <c r="V14" s="1159"/>
      <c r="W14" s="1159"/>
      <c r="X14" s="1158"/>
      <c r="Y14" s="1160"/>
      <c r="Z14" s="1158">
        <f>年末調整1!$BE$65</f>
        <v>0</v>
      </c>
      <c r="AA14" s="1159"/>
      <c r="AB14" s="1178"/>
      <c r="AC14" s="1265">
        <f>年末調整1!$BG$65+年末調整1!$BE$65</f>
        <v>0</v>
      </c>
      <c r="AD14" s="1266"/>
      <c r="AE14" s="1266"/>
      <c r="AF14" s="1267"/>
      <c r="AG14" s="385"/>
      <c r="AH14" s="386"/>
      <c r="AI14" s="1170">
        <f>年末調整1!$BI$65</f>
        <v>0</v>
      </c>
      <c r="AJ14" s="1170"/>
      <c r="AK14" s="1170"/>
      <c r="AL14" s="1170"/>
      <c r="AM14" s="387"/>
      <c r="AN14" s="388"/>
      <c r="AO14" s="1170">
        <f>年末調整1!$BK$65</f>
        <v>0</v>
      </c>
      <c r="AP14" s="1170"/>
      <c r="AQ14" s="1170"/>
      <c r="AR14" s="1170"/>
      <c r="AS14" s="387"/>
      <c r="AT14" s="388"/>
      <c r="AU14" s="1158">
        <f>年末調整1!$BC$80</f>
        <v>0</v>
      </c>
      <c r="AV14" s="1172"/>
      <c r="AW14" s="1172"/>
      <c r="AX14" s="1173"/>
      <c r="AY14" s="1158">
        <f>年末調整1!$C$104</f>
        <v>0</v>
      </c>
      <c r="AZ14" s="1159"/>
      <c r="BA14" s="1178"/>
      <c r="BB14" s="1413">
        <f>年末調整1!$G$104+年末調整1!$C$104</f>
        <v>0</v>
      </c>
      <c r="BC14" s="1159"/>
      <c r="BD14" s="1159"/>
      <c r="BE14" s="1160"/>
      <c r="BF14" s="1158">
        <f>年末調整1!$K$104</f>
        <v>0</v>
      </c>
      <c r="BG14" s="1159"/>
      <c r="BH14" s="1159"/>
      <c r="BI14" s="1160"/>
      <c r="BJ14" s="1158">
        <f>IF(年末調整1!$C$43="適用なし",0,IF(年末調整1!$P$37="○",1,0))+COUNTIF(年末調整1!$V$55:$W$88,"○")</f>
        <v>0</v>
      </c>
      <c r="BK14" s="1159"/>
      <c r="BL14" s="1159"/>
      <c r="BM14" s="1160"/>
      <c r="BP14" s="1248" t="str">
        <f>IF(AND(従業員情報!$E$5="要",OR(年末調整1!$C$43="一般の控除対象配偶者",年末調整1!$C$43="老人控除対象配偶者")),"○","")</f>
        <v/>
      </c>
      <c r="BQ14" s="1249"/>
      <c r="BR14" s="1250"/>
      <c r="BS14" s="1248"/>
      <c r="BT14" s="1249"/>
      <c r="BU14" s="1249"/>
      <c r="BV14" s="1257" t="str">
        <f>IF(AND(従業員情報!$E$5="要",年末調整1!$C$43="老人控除対象配偶者"),"○","")</f>
        <v/>
      </c>
      <c r="BW14" s="1257"/>
      <c r="BX14" s="1258"/>
      <c r="BY14" s="1259">
        <f>年末調整1!$L$44+年末調整1!$V$44</f>
        <v>0</v>
      </c>
      <c r="BZ14" s="1260"/>
      <c r="CA14" s="1260"/>
      <c r="CB14" s="1260"/>
      <c r="CC14" s="1260"/>
      <c r="CD14" s="1260"/>
      <c r="CE14" s="1260"/>
      <c r="CF14" s="1260"/>
      <c r="CG14" s="1261"/>
      <c r="CH14" s="1158">
        <f>年末調整1!$BC$65</f>
        <v>0</v>
      </c>
      <c r="CI14" s="1159"/>
      <c r="CJ14" s="1159"/>
      <c r="CK14" s="1159"/>
      <c r="CL14" s="1158"/>
      <c r="CM14" s="1160"/>
      <c r="CN14" s="1158">
        <f>年末調整1!$BE$65</f>
        <v>0</v>
      </c>
      <c r="CO14" s="1159"/>
      <c r="CP14" s="1178"/>
      <c r="CQ14" s="1265">
        <f>年末調整1!$BG$65+年末調整1!$BE$65</f>
        <v>0</v>
      </c>
      <c r="CR14" s="1266"/>
      <c r="CS14" s="1266"/>
      <c r="CT14" s="1267"/>
      <c r="CU14" s="385"/>
      <c r="CV14" s="386"/>
      <c r="CW14" s="1170">
        <f>年末調整1!$BI$65</f>
        <v>0</v>
      </c>
      <c r="CX14" s="1170"/>
      <c r="CY14" s="1170"/>
      <c r="CZ14" s="1170"/>
      <c r="DA14" s="387"/>
      <c r="DB14" s="388"/>
      <c r="DC14" s="1170">
        <f>年末調整1!$BK$65</f>
        <v>0</v>
      </c>
      <c r="DD14" s="1170"/>
      <c r="DE14" s="1170"/>
      <c r="DF14" s="1170"/>
      <c r="DG14" s="387"/>
      <c r="DH14" s="388"/>
      <c r="DI14" s="1158">
        <f>年末調整1!$BC$80</f>
        <v>0</v>
      </c>
      <c r="DJ14" s="1172"/>
      <c r="DK14" s="1172"/>
      <c r="DL14" s="1173"/>
      <c r="DM14" s="1158">
        <f>年末調整1!$C$104</f>
        <v>0</v>
      </c>
      <c r="DN14" s="1159"/>
      <c r="DO14" s="1178"/>
      <c r="DP14" s="1413">
        <f>年末調整1!$G$104+年末調整1!$C$104</f>
        <v>0</v>
      </c>
      <c r="DQ14" s="1159"/>
      <c r="DR14" s="1159"/>
      <c r="DS14" s="1160"/>
      <c r="DT14" s="1158">
        <f>年末調整1!$K$104</f>
        <v>0</v>
      </c>
      <c r="DU14" s="1159"/>
      <c r="DV14" s="1159"/>
      <c r="DW14" s="1160"/>
      <c r="DX14" s="1158">
        <f>IF(年末調整1!$C$43="適用なし",0,IF(年末調整1!$P$37="○",1,0))+COUNTIF(年末調整1!$V$55:$W$88,"○")</f>
        <v>0</v>
      </c>
      <c r="DY14" s="1159"/>
      <c r="DZ14" s="1159"/>
      <c r="EA14" s="1160"/>
    </row>
    <row r="15" spans="1:131" ht="13.5" customHeight="1" x14ac:dyDescent="0.15">
      <c r="B15" s="1251"/>
      <c r="C15" s="1252"/>
      <c r="D15" s="1253"/>
      <c r="E15" s="1251"/>
      <c r="F15" s="1252"/>
      <c r="G15" s="1252"/>
      <c r="H15" s="1257"/>
      <c r="I15" s="1257"/>
      <c r="J15" s="1258"/>
      <c r="K15" s="1259"/>
      <c r="L15" s="1260"/>
      <c r="M15" s="1260"/>
      <c r="N15" s="1260"/>
      <c r="O15" s="1260"/>
      <c r="P15" s="1260"/>
      <c r="Q15" s="1260"/>
      <c r="R15" s="1260"/>
      <c r="S15" s="1261"/>
      <c r="T15" s="1158"/>
      <c r="U15" s="1159"/>
      <c r="V15" s="1159"/>
      <c r="W15" s="1159"/>
      <c r="X15" s="1158"/>
      <c r="Y15" s="1160"/>
      <c r="Z15" s="1158"/>
      <c r="AA15" s="1159"/>
      <c r="AB15" s="1178"/>
      <c r="AC15" s="1265"/>
      <c r="AD15" s="1266"/>
      <c r="AE15" s="1266"/>
      <c r="AF15" s="1267"/>
      <c r="AG15" s="385"/>
      <c r="AH15" s="386"/>
      <c r="AI15" s="1171"/>
      <c r="AJ15" s="1171"/>
      <c r="AK15" s="1171"/>
      <c r="AL15" s="1171"/>
      <c r="AM15" s="387"/>
      <c r="AN15" s="388"/>
      <c r="AO15" s="1171"/>
      <c r="AP15" s="1171"/>
      <c r="AQ15" s="1171"/>
      <c r="AR15" s="1171"/>
      <c r="AS15" s="387"/>
      <c r="AT15" s="388"/>
      <c r="AU15" s="1174"/>
      <c r="AV15" s="1172"/>
      <c r="AW15" s="1172"/>
      <c r="AX15" s="1173"/>
      <c r="AY15" s="1158"/>
      <c r="AZ15" s="1159"/>
      <c r="BA15" s="1178"/>
      <c r="BB15" s="1413"/>
      <c r="BC15" s="1159"/>
      <c r="BD15" s="1159"/>
      <c r="BE15" s="1160"/>
      <c r="BF15" s="1158"/>
      <c r="BG15" s="1159"/>
      <c r="BH15" s="1159"/>
      <c r="BI15" s="1160"/>
      <c r="BJ15" s="1158"/>
      <c r="BK15" s="1159"/>
      <c r="BL15" s="1159"/>
      <c r="BM15" s="1160"/>
      <c r="BP15" s="1251"/>
      <c r="BQ15" s="1252"/>
      <c r="BR15" s="1253"/>
      <c r="BS15" s="1251"/>
      <c r="BT15" s="1252"/>
      <c r="BU15" s="1252"/>
      <c r="BV15" s="1257"/>
      <c r="BW15" s="1257"/>
      <c r="BX15" s="1258"/>
      <c r="BY15" s="1259"/>
      <c r="BZ15" s="1260"/>
      <c r="CA15" s="1260"/>
      <c r="CB15" s="1260"/>
      <c r="CC15" s="1260"/>
      <c r="CD15" s="1260"/>
      <c r="CE15" s="1260"/>
      <c r="CF15" s="1260"/>
      <c r="CG15" s="1261"/>
      <c r="CH15" s="1158"/>
      <c r="CI15" s="1159"/>
      <c r="CJ15" s="1159"/>
      <c r="CK15" s="1159"/>
      <c r="CL15" s="1158"/>
      <c r="CM15" s="1160"/>
      <c r="CN15" s="1158"/>
      <c r="CO15" s="1159"/>
      <c r="CP15" s="1178"/>
      <c r="CQ15" s="1265"/>
      <c r="CR15" s="1266"/>
      <c r="CS15" s="1266"/>
      <c r="CT15" s="1267"/>
      <c r="CU15" s="385"/>
      <c r="CV15" s="386"/>
      <c r="CW15" s="1171"/>
      <c r="CX15" s="1171"/>
      <c r="CY15" s="1171"/>
      <c r="CZ15" s="1171"/>
      <c r="DA15" s="387"/>
      <c r="DB15" s="388"/>
      <c r="DC15" s="1171"/>
      <c r="DD15" s="1171"/>
      <c r="DE15" s="1171"/>
      <c r="DF15" s="1171"/>
      <c r="DG15" s="387"/>
      <c r="DH15" s="388"/>
      <c r="DI15" s="1174"/>
      <c r="DJ15" s="1172"/>
      <c r="DK15" s="1172"/>
      <c r="DL15" s="1173"/>
      <c r="DM15" s="1158"/>
      <c r="DN15" s="1159"/>
      <c r="DO15" s="1178"/>
      <c r="DP15" s="1413"/>
      <c r="DQ15" s="1159"/>
      <c r="DR15" s="1159"/>
      <c r="DS15" s="1160"/>
      <c r="DT15" s="1158"/>
      <c r="DU15" s="1159"/>
      <c r="DV15" s="1159"/>
      <c r="DW15" s="1160"/>
      <c r="DX15" s="1158"/>
      <c r="DY15" s="1159"/>
      <c r="DZ15" s="1159"/>
      <c r="EA15" s="1160"/>
    </row>
    <row r="16" spans="1:131" ht="20.25" customHeight="1" x14ac:dyDescent="0.15">
      <c r="B16" s="1254"/>
      <c r="C16" s="1255"/>
      <c r="D16" s="1256"/>
      <c r="E16" s="1254"/>
      <c r="F16" s="1255"/>
      <c r="G16" s="1255"/>
      <c r="H16" s="1257"/>
      <c r="I16" s="1257"/>
      <c r="J16" s="1258"/>
      <c r="K16" s="1262"/>
      <c r="L16" s="1263"/>
      <c r="M16" s="1263"/>
      <c r="N16" s="1263"/>
      <c r="O16" s="1263"/>
      <c r="P16" s="1263"/>
      <c r="Q16" s="1263"/>
      <c r="R16" s="1263"/>
      <c r="S16" s="1264"/>
      <c r="T16" s="1158"/>
      <c r="U16" s="1159"/>
      <c r="V16" s="1159"/>
      <c r="W16" s="1162"/>
      <c r="X16" s="1161"/>
      <c r="Y16" s="1163"/>
      <c r="Z16" s="1161"/>
      <c r="AA16" s="1162"/>
      <c r="AB16" s="1179"/>
      <c r="AC16" s="1268"/>
      <c r="AD16" s="1269"/>
      <c r="AE16" s="1269"/>
      <c r="AF16" s="1270"/>
      <c r="AG16" s="389"/>
      <c r="AH16" s="390"/>
      <c r="AI16" s="1171"/>
      <c r="AJ16" s="1171"/>
      <c r="AK16" s="1171"/>
      <c r="AL16" s="1171"/>
      <c r="AM16" s="391"/>
      <c r="AN16" s="392"/>
      <c r="AO16" s="1171"/>
      <c r="AP16" s="1171"/>
      <c r="AQ16" s="1171"/>
      <c r="AR16" s="1171"/>
      <c r="AS16" s="391"/>
      <c r="AT16" s="392"/>
      <c r="AU16" s="1175"/>
      <c r="AV16" s="1176"/>
      <c r="AW16" s="1176"/>
      <c r="AX16" s="1177"/>
      <c r="AY16" s="1161"/>
      <c r="AZ16" s="1162"/>
      <c r="BA16" s="1179"/>
      <c r="BB16" s="1414"/>
      <c r="BC16" s="1162"/>
      <c r="BD16" s="1162"/>
      <c r="BE16" s="1163"/>
      <c r="BF16" s="1161"/>
      <c r="BG16" s="1162"/>
      <c r="BH16" s="1162"/>
      <c r="BI16" s="1163"/>
      <c r="BJ16" s="1161"/>
      <c r="BK16" s="1162"/>
      <c r="BL16" s="1162"/>
      <c r="BM16" s="1163"/>
      <c r="BP16" s="1254"/>
      <c r="BQ16" s="1255"/>
      <c r="BR16" s="1256"/>
      <c r="BS16" s="1254"/>
      <c r="BT16" s="1255"/>
      <c r="BU16" s="1255"/>
      <c r="BV16" s="1257"/>
      <c r="BW16" s="1257"/>
      <c r="BX16" s="1258"/>
      <c r="BY16" s="1262"/>
      <c r="BZ16" s="1263"/>
      <c r="CA16" s="1263"/>
      <c r="CB16" s="1263"/>
      <c r="CC16" s="1263"/>
      <c r="CD16" s="1263"/>
      <c r="CE16" s="1263"/>
      <c r="CF16" s="1263"/>
      <c r="CG16" s="1264"/>
      <c r="CH16" s="1158"/>
      <c r="CI16" s="1159"/>
      <c r="CJ16" s="1159"/>
      <c r="CK16" s="1162"/>
      <c r="CL16" s="1161"/>
      <c r="CM16" s="1163"/>
      <c r="CN16" s="1161"/>
      <c r="CO16" s="1162"/>
      <c r="CP16" s="1179"/>
      <c r="CQ16" s="1268"/>
      <c r="CR16" s="1269"/>
      <c r="CS16" s="1269"/>
      <c r="CT16" s="1270"/>
      <c r="CU16" s="389"/>
      <c r="CV16" s="390"/>
      <c r="CW16" s="1171"/>
      <c r="CX16" s="1171"/>
      <c r="CY16" s="1171"/>
      <c r="CZ16" s="1171"/>
      <c r="DA16" s="391"/>
      <c r="DB16" s="392"/>
      <c r="DC16" s="1171"/>
      <c r="DD16" s="1171"/>
      <c r="DE16" s="1171"/>
      <c r="DF16" s="1171"/>
      <c r="DG16" s="391"/>
      <c r="DH16" s="392"/>
      <c r="DI16" s="1175"/>
      <c r="DJ16" s="1176"/>
      <c r="DK16" s="1176"/>
      <c r="DL16" s="1177"/>
      <c r="DM16" s="1161"/>
      <c r="DN16" s="1162"/>
      <c r="DO16" s="1179"/>
      <c r="DP16" s="1414"/>
      <c r="DQ16" s="1162"/>
      <c r="DR16" s="1162"/>
      <c r="DS16" s="1163"/>
      <c r="DT16" s="1161"/>
      <c r="DU16" s="1162"/>
      <c r="DV16" s="1162"/>
      <c r="DW16" s="1163"/>
      <c r="DX16" s="1161"/>
      <c r="DY16" s="1162"/>
      <c r="DZ16" s="1162"/>
      <c r="EA16" s="1163"/>
    </row>
    <row r="17" spans="2:207" ht="21" customHeight="1" x14ac:dyDescent="0.15">
      <c r="B17" s="1190" t="s">
        <v>430</v>
      </c>
      <c r="C17" s="1190"/>
      <c r="D17" s="1190"/>
      <c r="E17" s="1190"/>
      <c r="F17" s="1190"/>
      <c r="G17" s="1190"/>
      <c r="H17" s="1190"/>
      <c r="I17" s="1190"/>
      <c r="J17" s="1190"/>
      <c r="K17" s="1190"/>
      <c r="L17" s="1190"/>
      <c r="M17" s="1190"/>
      <c r="N17" s="1191" t="s">
        <v>193</v>
      </c>
      <c r="O17" s="1191"/>
      <c r="P17" s="1191"/>
      <c r="Q17" s="1191"/>
      <c r="R17" s="1191"/>
      <c r="S17" s="1191"/>
      <c r="T17" s="1191"/>
      <c r="U17" s="1191"/>
      <c r="V17" s="1191"/>
      <c r="W17" s="1191"/>
      <c r="X17" s="1191"/>
      <c r="Y17" s="1191"/>
      <c r="Z17" s="1191"/>
      <c r="AA17" s="1225" t="s">
        <v>194</v>
      </c>
      <c r="AB17" s="1225"/>
      <c r="AC17" s="1225"/>
      <c r="AD17" s="1225"/>
      <c r="AE17" s="1225"/>
      <c r="AF17" s="1225"/>
      <c r="AG17" s="1225"/>
      <c r="AH17" s="1225"/>
      <c r="AI17" s="1225"/>
      <c r="AJ17" s="1225"/>
      <c r="AK17" s="1225"/>
      <c r="AL17" s="1225"/>
      <c r="AM17" s="1225"/>
      <c r="AN17" s="1225" t="s">
        <v>195</v>
      </c>
      <c r="AO17" s="1225"/>
      <c r="AP17" s="1225"/>
      <c r="AQ17" s="1225"/>
      <c r="AR17" s="1225"/>
      <c r="AS17" s="1225"/>
      <c r="AT17" s="1225"/>
      <c r="AU17" s="1225"/>
      <c r="AV17" s="1225"/>
      <c r="AW17" s="1225"/>
      <c r="AX17" s="1225"/>
      <c r="AY17" s="1225"/>
      <c r="AZ17" s="1226"/>
      <c r="BA17" s="1227" t="s">
        <v>196</v>
      </c>
      <c r="BB17" s="1228"/>
      <c r="BC17" s="1228"/>
      <c r="BD17" s="1228"/>
      <c r="BE17" s="1228"/>
      <c r="BF17" s="1228"/>
      <c r="BG17" s="1228"/>
      <c r="BH17" s="1228"/>
      <c r="BI17" s="1228"/>
      <c r="BJ17" s="1228"/>
      <c r="BK17" s="1228"/>
      <c r="BL17" s="1228"/>
      <c r="BM17" s="1229"/>
      <c r="BP17" s="1190" t="s">
        <v>430</v>
      </c>
      <c r="BQ17" s="1190"/>
      <c r="BR17" s="1190"/>
      <c r="BS17" s="1190"/>
      <c r="BT17" s="1190"/>
      <c r="BU17" s="1190"/>
      <c r="BV17" s="1190"/>
      <c r="BW17" s="1190"/>
      <c r="BX17" s="1190"/>
      <c r="BY17" s="1190"/>
      <c r="BZ17" s="1190"/>
      <c r="CA17" s="1190"/>
      <c r="CB17" s="1191" t="s">
        <v>193</v>
      </c>
      <c r="CC17" s="1191"/>
      <c r="CD17" s="1191"/>
      <c r="CE17" s="1191"/>
      <c r="CF17" s="1191"/>
      <c r="CG17" s="1191"/>
      <c r="CH17" s="1191"/>
      <c r="CI17" s="1191"/>
      <c r="CJ17" s="1191"/>
      <c r="CK17" s="1191"/>
      <c r="CL17" s="1191"/>
      <c r="CM17" s="1191"/>
      <c r="CN17" s="1191"/>
      <c r="CO17" s="1225" t="s">
        <v>194</v>
      </c>
      <c r="CP17" s="1225"/>
      <c r="CQ17" s="1225"/>
      <c r="CR17" s="1225"/>
      <c r="CS17" s="1225"/>
      <c r="CT17" s="1225"/>
      <c r="CU17" s="1225"/>
      <c r="CV17" s="1225"/>
      <c r="CW17" s="1225"/>
      <c r="CX17" s="1225"/>
      <c r="CY17" s="1225"/>
      <c r="CZ17" s="1225"/>
      <c r="DA17" s="1225"/>
      <c r="DB17" s="1225" t="s">
        <v>195</v>
      </c>
      <c r="DC17" s="1225"/>
      <c r="DD17" s="1225"/>
      <c r="DE17" s="1225"/>
      <c r="DF17" s="1225"/>
      <c r="DG17" s="1225"/>
      <c r="DH17" s="1225"/>
      <c r="DI17" s="1225"/>
      <c r="DJ17" s="1225"/>
      <c r="DK17" s="1225"/>
      <c r="DL17" s="1225"/>
      <c r="DM17" s="1225"/>
      <c r="DN17" s="1226"/>
      <c r="DO17" s="1227" t="s">
        <v>196</v>
      </c>
      <c r="DP17" s="1228"/>
      <c r="DQ17" s="1228"/>
      <c r="DR17" s="1228"/>
      <c r="DS17" s="1228"/>
      <c r="DT17" s="1228"/>
      <c r="DU17" s="1228"/>
      <c r="DV17" s="1228"/>
      <c r="DW17" s="1228"/>
      <c r="DX17" s="1228"/>
      <c r="DY17" s="1228"/>
      <c r="DZ17" s="1228"/>
      <c r="EA17" s="1229"/>
    </row>
    <row r="18" spans="2:207" s="147" customFormat="1" ht="21" customHeight="1" x14ac:dyDescent="0.15">
      <c r="B18" s="393"/>
      <c r="C18" s="394"/>
      <c r="D18" s="394"/>
      <c r="E18" s="394"/>
      <c r="F18" s="395"/>
      <c r="G18" s="395"/>
      <c r="H18" s="395"/>
      <c r="I18" s="395"/>
      <c r="J18" s="395"/>
      <c r="K18" s="395"/>
      <c r="L18" s="395"/>
      <c r="M18" s="396" t="s">
        <v>99</v>
      </c>
      <c r="N18" s="395"/>
      <c r="O18" s="395"/>
      <c r="P18" s="394"/>
      <c r="Q18" s="397"/>
      <c r="R18" s="394"/>
      <c r="S18" s="394"/>
      <c r="T18" s="394"/>
      <c r="U18" s="394"/>
      <c r="V18" s="394"/>
      <c r="W18" s="394"/>
      <c r="X18" s="394"/>
      <c r="Y18" s="394"/>
      <c r="Z18" s="398" t="s">
        <v>99</v>
      </c>
      <c r="AA18" s="399"/>
      <c r="AB18" s="394"/>
      <c r="AC18" s="394"/>
      <c r="AD18" s="394"/>
      <c r="AE18" s="394"/>
      <c r="AF18" s="394"/>
      <c r="AG18" s="397"/>
      <c r="AH18" s="394"/>
      <c r="AI18" s="394"/>
      <c r="AJ18" s="394"/>
      <c r="AK18" s="394"/>
      <c r="AL18" s="394"/>
      <c r="AM18" s="398" t="s">
        <v>99</v>
      </c>
      <c r="AN18" s="394"/>
      <c r="AO18" s="394"/>
      <c r="AP18" s="394"/>
      <c r="AQ18" s="394"/>
      <c r="AR18" s="394"/>
      <c r="AS18" s="394"/>
      <c r="AT18" s="394"/>
      <c r="AU18" s="394"/>
      <c r="AV18" s="394"/>
      <c r="AW18" s="397"/>
      <c r="AX18" s="394"/>
      <c r="AY18" s="394"/>
      <c r="AZ18" s="398" t="s">
        <v>99</v>
      </c>
      <c r="BA18" s="400"/>
      <c r="BB18" s="400"/>
      <c r="BC18" s="400"/>
      <c r="BD18" s="400"/>
      <c r="BE18" s="400"/>
      <c r="BF18" s="400"/>
      <c r="BG18" s="400"/>
      <c r="BH18" s="400"/>
      <c r="BI18" s="400"/>
      <c r="BJ18" s="400"/>
      <c r="BK18" s="400"/>
      <c r="BL18" s="400"/>
      <c r="BM18" s="401" t="s">
        <v>99</v>
      </c>
      <c r="BP18" s="393"/>
      <c r="BQ18" s="394"/>
      <c r="BR18" s="394"/>
      <c r="BS18" s="394"/>
      <c r="BT18" s="395"/>
      <c r="BU18" s="395"/>
      <c r="BV18" s="395"/>
      <c r="BW18" s="395"/>
      <c r="BX18" s="395"/>
      <c r="BY18" s="395"/>
      <c r="BZ18" s="395"/>
      <c r="CA18" s="396" t="s">
        <v>99</v>
      </c>
      <c r="CB18" s="395"/>
      <c r="CC18" s="395"/>
      <c r="CD18" s="394"/>
      <c r="CE18" s="397"/>
      <c r="CF18" s="394"/>
      <c r="CG18" s="394"/>
      <c r="CH18" s="394"/>
      <c r="CI18" s="394"/>
      <c r="CJ18" s="394"/>
      <c r="CK18" s="394"/>
      <c r="CL18" s="394"/>
      <c r="CM18" s="394"/>
      <c r="CN18" s="398" t="s">
        <v>99</v>
      </c>
      <c r="CO18" s="399"/>
      <c r="CP18" s="394"/>
      <c r="CQ18" s="394"/>
      <c r="CR18" s="394"/>
      <c r="CS18" s="394"/>
      <c r="CT18" s="394"/>
      <c r="CU18" s="397"/>
      <c r="CV18" s="394"/>
      <c r="CW18" s="394"/>
      <c r="CX18" s="394"/>
      <c r="CY18" s="394"/>
      <c r="CZ18" s="394"/>
      <c r="DA18" s="398" t="s">
        <v>99</v>
      </c>
      <c r="DB18" s="394"/>
      <c r="DC18" s="394"/>
      <c r="DD18" s="394"/>
      <c r="DE18" s="394"/>
      <c r="DF18" s="394"/>
      <c r="DG18" s="394"/>
      <c r="DH18" s="394"/>
      <c r="DI18" s="394"/>
      <c r="DJ18" s="394"/>
      <c r="DK18" s="397"/>
      <c r="DL18" s="394"/>
      <c r="DM18" s="394"/>
      <c r="DN18" s="398" t="s">
        <v>99</v>
      </c>
      <c r="DO18" s="400"/>
      <c r="DP18" s="400"/>
      <c r="DQ18" s="400"/>
      <c r="DR18" s="400"/>
      <c r="DS18" s="400"/>
      <c r="DT18" s="400"/>
      <c r="DU18" s="400"/>
      <c r="DV18" s="400"/>
      <c r="DW18" s="400"/>
      <c r="DX18" s="400"/>
      <c r="DY18" s="400"/>
      <c r="DZ18" s="400"/>
      <c r="EA18" s="401" t="s">
        <v>99</v>
      </c>
    </row>
    <row r="19" spans="2:207" ht="21" customHeight="1" x14ac:dyDescent="0.15">
      <c r="B19" s="1230">
        <f>年末調整1!$O$91</f>
        <v>0</v>
      </c>
      <c r="C19" s="1231"/>
      <c r="D19" s="1231"/>
      <c r="E19" s="1231"/>
      <c r="F19" s="1231"/>
      <c r="G19" s="1231"/>
      <c r="H19" s="1231"/>
      <c r="I19" s="1231"/>
      <c r="J19" s="1231"/>
      <c r="K19" s="1231"/>
      <c r="L19" s="1231"/>
      <c r="M19" s="1232"/>
      <c r="N19" s="1236">
        <f>年末調整2!$N$11+年末調整2!$N$12+年末調整2!$N$13</f>
        <v>0</v>
      </c>
      <c r="O19" s="1236"/>
      <c r="P19" s="1236"/>
      <c r="Q19" s="1236"/>
      <c r="R19" s="1236"/>
      <c r="S19" s="1236"/>
      <c r="T19" s="1236"/>
      <c r="U19" s="1236"/>
      <c r="V19" s="1236"/>
      <c r="W19" s="1236"/>
      <c r="X19" s="1236"/>
      <c r="Y19" s="1236"/>
      <c r="Z19" s="1237"/>
      <c r="AA19" s="1240">
        <f>年末調整2!$N$14</f>
        <v>0</v>
      </c>
      <c r="AB19" s="1236"/>
      <c r="AC19" s="1236"/>
      <c r="AD19" s="1236"/>
      <c r="AE19" s="1236"/>
      <c r="AF19" s="1236"/>
      <c r="AG19" s="1236"/>
      <c r="AH19" s="1236"/>
      <c r="AI19" s="1236"/>
      <c r="AJ19" s="1236"/>
      <c r="AK19" s="1236"/>
      <c r="AL19" s="1236"/>
      <c r="AM19" s="1237"/>
      <c r="AN19" s="1236">
        <f>年末調整2!$N$15</f>
        <v>0</v>
      </c>
      <c r="AO19" s="1236"/>
      <c r="AP19" s="1236"/>
      <c r="AQ19" s="1236"/>
      <c r="AR19" s="1236"/>
      <c r="AS19" s="1236"/>
      <c r="AT19" s="1236"/>
      <c r="AU19" s="1236"/>
      <c r="AV19" s="1236"/>
      <c r="AW19" s="1236"/>
      <c r="AX19" s="1236"/>
      <c r="AY19" s="1236"/>
      <c r="AZ19" s="1237"/>
      <c r="BA19" s="1242">
        <f>MIN(年末調整2!$U$23,年末調整2!$U$25)</f>
        <v>0</v>
      </c>
      <c r="BB19" s="1242"/>
      <c r="BC19" s="1242"/>
      <c r="BD19" s="1242"/>
      <c r="BE19" s="1242"/>
      <c r="BF19" s="1242"/>
      <c r="BG19" s="1242"/>
      <c r="BH19" s="1242"/>
      <c r="BI19" s="1242"/>
      <c r="BJ19" s="1242"/>
      <c r="BK19" s="1242"/>
      <c r="BL19" s="1242"/>
      <c r="BM19" s="1243"/>
      <c r="BP19" s="1230">
        <f>年末調整1!$O$91</f>
        <v>0</v>
      </c>
      <c r="BQ19" s="1231"/>
      <c r="BR19" s="1231"/>
      <c r="BS19" s="1231"/>
      <c r="BT19" s="1231"/>
      <c r="BU19" s="1231"/>
      <c r="BV19" s="1231"/>
      <c r="BW19" s="1231"/>
      <c r="BX19" s="1231"/>
      <c r="BY19" s="1231"/>
      <c r="BZ19" s="1231"/>
      <c r="CA19" s="1232"/>
      <c r="CB19" s="1236">
        <f>年末調整2!$N$11+年末調整2!$N$12+年末調整2!$N$13</f>
        <v>0</v>
      </c>
      <c r="CC19" s="1236"/>
      <c r="CD19" s="1236"/>
      <c r="CE19" s="1236"/>
      <c r="CF19" s="1236"/>
      <c r="CG19" s="1236"/>
      <c r="CH19" s="1236"/>
      <c r="CI19" s="1236"/>
      <c r="CJ19" s="1236"/>
      <c r="CK19" s="1236"/>
      <c r="CL19" s="1236"/>
      <c r="CM19" s="1236"/>
      <c r="CN19" s="1237"/>
      <c r="CO19" s="1240">
        <f>年末調整2!$N$14</f>
        <v>0</v>
      </c>
      <c r="CP19" s="1236"/>
      <c r="CQ19" s="1236"/>
      <c r="CR19" s="1236"/>
      <c r="CS19" s="1236"/>
      <c r="CT19" s="1236"/>
      <c r="CU19" s="1236"/>
      <c r="CV19" s="1236"/>
      <c r="CW19" s="1236"/>
      <c r="CX19" s="1236"/>
      <c r="CY19" s="1236"/>
      <c r="CZ19" s="1236"/>
      <c r="DA19" s="1237"/>
      <c r="DB19" s="1236">
        <f>年末調整2!$N$15</f>
        <v>0</v>
      </c>
      <c r="DC19" s="1236"/>
      <c r="DD19" s="1236"/>
      <c r="DE19" s="1236"/>
      <c r="DF19" s="1236"/>
      <c r="DG19" s="1236"/>
      <c r="DH19" s="1236"/>
      <c r="DI19" s="1236"/>
      <c r="DJ19" s="1236"/>
      <c r="DK19" s="1236"/>
      <c r="DL19" s="1236"/>
      <c r="DM19" s="1236"/>
      <c r="DN19" s="1237"/>
      <c r="DO19" s="1242">
        <f>MIN(年末調整2!$U$23,年末調整2!$U$25)</f>
        <v>0</v>
      </c>
      <c r="DP19" s="1242"/>
      <c r="DQ19" s="1242"/>
      <c r="DR19" s="1242"/>
      <c r="DS19" s="1242"/>
      <c r="DT19" s="1242"/>
      <c r="DU19" s="1242"/>
      <c r="DV19" s="1242"/>
      <c r="DW19" s="1242"/>
      <c r="DX19" s="1242"/>
      <c r="DY19" s="1242"/>
      <c r="DZ19" s="1242"/>
      <c r="EA19" s="1243"/>
    </row>
    <row r="20" spans="2:207" ht="9.75" customHeight="1" x14ac:dyDescent="0.15">
      <c r="B20" s="1233"/>
      <c r="C20" s="1234"/>
      <c r="D20" s="1234"/>
      <c r="E20" s="1234"/>
      <c r="F20" s="1234"/>
      <c r="G20" s="1234"/>
      <c r="H20" s="1234"/>
      <c r="I20" s="1234"/>
      <c r="J20" s="1234"/>
      <c r="K20" s="1234"/>
      <c r="L20" s="1234"/>
      <c r="M20" s="1235"/>
      <c r="N20" s="1238"/>
      <c r="O20" s="1238"/>
      <c r="P20" s="1238"/>
      <c r="Q20" s="1238"/>
      <c r="R20" s="1238"/>
      <c r="S20" s="1238"/>
      <c r="T20" s="1238"/>
      <c r="U20" s="1238"/>
      <c r="V20" s="1238"/>
      <c r="W20" s="1238"/>
      <c r="X20" s="1238"/>
      <c r="Y20" s="1238"/>
      <c r="Z20" s="1239"/>
      <c r="AA20" s="1241"/>
      <c r="AB20" s="1238"/>
      <c r="AC20" s="1238"/>
      <c r="AD20" s="1238"/>
      <c r="AE20" s="1238"/>
      <c r="AF20" s="1238"/>
      <c r="AG20" s="1238"/>
      <c r="AH20" s="1238"/>
      <c r="AI20" s="1238"/>
      <c r="AJ20" s="1238"/>
      <c r="AK20" s="1238"/>
      <c r="AL20" s="1238"/>
      <c r="AM20" s="1239"/>
      <c r="AN20" s="1238"/>
      <c r="AO20" s="1238"/>
      <c r="AP20" s="1238"/>
      <c r="AQ20" s="1238"/>
      <c r="AR20" s="1238"/>
      <c r="AS20" s="1238"/>
      <c r="AT20" s="1238"/>
      <c r="AU20" s="1238"/>
      <c r="AV20" s="1238"/>
      <c r="AW20" s="1238"/>
      <c r="AX20" s="1238"/>
      <c r="AY20" s="1238"/>
      <c r="AZ20" s="1239"/>
      <c r="BA20" s="1244"/>
      <c r="BB20" s="1244"/>
      <c r="BC20" s="1244"/>
      <c r="BD20" s="1244"/>
      <c r="BE20" s="1244"/>
      <c r="BF20" s="1244"/>
      <c r="BG20" s="1244"/>
      <c r="BH20" s="1244"/>
      <c r="BI20" s="1244"/>
      <c r="BJ20" s="1244"/>
      <c r="BK20" s="1244"/>
      <c r="BL20" s="1244"/>
      <c r="BM20" s="1245"/>
      <c r="BP20" s="1233"/>
      <c r="BQ20" s="1234"/>
      <c r="BR20" s="1234"/>
      <c r="BS20" s="1234"/>
      <c r="BT20" s="1234"/>
      <c r="BU20" s="1234"/>
      <c r="BV20" s="1234"/>
      <c r="BW20" s="1234"/>
      <c r="BX20" s="1234"/>
      <c r="BY20" s="1234"/>
      <c r="BZ20" s="1234"/>
      <c r="CA20" s="1235"/>
      <c r="CB20" s="1238"/>
      <c r="CC20" s="1238"/>
      <c r="CD20" s="1238"/>
      <c r="CE20" s="1238"/>
      <c r="CF20" s="1238"/>
      <c r="CG20" s="1238"/>
      <c r="CH20" s="1238"/>
      <c r="CI20" s="1238"/>
      <c r="CJ20" s="1238"/>
      <c r="CK20" s="1238"/>
      <c r="CL20" s="1238"/>
      <c r="CM20" s="1238"/>
      <c r="CN20" s="1239"/>
      <c r="CO20" s="1241"/>
      <c r="CP20" s="1238"/>
      <c r="CQ20" s="1238"/>
      <c r="CR20" s="1238"/>
      <c r="CS20" s="1238"/>
      <c r="CT20" s="1238"/>
      <c r="CU20" s="1238"/>
      <c r="CV20" s="1238"/>
      <c r="CW20" s="1238"/>
      <c r="CX20" s="1238"/>
      <c r="CY20" s="1238"/>
      <c r="CZ20" s="1238"/>
      <c r="DA20" s="1239"/>
      <c r="DB20" s="1238"/>
      <c r="DC20" s="1238"/>
      <c r="DD20" s="1238"/>
      <c r="DE20" s="1238"/>
      <c r="DF20" s="1238"/>
      <c r="DG20" s="1238"/>
      <c r="DH20" s="1238"/>
      <c r="DI20" s="1238"/>
      <c r="DJ20" s="1238"/>
      <c r="DK20" s="1238"/>
      <c r="DL20" s="1238"/>
      <c r="DM20" s="1238"/>
      <c r="DN20" s="1239"/>
      <c r="DO20" s="1244"/>
      <c r="DP20" s="1244"/>
      <c r="DQ20" s="1244"/>
      <c r="DR20" s="1244"/>
      <c r="DS20" s="1244"/>
      <c r="DT20" s="1244"/>
      <c r="DU20" s="1244"/>
      <c r="DV20" s="1244"/>
      <c r="DW20" s="1244"/>
      <c r="DX20" s="1244"/>
      <c r="DY20" s="1244"/>
      <c r="DZ20" s="1244"/>
      <c r="EA20" s="1245"/>
    </row>
    <row r="21" spans="2:207" ht="17.25" customHeight="1" x14ac:dyDescent="0.15">
      <c r="B21" s="1420" t="s">
        <v>200</v>
      </c>
      <c r="C21" s="1421"/>
      <c r="D21" s="1421"/>
      <c r="E21" s="1421"/>
      <c r="F21" s="148"/>
      <c r="G21" s="1422" t="str">
        <f>IF(従業員情報!$E$5="要","","年末調整未済")</f>
        <v/>
      </c>
      <c r="H21" s="1422"/>
      <c r="I21" s="1422"/>
      <c r="J21" s="1422"/>
      <c r="K21" s="1422"/>
      <c r="L21" s="1422"/>
      <c r="M21" s="1422"/>
      <c r="N21" s="1422"/>
      <c r="O21" s="1422"/>
      <c r="P21" s="1422"/>
      <c r="Q21" s="1422"/>
      <c r="R21" s="1415" t="str">
        <f>年末調整1!$D$159</f>
        <v/>
      </c>
      <c r="S21" s="1415"/>
      <c r="T21" s="1416" t="str">
        <f>年末調整1!$E$159</f>
        <v/>
      </c>
      <c r="U21" s="1416"/>
      <c r="V21" s="1416"/>
      <c r="W21" s="1416"/>
      <c r="X21" s="1416"/>
      <c r="Y21" s="1416"/>
      <c r="Z21" s="1416"/>
      <c r="AA21" s="1416"/>
      <c r="AB21" s="1417">
        <f>年末調整1!$J$159</f>
        <v>0</v>
      </c>
      <c r="AC21" s="1417"/>
      <c r="AD21" s="1417"/>
      <c r="AE21" s="1417"/>
      <c r="AF21" s="1417"/>
      <c r="AG21" s="1417"/>
      <c r="AL21" s="1415" t="str">
        <f>年末調整1!$P$159</f>
        <v/>
      </c>
      <c r="AM21" s="1415"/>
      <c r="AN21" s="1416" t="str">
        <f>年末調整1!$Q$159</f>
        <v/>
      </c>
      <c r="AO21" s="1416"/>
      <c r="AP21" s="1416"/>
      <c r="AQ21" s="1416"/>
      <c r="AR21" s="1416"/>
      <c r="AS21" s="1416"/>
      <c r="AT21" s="1416"/>
      <c r="AU21" s="1416"/>
      <c r="AV21" s="1417">
        <f>年末調整1!$V$159</f>
        <v>0</v>
      </c>
      <c r="AW21" s="1417"/>
      <c r="AX21" s="1417"/>
      <c r="AY21" s="1417"/>
      <c r="AZ21" s="1417"/>
      <c r="BA21" s="1417"/>
      <c r="BB21" s="1418"/>
      <c r="BC21" s="1418"/>
      <c r="BD21" s="1418"/>
      <c r="BE21" s="1418"/>
      <c r="BF21" s="1418"/>
      <c r="BG21" s="1419"/>
      <c r="BH21" s="1419"/>
      <c r="BI21" s="1419"/>
      <c r="BJ21" s="1419"/>
      <c r="BK21" s="1419"/>
      <c r="BL21" s="148"/>
      <c r="BM21" s="149"/>
      <c r="BP21" s="1420" t="s">
        <v>200</v>
      </c>
      <c r="BQ21" s="1421"/>
      <c r="BR21" s="1421"/>
      <c r="BS21" s="1421"/>
      <c r="BT21" s="148"/>
      <c r="BU21" s="1422" t="str">
        <f>IF(従業員情報!$E$5="要","","年末調整未済")</f>
        <v/>
      </c>
      <c r="BV21" s="1422"/>
      <c r="BW21" s="1422"/>
      <c r="BX21" s="1422"/>
      <c r="BY21" s="1422"/>
      <c r="BZ21" s="1422"/>
      <c r="CA21" s="1422"/>
      <c r="CB21" s="1422"/>
      <c r="CC21" s="1422"/>
      <c r="CD21" s="1422"/>
      <c r="CE21" s="1422"/>
      <c r="CF21" s="1415" t="str">
        <f>年末調整1!$D$159</f>
        <v/>
      </c>
      <c r="CG21" s="1415"/>
      <c r="CH21" s="1416" t="str">
        <f>年末調整1!$E$159</f>
        <v/>
      </c>
      <c r="CI21" s="1416"/>
      <c r="CJ21" s="1416"/>
      <c r="CK21" s="1416"/>
      <c r="CL21" s="1416"/>
      <c r="CM21" s="1416"/>
      <c r="CN21" s="1416"/>
      <c r="CO21" s="1416"/>
      <c r="CP21" s="1417">
        <f>年末調整1!$J$159</f>
        <v>0</v>
      </c>
      <c r="CQ21" s="1417"/>
      <c r="CR21" s="1417"/>
      <c r="CS21" s="1417"/>
      <c r="CT21" s="1417"/>
      <c r="CU21" s="1417"/>
      <c r="CZ21" s="1415" t="str">
        <f>年末調整1!$P$159</f>
        <v/>
      </c>
      <c r="DA21" s="1415"/>
      <c r="DB21" s="1416" t="str">
        <f>年末調整1!$Q$159</f>
        <v/>
      </c>
      <c r="DC21" s="1416"/>
      <c r="DD21" s="1416"/>
      <c r="DE21" s="1416"/>
      <c r="DF21" s="1416"/>
      <c r="DG21" s="1416"/>
      <c r="DH21" s="1416"/>
      <c r="DI21" s="1416"/>
      <c r="DJ21" s="1417">
        <f>年末調整1!$V$159</f>
        <v>0</v>
      </c>
      <c r="DK21" s="1417"/>
      <c r="DL21" s="1417"/>
      <c r="DM21" s="1417"/>
      <c r="DN21" s="1417"/>
      <c r="DO21" s="1417"/>
      <c r="DP21" s="1418"/>
      <c r="DQ21" s="1418"/>
      <c r="DR21" s="1418"/>
      <c r="DS21" s="1418"/>
      <c r="DT21" s="1418"/>
      <c r="DU21" s="1419"/>
      <c r="DV21" s="1419"/>
      <c r="DW21" s="1419"/>
      <c r="DX21" s="1419"/>
      <c r="DY21" s="1419"/>
      <c r="DZ21" s="148"/>
      <c r="EA21" s="149"/>
    </row>
    <row r="22" spans="2:207" ht="17.25" customHeight="1" x14ac:dyDescent="0.15">
      <c r="B22" s="1431"/>
      <c r="C22" s="1432"/>
      <c r="D22" s="1432"/>
      <c r="E22" s="1432"/>
      <c r="F22" s="1886">
        <f>年末調整1!$C$160</f>
        <v>0</v>
      </c>
      <c r="G22" s="1886"/>
      <c r="H22" s="1886"/>
      <c r="I22" s="1886"/>
      <c r="J22" s="1886"/>
      <c r="K22" s="1886"/>
      <c r="L22" s="1886"/>
      <c r="M22" s="1886"/>
      <c r="N22" s="1886"/>
      <c r="O22" s="1886"/>
      <c r="P22" s="1886"/>
      <c r="Q22" s="1886"/>
      <c r="R22" s="1886"/>
      <c r="S22" s="1886"/>
      <c r="T22" s="1886"/>
      <c r="U22" s="1886"/>
      <c r="V22" s="1886"/>
      <c r="W22" s="1886"/>
      <c r="X22" s="1886"/>
      <c r="Y22" s="1886"/>
      <c r="Z22" s="1886"/>
      <c r="AA22" s="1886"/>
      <c r="AB22" s="1886"/>
      <c r="AC22" s="1886"/>
      <c r="AD22" s="1886"/>
      <c r="AE22" s="1886"/>
      <c r="AF22" s="1886"/>
      <c r="AG22" s="1886"/>
      <c r="AH22" s="1886"/>
      <c r="AI22" s="1886"/>
      <c r="AJ22" s="1886"/>
      <c r="AK22" s="1886"/>
      <c r="AL22" s="1886"/>
      <c r="AM22" s="1886"/>
      <c r="AN22" s="1886"/>
      <c r="AO22" s="1886"/>
      <c r="AP22" s="1886"/>
      <c r="AQ22" s="1886"/>
      <c r="AR22" s="1886"/>
      <c r="AS22" s="1886"/>
      <c r="AT22" s="1886"/>
      <c r="AU22" s="1886"/>
      <c r="AV22" s="1886"/>
      <c r="AW22" s="1886"/>
      <c r="AX22" s="1886"/>
      <c r="AY22" s="1886"/>
      <c r="AZ22" s="1886"/>
      <c r="BA22" s="1886"/>
      <c r="BB22" s="1886"/>
      <c r="BC22" s="1886"/>
      <c r="BD22" s="1886"/>
      <c r="BE22" s="1886"/>
      <c r="BF22" s="1886"/>
      <c r="BG22" s="1886"/>
      <c r="BH22" s="1886"/>
      <c r="BI22" s="1886"/>
      <c r="BJ22" s="1886"/>
      <c r="BK22" s="1886"/>
      <c r="BL22" s="1886"/>
      <c r="BM22" s="1887"/>
      <c r="BP22" s="1431"/>
      <c r="BQ22" s="1432"/>
      <c r="BR22" s="1432"/>
      <c r="BS22" s="1432"/>
      <c r="BT22" s="1886">
        <f>年末調整1!$C$160</f>
        <v>0</v>
      </c>
      <c r="BU22" s="1886"/>
      <c r="BV22" s="1886"/>
      <c r="BW22" s="1886"/>
      <c r="BX22" s="1886"/>
      <c r="BY22" s="1886"/>
      <c r="BZ22" s="1886"/>
      <c r="CA22" s="1886"/>
      <c r="CB22" s="1886"/>
      <c r="CC22" s="1886"/>
      <c r="CD22" s="1886"/>
      <c r="CE22" s="1886"/>
      <c r="CF22" s="1886"/>
      <c r="CG22" s="1886"/>
      <c r="CH22" s="1886"/>
      <c r="CI22" s="1886"/>
      <c r="CJ22" s="1886"/>
      <c r="CK22" s="1886"/>
      <c r="CL22" s="1886"/>
      <c r="CM22" s="1886"/>
      <c r="CN22" s="1886"/>
      <c r="CO22" s="1886"/>
      <c r="CP22" s="1886"/>
      <c r="CQ22" s="1886"/>
      <c r="CR22" s="1886"/>
      <c r="CS22" s="1886"/>
      <c r="CT22" s="1886"/>
      <c r="CU22" s="1886"/>
      <c r="CV22" s="1886"/>
      <c r="CW22" s="1886"/>
      <c r="CX22" s="1886"/>
      <c r="CY22" s="1886"/>
      <c r="CZ22" s="1886"/>
      <c r="DA22" s="1886"/>
      <c r="DB22" s="1886"/>
      <c r="DC22" s="1886"/>
      <c r="DD22" s="1886"/>
      <c r="DE22" s="1886"/>
      <c r="DF22" s="1886"/>
      <c r="DG22" s="1886"/>
      <c r="DH22" s="1886"/>
      <c r="DI22" s="1886"/>
      <c r="DJ22" s="1886"/>
      <c r="DK22" s="1886"/>
      <c r="DL22" s="1886"/>
      <c r="DM22" s="1886"/>
      <c r="DN22" s="1886"/>
      <c r="DO22" s="1886"/>
      <c r="DP22" s="1886"/>
      <c r="DQ22" s="1886"/>
      <c r="DR22" s="1886"/>
      <c r="DS22" s="1886"/>
      <c r="DT22" s="1886"/>
      <c r="DU22" s="1886"/>
      <c r="DV22" s="1886"/>
      <c r="DW22" s="1886"/>
      <c r="DX22" s="1886"/>
      <c r="DY22" s="1886"/>
      <c r="DZ22" s="1886"/>
      <c r="EA22" s="1887"/>
    </row>
    <row r="23" spans="2:207" ht="17.25" customHeight="1" x14ac:dyDescent="0.15">
      <c r="B23" s="1431"/>
      <c r="C23" s="1432"/>
      <c r="D23" s="1432"/>
      <c r="E23" s="1432"/>
      <c r="F23" s="1886"/>
      <c r="G23" s="1886"/>
      <c r="H23" s="1886"/>
      <c r="I23" s="1886"/>
      <c r="J23" s="1886"/>
      <c r="K23" s="1886"/>
      <c r="L23" s="1886"/>
      <c r="M23" s="1886"/>
      <c r="N23" s="1886"/>
      <c r="O23" s="1886"/>
      <c r="P23" s="1886"/>
      <c r="Q23" s="1886"/>
      <c r="R23" s="1886"/>
      <c r="S23" s="1886"/>
      <c r="T23" s="1886"/>
      <c r="U23" s="1886"/>
      <c r="V23" s="1886"/>
      <c r="W23" s="1886"/>
      <c r="X23" s="1886"/>
      <c r="Y23" s="1886"/>
      <c r="Z23" s="1886"/>
      <c r="AA23" s="1886"/>
      <c r="AB23" s="1886"/>
      <c r="AC23" s="1886"/>
      <c r="AD23" s="1886"/>
      <c r="AE23" s="1886"/>
      <c r="AF23" s="1886"/>
      <c r="AG23" s="1886"/>
      <c r="AH23" s="1886"/>
      <c r="AI23" s="1886"/>
      <c r="AJ23" s="1886"/>
      <c r="AK23" s="1886"/>
      <c r="AL23" s="1886"/>
      <c r="AM23" s="1886"/>
      <c r="AN23" s="1886"/>
      <c r="AO23" s="1886"/>
      <c r="AP23" s="1886"/>
      <c r="AQ23" s="1886"/>
      <c r="AR23" s="1886"/>
      <c r="AS23" s="1886"/>
      <c r="AT23" s="1886"/>
      <c r="AU23" s="1886"/>
      <c r="AV23" s="1886"/>
      <c r="AW23" s="1886"/>
      <c r="AX23" s="1886"/>
      <c r="AY23" s="1886"/>
      <c r="AZ23" s="1886"/>
      <c r="BA23" s="1886"/>
      <c r="BB23" s="1886"/>
      <c r="BC23" s="1886"/>
      <c r="BD23" s="1886"/>
      <c r="BE23" s="1886"/>
      <c r="BF23" s="1886"/>
      <c r="BG23" s="1886"/>
      <c r="BH23" s="1886"/>
      <c r="BI23" s="1886"/>
      <c r="BJ23" s="1886"/>
      <c r="BK23" s="1886"/>
      <c r="BL23" s="1886"/>
      <c r="BM23" s="1887"/>
      <c r="BP23" s="1431"/>
      <c r="BQ23" s="1432"/>
      <c r="BR23" s="1432"/>
      <c r="BS23" s="1432"/>
      <c r="BT23" s="1886"/>
      <c r="BU23" s="1886"/>
      <c r="BV23" s="1886"/>
      <c r="BW23" s="1886"/>
      <c r="BX23" s="1886"/>
      <c r="BY23" s="1886"/>
      <c r="BZ23" s="1886"/>
      <c r="CA23" s="1886"/>
      <c r="CB23" s="1886"/>
      <c r="CC23" s="1886"/>
      <c r="CD23" s="1886"/>
      <c r="CE23" s="1886"/>
      <c r="CF23" s="1886"/>
      <c r="CG23" s="1886"/>
      <c r="CH23" s="1886"/>
      <c r="CI23" s="1886"/>
      <c r="CJ23" s="1886"/>
      <c r="CK23" s="1886"/>
      <c r="CL23" s="1886"/>
      <c r="CM23" s="1886"/>
      <c r="CN23" s="1886"/>
      <c r="CO23" s="1886"/>
      <c r="CP23" s="1886"/>
      <c r="CQ23" s="1886"/>
      <c r="CR23" s="1886"/>
      <c r="CS23" s="1886"/>
      <c r="CT23" s="1886"/>
      <c r="CU23" s="1886"/>
      <c r="CV23" s="1886"/>
      <c r="CW23" s="1886"/>
      <c r="CX23" s="1886"/>
      <c r="CY23" s="1886"/>
      <c r="CZ23" s="1886"/>
      <c r="DA23" s="1886"/>
      <c r="DB23" s="1886"/>
      <c r="DC23" s="1886"/>
      <c r="DD23" s="1886"/>
      <c r="DE23" s="1886"/>
      <c r="DF23" s="1886"/>
      <c r="DG23" s="1886"/>
      <c r="DH23" s="1886"/>
      <c r="DI23" s="1886"/>
      <c r="DJ23" s="1886"/>
      <c r="DK23" s="1886"/>
      <c r="DL23" s="1886"/>
      <c r="DM23" s="1886"/>
      <c r="DN23" s="1886"/>
      <c r="DO23" s="1886"/>
      <c r="DP23" s="1886"/>
      <c r="DQ23" s="1886"/>
      <c r="DR23" s="1886"/>
      <c r="DS23" s="1886"/>
      <c r="DT23" s="1886"/>
      <c r="DU23" s="1886"/>
      <c r="DV23" s="1886"/>
      <c r="DW23" s="1886"/>
      <c r="DX23" s="1886"/>
      <c r="DY23" s="1886"/>
      <c r="DZ23" s="1886"/>
      <c r="EA23" s="1887"/>
    </row>
    <row r="24" spans="2:207" ht="17.25" customHeight="1" x14ac:dyDescent="0.15">
      <c r="B24" s="1431"/>
      <c r="C24" s="1432"/>
      <c r="D24" s="1432"/>
      <c r="E24" s="1432"/>
      <c r="F24" s="1886"/>
      <c r="G24" s="1886"/>
      <c r="H24" s="1886"/>
      <c r="I24" s="1886"/>
      <c r="J24" s="1886"/>
      <c r="K24" s="1886"/>
      <c r="L24" s="1886"/>
      <c r="M24" s="1886"/>
      <c r="N24" s="1886"/>
      <c r="O24" s="1886"/>
      <c r="P24" s="1886"/>
      <c r="Q24" s="1886"/>
      <c r="R24" s="1886"/>
      <c r="S24" s="1886"/>
      <c r="T24" s="1886"/>
      <c r="U24" s="1886"/>
      <c r="V24" s="1886"/>
      <c r="W24" s="1886"/>
      <c r="X24" s="1886"/>
      <c r="Y24" s="1886"/>
      <c r="Z24" s="1886"/>
      <c r="AA24" s="1886"/>
      <c r="AB24" s="1886"/>
      <c r="AC24" s="1886"/>
      <c r="AD24" s="1886"/>
      <c r="AE24" s="1886"/>
      <c r="AF24" s="1886"/>
      <c r="AG24" s="1886"/>
      <c r="AH24" s="1886"/>
      <c r="AI24" s="1886"/>
      <c r="AJ24" s="1886"/>
      <c r="AK24" s="1886"/>
      <c r="AL24" s="1886"/>
      <c r="AM24" s="1886"/>
      <c r="AN24" s="1886"/>
      <c r="AO24" s="1886"/>
      <c r="AP24" s="1886"/>
      <c r="AQ24" s="1886"/>
      <c r="AR24" s="1886"/>
      <c r="AS24" s="1886"/>
      <c r="AT24" s="1886"/>
      <c r="AU24" s="1886"/>
      <c r="AV24" s="1886"/>
      <c r="AW24" s="1886"/>
      <c r="AX24" s="1886"/>
      <c r="AY24" s="1886"/>
      <c r="AZ24" s="1886"/>
      <c r="BA24" s="1886"/>
      <c r="BB24" s="1886"/>
      <c r="BC24" s="1886"/>
      <c r="BD24" s="1886"/>
      <c r="BE24" s="1886"/>
      <c r="BF24" s="1886"/>
      <c r="BG24" s="1886"/>
      <c r="BH24" s="1886"/>
      <c r="BI24" s="1886"/>
      <c r="BJ24" s="1886"/>
      <c r="BK24" s="1886"/>
      <c r="BL24" s="1886"/>
      <c r="BM24" s="1887"/>
      <c r="BP24" s="1431"/>
      <c r="BQ24" s="1432"/>
      <c r="BR24" s="1432"/>
      <c r="BS24" s="1432"/>
      <c r="BT24" s="1886"/>
      <c r="BU24" s="1886"/>
      <c r="BV24" s="1886"/>
      <c r="BW24" s="1886"/>
      <c r="BX24" s="1886"/>
      <c r="BY24" s="1886"/>
      <c r="BZ24" s="1886"/>
      <c r="CA24" s="1886"/>
      <c r="CB24" s="1886"/>
      <c r="CC24" s="1886"/>
      <c r="CD24" s="1886"/>
      <c r="CE24" s="1886"/>
      <c r="CF24" s="1886"/>
      <c r="CG24" s="1886"/>
      <c r="CH24" s="1886"/>
      <c r="CI24" s="1886"/>
      <c r="CJ24" s="1886"/>
      <c r="CK24" s="1886"/>
      <c r="CL24" s="1886"/>
      <c r="CM24" s="1886"/>
      <c r="CN24" s="1886"/>
      <c r="CO24" s="1886"/>
      <c r="CP24" s="1886"/>
      <c r="CQ24" s="1886"/>
      <c r="CR24" s="1886"/>
      <c r="CS24" s="1886"/>
      <c r="CT24" s="1886"/>
      <c r="CU24" s="1886"/>
      <c r="CV24" s="1886"/>
      <c r="CW24" s="1886"/>
      <c r="CX24" s="1886"/>
      <c r="CY24" s="1886"/>
      <c r="CZ24" s="1886"/>
      <c r="DA24" s="1886"/>
      <c r="DB24" s="1886"/>
      <c r="DC24" s="1886"/>
      <c r="DD24" s="1886"/>
      <c r="DE24" s="1886"/>
      <c r="DF24" s="1886"/>
      <c r="DG24" s="1886"/>
      <c r="DH24" s="1886"/>
      <c r="DI24" s="1886"/>
      <c r="DJ24" s="1886"/>
      <c r="DK24" s="1886"/>
      <c r="DL24" s="1886"/>
      <c r="DM24" s="1886"/>
      <c r="DN24" s="1886"/>
      <c r="DO24" s="1886"/>
      <c r="DP24" s="1886"/>
      <c r="DQ24" s="1886"/>
      <c r="DR24" s="1886"/>
      <c r="DS24" s="1886"/>
      <c r="DT24" s="1886"/>
      <c r="DU24" s="1886"/>
      <c r="DV24" s="1886"/>
      <c r="DW24" s="1886"/>
      <c r="DX24" s="1886"/>
      <c r="DY24" s="1886"/>
      <c r="DZ24" s="1886"/>
      <c r="EA24" s="1887"/>
    </row>
    <row r="25" spans="2:207" ht="32.25" customHeight="1" x14ac:dyDescent="0.15">
      <c r="B25" s="1433"/>
      <c r="C25" s="1434"/>
      <c r="D25" s="1434"/>
      <c r="E25" s="1434"/>
      <c r="F25" s="1888"/>
      <c r="G25" s="1888"/>
      <c r="H25" s="1888"/>
      <c r="I25" s="1888"/>
      <c r="J25" s="1888"/>
      <c r="K25" s="1888"/>
      <c r="L25" s="1888"/>
      <c r="M25" s="1888"/>
      <c r="N25" s="1888"/>
      <c r="O25" s="1888"/>
      <c r="P25" s="1888"/>
      <c r="Q25" s="1888"/>
      <c r="R25" s="1888"/>
      <c r="S25" s="1888"/>
      <c r="T25" s="1888"/>
      <c r="U25" s="1888"/>
      <c r="V25" s="1888"/>
      <c r="W25" s="1888"/>
      <c r="X25" s="1888"/>
      <c r="Y25" s="1888"/>
      <c r="Z25" s="1888"/>
      <c r="AA25" s="1888"/>
      <c r="AB25" s="1888"/>
      <c r="AC25" s="1888"/>
      <c r="AD25" s="1888"/>
      <c r="AE25" s="1888"/>
      <c r="AF25" s="1888"/>
      <c r="AG25" s="1888"/>
      <c r="AH25" s="1888"/>
      <c r="AI25" s="1888"/>
      <c r="AJ25" s="1888"/>
      <c r="AK25" s="1888"/>
      <c r="AL25" s="1888"/>
      <c r="AM25" s="1888"/>
      <c r="AN25" s="1888"/>
      <c r="AO25" s="1888"/>
      <c r="AP25" s="1888"/>
      <c r="AQ25" s="1888"/>
      <c r="AR25" s="1888"/>
      <c r="AS25" s="1888"/>
      <c r="AT25" s="1888"/>
      <c r="AU25" s="1888"/>
      <c r="AV25" s="1888"/>
      <c r="AW25" s="1888"/>
      <c r="AX25" s="1888"/>
      <c r="AY25" s="1888"/>
      <c r="AZ25" s="1888"/>
      <c r="BA25" s="1888"/>
      <c r="BB25" s="1888"/>
      <c r="BC25" s="1888"/>
      <c r="BD25" s="1888"/>
      <c r="BE25" s="1888"/>
      <c r="BF25" s="1888"/>
      <c r="BG25" s="1888"/>
      <c r="BH25" s="1888"/>
      <c r="BI25" s="1888"/>
      <c r="BJ25" s="1888"/>
      <c r="BK25" s="1888"/>
      <c r="BL25" s="1888"/>
      <c r="BM25" s="1889"/>
      <c r="BP25" s="1433"/>
      <c r="BQ25" s="1434"/>
      <c r="BR25" s="1434"/>
      <c r="BS25" s="1434"/>
      <c r="BT25" s="1888"/>
      <c r="BU25" s="1888"/>
      <c r="BV25" s="1888"/>
      <c r="BW25" s="1888"/>
      <c r="BX25" s="1888"/>
      <c r="BY25" s="1888"/>
      <c r="BZ25" s="1888"/>
      <c r="CA25" s="1888"/>
      <c r="CB25" s="1888"/>
      <c r="CC25" s="1888"/>
      <c r="CD25" s="1888"/>
      <c r="CE25" s="1888"/>
      <c r="CF25" s="1888"/>
      <c r="CG25" s="1888"/>
      <c r="CH25" s="1888"/>
      <c r="CI25" s="1888"/>
      <c r="CJ25" s="1888"/>
      <c r="CK25" s="1888"/>
      <c r="CL25" s="1888"/>
      <c r="CM25" s="1888"/>
      <c r="CN25" s="1888"/>
      <c r="CO25" s="1888"/>
      <c r="CP25" s="1888"/>
      <c r="CQ25" s="1888"/>
      <c r="CR25" s="1888"/>
      <c r="CS25" s="1888"/>
      <c r="CT25" s="1888"/>
      <c r="CU25" s="1888"/>
      <c r="CV25" s="1888"/>
      <c r="CW25" s="1888"/>
      <c r="CX25" s="1888"/>
      <c r="CY25" s="1888"/>
      <c r="CZ25" s="1888"/>
      <c r="DA25" s="1888"/>
      <c r="DB25" s="1888"/>
      <c r="DC25" s="1888"/>
      <c r="DD25" s="1888"/>
      <c r="DE25" s="1888"/>
      <c r="DF25" s="1888"/>
      <c r="DG25" s="1888"/>
      <c r="DH25" s="1888"/>
      <c r="DI25" s="1888"/>
      <c r="DJ25" s="1888"/>
      <c r="DK25" s="1888"/>
      <c r="DL25" s="1888"/>
      <c r="DM25" s="1888"/>
      <c r="DN25" s="1888"/>
      <c r="DO25" s="1888"/>
      <c r="DP25" s="1888"/>
      <c r="DQ25" s="1888"/>
      <c r="DR25" s="1888"/>
      <c r="DS25" s="1888"/>
      <c r="DT25" s="1888"/>
      <c r="DU25" s="1888"/>
      <c r="DV25" s="1888"/>
      <c r="DW25" s="1888"/>
      <c r="DX25" s="1888"/>
      <c r="DY25" s="1888"/>
      <c r="DZ25" s="1888"/>
      <c r="EA25" s="1889"/>
    </row>
    <row r="26" spans="2:207" ht="15" customHeight="1" x14ac:dyDescent="0.15">
      <c r="B26" s="1439" t="s">
        <v>360</v>
      </c>
      <c r="C26" s="1440"/>
      <c r="D26" s="1440"/>
      <c r="E26" s="1441"/>
      <c r="F26" s="1890" t="s">
        <v>107</v>
      </c>
      <c r="G26" s="1891"/>
      <c r="H26" s="1891"/>
      <c r="I26" s="1891"/>
      <c r="J26" s="1891"/>
      <c r="K26" s="150"/>
      <c r="L26" s="151"/>
      <c r="M26" s="151"/>
      <c r="N26" s="151"/>
      <c r="O26" s="151"/>
      <c r="P26" s="151"/>
      <c r="Q26" s="152" t="s">
        <v>1</v>
      </c>
      <c r="R26" s="1890" t="s">
        <v>108</v>
      </c>
      <c r="S26" s="1891"/>
      <c r="T26" s="1891"/>
      <c r="U26" s="1891"/>
      <c r="V26" s="1891"/>
      <c r="W26" s="150"/>
      <c r="X26" s="151"/>
      <c r="Y26" s="151"/>
      <c r="Z26" s="151"/>
      <c r="AA26" s="151"/>
      <c r="AB26" s="151"/>
      <c r="AC26" s="152" t="s">
        <v>1</v>
      </c>
      <c r="AD26" s="1890" t="s">
        <v>201</v>
      </c>
      <c r="AE26" s="1891"/>
      <c r="AF26" s="1891"/>
      <c r="AG26" s="1891"/>
      <c r="AH26" s="1891"/>
      <c r="AI26" s="150"/>
      <c r="AJ26" s="151"/>
      <c r="AK26" s="151"/>
      <c r="AL26" s="151"/>
      <c r="AM26" s="151"/>
      <c r="AN26" s="151"/>
      <c r="AO26" s="152" t="s">
        <v>1</v>
      </c>
      <c r="AP26" s="1890" t="s">
        <v>249</v>
      </c>
      <c r="AQ26" s="1891"/>
      <c r="AR26" s="1891"/>
      <c r="AS26" s="1891"/>
      <c r="AT26" s="1891"/>
      <c r="AU26" s="150"/>
      <c r="AV26" s="151"/>
      <c r="AW26" s="151"/>
      <c r="AX26" s="151"/>
      <c r="AY26" s="151"/>
      <c r="AZ26" s="151"/>
      <c r="BA26" s="152" t="s">
        <v>1</v>
      </c>
      <c r="BB26" s="1890" t="s">
        <v>250</v>
      </c>
      <c r="BC26" s="1891"/>
      <c r="BD26" s="1891"/>
      <c r="BE26" s="1891"/>
      <c r="BF26" s="1891"/>
      <c r="BG26" s="150"/>
      <c r="BH26" s="151"/>
      <c r="BI26" s="151"/>
      <c r="BJ26" s="151"/>
      <c r="BK26" s="151"/>
      <c r="BL26" s="151"/>
      <c r="BM26" s="152" t="s">
        <v>1</v>
      </c>
      <c r="BP26" s="1439" t="s">
        <v>360</v>
      </c>
      <c r="BQ26" s="1440"/>
      <c r="BR26" s="1440"/>
      <c r="BS26" s="1441"/>
      <c r="BT26" s="1890" t="s">
        <v>107</v>
      </c>
      <c r="BU26" s="1891"/>
      <c r="BV26" s="1891"/>
      <c r="BW26" s="1891"/>
      <c r="BX26" s="1891"/>
      <c r="BY26" s="150"/>
      <c r="BZ26" s="151"/>
      <c r="CA26" s="151"/>
      <c r="CB26" s="151"/>
      <c r="CC26" s="151"/>
      <c r="CD26" s="151"/>
      <c r="CE26" s="152" t="s">
        <v>1</v>
      </c>
      <c r="CF26" s="1890" t="s">
        <v>108</v>
      </c>
      <c r="CG26" s="1891"/>
      <c r="CH26" s="1891"/>
      <c r="CI26" s="1891"/>
      <c r="CJ26" s="1891"/>
      <c r="CK26" s="150"/>
      <c r="CL26" s="151"/>
      <c r="CM26" s="151"/>
      <c r="CN26" s="151"/>
      <c r="CO26" s="151"/>
      <c r="CP26" s="151"/>
      <c r="CQ26" s="152" t="s">
        <v>1</v>
      </c>
      <c r="CR26" s="1890" t="s">
        <v>201</v>
      </c>
      <c r="CS26" s="1891"/>
      <c r="CT26" s="1891"/>
      <c r="CU26" s="1891"/>
      <c r="CV26" s="1891"/>
      <c r="CW26" s="150"/>
      <c r="CX26" s="151"/>
      <c r="CY26" s="151"/>
      <c r="CZ26" s="151"/>
      <c r="DA26" s="151"/>
      <c r="DB26" s="151"/>
      <c r="DC26" s="152" t="s">
        <v>1</v>
      </c>
      <c r="DD26" s="1890" t="s">
        <v>249</v>
      </c>
      <c r="DE26" s="1891"/>
      <c r="DF26" s="1891"/>
      <c r="DG26" s="1891"/>
      <c r="DH26" s="1891"/>
      <c r="DI26" s="150"/>
      <c r="DJ26" s="151"/>
      <c r="DK26" s="151"/>
      <c r="DL26" s="151"/>
      <c r="DM26" s="151"/>
      <c r="DN26" s="151"/>
      <c r="DO26" s="152" t="s">
        <v>1</v>
      </c>
      <c r="DP26" s="1890" t="s">
        <v>250</v>
      </c>
      <c r="DQ26" s="1891"/>
      <c r="DR26" s="1891"/>
      <c r="DS26" s="1891"/>
      <c r="DT26" s="1891"/>
      <c r="DU26" s="150"/>
      <c r="DV26" s="151"/>
      <c r="DW26" s="151"/>
      <c r="DX26" s="151"/>
      <c r="DY26" s="151"/>
      <c r="DZ26" s="151"/>
      <c r="EA26" s="152" t="s">
        <v>1</v>
      </c>
    </row>
    <row r="27" spans="2:207" ht="29.25" customHeight="1" x14ac:dyDescent="0.15">
      <c r="B27" s="1442"/>
      <c r="C27" s="1443"/>
      <c r="D27" s="1443"/>
      <c r="E27" s="1444"/>
      <c r="F27" s="1892"/>
      <c r="G27" s="1893"/>
      <c r="H27" s="1893"/>
      <c r="I27" s="1893"/>
      <c r="J27" s="1893"/>
      <c r="K27" s="1615">
        <f>年末調整1!$N$127</f>
        <v>0</v>
      </c>
      <c r="L27" s="1616"/>
      <c r="M27" s="1616"/>
      <c r="N27" s="1616"/>
      <c r="O27" s="1616"/>
      <c r="P27" s="1616"/>
      <c r="Q27" s="1617"/>
      <c r="R27" s="1892"/>
      <c r="S27" s="1893"/>
      <c r="T27" s="1893"/>
      <c r="U27" s="1893"/>
      <c r="V27" s="1893"/>
      <c r="W27" s="1615">
        <f>年末調整1!$N$129</f>
        <v>0</v>
      </c>
      <c r="X27" s="1616"/>
      <c r="Y27" s="1616"/>
      <c r="Z27" s="1616"/>
      <c r="AA27" s="1616"/>
      <c r="AB27" s="1616"/>
      <c r="AC27" s="1617"/>
      <c r="AD27" s="1892"/>
      <c r="AE27" s="1893"/>
      <c r="AF27" s="1893"/>
      <c r="AG27" s="1893"/>
      <c r="AH27" s="1893"/>
      <c r="AI27" s="1615">
        <f>年末調整1!$N$131</f>
        <v>0</v>
      </c>
      <c r="AJ27" s="1616"/>
      <c r="AK27" s="1616"/>
      <c r="AL27" s="1616"/>
      <c r="AM27" s="1616"/>
      <c r="AN27" s="1616"/>
      <c r="AO27" s="1617"/>
      <c r="AP27" s="1892"/>
      <c r="AQ27" s="1893"/>
      <c r="AR27" s="1893"/>
      <c r="AS27" s="1893"/>
      <c r="AT27" s="1893"/>
      <c r="AU27" s="1615">
        <f>年末調整1!$N$133</f>
        <v>0</v>
      </c>
      <c r="AV27" s="1616"/>
      <c r="AW27" s="1616"/>
      <c r="AX27" s="1616"/>
      <c r="AY27" s="1616"/>
      <c r="AZ27" s="1616"/>
      <c r="BA27" s="1617"/>
      <c r="BB27" s="1892"/>
      <c r="BC27" s="1893"/>
      <c r="BD27" s="1893"/>
      <c r="BE27" s="1893"/>
      <c r="BF27" s="1893"/>
      <c r="BG27" s="1615">
        <f>年末調整1!$N$135</f>
        <v>0</v>
      </c>
      <c r="BH27" s="1616"/>
      <c r="BI27" s="1616"/>
      <c r="BJ27" s="1616"/>
      <c r="BK27" s="1616"/>
      <c r="BL27" s="1616"/>
      <c r="BM27" s="1617"/>
      <c r="BP27" s="1442"/>
      <c r="BQ27" s="1443"/>
      <c r="BR27" s="1443"/>
      <c r="BS27" s="1444"/>
      <c r="BT27" s="1892"/>
      <c r="BU27" s="1893"/>
      <c r="BV27" s="1893"/>
      <c r="BW27" s="1893"/>
      <c r="BX27" s="1893"/>
      <c r="BY27" s="1615">
        <f>年末調整1!$N$127</f>
        <v>0</v>
      </c>
      <c r="BZ27" s="1616"/>
      <c r="CA27" s="1616"/>
      <c r="CB27" s="1616"/>
      <c r="CC27" s="1616"/>
      <c r="CD27" s="1616"/>
      <c r="CE27" s="1617"/>
      <c r="CF27" s="1892"/>
      <c r="CG27" s="1893"/>
      <c r="CH27" s="1893"/>
      <c r="CI27" s="1893"/>
      <c r="CJ27" s="1893"/>
      <c r="CK27" s="1615">
        <f>年末調整1!$N$129</f>
        <v>0</v>
      </c>
      <c r="CL27" s="1616"/>
      <c r="CM27" s="1616"/>
      <c r="CN27" s="1616"/>
      <c r="CO27" s="1616"/>
      <c r="CP27" s="1616"/>
      <c r="CQ27" s="1617"/>
      <c r="CR27" s="1892"/>
      <c r="CS27" s="1893"/>
      <c r="CT27" s="1893"/>
      <c r="CU27" s="1893"/>
      <c r="CV27" s="1893"/>
      <c r="CW27" s="1615">
        <f>年末調整1!$N$131</f>
        <v>0</v>
      </c>
      <c r="CX27" s="1616"/>
      <c r="CY27" s="1616"/>
      <c r="CZ27" s="1616"/>
      <c r="DA27" s="1616"/>
      <c r="DB27" s="1616"/>
      <c r="DC27" s="1617"/>
      <c r="DD27" s="1892"/>
      <c r="DE27" s="1893"/>
      <c r="DF27" s="1893"/>
      <c r="DG27" s="1893"/>
      <c r="DH27" s="1893"/>
      <c r="DI27" s="1615">
        <f>年末調整1!$N$133</f>
        <v>0</v>
      </c>
      <c r="DJ27" s="1616"/>
      <c r="DK27" s="1616"/>
      <c r="DL27" s="1616"/>
      <c r="DM27" s="1616"/>
      <c r="DN27" s="1616"/>
      <c r="DO27" s="1617"/>
      <c r="DP27" s="1892"/>
      <c r="DQ27" s="1893"/>
      <c r="DR27" s="1893"/>
      <c r="DS27" s="1893"/>
      <c r="DT27" s="1893"/>
      <c r="DU27" s="1615">
        <f>年末調整1!$N$135</f>
        <v>0</v>
      </c>
      <c r="DV27" s="1616"/>
      <c r="DW27" s="1616"/>
      <c r="DX27" s="1616"/>
      <c r="DY27" s="1616"/>
      <c r="DZ27" s="1616"/>
      <c r="EA27" s="1617"/>
      <c r="FK27" s="153"/>
    </row>
    <row r="28" spans="2:207" ht="11.25" customHeight="1" x14ac:dyDescent="0.15">
      <c r="B28" s="1509" t="s">
        <v>202</v>
      </c>
      <c r="C28" s="1510"/>
      <c r="D28" s="1510"/>
      <c r="E28" s="1511"/>
      <c r="F28" s="1857" t="s">
        <v>204</v>
      </c>
      <c r="G28" s="1858"/>
      <c r="H28" s="1858"/>
      <c r="I28" s="1858"/>
      <c r="J28" s="1858"/>
      <c r="K28" s="1612">
        <f>年末調整1!$N$145</f>
        <v>0</v>
      </c>
      <c r="L28" s="1613"/>
      <c r="M28" s="1613"/>
      <c r="N28" s="1613"/>
      <c r="O28" s="1613"/>
      <c r="P28" s="1613"/>
      <c r="Q28" s="1614"/>
      <c r="R28" s="1857" t="s">
        <v>205</v>
      </c>
      <c r="S28" s="1858"/>
      <c r="T28" s="1858"/>
      <c r="U28" s="1858"/>
      <c r="V28" s="1859"/>
      <c r="W28" s="1850" t="s">
        <v>95</v>
      </c>
      <c r="X28" s="1851"/>
      <c r="Y28" s="1851"/>
      <c r="Z28" s="1851"/>
      <c r="AA28" s="1851"/>
      <c r="AB28" s="1851" t="s">
        <v>207</v>
      </c>
      <c r="AC28" s="1851"/>
      <c r="AD28" s="1851"/>
      <c r="AE28" s="1851"/>
      <c r="AF28" s="1789" t="s">
        <v>97</v>
      </c>
      <c r="AG28" s="1789"/>
      <c r="AH28" s="1789"/>
      <c r="AI28" s="1790"/>
      <c r="AJ28" s="1783" t="s">
        <v>208</v>
      </c>
      <c r="AK28" s="1784"/>
      <c r="AL28" s="1784"/>
      <c r="AM28" s="1784"/>
      <c r="AN28" s="1784"/>
      <c r="AO28" s="1785"/>
      <c r="AP28" s="1863">
        <f>年末調整1!$N$148</f>
        <v>0</v>
      </c>
      <c r="AQ28" s="1864"/>
      <c r="AR28" s="1864"/>
      <c r="AS28" s="1864"/>
      <c r="AT28" s="1864"/>
      <c r="AU28" s="1865"/>
      <c r="AV28" s="1783" t="s">
        <v>210</v>
      </c>
      <c r="AW28" s="1784"/>
      <c r="AX28" s="1784"/>
      <c r="AY28" s="1784"/>
      <c r="AZ28" s="1784"/>
      <c r="BA28" s="1785"/>
      <c r="BB28" s="1869" t="s">
        <v>99</v>
      </c>
      <c r="BC28" s="1870"/>
      <c r="BD28" s="1870"/>
      <c r="BE28" s="1870"/>
      <c r="BF28" s="1870"/>
      <c r="BG28" s="1870"/>
      <c r="BH28" s="1870"/>
      <c r="BI28" s="1870"/>
      <c r="BJ28" s="1870"/>
      <c r="BK28" s="1870"/>
      <c r="BL28" s="1870"/>
      <c r="BM28" s="1871"/>
      <c r="BP28" s="1509" t="s">
        <v>202</v>
      </c>
      <c r="BQ28" s="1510"/>
      <c r="BR28" s="1510"/>
      <c r="BS28" s="1511"/>
      <c r="BT28" s="1857" t="s">
        <v>204</v>
      </c>
      <c r="BU28" s="1858"/>
      <c r="BV28" s="1858"/>
      <c r="BW28" s="1858"/>
      <c r="BX28" s="1858"/>
      <c r="BY28" s="1612">
        <f>年末調整1!$N$145</f>
        <v>0</v>
      </c>
      <c r="BZ28" s="1613"/>
      <c r="CA28" s="1613"/>
      <c r="CB28" s="1613"/>
      <c r="CC28" s="1613"/>
      <c r="CD28" s="1613"/>
      <c r="CE28" s="1614"/>
      <c r="CF28" s="1857" t="s">
        <v>205</v>
      </c>
      <c r="CG28" s="1858"/>
      <c r="CH28" s="1858"/>
      <c r="CI28" s="1858"/>
      <c r="CJ28" s="1859"/>
      <c r="CK28" s="1850" t="s">
        <v>95</v>
      </c>
      <c r="CL28" s="1851"/>
      <c r="CM28" s="1851"/>
      <c r="CN28" s="1851"/>
      <c r="CO28" s="1851"/>
      <c r="CP28" s="1851" t="s">
        <v>207</v>
      </c>
      <c r="CQ28" s="1851"/>
      <c r="CR28" s="1851"/>
      <c r="CS28" s="1851"/>
      <c r="CT28" s="1789" t="s">
        <v>97</v>
      </c>
      <c r="CU28" s="1789"/>
      <c r="CV28" s="1789"/>
      <c r="CW28" s="1790"/>
      <c r="CX28" s="1783" t="s">
        <v>208</v>
      </c>
      <c r="CY28" s="1784"/>
      <c r="CZ28" s="1784"/>
      <c r="DA28" s="1784"/>
      <c r="DB28" s="1784"/>
      <c r="DC28" s="1785"/>
      <c r="DD28" s="1863">
        <f>年末調整1!$N$148</f>
        <v>0</v>
      </c>
      <c r="DE28" s="1864"/>
      <c r="DF28" s="1864"/>
      <c r="DG28" s="1864"/>
      <c r="DH28" s="1864"/>
      <c r="DI28" s="1865"/>
      <c r="DJ28" s="1783" t="s">
        <v>210</v>
      </c>
      <c r="DK28" s="1784"/>
      <c r="DL28" s="1784"/>
      <c r="DM28" s="1784"/>
      <c r="DN28" s="1784"/>
      <c r="DO28" s="1785"/>
      <c r="DP28" s="1869" t="s">
        <v>99</v>
      </c>
      <c r="DQ28" s="1870"/>
      <c r="DR28" s="1870"/>
      <c r="DS28" s="1870"/>
      <c r="DT28" s="1870"/>
      <c r="DU28" s="1870"/>
      <c r="DV28" s="1870"/>
      <c r="DW28" s="1870"/>
      <c r="DX28" s="1870"/>
      <c r="DY28" s="1870"/>
      <c r="DZ28" s="1870"/>
      <c r="EA28" s="1871"/>
      <c r="GY28" s="140" t="s">
        <v>396</v>
      </c>
    </row>
    <row r="29" spans="2:207" ht="21.75" customHeight="1" x14ac:dyDescent="0.15">
      <c r="B29" s="1877"/>
      <c r="C29" s="1878"/>
      <c r="D29" s="1878"/>
      <c r="E29" s="1879"/>
      <c r="F29" s="1860"/>
      <c r="G29" s="1861"/>
      <c r="H29" s="1861"/>
      <c r="I29" s="1861"/>
      <c r="J29" s="1861"/>
      <c r="K29" s="1615"/>
      <c r="L29" s="1616"/>
      <c r="M29" s="1616"/>
      <c r="N29" s="1616"/>
      <c r="O29" s="1616"/>
      <c r="P29" s="1616"/>
      <c r="Q29" s="1617"/>
      <c r="R29" s="1860"/>
      <c r="S29" s="1861"/>
      <c r="T29" s="1861"/>
      <c r="U29" s="1861"/>
      <c r="V29" s="1862"/>
      <c r="W29" s="1855">
        <f>年末調整1!$N$152</f>
        <v>0</v>
      </c>
      <c r="X29" s="1856"/>
      <c r="Y29" s="1856"/>
      <c r="Z29" s="1856"/>
      <c r="AA29" s="1856"/>
      <c r="AB29" s="1856">
        <f>年末調整1!$Q$152</f>
        <v>0</v>
      </c>
      <c r="AC29" s="1856"/>
      <c r="AD29" s="1856"/>
      <c r="AE29" s="1856"/>
      <c r="AF29" s="1791">
        <f>年末調整1!$S$152</f>
        <v>0</v>
      </c>
      <c r="AG29" s="1791"/>
      <c r="AH29" s="1791"/>
      <c r="AI29" s="1792"/>
      <c r="AJ29" s="1786"/>
      <c r="AK29" s="1787"/>
      <c r="AL29" s="1787"/>
      <c r="AM29" s="1787"/>
      <c r="AN29" s="1787"/>
      <c r="AO29" s="1788"/>
      <c r="AP29" s="1866"/>
      <c r="AQ29" s="1867"/>
      <c r="AR29" s="1867"/>
      <c r="AS29" s="1867"/>
      <c r="AT29" s="1867"/>
      <c r="AU29" s="1868"/>
      <c r="AV29" s="1786"/>
      <c r="AW29" s="1787"/>
      <c r="AX29" s="1787"/>
      <c r="AY29" s="1787"/>
      <c r="AZ29" s="1787"/>
      <c r="BA29" s="1788"/>
      <c r="BB29" s="1883">
        <f>年末調整1!$AL$145</f>
        <v>0</v>
      </c>
      <c r="BC29" s="1884"/>
      <c r="BD29" s="1884"/>
      <c r="BE29" s="1884"/>
      <c r="BF29" s="1884"/>
      <c r="BG29" s="1884"/>
      <c r="BH29" s="1884"/>
      <c r="BI29" s="1884"/>
      <c r="BJ29" s="1884"/>
      <c r="BK29" s="1884"/>
      <c r="BL29" s="1884"/>
      <c r="BM29" s="1885"/>
      <c r="BP29" s="1877"/>
      <c r="BQ29" s="1878"/>
      <c r="BR29" s="1878"/>
      <c r="BS29" s="1879"/>
      <c r="BT29" s="1860"/>
      <c r="BU29" s="1861"/>
      <c r="BV29" s="1861"/>
      <c r="BW29" s="1861"/>
      <c r="BX29" s="1861"/>
      <c r="BY29" s="1615"/>
      <c r="BZ29" s="1616"/>
      <c r="CA29" s="1616"/>
      <c r="CB29" s="1616"/>
      <c r="CC29" s="1616"/>
      <c r="CD29" s="1616"/>
      <c r="CE29" s="1617"/>
      <c r="CF29" s="1860"/>
      <c r="CG29" s="1861"/>
      <c r="CH29" s="1861"/>
      <c r="CI29" s="1861"/>
      <c r="CJ29" s="1862"/>
      <c r="CK29" s="1855">
        <f>年末調整1!$N$152</f>
        <v>0</v>
      </c>
      <c r="CL29" s="1856"/>
      <c r="CM29" s="1856"/>
      <c r="CN29" s="1856"/>
      <c r="CO29" s="1856"/>
      <c r="CP29" s="1856">
        <f>年末調整1!$Q$152</f>
        <v>0</v>
      </c>
      <c r="CQ29" s="1856"/>
      <c r="CR29" s="1856"/>
      <c r="CS29" s="1856"/>
      <c r="CT29" s="1791">
        <f>年末調整1!$S$152</f>
        <v>0</v>
      </c>
      <c r="CU29" s="1791"/>
      <c r="CV29" s="1791"/>
      <c r="CW29" s="1792"/>
      <c r="CX29" s="1786"/>
      <c r="CY29" s="1787"/>
      <c r="CZ29" s="1787"/>
      <c r="DA29" s="1787"/>
      <c r="DB29" s="1787"/>
      <c r="DC29" s="1788"/>
      <c r="DD29" s="1866"/>
      <c r="DE29" s="1867"/>
      <c r="DF29" s="1867"/>
      <c r="DG29" s="1867"/>
      <c r="DH29" s="1867"/>
      <c r="DI29" s="1868"/>
      <c r="DJ29" s="1786"/>
      <c r="DK29" s="1787"/>
      <c r="DL29" s="1787"/>
      <c r="DM29" s="1787"/>
      <c r="DN29" s="1787"/>
      <c r="DO29" s="1788"/>
      <c r="DP29" s="1883">
        <f>年末調整1!$AL$145</f>
        <v>0</v>
      </c>
      <c r="DQ29" s="1884"/>
      <c r="DR29" s="1884"/>
      <c r="DS29" s="1884"/>
      <c r="DT29" s="1884"/>
      <c r="DU29" s="1884"/>
      <c r="DV29" s="1884"/>
      <c r="DW29" s="1884"/>
      <c r="DX29" s="1884"/>
      <c r="DY29" s="1884"/>
      <c r="DZ29" s="1884"/>
      <c r="EA29" s="1885"/>
    </row>
    <row r="30" spans="2:207" ht="11.25" customHeight="1" x14ac:dyDescent="0.15">
      <c r="B30" s="1877"/>
      <c r="C30" s="1878"/>
      <c r="D30" s="1878"/>
      <c r="E30" s="1879"/>
      <c r="F30" s="1857" t="s">
        <v>203</v>
      </c>
      <c r="G30" s="1858"/>
      <c r="H30" s="1858"/>
      <c r="I30" s="1858"/>
      <c r="J30" s="1858"/>
      <c r="K30" s="150"/>
      <c r="L30" s="151"/>
      <c r="M30" s="151"/>
      <c r="N30" s="151"/>
      <c r="O30" s="151"/>
      <c r="P30" s="151"/>
      <c r="Q30" s="152" t="s">
        <v>1</v>
      </c>
      <c r="R30" s="1857" t="s">
        <v>206</v>
      </c>
      <c r="S30" s="1858"/>
      <c r="T30" s="1858"/>
      <c r="U30" s="1858"/>
      <c r="V30" s="1859"/>
      <c r="W30" s="1850" t="s">
        <v>95</v>
      </c>
      <c r="X30" s="1851"/>
      <c r="Y30" s="1851"/>
      <c r="Z30" s="1851"/>
      <c r="AA30" s="1851"/>
      <c r="AB30" s="1851" t="s">
        <v>207</v>
      </c>
      <c r="AC30" s="1851"/>
      <c r="AD30" s="1851"/>
      <c r="AE30" s="1851"/>
      <c r="AF30" s="1789" t="s">
        <v>97</v>
      </c>
      <c r="AG30" s="1789"/>
      <c r="AH30" s="1789"/>
      <c r="AI30" s="1790"/>
      <c r="AJ30" s="1783" t="s">
        <v>209</v>
      </c>
      <c r="AK30" s="1784"/>
      <c r="AL30" s="1784"/>
      <c r="AM30" s="1784"/>
      <c r="AN30" s="1784"/>
      <c r="AO30" s="1785"/>
      <c r="AP30" s="1863"/>
      <c r="AQ30" s="1864"/>
      <c r="AR30" s="1864"/>
      <c r="AS30" s="1864"/>
      <c r="AT30" s="1864"/>
      <c r="AU30" s="1865"/>
      <c r="AV30" s="1783" t="s">
        <v>211</v>
      </c>
      <c r="AW30" s="1784"/>
      <c r="AX30" s="1784"/>
      <c r="AY30" s="1784"/>
      <c r="AZ30" s="1784"/>
      <c r="BA30" s="1785"/>
      <c r="BB30" s="1869" t="s">
        <v>99</v>
      </c>
      <c r="BC30" s="1870"/>
      <c r="BD30" s="1870"/>
      <c r="BE30" s="1870"/>
      <c r="BF30" s="1870"/>
      <c r="BG30" s="1870"/>
      <c r="BH30" s="1870"/>
      <c r="BI30" s="1870"/>
      <c r="BJ30" s="1870"/>
      <c r="BK30" s="1870"/>
      <c r="BL30" s="1870"/>
      <c r="BM30" s="1871"/>
      <c r="BP30" s="1877"/>
      <c r="BQ30" s="1878"/>
      <c r="BR30" s="1878"/>
      <c r="BS30" s="1879"/>
      <c r="BT30" s="1857" t="s">
        <v>203</v>
      </c>
      <c r="BU30" s="1858"/>
      <c r="BV30" s="1858"/>
      <c r="BW30" s="1858"/>
      <c r="BX30" s="1858"/>
      <c r="BY30" s="150"/>
      <c r="BZ30" s="151"/>
      <c r="CA30" s="151"/>
      <c r="CB30" s="151"/>
      <c r="CC30" s="151"/>
      <c r="CD30" s="151"/>
      <c r="CE30" s="152" t="s">
        <v>1</v>
      </c>
      <c r="CF30" s="1857" t="s">
        <v>206</v>
      </c>
      <c r="CG30" s="1858"/>
      <c r="CH30" s="1858"/>
      <c r="CI30" s="1858"/>
      <c r="CJ30" s="1859"/>
      <c r="CK30" s="1850" t="s">
        <v>95</v>
      </c>
      <c r="CL30" s="1851"/>
      <c r="CM30" s="1851"/>
      <c r="CN30" s="1851"/>
      <c r="CO30" s="1851"/>
      <c r="CP30" s="1851" t="s">
        <v>207</v>
      </c>
      <c r="CQ30" s="1851"/>
      <c r="CR30" s="1851"/>
      <c r="CS30" s="1851"/>
      <c r="CT30" s="1789" t="s">
        <v>97</v>
      </c>
      <c r="CU30" s="1789"/>
      <c r="CV30" s="1789"/>
      <c r="CW30" s="1790"/>
      <c r="CX30" s="1783" t="s">
        <v>209</v>
      </c>
      <c r="CY30" s="1784"/>
      <c r="CZ30" s="1784"/>
      <c r="DA30" s="1784"/>
      <c r="DB30" s="1784"/>
      <c r="DC30" s="1785"/>
      <c r="DD30" s="1863"/>
      <c r="DE30" s="1864"/>
      <c r="DF30" s="1864"/>
      <c r="DG30" s="1864"/>
      <c r="DH30" s="1864"/>
      <c r="DI30" s="1865"/>
      <c r="DJ30" s="1783" t="s">
        <v>211</v>
      </c>
      <c r="DK30" s="1784"/>
      <c r="DL30" s="1784"/>
      <c r="DM30" s="1784"/>
      <c r="DN30" s="1784"/>
      <c r="DO30" s="1785"/>
      <c r="DP30" s="1869" t="s">
        <v>99</v>
      </c>
      <c r="DQ30" s="1870"/>
      <c r="DR30" s="1870"/>
      <c r="DS30" s="1870"/>
      <c r="DT30" s="1870"/>
      <c r="DU30" s="1870"/>
      <c r="DV30" s="1870"/>
      <c r="DW30" s="1870"/>
      <c r="DX30" s="1870"/>
      <c r="DY30" s="1870"/>
      <c r="DZ30" s="1870"/>
      <c r="EA30" s="1871"/>
    </row>
    <row r="31" spans="2:207" ht="21.75" customHeight="1" x14ac:dyDescent="0.15">
      <c r="B31" s="1880"/>
      <c r="C31" s="1881"/>
      <c r="D31" s="1881"/>
      <c r="E31" s="1882"/>
      <c r="F31" s="1860"/>
      <c r="G31" s="1861"/>
      <c r="H31" s="1861"/>
      <c r="I31" s="1861"/>
      <c r="J31" s="1861"/>
      <c r="K31" s="1852">
        <f>年末調整1!$AL$148</f>
        <v>0</v>
      </c>
      <c r="L31" s="1853"/>
      <c r="M31" s="1853"/>
      <c r="N31" s="1853"/>
      <c r="O31" s="1853"/>
      <c r="P31" s="1853"/>
      <c r="Q31" s="1854"/>
      <c r="R31" s="1860"/>
      <c r="S31" s="1861"/>
      <c r="T31" s="1861"/>
      <c r="U31" s="1861"/>
      <c r="V31" s="1862"/>
      <c r="W31" s="1855"/>
      <c r="X31" s="1856"/>
      <c r="Y31" s="1856"/>
      <c r="Z31" s="1856"/>
      <c r="AA31" s="1856"/>
      <c r="AB31" s="1856"/>
      <c r="AC31" s="1856"/>
      <c r="AD31" s="1856"/>
      <c r="AE31" s="1856"/>
      <c r="AF31" s="1791"/>
      <c r="AG31" s="1791"/>
      <c r="AH31" s="1791"/>
      <c r="AI31" s="1792"/>
      <c r="AJ31" s="1786"/>
      <c r="AK31" s="1787"/>
      <c r="AL31" s="1787"/>
      <c r="AM31" s="1787"/>
      <c r="AN31" s="1787"/>
      <c r="AO31" s="1788"/>
      <c r="AP31" s="1866"/>
      <c r="AQ31" s="1867"/>
      <c r="AR31" s="1867"/>
      <c r="AS31" s="1867"/>
      <c r="AT31" s="1867"/>
      <c r="AU31" s="1868"/>
      <c r="AV31" s="1786"/>
      <c r="AW31" s="1787"/>
      <c r="AX31" s="1787"/>
      <c r="AY31" s="1787"/>
      <c r="AZ31" s="1787"/>
      <c r="BA31" s="1788"/>
      <c r="BB31" s="1883"/>
      <c r="BC31" s="1884"/>
      <c r="BD31" s="1884"/>
      <c r="BE31" s="1884"/>
      <c r="BF31" s="1884"/>
      <c r="BG31" s="1884"/>
      <c r="BH31" s="1884"/>
      <c r="BI31" s="1884"/>
      <c r="BJ31" s="1884"/>
      <c r="BK31" s="1884"/>
      <c r="BL31" s="1884"/>
      <c r="BM31" s="1885"/>
      <c r="BP31" s="1880"/>
      <c r="BQ31" s="1881"/>
      <c r="BR31" s="1881"/>
      <c r="BS31" s="1882"/>
      <c r="BT31" s="1860"/>
      <c r="BU31" s="1861"/>
      <c r="BV31" s="1861"/>
      <c r="BW31" s="1861"/>
      <c r="BX31" s="1861"/>
      <c r="BY31" s="1852">
        <f>年末調整1!$AL$148</f>
        <v>0</v>
      </c>
      <c r="BZ31" s="1853"/>
      <c r="CA31" s="1853"/>
      <c r="CB31" s="1853"/>
      <c r="CC31" s="1853"/>
      <c r="CD31" s="1853"/>
      <c r="CE31" s="1854"/>
      <c r="CF31" s="1860"/>
      <c r="CG31" s="1861"/>
      <c r="CH31" s="1861"/>
      <c r="CI31" s="1861"/>
      <c r="CJ31" s="1862"/>
      <c r="CK31" s="1855"/>
      <c r="CL31" s="1856"/>
      <c r="CM31" s="1856"/>
      <c r="CN31" s="1856"/>
      <c r="CO31" s="1856"/>
      <c r="CP31" s="1856"/>
      <c r="CQ31" s="1856"/>
      <c r="CR31" s="1856"/>
      <c r="CS31" s="1856"/>
      <c r="CT31" s="1791"/>
      <c r="CU31" s="1791"/>
      <c r="CV31" s="1791"/>
      <c r="CW31" s="1792"/>
      <c r="CX31" s="1786"/>
      <c r="CY31" s="1787"/>
      <c r="CZ31" s="1787"/>
      <c r="DA31" s="1787"/>
      <c r="DB31" s="1787"/>
      <c r="DC31" s="1788"/>
      <c r="DD31" s="1866"/>
      <c r="DE31" s="1867"/>
      <c r="DF31" s="1867"/>
      <c r="DG31" s="1867"/>
      <c r="DH31" s="1867"/>
      <c r="DI31" s="1868"/>
      <c r="DJ31" s="1786"/>
      <c r="DK31" s="1787"/>
      <c r="DL31" s="1787"/>
      <c r="DM31" s="1787"/>
      <c r="DN31" s="1787"/>
      <c r="DO31" s="1788"/>
      <c r="DP31" s="1883"/>
      <c r="DQ31" s="1884"/>
      <c r="DR31" s="1884"/>
      <c r="DS31" s="1884"/>
      <c r="DT31" s="1884"/>
      <c r="DU31" s="1884"/>
      <c r="DV31" s="1884"/>
      <c r="DW31" s="1884"/>
      <c r="DX31" s="1884"/>
      <c r="DY31" s="1884"/>
      <c r="DZ31" s="1884"/>
      <c r="EA31" s="1885"/>
    </row>
    <row r="32" spans="2:207" ht="11.1" customHeight="1" x14ac:dyDescent="0.15">
      <c r="B32" s="1585" t="s">
        <v>431</v>
      </c>
      <c r="C32" s="1586"/>
      <c r="D32" s="1586"/>
      <c r="E32" s="1509" t="s">
        <v>213</v>
      </c>
      <c r="F32" s="1510"/>
      <c r="G32" s="1510"/>
      <c r="H32" s="1510"/>
      <c r="I32" s="1511"/>
      <c r="J32" s="1512" t="str">
        <f>IF(年末調整1!$C$43="適用なし","",年末調整1!$G$37)</f>
        <v/>
      </c>
      <c r="K32" s="1513"/>
      <c r="L32" s="1513"/>
      <c r="M32" s="1513"/>
      <c r="N32" s="1513"/>
      <c r="O32" s="1513"/>
      <c r="P32" s="1513"/>
      <c r="Q32" s="1513"/>
      <c r="R32" s="1513"/>
      <c r="S32" s="1513"/>
      <c r="T32" s="1513"/>
      <c r="U32" s="1513"/>
      <c r="V32" s="1513"/>
      <c r="W32" s="1513"/>
      <c r="X32" s="1513"/>
      <c r="Y32" s="1608" t="s">
        <v>350</v>
      </c>
      <c r="Z32" s="1609"/>
      <c r="AA32" s="1613" t="str">
        <f>IF(年末調整1!$C$43="適用なし","",年末調整1!$P$37)</f>
        <v/>
      </c>
      <c r="AB32" s="1613"/>
      <c r="AC32" s="1614"/>
      <c r="AD32" s="1567" t="s">
        <v>215</v>
      </c>
      <c r="AE32" s="1568"/>
      <c r="AF32" s="1568"/>
      <c r="AG32" s="1568"/>
      <c r="AH32" s="1568"/>
      <c r="AI32" s="1569"/>
      <c r="AJ32" s="1576" t="s">
        <v>99</v>
      </c>
      <c r="AK32" s="1577"/>
      <c r="AL32" s="1577"/>
      <c r="AM32" s="1577"/>
      <c r="AN32" s="1577"/>
      <c r="AO32" s="1578"/>
      <c r="AP32" s="1526" t="s">
        <v>216</v>
      </c>
      <c r="AQ32" s="1527"/>
      <c r="AR32" s="1527"/>
      <c r="AS32" s="1527"/>
      <c r="AT32" s="1527"/>
      <c r="AU32" s="1528"/>
      <c r="AV32" s="1523" t="s">
        <v>99</v>
      </c>
      <c r="AW32" s="1524"/>
      <c r="AX32" s="1524"/>
      <c r="AY32" s="1524"/>
      <c r="AZ32" s="1524"/>
      <c r="BA32" s="1525"/>
      <c r="BB32" s="1526" t="s">
        <v>217</v>
      </c>
      <c r="BC32" s="1527"/>
      <c r="BD32" s="1527"/>
      <c r="BE32" s="1527"/>
      <c r="BF32" s="1527"/>
      <c r="BG32" s="1528"/>
      <c r="BH32" s="1523" t="s">
        <v>99</v>
      </c>
      <c r="BI32" s="1524"/>
      <c r="BJ32" s="1524"/>
      <c r="BK32" s="1524"/>
      <c r="BL32" s="1524"/>
      <c r="BM32" s="1525"/>
      <c r="BP32" s="1585" t="s">
        <v>431</v>
      </c>
      <c r="BQ32" s="1586"/>
      <c r="BR32" s="1586"/>
      <c r="BS32" s="1509" t="s">
        <v>213</v>
      </c>
      <c r="BT32" s="1510"/>
      <c r="BU32" s="1510"/>
      <c r="BV32" s="1510"/>
      <c r="BW32" s="1511"/>
      <c r="BX32" s="1512" t="str">
        <f>IF(年末調整1!$C$43="適用なし","",年末調整1!$G$37)</f>
        <v/>
      </c>
      <c r="BY32" s="1513"/>
      <c r="BZ32" s="1513"/>
      <c r="CA32" s="1513"/>
      <c r="CB32" s="1513"/>
      <c r="CC32" s="1513"/>
      <c r="CD32" s="1513"/>
      <c r="CE32" s="1513"/>
      <c r="CF32" s="1513"/>
      <c r="CG32" s="1513"/>
      <c r="CH32" s="1513"/>
      <c r="CI32" s="1513"/>
      <c r="CJ32" s="1513"/>
      <c r="CK32" s="1513"/>
      <c r="CL32" s="1513"/>
      <c r="CM32" s="1608" t="s">
        <v>350</v>
      </c>
      <c r="CN32" s="1609"/>
      <c r="CO32" s="1613" t="str">
        <f>IF(年末調整1!$C$43="適用なし","",年末調整1!$P$37)</f>
        <v/>
      </c>
      <c r="CP32" s="1613"/>
      <c r="CQ32" s="1614"/>
      <c r="CR32" s="1567" t="s">
        <v>215</v>
      </c>
      <c r="CS32" s="1568"/>
      <c r="CT32" s="1568"/>
      <c r="CU32" s="1568"/>
      <c r="CV32" s="1568"/>
      <c r="CW32" s="1569"/>
      <c r="CX32" s="1576" t="s">
        <v>99</v>
      </c>
      <c r="CY32" s="1577"/>
      <c r="CZ32" s="1577"/>
      <c r="DA32" s="1577"/>
      <c r="DB32" s="1577"/>
      <c r="DC32" s="1578"/>
      <c r="DD32" s="1526" t="s">
        <v>216</v>
      </c>
      <c r="DE32" s="1527"/>
      <c r="DF32" s="1527"/>
      <c r="DG32" s="1527"/>
      <c r="DH32" s="1527"/>
      <c r="DI32" s="1528"/>
      <c r="DJ32" s="1523" t="s">
        <v>99</v>
      </c>
      <c r="DK32" s="1524"/>
      <c r="DL32" s="1524"/>
      <c r="DM32" s="1524"/>
      <c r="DN32" s="1524"/>
      <c r="DO32" s="1525"/>
      <c r="DP32" s="1526" t="s">
        <v>217</v>
      </c>
      <c r="DQ32" s="1527"/>
      <c r="DR32" s="1527"/>
      <c r="DS32" s="1527"/>
      <c r="DT32" s="1527"/>
      <c r="DU32" s="1528"/>
      <c r="DV32" s="1523" t="s">
        <v>99</v>
      </c>
      <c r="DW32" s="1524"/>
      <c r="DX32" s="1524"/>
      <c r="DY32" s="1524"/>
      <c r="DZ32" s="1524"/>
      <c r="EA32" s="1525"/>
    </row>
    <row r="33" spans="2:131" ht="22.5" customHeight="1" x14ac:dyDescent="0.15">
      <c r="B33" s="1587"/>
      <c r="C33" s="1588"/>
      <c r="D33" s="1588"/>
      <c r="E33" s="1487" t="s">
        <v>212</v>
      </c>
      <c r="F33" s="1488"/>
      <c r="G33" s="1488"/>
      <c r="H33" s="1488"/>
      <c r="I33" s="1489"/>
      <c r="J33" s="1832" t="str">
        <f>IF(年末調整1!$C$43="適用なし","",年末調整1!$G$38)</f>
        <v/>
      </c>
      <c r="K33" s="1833"/>
      <c r="L33" s="1833"/>
      <c r="M33" s="1833"/>
      <c r="N33" s="1833"/>
      <c r="O33" s="1833"/>
      <c r="P33" s="1833"/>
      <c r="Q33" s="1833"/>
      <c r="R33" s="1833"/>
      <c r="S33" s="1833"/>
      <c r="T33" s="1833"/>
      <c r="U33" s="1833"/>
      <c r="V33" s="1833"/>
      <c r="W33" s="1833"/>
      <c r="X33" s="1833"/>
      <c r="Y33" s="1872"/>
      <c r="Z33" s="1873"/>
      <c r="AA33" s="1874"/>
      <c r="AB33" s="1874"/>
      <c r="AC33" s="1875"/>
      <c r="AD33" s="1570"/>
      <c r="AE33" s="1571"/>
      <c r="AF33" s="1571"/>
      <c r="AG33" s="1571"/>
      <c r="AH33" s="1571"/>
      <c r="AI33" s="1572"/>
      <c r="AJ33" s="1579" t="str">
        <f>IF(年末調整1!$O$31="","",IF(年末調整1!$C$43="適用なし","",年末調整1!$O$31))</f>
        <v/>
      </c>
      <c r="AK33" s="1580"/>
      <c r="AL33" s="1580"/>
      <c r="AM33" s="1580"/>
      <c r="AN33" s="1580"/>
      <c r="AO33" s="1581"/>
      <c r="AP33" s="1529"/>
      <c r="AQ33" s="1530"/>
      <c r="AR33" s="1530"/>
      <c r="AS33" s="1530"/>
      <c r="AT33" s="1530"/>
      <c r="AU33" s="1531"/>
      <c r="AV33" s="1503">
        <f>年末調整1!$N$114</f>
        <v>0</v>
      </c>
      <c r="AW33" s="1504"/>
      <c r="AX33" s="1504"/>
      <c r="AY33" s="1504"/>
      <c r="AZ33" s="1504"/>
      <c r="BA33" s="1505"/>
      <c r="BB33" s="1532"/>
      <c r="BC33" s="1533"/>
      <c r="BD33" s="1533"/>
      <c r="BE33" s="1533"/>
      <c r="BF33" s="1533"/>
      <c r="BG33" s="1534"/>
      <c r="BH33" s="1506">
        <f>年末調整1!$AL$129</f>
        <v>0</v>
      </c>
      <c r="BI33" s="1507"/>
      <c r="BJ33" s="1507"/>
      <c r="BK33" s="1507"/>
      <c r="BL33" s="1507"/>
      <c r="BM33" s="1508"/>
      <c r="BP33" s="1587"/>
      <c r="BQ33" s="1588"/>
      <c r="BR33" s="1588"/>
      <c r="BS33" s="1487" t="s">
        <v>212</v>
      </c>
      <c r="BT33" s="1488"/>
      <c r="BU33" s="1488"/>
      <c r="BV33" s="1488"/>
      <c r="BW33" s="1489"/>
      <c r="BX33" s="1832" t="str">
        <f>IF(年末調整1!$C$43="適用なし","",年末調整1!$G$38)</f>
        <v/>
      </c>
      <c r="BY33" s="1833"/>
      <c r="BZ33" s="1833"/>
      <c r="CA33" s="1833"/>
      <c r="CB33" s="1833"/>
      <c r="CC33" s="1833"/>
      <c r="CD33" s="1833"/>
      <c r="CE33" s="1833"/>
      <c r="CF33" s="1833"/>
      <c r="CG33" s="1833"/>
      <c r="CH33" s="1833"/>
      <c r="CI33" s="1833"/>
      <c r="CJ33" s="1833"/>
      <c r="CK33" s="1833"/>
      <c r="CL33" s="1833"/>
      <c r="CM33" s="1872"/>
      <c r="CN33" s="1873"/>
      <c r="CO33" s="1874"/>
      <c r="CP33" s="1874"/>
      <c r="CQ33" s="1875"/>
      <c r="CR33" s="1570"/>
      <c r="CS33" s="1571"/>
      <c r="CT33" s="1571"/>
      <c r="CU33" s="1571"/>
      <c r="CV33" s="1571"/>
      <c r="CW33" s="1572"/>
      <c r="CX33" s="1579" t="str">
        <f>IF(年末調整1!$O$31="","",IF(年末調整1!$C$43="適用なし","",年末調整1!$O$31))</f>
        <v/>
      </c>
      <c r="CY33" s="1580"/>
      <c r="CZ33" s="1580"/>
      <c r="DA33" s="1580"/>
      <c r="DB33" s="1580"/>
      <c r="DC33" s="1581"/>
      <c r="DD33" s="1529"/>
      <c r="DE33" s="1530"/>
      <c r="DF33" s="1530"/>
      <c r="DG33" s="1530"/>
      <c r="DH33" s="1530"/>
      <c r="DI33" s="1531"/>
      <c r="DJ33" s="1503">
        <f>年末調整1!$N$114</f>
        <v>0</v>
      </c>
      <c r="DK33" s="1504"/>
      <c r="DL33" s="1504"/>
      <c r="DM33" s="1504"/>
      <c r="DN33" s="1504"/>
      <c r="DO33" s="1505"/>
      <c r="DP33" s="1532"/>
      <c r="DQ33" s="1533"/>
      <c r="DR33" s="1533"/>
      <c r="DS33" s="1533"/>
      <c r="DT33" s="1533"/>
      <c r="DU33" s="1534"/>
      <c r="DV33" s="1506">
        <f>年末調整1!$AL$129</f>
        <v>0</v>
      </c>
      <c r="DW33" s="1507"/>
      <c r="DX33" s="1507"/>
      <c r="DY33" s="1507"/>
      <c r="DZ33" s="1507"/>
      <c r="EA33" s="1508"/>
    </row>
    <row r="34" spans="2:131" ht="11.1" customHeight="1" x14ac:dyDescent="0.15">
      <c r="B34" s="1587"/>
      <c r="C34" s="1588"/>
      <c r="D34" s="1588"/>
      <c r="E34" s="1490"/>
      <c r="F34" s="1491"/>
      <c r="G34" s="1491"/>
      <c r="H34" s="1491"/>
      <c r="I34" s="1492"/>
      <c r="J34" s="1834"/>
      <c r="K34" s="1835"/>
      <c r="L34" s="1835"/>
      <c r="M34" s="1835"/>
      <c r="N34" s="1835"/>
      <c r="O34" s="1835"/>
      <c r="P34" s="1835"/>
      <c r="Q34" s="1835"/>
      <c r="R34" s="1835"/>
      <c r="S34" s="1835"/>
      <c r="T34" s="1835"/>
      <c r="U34" s="1835"/>
      <c r="V34" s="1835"/>
      <c r="W34" s="1835"/>
      <c r="X34" s="1835"/>
      <c r="Y34" s="1610"/>
      <c r="Z34" s="1611"/>
      <c r="AA34" s="1616"/>
      <c r="AB34" s="1616"/>
      <c r="AC34" s="1617"/>
      <c r="AD34" s="1570"/>
      <c r="AE34" s="1571"/>
      <c r="AF34" s="1571"/>
      <c r="AG34" s="1571"/>
      <c r="AH34" s="1571"/>
      <c r="AI34" s="1572"/>
      <c r="AJ34" s="1579"/>
      <c r="AK34" s="1580"/>
      <c r="AL34" s="1580"/>
      <c r="AM34" s="1580"/>
      <c r="AN34" s="1580"/>
      <c r="AO34" s="1581"/>
      <c r="AP34" s="1526" t="s">
        <v>389</v>
      </c>
      <c r="AQ34" s="1527"/>
      <c r="AR34" s="1527"/>
      <c r="AS34" s="1527"/>
      <c r="AT34" s="1527"/>
      <c r="AU34" s="1528"/>
      <c r="AV34" s="1523" t="s">
        <v>99</v>
      </c>
      <c r="AW34" s="1524"/>
      <c r="AX34" s="1524"/>
      <c r="AY34" s="1524"/>
      <c r="AZ34" s="1524"/>
      <c r="BA34" s="1525"/>
      <c r="BB34" s="1526" t="s">
        <v>390</v>
      </c>
      <c r="BC34" s="1527"/>
      <c r="BD34" s="1527"/>
      <c r="BE34" s="1527"/>
      <c r="BF34" s="1527"/>
      <c r="BG34" s="1528"/>
      <c r="BH34" s="1523" t="s">
        <v>99</v>
      </c>
      <c r="BI34" s="1524"/>
      <c r="BJ34" s="1524"/>
      <c r="BK34" s="1524"/>
      <c r="BL34" s="1524"/>
      <c r="BM34" s="1525"/>
      <c r="BP34" s="1587"/>
      <c r="BQ34" s="1588"/>
      <c r="BR34" s="1588"/>
      <c r="BS34" s="1490"/>
      <c r="BT34" s="1491"/>
      <c r="BU34" s="1491"/>
      <c r="BV34" s="1491"/>
      <c r="BW34" s="1492"/>
      <c r="BX34" s="1834"/>
      <c r="BY34" s="1835"/>
      <c r="BZ34" s="1835"/>
      <c r="CA34" s="1835"/>
      <c r="CB34" s="1835"/>
      <c r="CC34" s="1835"/>
      <c r="CD34" s="1835"/>
      <c r="CE34" s="1835"/>
      <c r="CF34" s="1835"/>
      <c r="CG34" s="1835"/>
      <c r="CH34" s="1835"/>
      <c r="CI34" s="1835"/>
      <c r="CJ34" s="1835"/>
      <c r="CK34" s="1835"/>
      <c r="CL34" s="1835"/>
      <c r="CM34" s="1610"/>
      <c r="CN34" s="1611"/>
      <c r="CO34" s="1616"/>
      <c r="CP34" s="1616"/>
      <c r="CQ34" s="1617"/>
      <c r="CR34" s="1570"/>
      <c r="CS34" s="1571"/>
      <c r="CT34" s="1571"/>
      <c r="CU34" s="1571"/>
      <c r="CV34" s="1571"/>
      <c r="CW34" s="1572"/>
      <c r="CX34" s="1579"/>
      <c r="CY34" s="1580"/>
      <c r="CZ34" s="1580"/>
      <c r="DA34" s="1580"/>
      <c r="DB34" s="1580"/>
      <c r="DC34" s="1581"/>
      <c r="DD34" s="1526" t="s">
        <v>389</v>
      </c>
      <c r="DE34" s="1527"/>
      <c r="DF34" s="1527"/>
      <c r="DG34" s="1527"/>
      <c r="DH34" s="1527"/>
      <c r="DI34" s="1528"/>
      <c r="DJ34" s="1523" t="s">
        <v>99</v>
      </c>
      <c r="DK34" s="1524"/>
      <c r="DL34" s="1524"/>
      <c r="DM34" s="1524"/>
      <c r="DN34" s="1524"/>
      <c r="DO34" s="1525"/>
      <c r="DP34" s="1526" t="s">
        <v>390</v>
      </c>
      <c r="DQ34" s="1527"/>
      <c r="DR34" s="1527"/>
      <c r="DS34" s="1527"/>
      <c r="DT34" s="1527"/>
      <c r="DU34" s="1528"/>
      <c r="DV34" s="1523" t="s">
        <v>99</v>
      </c>
      <c r="DW34" s="1524"/>
      <c r="DX34" s="1524"/>
      <c r="DY34" s="1524"/>
      <c r="DZ34" s="1524"/>
      <c r="EA34" s="1525"/>
    </row>
    <row r="35" spans="2:131" ht="22.5" customHeight="1" x14ac:dyDescent="0.15">
      <c r="B35" s="1589"/>
      <c r="C35" s="1590"/>
      <c r="D35" s="1590"/>
      <c r="E35" s="1591" t="s">
        <v>192</v>
      </c>
      <c r="F35" s="1592"/>
      <c r="G35" s="1592"/>
      <c r="H35" s="1592"/>
      <c r="I35" s="1593"/>
      <c r="J35" s="1594" t="str">
        <f>IF(年末調整1!$C$43="適用なし","",DBCS(年末調整1!$R$37))</f>
        <v/>
      </c>
      <c r="K35" s="1595"/>
      <c r="L35" s="1595"/>
      <c r="M35" s="1595"/>
      <c r="N35" s="1595"/>
      <c r="O35" s="1595"/>
      <c r="P35" s="1596"/>
      <c r="Q35" s="1827" t="str">
        <f>IF(年末調整1!$C$43="適用なし","",DBCS(年末調整1!$V$37))</f>
        <v/>
      </c>
      <c r="R35" s="1828"/>
      <c r="S35" s="1828"/>
      <c r="T35" s="1828"/>
      <c r="U35" s="1828"/>
      <c r="V35" s="1876"/>
      <c r="W35" s="1827" t="str">
        <f>IF(年末調整1!$C$43="適用なし","",DBCS(年末調整1!$Z$37))</f>
        <v/>
      </c>
      <c r="X35" s="1828"/>
      <c r="Y35" s="1828"/>
      <c r="Z35" s="1828"/>
      <c r="AA35" s="1828"/>
      <c r="AB35" s="1828"/>
      <c r="AC35" s="1829"/>
      <c r="AD35" s="1573"/>
      <c r="AE35" s="1574"/>
      <c r="AF35" s="1574"/>
      <c r="AG35" s="1574"/>
      <c r="AH35" s="1574"/>
      <c r="AI35" s="1575"/>
      <c r="AJ35" s="1582"/>
      <c r="AK35" s="1583"/>
      <c r="AL35" s="1583"/>
      <c r="AM35" s="1583"/>
      <c r="AN35" s="1583"/>
      <c r="AO35" s="1584"/>
      <c r="AP35" s="1532"/>
      <c r="AQ35" s="1533"/>
      <c r="AR35" s="1533"/>
      <c r="AS35" s="1533"/>
      <c r="AT35" s="1533"/>
      <c r="AU35" s="1534"/>
      <c r="AV35" s="1503">
        <f>IF(年末調整2!$N$20=480000,"",年末調整2!$N$20)</f>
        <v>1040000</v>
      </c>
      <c r="AW35" s="1504"/>
      <c r="AX35" s="1504"/>
      <c r="AY35" s="1504"/>
      <c r="AZ35" s="1504"/>
      <c r="BA35" s="1505"/>
      <c r="BB35" s="1532"/>
      <c r="BC35" s="1533"/>
      <c r="BD35" s="1533"/>
      <c r="BE35" s="1533"/>
      <c r="BF35" s="1533"/>
      <c r="BG35" s="1534"/>
      <c r="BH35" s="1506">
        <f>年末調整2!$N$9</f>
        <v>0</v>
      </c>
      <c r="BI35" s="1507"/>
      <c r="BJ35" s="1507"/>
      <c r="BK35" s="1507"/>
      <c r="BL35" s="1507"/>
      <c r="BM35" s="1508"/>
      <c r="BP35" s="1589"/>
      <c r="BQ35" s="1590"/>
      <c r="BR35" s="1590"/>
      <c r="BS35" s="1520"/>
      <c r="BT35" s="1521"/>
      <c r="BU35" s="1521"/>
      <c r="BV35" s="1521"/>
      <c r="BW35" s="1521"/>
      <c r="BX35" s="1521"/>
      <c r="BY35" s="1521"/>
      <c r="BZ35" s="1521"/>
      <c r="CA35" s="1521"/>
      <c r="CB35" s="1521"/>
      <c r="CC35" s="1521"/>
      <c r="CD35" s="1521"/>
      <c r="CE35" s="1521"/>
      <c r="CF35" s="1521"/>
      <c r="CG35" s="1521"/>
      <c r="CH35" s="1521"/>
      <c r="CI35" s="1521"/>
      <c r="CJ35" s="1521"/>
      <c r="CK35" s="1521"/>
      <c r="CL35" s="1521"/>
      <c r="CM35" s="1521"/>
      <c r="CN35" s="1521"/>
      <c r="CO35" s="1521"/>
      <c r="CP35" s="1521"/>
      <c r="CQ35" s="1522"/>
      <c r="CR35" s="1573"/>
      <c r="CS35" s="1574"/>
      <c r="CT35" s="1574"/>
      <c r="CU35" s="1574"/>
      <c r="CV35" s="1574"/>
      <c r="CW35" s="1575"/>
      <c r="CX35" s="1582"/>
      <c r="CY35" s="1583"/>
      <c r="CZ35" s="1583"/>
      <c r="DA35" s="1583"/>
      <c r="DB35" s="1583"/>
      <c r="DC35" s="1584"/>
      <c r="DD35" s="1532"/>
      <c r="DE35" s="1533"/>
      <c r="DF35" s="1533"/>
      <c r="DG35" s="1533"/>
      <c r="DH35" s="1533"/>
      <c r="DI35" s="1534"/>
      <c r="DJ35" s="1503">
        <f>IF(年末調整2!$N$20=480000,"",年末調整2!$N$20)</f>
        <v>1040000</v>
      </c>
      <c r="DK35" s="1504"/>
      <c r="DL35" s="1504"/>
      <c r="DM35" s="1504"/>
      <c r="DN35" s="1504"/>
      <c r="DO35" s="1505"/>
      <c r="DP35" s="1532"/>
      <c r="DQ35" s="1533"/>
      <c r="DR35" s="1533"/>
      <c r="DS35" s="1533"/>
      <c r="DT35" s="1533"/>
      <c r="DU35" s="1534"/>
      <c r="DV35" s="1506">
        <f>年末調整2!$N$9</f>
        <v>0</v>
      </c>
      <c r="DW35" s="1507"/>
      <c r="DX35" s="1507"/>
      <c r="DY35" s="1507"/>
      <c r="DZ35" s="1507"/>
      <c r="EA35" s="1508"/>
    </row>
    <row r="36" spans="2:131" ht="15.75" customHeight="1" x14ac:dyDescent="0.15">
      <c r="B36" s="1630" t="s">
        <v>218</v>
      </c>
      <c r="C36" s="1631"/>
      <c r="D36" s="1628">
        <v>1</v>
      </c>
      <c r="E36" s="1509" t="s">
        <v>213</v>
      </c>
      <c r="F36" s="1510"/>
      <c r="G36" s="1510"/>
      <c r="H36" s="1510"/>
      <c r="I36" s="1511"/>
      <c r="J36" s="1512">
        <f>年末調整1!$G$55</f>
        <v>0</v>
      </c>
      <c r="K36" s="1513"/>
      <c r="L36" s="1513"/>
      <c r="M36" s="1513"/>
      <c r="N36" s="1513"/>
      <c r="O36" s="1513"/>
      <c r="P36" s="1513"/>
      <c r="Q36" s="1513"/>
      <c r="R36" s="1513"/>
      <c r="S36" s="1513"/>
      <c r="T36" s="1513"/>
      <c r="U36" s="1513"/>
      <c r="V36" s="1513"/>
      <c r="W36" s="1513"/>
      <c r="X36" s="1629"/>
      <c r="Y36" s="1608" t="s">
        <v>214</v>
      </c>
      <c r="Z36" s="1609"/>
      <c r="AA36" s="1612">
        <f>年末調整1!$V$55</f>
        <v>0</v>
      </c>
      <c r="AB36" s="1613"/>
      <c r="AC36" s="1614"/>
      <c r="AD36" s="1630" t="s">
        <v>219</v>
      </c>
      <c r="AE36" s="1631"/>
      <c r="AF36" s="1628">
        <v>1</v>
      </c>
      <c r="AG36" s="1509" t="s">
        <v>213</v>
      </c>
      <c r="AH36" s="1510"/>
      <c r="AI36" s="1510"/>
      <c r="AJ36" s="1510"/>
      <c r="AK36" s="1511"/>
      <c r="AL36" s="1512">
        <f>年末調整1!$H$77</f>
        <v>0</v>
      </c>
      <c r="AM36" s="1513"/>
      <c r="AN36" s="1513"/>
      <c r="AO36" s="1513"/>
      <c r="AP36" s="1513"/>
      <c r="AQ36" s="1513"/>
      <c r="AR36" s="1513"/>
      <c r="AS36" s="1513"/>
      <c r="AT36" s="1513"/>
      <c r="AU36" s="1513"/>
      <c r="AV36" s="1513"/>
      <c r="AW36" s="1513"/>
      <c r="AX36" s="1513"/>
      <c r="AY36" s="1513"/>
      <c r="AZ36" s="1629"/>
      <c r="BA36" s="1608" t="s">
        <v>214</v>
      </c>
      <c r="BB36" s="1609"/>
      <c r="BC36" s="1612">
        <f>年末調整1!$V$77</f>
        <v>0</v>
      </c>
      <c r="BD36" s="1613"/>
      <c r="BE36" s="1614"/>
      <c r="BF36" s="1907" t="s">
        <v>220</v>
      </c>
      <c r="BG36" s="1908"/>
      <c r="BH36" s="1908"/>
      <c r="BI36" s="1908"/>
      <c r="BJ36" s="1908"/>
      <c r="BK36" s="1908"/>
      <c r="BL36" s="1908"/>
      <c r="BM36" s="1909"/>
      <c r="BP36" s="1630" t="s">
        <v>218</v>
      </c>
      <c r="BQ36" s="1631"/>
      <c r="BR36" s="1628">
        <v>1</v>
      </c>
      <c r="BS36" s="1509" t="s">
        <v>213</v>
      </c>
      <c r="BT36" s="1510"/>
      <c r="BU36" s="1510"/>
      <c r="BV36" s="1510"/>
      <c r="BW36" s="1511"/>
      <c r="BX36" s="1512">
        <f>年末調整1!$G$55</f>
        <v>0</v>
      </c>
      <c r="BY36" s="1513"/>
      <c r="BZ36" s="1513"/>
      <c r="CA36" s="1513"/>
      <c r="CB36" s="1513"/>
      <c r="CC36" s="1513"/>
      <c r="CD36" s="1513"/>
      <c r="CE36" s="1513"/>
      <c r="CF36" s="1513"/>
      <c r="CG36" s="1513"/>
      <c r="CH36" s="1513"/>
      <c r="CI36" s="1513"/>
      <c r="CJ36" s="1513"/>
      <c r="CK36" s="1513"/>
      <c r="CL36" s="1629"/>
      <c r="CM36" s="1608" t="s">
        <v>214</v>
      </c>
      <c r="CN36" s="1609"/>
      <c r="CO36" s="1612">
        <f>年末調整1!$V$55</f>
        <v>0</v>
      </c>
      <c r="CP36" s="1613"/>
      <c r="CQ36" s="1614"/>
      <c r="CR36" s="1630" t="s">
        <v>219</v>
      </c>
      <c r="CS36" s="1631"/>
      <c r="CT36" s="1628">
        <v>1</v>
      </c>
      <c r="CU36" s="1509" t="s">
        <v>213</v>
      </c>
      <c r="CV36" s="1510"/>
      <c r="CW36" s="1510"/>
      <c r="CX36" s="1510"/>
      <c r="CY36" s="1511"/>
      <c r="CZ36" s="1512">
        <f>年末調整1!$H$77</f>
        <v>0</v>
      </c>
      <c r="DA36" s="1513"/>
      <c r="DB36" s="1513"/>
      <c r="DC36" s="1513"/>
      <c r="DD36" s="1513"/>
      <c r="DE36" s="1513"/>
      <c r="DF36" s="1513"/>
      <c r="DG36" s="1513"/>
      <c r="DH36" s="1513"/>
      <c r="DI36" s="1513"/>
      <c r="DJ36" s="1513"/>
      <c r="DK36" s="1513"/>
      <c r="DL36" s="1513"/>
      <c r="DM36" s="1513"/>
      <c r="DN36" s="1629"/>
      <c r="DO36" s="1608" t="s">
        <v>214</v>
      </c>
      <c r="DP36" s="1609"/>
      <c r="DQ36" s="1612">
        <f>年末調整1!$V$77</f>
        <v>0</v>
      </c>
      <c r="DR36" s="1613"/>
      <c r="DS36" s="1614"/>
      <c r="DT36" s="1618"/>
      <c r="DU36" s="1619"/>
      <c r="DV36" s="1619"/>
      <c r="DW36" s="1619"/>
      <c r="DX36" s="1619"/>
      <c r="DY36" s="1619"/>
      <c r="DZ36" s="1619"/>
      <c r="EA36" s="1620"/>
    </row>
    <row r="37" spans="2:131" ht="33" customHeight="1" x14ac:dyDescent="0.15">
      <c r="B37" s="1632"/>
      <c r="C37" s="1633"/>
      <c r="D37" s="1628"/>
      <c r="E37" s="1490" t="s">
        <v>212</v>
      </c>
      <c r="F37" s="1491"/>
      <c r="G37" s="1491"/>
      <c r="H37" s="1491"/>
      <c r="I37" s="1492"/>
      <c r="J37" s="1495">
        <f>年末調整1!$G$56</f>
        <v>0</v>
      </c>
      <c r="K37" s="1496"/>
      <c r="L37" s="1496"/>
      <c r="M37" s="1496"/>
      <c r="N37" s="1496"/>
      <c r="O37" s="1496"/>
      <c r="P37" s="1496"/>
      <c r="Q37" s="1496"/>
      <c r="R37" s="1496"/>
      <c r="S37" s="1496"/>
      <c r="T37" s="1496"/>
      <c r="U37" s="1496"/>
      <c r="V37" s="1496"/>
      <c r="W37" s="1496"/>
      <c r="X37" s="1627"/>
      <c r="Y37" s="1610"/>
      <c r="Z37" s="1611"/>
      <c r="AA37" s="1615"/>
      <c r="AB37" s="1616"/>
      <c r="AC37" s="1617"/>
      <c r="AD37" s="1632"/>
      <c r="AE37" s="1633"/>
      <c r="AF37" s="1628"/>
      <c r="AG37" s="1490" t="s">
        <v>212</v>
      </c>
      <c r="AH37" s="1491"/>
      <c r="AI37" s="1491"/>
      <c r="AJ37" s="1491"/>
      <c r="AK37" s="1492"/>
      <c r="AL37" s="1495">
        <f>年末調整1!$G$78</f>
        <v>0</v>
      </c>
      <c r="AM37" s="1496"/>
      <c r="AN37" s="1496"/>
      <c r="AO37" s="1496"/>
      <c r="AP37" s="1496"/>
      <c r="AQ37" s="1496"/>
      <c r="AR37" s="1496"/>
      <c r="AS37" s="1496"/>
      <c r="AT37" s="1496"/>
      <c r="AU37" s="1496"/>
      <c r="AV37" s="1496"/>
      <c r="AW37" s="1496"/>
      <c r="AX37" s="1496"/>
      <c r="AY37" s="1496"/>
      <c r="AZ37" s="1627"/>
      <c r="BA37" s="1610"/>
      <c r="BB37" s="1611"/>
      <c r="BC37" s="1615"/>
      <c r="BD37" s="1616"/>
      <c r="BE37" s="1617"/>
      <c r="BF37" s="1845" t="str">
        <f>IF(年末調整1!$X$67=0,"","（1）")</f>
        <v/>
      </c>
      <c r="BG37" s="1846"/>
      <c r="BH37" s="1846"/>
      <c r="BI37" s="4"/>
      <c r="BJ37" s="4"/>
      <c r="BK37" s="4"/>
      <c r="BL37" s="4"/>
      <c r="BM37" s="135"/>
      <c r="BP37" s="1632"/>
      <c r="BQ37" s="1633"/>
      <c r="BR37" s="1628"/>
      <c r="BS37" s="1490" t="s">
        <v>212</v>
      </c>
      <c r="BT37" s="1491"/>
      <c r="BU37" s="1491"/>
      <c r="BV37" s="1491"/>
      <c r="BW37" s="1492"/>
      <c r="BX37" s="1495">
        <f>年末調整1!$G$56</f>
        <v>0</v>
      </c>
      <c r="BY37" s="1496"/>
      <c r="BZ37" s="1496"/>
      <c r="CA37" s="1496"/>
      <c r="CB37" s="1496"/>
      <c r="CC37" s="1496"/>
      <c r="CD37" s="1496"/>
      <c r="CE37" s="1496"/>
      <c r="CF37" s="1496"/>
      <c r="CG37" s="1496"/>
      <c r="CH37" s="1496"/>
      <c r="CI37" s="1496"/>
      <c r="CJ37" s="1496"/>
      <c r="CK37" s="1496"/>
      <c r="CL37" s="1627"/>
      <c r="CM37" s="1610"/>
      <c r="CN37" s="1611"/>
      <c r="CO37" s="1615"/>
      <c r="CP37" s="1616"/>
      <c r="CQ37" s="1617"/>
      <c r="CR37" s="1632"/>
      <c r="CS37" s="1633"/>
      <c r="CT37" s="1628"/>
      <c r="CU37" s="1490" t="s">
        <v>212</v>
      </c>
      <c r="CV37" s="1491"/>
      <c r="CW37" s="1491"/>
      <c r="CX37" s="1491"/>
      <c r="CY37" s="1492"/>
      <c r="CZ37" s="1495">
        <f>年末調整1!$G$78</f>
        <v>0</v>
      </c>
      <c r="DA37" s="1496"/>
      <c r="DB37" s="1496"/>
      <c r="DC37" s="1496"/>
      <c r="DD37" s="1496"/>
      <c r="DE37" s="1496"/>
      <c r="DF37" s="1496"/>
      <c r="DG37" s="1496"/>
      <c r="DH37" s="1496"/>
      <c r="DI37" s="1496"/>
      <c r="DJ37" s="1496"/>
      <c r="DK37" s="1496"/>
      <c r="DL37" s="1496"/>
      <c r="DM37" s="1496"/>
      <c r="DN37" s="1627"/>
      <c r="DO37" s="1610"/>
      <c r="DP37" s="1611"/>
      <c r="DQ37" s="1615"/>
      <c r="DR37" s="1616"/>
      <c r="DS37" s="1617"/>
      <c r="DT37" s="1621"/>
      <c r="DU37" s="1622"/>
      <c r="DV37" s="1622"/>
      <c r="DW37" s="1622"/>
      <c r="DX37" s="1622"/>
      <c r="DY37" s="1622"/>
      <c r="DZ37" s="1622"/>
      <c r="EA37" s="1623"/>
    </row>
    <row r="38" spans="2:131" ht="27.75" customHeight="1" x14ac:dyDescent="0.15">
      <c r="B38" s="1632"/>
      <c r="C38" s="1633"/>
      <c r="D38" s="1628"/>
      <c r="E38" s="1591" t="s">
        <v>192</v>
      </c>
      <c r="F38" s="1592"/>
      <c r="G38" s="1592"/>
      <c r="H38" s="1592"/>
      <c r="I38" s="1593"/>
      <c r="J38" s="1594" t="str">
        <f>DBCS(年末調整1!$X$55)</f>
        <v/>
      </c>
      <c r="K38" s="1595"/>
      <c r="L38" s="1595"/>
      <c r="M38" s="1595"/>
      <c r="N38" s="1595"/>
      <c r="O38" s="1595"/>
      <c r="P38" s="1596"/>
      <c r="Q38" s="1841" t="str">
        <f>DBCS(年末調整1!$AB$55)</f>
        <v/>
      </c>
      <c r="R38" s="1841"/>
      <c r="S38" s="1841"/>
      <c r="T38" s="1841"/>
      <c r="U38" s="1841"/>
      <c r="V38" s="1842"/>
      <c r="W38" s="1843" t="str">
        <f>DBCS(年末調整1!$AF$55)</f>
        <v/>
      </c>
      <c r="X38" s="1841"/>
      <c r="Y38" s="1841"/>
      <c r="Z38" s="1841"/>
      <c r="AA38" s="1841"/>
      <c r="AB38" s="1841"/>
      <c r="AC38" s="1844"/>
      <c r="AD38" s="1632"/>
      <c r="AE38" s="1633"/>
      <c r="AF38" s="1628"/>
      <c r="AG38" s="1591" t="s">
        <v>192</v>
      </c>
      <c r="AH38" s="1592"/>
      <c r="AI38" s="1592"/>
      <c r="AJ38" s="1592"/>
      <c r="AK38" s="1593"/>
      <c r="AL38" s="1847"/>
      <c r="AM38" s="1848"/>
      <c r="AN38" s="1848"/>
      <c r="AO38" s="1848"/>
      <c r="AP38" s="1848"/>
      <c r="AQ38" s="1848"/>
      <c r="AR38" s="1848"/>
      <c r="AS38" s="1848"/>
      <c r="AT38" s="1848"/>
      <c r="AU38" s="1848"/>
      <c r="AV38" s="1848"/>
      <c r="AW38" s="1848"/>
      <c r="AX38" s="1848"/>
      <c r="AY38" s="1848"/>
      <c r="AZ38" s="1848"/>
      <c r="BA38" s="1848"/>
      <c r="BB38" s="1848"/>
      <c r="BC38" s="1848"/>
      <c r="BD38" s="1848"/>
      <c r="BE38" s="1849"/>
      <c r="BF38" s="136"/>
      <c r="BG38" s="1840">
        <f>年末調整1!$X$67</f>
        <v>0</v>
      </c>
      <c r="BH38" s="1840"/>
      <c r="BI38" s="1840">
        <f>年末調整1!$AB$67</f>
        <v>0</v>
      </c>
      <c r="BJ38" s="1840"/>
      <c r="BK38" s="1840">
        <f>年末調整1!$AF$67</f>
        <v>0</v>
      </c>
      <c r="BL38" s="1840"/>
      <c r="BM38" s="135"/>
      <c r="BP38" s="1632"/>
      <c r="BQ38" s="1633"/>
      <c r="BR38" s="1628"/>
      <c r="BS38" s="1520"/>
      <c r="BT38" s="1521"/>
      <c r="BU38" s="1521"/>
      <c r="BV38" s="1521"/>
      <c r="BW38" s="1521"/>
      <c r="BX38" s="1521"/>
      <c r="BY38" s="1521"/>
      <c r="BZ38" s="1521"/>
      <c r="CA38" s="1521"/>
      <c r="CB38" s="1521"/>
      <c r="CC38" s="1521"/>
      <c r="CD38" s="1521"/>
      <c r="CE38" s="1521"/>
      <c r="CF38" s="1521"/>
      <c r="CG38" s="1521"/>
      <c r="CH38" s="1521"/>
      <c r="CI38" s="1521"/>
      <c r="CJ38" s="1521"/>
      <c r="CK38" s="1521"/>
      <c r="CL38" s="1521"/>
      <c r="CM38" s="1521"/>
      <c r="CN38" s="1521"/>
      <c r="CO38" s="1521"/>
      <c r="CP38" s="1521"/>
      <c r="CQ38" s="1522"/>
      <c r="CR38" s="1632"/>
      <c r="CS38" s="1633"/>
      <c r="CT38" s="1628"/>
      <c r="CU38" s="1520"/>
      <c r="CV38" s="1521"/>
      <c r="CW38" s="1521"/>
      <c r="CX38" s="1521"/>
      <c r="CY38" s="1521"/>
      <c r="CZ38" s="1521"/>
      <c r="DA38" s="1521"/>
      <c r="DB38" s="1521"/>
      <c r="DC38" s="1521"/>
      <c r="DD38" s="1521"/>
      <c r="DE38" s="1521"/>
      <c r="DF38" s="1521"/>
      <c r="DG38" s="1521"/>
      <c r="DH38" s="1521"/>
      <c r="DI38" s="1521"/>
      <c r="DJ38" s="1521"/>
      <c r="DK38" s="1521"/>
      <c r="DL38" s="1521"/>
      <c r="DM38" s="1521"/>
      <c r="DN38" s="1521"/>
      <c r="DO38" s="1521"/>
      <c r="DP38" s="1521"/>
      <c r="DQ38" s="1521"/>
      <c r="DR38" s="1521"/>
      <c r="DS38" s="1522"/>
      <c r="DT38" s="1621"/>
      <c r="DU38" s="1622"/>
      <c r="DV38" s="1622"/>
      <c r="DW38" s="1622"/>
      <c r="DX38" s="1622"/>
      <c r="DY38" s="1622"/>
      <c r="DZ38" s="1622"/>
      <c r="EA38" s="1623"/>
    </row>
    <row r="39" spans="2:131" ht="15.75" customHeight="1" x14ac:dyDescent="0.15">
      <c r="B39" s="1632"/>
      <c r="C39" s="1633"/>
      <c r="D39" s="1628">
        <v>2</v>
      </c>
      <c r="E39" s="1509" t="s">
        <v>213</v>
      </c>
      <c r="F39" s="1510"/>
      <c r="G39" s="1510"/>
      <c r="H39" s="1510"/>
      <c r="I39" s="1511"/>
      <c r="J39" s="1512">
        <f>年末調整1!$G$58</f>
        <v>0</v>
      </c>
      <c r="K39" s="1513"/>
      <c r="L39" s="1513"/>
      <c r="M39" s="1513"/>
      <c r="N39" s="1513"/>
      <c r="O39" s="1513"/>
      <c r="P39" s="1513"/>
      <c r="Q39" s="1513"/>
      <c r="R39" s="1513"/>
      <c r="S39" s="1513"/>
      <c r="T39" s="1513"/>
      <c r="U39" s="1513"/>
      <c r="V39" s="1513"/>
      <c r="W39" s="1513"/>
      <c r="X39" s="1629"/>
      <c r="Y39" s="1608" t="s">
        <v>214</v>
      </c>
      <c r="Z39" s="1609"/>
      <c r="AA39" s="1612">
        <f>年末調整1!$V$58</f>
        <v>0</v>
      </c>
      <c r="AB39" s="1613"/>
      <c r="AC39" s="1614"/>
      <c r="AD39" s="1632"/>
      <c r="AE39" s="1633"/>
      <c r="AF39" s="1628">
        <v>2</v>
      </c>
      <c r="AG39" s="1509" t="s">
        <v>213</v>
      </c>
      <c r="AH39" s="1510"/>
      <c r="AI39" s="1510"/>
      <c r="AJ39" s="1510"/>
      <c r="AK39" s="1511"/>
      <c r="AL39" s="1512">
        <f>年末調整1!$H$80</f>
        <v>0</v>
      </c>
      <c r="AM39" s="1513"/>
      <c r="AN39" s="1513"/>
      <c r="AO39" s="1513"/>
      <c r="AP39" s="1513"/>
      <c r="AQ39" s="1513"/>
      <c r="AR39" s="1513"/>
      <c r="AS39" s="1513"/>
      <c r="AT39" s="1513"/>
      <c r="AU39" s="1513"/>
      <c r="AV39" s="1513"/>
      <c r="AW39" s="1513"/>
      <c r="AX39" s="1513"/>
      <c r="AY39" s="1513"/>
      <c r="AZ39" s="1629"/>
      <c r="BA39" s="1608" t="s">
        <v>214</v>
      </c>
      <c r="BB39" s="1609"/>
      <c r="BC39" s="1612">
        <f>年末調整1!$V$80</f>
        <v>0</v>
      </c>
      <c r="BD39" s="1613"/>
      <c r="BE39" s="1614"/>
      <c r="BF39" s="1845" t="str">
        <f>IF(年末調整1!$X$70=0,"","（2）")</f>
        <v/>
      </c>
      <c r="BG39" s="1846"/>
      <c r="BH39" s="1846"/>
      <c r="BI39" s="4"/>
      <c r="BJ39" s="4"/>
      <c r="BK39" s="4"/>
      <c r="BL39" s="4"/>
      <c r="BM39" s="135"/>
      <c r="BP39" s="1632"/>
      <c r="BQ39" s="1633"/>
      <c r="BR39" s="1628">
        <v>2</v>
      </c>
      <c r="BS39" s="1509" t="s">
        <v>213</v>
      </c>
      <c r="BT39" s="1510"/>
      <c r="BU39" s="1510"/>
      <c r="BV39" s="1510"/>
      <c r="BW39" s="1511"/>
      <c r="BX39" s="1512">
        <f>年末調整1!$G$58</f>
        <v>0</v>
      </c>
      <c r="BY39" s="1513"/>
      <c r="BZ39" s="1513"/>
      <c r="CA39" s="1513"/>
      <c r="CB39" s="1513"/>
      <c r="CC39" s="1513"/>
      <c r="CD39" s="1513"/>
      <c r="CE39" s="1513"/>
      <c r="CF39" s="1513"/>
      <c r="CG39" s="1513"/>
      <c r="CH39" s="1513"/>
      <c r="CI39" s="1513"/>
      <c r="CJ39" s="1513"/>
      <c r="CK39" s="1513"/>
      <c r="CL39" s="1629"/>
      <c r="CM39" s="1608" t="s">
        <v>214</v>
      </c>
      <c r="CN39" s="1609"/>
      <c r="CO39" s="1612">
        <f>年末調整1!$V$58</f>
        <v>0</v>
      </c>
      <c r="CP39" s="1613"/>
      <c r="CQ39" s="1614"/>
      <c r="CR39" s="1632"/>
      <c r="CS39" s="1633"/>
      <c r="CT39" s="1628">
        <v>2</v>
      </c>
      <c r="CU39" s="1509" t="s">
        <v>213</v>
      </c>
      <c r="CV39" s="1510"/>
      <c r="CW39" s="1510"/>
      <c r="CX39" s="1510"/>
      <c r="CY39" s="1511"/>
      <c r="CZ39" s="1512">
        <f>年末調整1!$H$80</f>
        <v>0</v>
      </c>
      <c r="DA39" s="1513"/>
      <c r="DB39" s="1513"/>
      <c r="DC39" s="1513"/>
      <c r="DD39" s="1513"/>
      <c r="DE39" s="1513"/>
      <c r="DF39" s="1513"/>
      <c r="DG39" s="1513"/>
      <c r="DH39" s="1513"/>
      <c r="DI39" s="1513"/>
      <c r="DJ39" s="1513"/>
      <c r="DK39" s="1513"/>
      <c r="DL39" s="1513"/>
      <c r="DM39" s="1513"/>
      <c r="DN39" s="1629"/>
      <c r="DO39" s="1608" t="s">
        <v>214</v>
      </c>
      <c r="DP39" s="1609"/>
      <c r="DQ39" s="1612">
        <f>年末調整1!$V$80</f>
        <v>0</v>
      </c>
      <c r="DR39" s="1613"/>
      <c r="DS39" s="1614"/>
      <c r="DT39" s="1621"/>
      <c r="DU39" s="1622"/>
      <c r="DV39" s="1622"/>
      <c r="DW39" s="1622"/>
      <c r="DX39" s="1622"/>
      <c r="DY39" s="1622"/>
      <c r="DZ39" s="1622"/>
      <c r="EA39" s="1623"/>
    </row>
    <row r="40" spans="2:131" ht="33" customHeight="1" x14ac:dyDescent="0.15">
      <c r="B40" s="1632"/>
      <c r="C40" s="1633"/>
      <c r="D40" s="1628"/>
      <c r="E40" s="1490" t="s">
        <v>212</v>
      </c>
      <c r="F40" s="1491"/>
      <c r="G40" s="1491"/>
      <c r="H40" s="1491"/>
      <c r="I40" s="1492"/>
      <c r="J40" s="1495">
        <f>年末調整1!$G$59</f>
        <v>0</v>
      </c>
      <c r="K40" s="1496"/>
      <c r="L40" s="1496"/>
      <c r="M40" s="1496"/>
      <c r="N40" s="1496"/>
      <c r="O40" s="1496"/>
      <c r="P40" s="1496"/>
      <c r="Q40" s="1496"/>
      <c r="R40" s="1496"/>
      <c r="S40" s="1496"/>
      <c r="T40" s="1496"/>
      <c r="U40" s="1496"/>
      <c r="V40" s="1496"/>
      <c r="W40" s="1496"/>
      <c r="X40" s="1627"/>
      <c r="Y40" s="1610"/>
      <c r="Z40" s="1611"/>
      <c r="AA40" s="1615"/>
      <c r="AB40" s="1616"/>
      <c r="AC40" s="1617"/>
      <c r="AD40" s="1632"/>
      <c r="AE40" s="1633"/>
      <c r="AF40" s="1628"/>
      <c r="AG40" s="1490" t="s">
        <v>212</v>
      </c>
      <c r="AH40" s="1491"/>
      <c r="AI40" s="1491"/>
      <c r="AJ40" s="1491"/>
      <c r="AK40" s="1492"/>
      <c r="AL40" s="1495">
        <f>年末調整1!$G$81</f>
        <v>0</v>
      </c>
      <c r="AM40" s="1496"/>
      <c r="AN40" s="1496"/>
      <c r="AO40" s="1496"/>
      <c r="AP40" s="1496"/>
      <c r="AQ40" s="1496"/>
      <c r="AR40" s="1496"/>
      <c r="AS40" s="1496"/>
      <c r="AT40" s="1496"/>
      <c r="AU40" s="1496"/>
      <c r="AV40" s="1496"/>
      <c r="AW40" s="1496"/>
      <c r="AX40" s="1496"/>
      <c r="AY40" s="1496"/>
      <c r="AZ40" s="1627"/>
      <c r="BA40" s="1610"/>
      <c r="BB40" s="1611"/>
      <c r="BC40" s="1615"/>
      <c r="BD40" s="1616"/>
      <c r="BE40" s="1617"/>
      <c r="BG40" s="1840">
        <f>年末調整1!$X$70</f>
        <v>0</v>
      </c>
      <c r="BH40" s="1840"/>
      <c r="BI40" s="1840">
        <f>年末調整1!$AB$70</f>
        <v>0</v>
      </c>
      <c r="BJ40" s="1840"/>
      <c r="BK40" s="1840">
        <f>年末調整1!$AF$70</f>
        <v>0</v>
      </c>
      <c r="BL40" s="1840"/>
      <c r="BM40" s="135"/>
      <c r="BP40" s="1632"/>
      <c r="BQ40" s="1633"/>
      <c r="BR40" s="1628"/>
      <c r="BS40" s="1490" t="s">
        <v>212</v>
      </c>
      <c r="BT40" s="1491"/>
      <c r="BU40" s="1491"/>
      <c r="BV40" s="1491"/>
      <c r="BW40" s="1492"/>
      <c r="BX40" s="1495">
        <f>年末調整1!$G$59</f>
        <v>0</v>
      </c>
      <c r="BY40" s="1496"/>
      <c r="BZ40" s="1496"/>
      <c r="CA40" s="1496"/>
      <c r="CB40" s="1496"/>
      <c r="CC40" s="1496"/>
      <c r="CD40" s="1496"/>
      <c r="CE40" s="1496"/>
      <c r="CF40" s="1496"/>
      <c r="CG40" s="1496"/>
      <c r="CH40" s="1496"/>
      <c r="CI40" s="1496"/>
      <c r="CJ40" s="1496"/>
      <c r="CK40" s="1496"/>
      <c r="CL40" s="1627"/>
      <c r="CM40" s="1610"/>
      <c r="CN40" s="1611"/>
      <c r="CO40" s="1615"/>
      <c r="CP40" s="1616"/>
      <c r="CQ40" s="1617"/>
      <c r="CR40" s="1632"/>
      <c r="CS40" s="1633"/>
      <c r="CT40" s="1628"/>
      <c r="CU40" s="1490" t="s">
        <v>212</v>
      </c>
      <c r="CV40" s="1491"/>
      <c r="CW40" s="1491"/>
      <c r="CX40" s="1491"/>
      <c r="CY40" s="1492"/>
      <c r="CZ40" s="1495">
        <f>年末調整1!$G$81</f>
        <v>0</v>
      </c>
      <c r="DA40" s="1496"/>
      <c r="DB40" s="1496"/>
      <c r="DC40" s="1496"/>
      <c r="DD40" s="1496"/>
      <c r="DE40" s="1496"/>
      <c r="DF40" s="1496"/>
      <c r="DG40" s="1496"/>
      <c r="DH40" s="1496"/>
      <c r="DI40" s="1496"/>
      <c r="DJ40" s="1496"/>
      <c r="DK40" s="1496"/>
      <c r="DL40" s="1496"/>
      <c r="DM40" s="1496"/>
      <c r="DN40" s="1627"/>
      <c r="DO40" s="1610"/>
      <c r="DP40" s="1611"/>
      <c r="DQ40" s="1615"/>
      <c r="DR40" s="1616"/>
      <c r="DS40" s="1617"/>
      <c r="DT40" s="1621"/>
      <c r="DU40" s="1622"/>
      <c r="DV40" s="1622"/>
      <c r="DW40" s="1622"/>
      <c r="DX40" s="1622"/>
      <c r="DY40" s="1622"/>
      <c r="DZ40" s="1622"/>
      <c r="EA40" s="1623"/>
    </row>
    <row r="41" spans="2:131" ht="27.75" customHeight="1" x14ac:dyDescent="0.15">
      <c r="B41" s="1632"/>
      <c r="C41" s="1633"/>
      <c r="D41" s="1628"/>
      <c r="E41" s="1591" t="s">
        <v>192</v>
      </c>
      <c r="F41" s="1592"/>
      <c r="G41" s="1592"/>
      <c r="H41" s="1592"/>
      <c r="I41" s="1593"/>
      <c r="J41" s="1594" t="str">
        <f>DBCS(年末調整1!$X$58)</f>
        <v/>
      </c>
      <c r="K41" s="1595"/>
      <c r="L41" s="1595"/>
      <c r="M41" s="1595"/>
      <c r="N41" s="1595"/>
      <c r="O41" s="1595"/>
      <c r="P41" s="1596"/>
      <c r="Q41" s="1841" t="str">
        <f>DBCS(年末調整1!$AB$58)</f>
        <v/>
      </c>
      <c r="R41" s="1841"/>
      <c r="S41" s="1841"/>
      <c r="T41" s="1841"/>
      <c r="U41" s="1841"/>
      <c r="V41" s="1842"/>
      <c r="W41" s="1843" t="str">
        <f>DBCS(年末調整1!$AF$58)</f>
        <v/>
      </c>
      <c r="X41" s="1841"/>
      <c r="Y41" s="1841"/>
      <c r="Z41" s="1841"/>
      <c r="AA41" s="1841"/>
      <c r="AB41" s="1841"/>
      <c r="AC41" s="1844"/>
      <c r="AD41" s="1632"/>
      <c r="AE41" s="1633"/>
      <c r="AF41" s="1628"/>
      <c r="AG41" s="1591" t="s">
        <v>192</v>
      </c>
      <c r="AH41" s="1592"/>
      <c r="AI41" s="1592"/>
      <c r="AJ41" s="1592"/>
      <c r="AK41" s="1593"/>
      <c r="AL41" s="1847"/>
      <c r="AM41" s="1848"/>
      <c r="AN41" s="1848"/>
      <c r="AO41" s="1848"/>
      <c r="AP41" s="1848"/>
      <c r="AQ41" s="1848"/>
      <c r="AR41" s="1848"/>
      <c r="AS41" s="1848"/>
      <c r="AT41" s="1848"/>
      <c r="AU41" s="1848"/>
      <c r="AV41" s="1848"/>
      <c r="AW41" s="1848"/>
      <c r="AX41" s="1848"/>
      <c r="AY41" s="1848"/>
      <c r="AZ41" s="1848"/>
      <c r="BA41" s="1848"/>
      <c r="BB41" s="1848"/>
      <c r="BC41" s="1848"/>
      <c r="BD41" s="1848"/>
      <c r="BE41" s="1849"/>
      <c r="BF41" s="136"/>
      <c r="BM41" s="135"/>
      <c r="BP41" s="1632"/>
      <c r="BQ41" s="1633"/>
      <c r="BR41" s="1628"/>
      <c r="BS41" s="1520"/>
      <c r="BT41" s="1521"/>
      <c r="BU41" s="1521"/>
      <c r="BV41" s="1521"/>
      <c r="BW41" s="1521"/>
      <c r="BX41" s="1521"/>
      <c r="BY41" s="1521"/>
      <c r="BZ41" s="1521"/>
      <c r="CA41" s="1521"/>
      <c r="CB41" s="1521"/>
      <c r="CC41" s="1521"/>
      <c r="CD41" s="1521"/>
      <c r="CE41" s="1521"/>
      <c r="CF41" s="1521"/>
      <c r="CG41" s="1521"/>
      <c r="CH41" s="1521"/>
      <c r="CI41" s="1521"/>
      <c r="CJ41" s="1521"/>
      <c r="CK41" s="1521"/>
      <c r="CL41" s="1521"/>
      <c r="CM41" s="1521"/>
      <c r="CN41" s="1521"/>
      <c r="CO41" s="1521"/>
      <c r="CP41" s="1521"/>
      <c r="CQ41" s="1522"/>
      <c r="CR41" s="1632"/>
      <c r="CS41" s="1633"/>
      <c r="CT41" s="1628"/>
      <c r="CU41" s="1520"/>
      <c r="CV41" s="1521"/>
      <c r="CW41" s="1521"/>
      <c r="CX41" s="1521"/>
      <c r="CY41" s="1521"/>
      <c r="CZ41" s="1521"/>
      <c r="DA41" s="1521"/>
      <c r="DB41" s="1521"/>
      <c r="DC41" s="1521"/>
      <c r="DD41" s="1521"/>
      <c r="DE41" s="1521"/>
      <c r="DF41" s="1521"/>
      <c r="DG41" s="1521"/>
      <c r="DH41" s="1521"/>
      <c r="DI41" s="1521"/>
      <c r="DJ41" s="1521"/>
      <c r="DK41" s="1521"/>
      <c r="DL41" s="1521"/>
      <c r="DM41" s="1521"/>
      <c r="DN41" s="1521"/>
      <c r="DO41" s="1521"/>
      <c r="DP41" s="1521"/>
      <c r="DQ41" s="1521"/>
      <c r="DR41" s="1521"/>
      <c r="DS41" s="1522"/>
      <c r="DT41" s="1621"/>
      <c r="DU41" s="1622"/>
      <c r="DV41" s="1622"/>
      <c r="DW41" s="1622"/>
      <c r="DX41" s="1622"/>
      <c r="DY41" s="1622"/>
      <c r="DZ41" s="1622"/>
      <c r="EA41" s="1623"/>
    </row>
    <row r="42" spans="2:131" ht="15.75" customHeight="1" x14ac:dyDescent="0.15">
      <c r="B42" s="1632"/>
      <c r="C42" s="1633"/>
      <c r="D42" s="1628">
        <v>3</v>
      </c>
      <c r="E42" s="1509" t="s">
        <v>213</v>
      </c>
      <c r="F42" s="1510"/>
      <c r="G42" s="1510"/>
      <c r="H42" s="1510"/>
      <c r="I42" s="1511"/>
      <c r="J42" s="1512">
        <f>年末調整1!$G$61</f>
        <v>0</v>
      </c>
      <c r="K42" s="1513"/>
      <c r="L42" s="1513"/>
      <c r="M42" s="1513"/>
      <c r="N42" s="1513"/>
      <c r="O42" s="1513"/>
      <c r="P42" s="1513"/>
      <c r="Q42" s="1513"/>
      <c r="R42" s="1513"/>
      <c r="S42" s="1513"/>
      <c r="T42" s="1513"/>
      <c r="U42" s="1513"/>
      <c r="V42" s="1513"/>
      <c r="W42" s="1513"/>
      <c r="X42" s="1629"/>
      <c r="Y42" s="1608" t="s">
        <v>214</v>
      </c>
      <c r="Z42" s="1609"/>
      <c r="AA42" s="1612">
        <f>年末調整1!$V$61</f>
        <v>0</v>
      </c>
      <c r="AB42" s="1613"/>
      <c r="AC42" s="1614"/>
      <c r="AD42" s="1632"/>
      <c r="AE42" s="1633"/>
      <c r="AF42" s="1628">
        <v>3</v>
      </c>
      <c r="AG42" s="1509" t="s">
        <v>213</v>
      </c>
      <c r="AH42" s="1510"/>
      <c r="AI42" s="1510"/>
      <c r="AJ42" s="1510"/>
      <c r="AK42" s="1511"/>
      <c r="AL42" s="1512">
        <f>年末調整1!$H$83</f>
        <v>0</v>
      </c>
      <c r="AM42" s="1513"/>
      <c r="AN42" s="1513"/>
      <c r="AO42" s="1513"/>
      <c r="AP42" s="1513"/>
      <c r="AQ42" s="1513"/>
      <c r="AR42" s="1513"/>
      <c r="AS42" s="1513"/>
      <c r="AT42" s="1513"/>
      <c r="AU42" s="1513"/>
      <c r="AV42" s="1513"/>
      <c r="AW42" s="1513"/>
      <c r="AX42" s="1513"/>
      <c r="AY42" s="1513"/>
      <c r="AZ42" s="1629"/>
      <c r="BA42" s="1608" t="s">
        <v>214</v>
      </c>
      <c r="BB42" s="1609"/>
      <c r="BC42" s="1612">
        <f>年末調整1!$V$83</f>
        <v>0</v>
      </c>
      <c r="BD42" s="1613"/>
      <c r="BE42" s="1614"/>
      <c r="BF42" s="137"/>
      <c r="BG42" s="138"/>
      <c r="BH42" s="138"/>
      <c r="BI42" s="138"/>
      <c r="BJ42" s="138"/>
      <c r="BK42" s="138"/>
      <c r="BL42" s="138"/>
      <c r="BM42" s="139"/>
      <c r="BP42" s="1632"/>
      <c r="BQ42" s="1633"/>
      <c r="BR42" s="1628">
        <v>3</v>
      </c>
      <c r="BS42" s="1509" t="s">
        <v>213</v>
      </c>
      <c r="BT42" s="1510"/>
      <c r="BU42" s="1510"/>
      <c r="BV42" s="1510"/>
      <c r="BW42" s="1511"/>
      <c r="BX42" s="1512">
        <f>年末調整1!$G$61</f>
        <v>0</v>
      </c>
      <c r="BY42" s="1513"/>
      <c r="BZ42" s="1513"/>
      <c r="CA42" s="1513"/>
      <c r="CB42" s="1513"/>
      <c r="CC42" s="1513"/>
      <c r="CD42" s="1513"/>
      <c r="CE42" s="1513"/>
      <c r="CF42" s="1513"/>
      <c r="CG42" s="1513"/>
      <c r="CH42" s="1513"/>
      <c r="CI42" s="1513"/>
      <c r="CJ42" s="1513"/>
      <c r="CK42" s="1513"/>
      <c r="CL42" s="1629"/>
      <c r="CM42" s="1608" t="s">
        <v>214</v>
      </c>
      <c r="CN42" s="1609"/>
      <c r="CO42" s="1612">
        <f>年末調整1!$V$61</f>
        <v>0</v>
      </c>
      <c r="CP42" s="1613"/>
      <c r="CQ42" s="1614"/>
      <c r="CR42" s="1632"/>
      <c r="CS42" s="1633"/>
      <c r="CT42" s="1628">
        <v>3</v>
      </c>
      <c r="CU42" s="1509" t="s">
        <v>213</v>
      </c>
      <c r="CV42" s="1510"/>
      <c r="CW42" s="1510"/>
      <c r="CX42" s="1510"/>
      <c r="CY42" s="1511"/>
      <c r="CZ42" s="1512">
        <f>年末調整1!$H$83</f>
        <v>0</v>
      </c>
      <c r="DA42" s="1513"/>
      <c r="DB42" s="1513"/>
      <c r="DC42" s="1513"/>
      <c r="DD42" s="1513"/>
      <c r="DE42" s="1513"/>
      <c r="DF42" s="1513"/>
      <c r="DG42" s="1513"/>
      <c r="DH42" s="1513"/>
      <c r="DI42" s="1513"/>
      <c r="DJ42" s="1513"/>
      <c r="DK42" s="1513"/>
      <c r="DL42" s="1513"/>
      <c r="DM42" s="1513"/>
      <c r="DN42" s="1629"/>
      <c r="DO42" s="1608" t="s">
        <v>214</v>
      </c>
      <c r="DP42" s="1609"/>
      <c r="DQ42" s="1612">
        <f>年末調整1!$V$83</f>
        <v>0</v>
      </c>
      <c r="DR42" s="1613"/>
      <c r="DS42" s="1614"/>
      <c r="DT42" s="1621"/>
      <c r="DU42" s="1622"/>
      <c r="DV42" s="1622"/>
      <c r="DW42" s="1622"/>
      <c r="DX42" s="1622"/>
      <c r="DY42" s="1622"/>
      <c r="DZ42" s="1622"/>
      <c r="EA42" s="1623"/>
    </row>
    <row r="43" spans="2:131" ht="33" customHeight="1" x14ac:dyDescent="0.15">
      <c r="B43" s="1632"/>
      <c r="C43" s="1633"/>
      <c r="D43" s="1628"/>
      <c r="E43" s="1490" t="s">
        <v>212</v>
      </c>
      <c r="F43" s="1491"/>
      <c r="G43" s="1491"/>
      <c r="H43" s="1491"/>
      <c r="I43" s="1492"/>
      <c r="J43" s="1495">
        <f>年末調整1!$G$62</f>
        <v>0</v>
      </c>
      <c r="K43" s="1496"/>
      <c r="L43" s="1496"/>
      <c r="M43" s="1496"/>
      <c r="N43" s="1496"/>
      <c r="O43" s="1496"/>
      <c r="P43" s="1496"/>
      <c r="Q43" s="1496"/>
      <c r="R43" s="1496"/>
      <c r="S43" s="1496"/>
      <c r="T43" s="1496"/>
      <c r="U43" s="1496"/>
      <c r="V43" s="1496"/>
      <c r="W43" s="1496"/>
      <c r="X43" s="1627"/>
      <c r="Y43" s="1610"/>
      <c r="Z43" s="1611"/>
      <c r="AA43" s="1615"/>
      <c r="AB43" s="1616"/>
      <c r="AC43" s="1617"/>
      <c r="AD43" s="1632"/>
      <c r="AE43" s="1633"/>
      <c r="AF43" s="1628"/>
      <c r="AG43" s="1490" t="s">
        <v>212</v>
      </c>
      <c r="AH43" s="1491"/>
      <c r="AI43" s="1491"/>
      <c r="AJ43" s="1491"/>
      <c r="AK43" s="1492"/>
      <c r="AL43" s="1495">
        <f>年末調整1!$G$84</f>
        <v>0</v>
      </c>
      <c r="AM43" s="1496"/>
      <c r="AN43" s="1496"/>
      <c r="AO43" s="1496"/>
      <c r="AP43" s="1496"/>
      <c r="AQ43" s="1496"/>
      <c r="AR43" s="1496"/>
      <c r="AS43" s="1496"/>
      <c r="AT43" s="1496"/>
      <c r="AU43" s="1496"/>
      <c r="AV43" s="1496"/>
      <c r="AW43" s="1496"/>
      <c r="AX43" s="1496"/>
      <c r="AY43" s="1496"/>
      <c r="AZ43" s="1627"/>
      <c r="BA43" s="1610"/>
      <c r="BB43" s="1611"/>
      <c r="BC43" s="1615"/>
      <c r="BD43" s="1616"/>
      <c r="BE43" s="1617"/>
      <c r="BF43" s="1618"/>
      <c r="BG43" s="1619"/>
      <c r="BH43" s="1619"/>
      <c r="BI43" s="1619"/>
      <c r="BJ43" s="1619"/>
      <c r="BK43" s="1619"/>
      <c r="BL43" s="1619"/>
      <c r="BM43" s="1620"/>
      <c r="BP43" s="1632"/>
      <c r="BQ43" s="1633"/>
      <c r="BR43" s="1628"/>
      <c r="BS43" s="1490" t="s">
        <v>212</v>
      </c>
      <c r="BT43" s="1491"/>
      <c r="BU43" s="1491"/>
      <c r="BV43" s="1491"/>
      <c r="BW43" s="1492"/>
      <c r="BX43" s="1495">
        <f>年末調整1!$G$62</f>
        <v>0</v>
      </c>
      <c r="BY43" s="1496"/>
      <c r="BZ43" s="1496"/>
      <c r="CA43" s="1496"/>
      <c r="CB43" s="1496"/>
      <c r="CC43" s="1496"/>
      <c r="CD43" s="1496"/>
      <c r="CE43" s="1496"/>
      <c r="CF43" s="1496"/>
      <c r="CG43" s="1496"/>
      <c r="CH43" s="1496"/>
      <c r="CI43" s="1496"/>
      <c r="CJ43" s="1496"/>
      <c r="CK43" s="1496"/>
      <c r="CL43" s="1627"/>
      <c r="CM43" s="1610"/>
      <c r="CN43" s="1611"/>
      <c r="CO43" s="1615"/>
      <c r="CP43" s="1616"/>
      <c r="CQ43" s="1617"/>
      <c r="CR43" s="1632"/>
      <c r="CS43" s="1633"/>
      <c r="CT43" s="1628"/>
      <c r="CU43" s="1490" t="s">
        <v>212</v>
      </c>
      <c r="CV43" s="1491"/>
      <c r="CW43" s="1491"/>
      <c r="CX43" s="1491"/>
      <c r="CY43" s="1492"/>
      <c r="CZ43" s="1495">
        <f>年末調整1!$G$84</f>
        <v>0</v>
      </c>
      <c r="DA43" s="1496"/>
      <c r="DB43" s="1496"/>
      <c r="DC43" s="1496"/>
      <c r="DD43" s="1496"/>
      <c r="DE43" s="1496"/>
      <c r="DF43" s="1496"/>
      <c r="DG43" s="1496"/>
      <c r="DH43" s="1496"/>
      <c r="DI43" s="1496"/>
      <c r="DJ43" s="1496"/>
      <c r="DK43" s="1496"/>
      <c r="DL43" s="1496"/>
      <c r="DM43" s="1496"/>
      <c r="DN43" s="1627"/>
      <c r="DO43" s="1610"/>
      <c r="DP43" s="1611"/>
      <c r="DQ43" s="1615"/>
      <c r="DR43" s="1616"/>
      <c r="DS43" s="1617"/>
      <c r="DT43" s="1621"/>
      <c r="DU43" s="1622"/>
      <c r="DV43" s="1622"/>
      <c r="DW43" s="1622"/>
      <c r="DX43" s="1622"/>
      <c r="DY43" s="1622"/>
      <c r="DZ43" s="1622"/>
      <c r="EA43" s="1623"/>
    </row>
    <row r="44" spans="2:131" ht="27.75" customHeight="1" x14ac:dyDescent="0.15">
      <c r="B44" s="1632"/>
      <c r="C44" s="1633"/>
      <c r="D44" s="1628"/>
      <c r="E44" s="1591" t="s">
        <v>192</v>
      </c>
      <c r="F44" s="1592"/>
      <c r="G44" s="1592"/>
      <c r="H44" s="1592"/>
      <c r="I44" s="1593"/>
      <c r="J44" s="1594" t="str">
        <f>DBCS(年末調整1!$X$61)</f>
        <v/>
      </c>
      <c r="K44" s="1595"/>
      <c r="L44" s="1595"/>
      <c r="M44" s="1595"/>
      <c r="N44" s="1595"/>
      <c r="O44" s="1595"/>
      <c r="P44" s="1596"/>
      <c r="Q44" s="1841" t="str">
        <f>DBCS(年末調整1!$AB$61)</f>
        <v/>
      </c>
      <c r="R44" s="1841"/>
      <c r="S44" s="1841"/>
      <c r="T44" s="1841"/>
      <c r="U44" s="1841"/>
      <c r="V44" s="1842"/>
      <c r="W44" s="1843" t="str">
        <f>DBCS(年末調整1!$AF$61)</f>
        <v/>
      </c>
      <c r="X44" s="1841"/>
      <c r="Y44" s="1841"/>
      <c r="Z44" s="1841"/>
      <c r="AA44" s="1841"/>
      <c r="AB44" s="1841"/>
      <c r="AC44" s="1844"/>
      <c r="AD44" s="1632"/>
      <c r="AE44" s="1633"/>
      <c r="AF44" s="1628"/>
      <c r="AG44" s="1591" t="s">
        <v>192</v>
      </c>
      <c r="AH44" s="1592"/>
      <c r="AI44" s="1592"/>
      <c r="AJ44" s="1592"/>
      <c r="AK44" s="1593"/>
      <c r="AL44" s="1847"/>
      <c r="AM44" s="1848"/>
      <c r="AN44" s="1848"/>
      <c r="AO44" s="1848"/>
      <c r="AP44" s="1848"/>
      <c r="AQ44" s="1848"/>
      <c r="AR44" s="1848"/>
      <c r="AS44" s="1848"/>
      <c r="AT44" s="1848"/>
      <c r="AU44" s="1848"/>
      <c r="AV44" s="1848"/>
      <c r="AW44" s="1848"/>
      <c r="AX44" s="1848"/>
      <c r="AY44" s="1848"/>
      <c r="AZ44" s="1848"/>
      <c r="BA44" s="1848"/>
      <c r="BB44" s="1848"/>
      <c r="BC44" s="1848"/>
      <c r="BD44" s="1848"/>
      <c r="BE44" s="1849"/>
      <c r="BF44" s="1621"/>
      <c r="BG44" s="1622"/>
      <c r="BH44" s="1622"/>
      <c r="BI44" s="1622"/>
      <c r="BJ44" s="1622"/>
      <c r="BK44" s="1622"/>
      <c r="BL44" s="1622"/>
      <c r="BM44" s="1623"/>
      <c r="BP44" s="1632"/>
      <c r="BQ44" s="1633"/>
      <c r="BR44" s="1628"/>
      <c r="BS44" s="1520"/>
      <c r="BT44" s="1521"/>
      <c r="BU44" s="1521"/>
      <c r="BV44" s="1521"/>
      <c r="BW44" s="1521"/>
      <c r="BX44" s="1521"/>
      <c r="BY44" s="1521"/>
      <c r="BZ44" s="1521"/>
      <c r="CA44" s="1521"/>
      <c r="CB44" s="1521"/>
      <c r="CC44" s="1521"/>
      <c r="CD44" s="1521"/>
      <c r="CE44" s="1521"/>
      <c r="CF44" s="1521"/>
      <c r="CG44" s="1521"/>
      <c r="CH44" s="1521"/>
      <c r="CI44" s="1521"/>
      <c r="CJ44" s="1521"/>
      <c r="CK44" s="1521"/>
      <c r="CL44" s="1521"/>
      <c r="CM44" s="1521"/>
      <c r="CN44" s="1521"/>
      <c r="CO44" s="1521"/>
      <c r="CP44" s="1521"/>
      <c r="CQ44" s="1522"/>
      <c r="CR44" s="1632"/>
      <c r="CS44" s="1633"/>
      <c r="CT44" s="1628"/>
      <c r="CU44" s="1520"/>
      <c r="CV44" s="1521"/>
      <c r="CW44" s="1521"/>
      <c r="CX44" s="1521"/>
      <c r="CY44" s="1521"/>
      <c r="CZ44" s="1521"/>
      <c r="DA44" s="1521"/>
      <c r="DB44" s="1521"/>
      <c r="DC44" s="1521"/>
      <c r="DD44" s="1521"/>
      <c r="DE44" s="1521"/>
      <c r="DF44" s="1521"/>
      <c r="DG44" s="1521"/>
      <c r="DH44" s="1521"/>
      <c r="DI44" s="1521"/>
      <c r="DJ44" s="1521"/>
      <c r="DK44" s="1521"/>
      <c r="DL44" s="1521"/>
      <c r="DM44" s="1521"/>
      <c r="DN44" s="1521"/>
      <c r="DO44" s="1521"/>
      <c r="DP44" s="1521"/>
      <c r="DQ44" s="1521"/>
      <c r="DR44" s="1521"/>
      <c r="DS44" s="1522"/>
      <c r="DT44" s="1621"/>
      <c r="DU44" s="1622"/>
      <c r="DV44" s="1622"/>
      <c r="DW44" s="1622"/>
      <c r="DX44" s="1622"/>
      <c r="DY44" s="1622"/>
      <c r="DZ44" s="1622"/>
      <c r="EA44" s="1623"/>
    </row>
    <row r="45" spans="2:131" ht="15.75" customHeight="1" x14ac:dyDescent="0.15">
      <c r="B45" s="1632"/>
      <c r="C45" s="1633"/>
      <c r="D45" s="1628">
        <v>4</v>
      </c>
      <c r="E45" s="1509" t="s">
        <v>213</v>
      </c>
      <c r="F45" s="1510"/>
      <c r="G45" s="1510"/>
      <c r="H45" s="1510"/>
      <c r="I45" s="1511"/>
      <c r="J45" s="1512">
        <f>年末調整1!$G$64</f>
        <v>0</v>
      </c>
      <c r="K45" s="1513"/>
      <c r="L45" s="1513"/>
      <c r="M45" s="1513"/>
      <c r="N45" s="1513"/>
      <c r="O45" s="1513"/>
      <c r="P45" s="1513"/>
      <c r="Q45" s="1513"/>
      <c r="R45" s="1513"/>
      <c r="S45" s="1513"/>
      <c r="T45" s="1513"/>
      <c r="U45" s="1513"/>
      <c r="V45" s="1513"/>
      <c r="W45" s="1513"/>
      <c r="X45" s="1629"/>
      <c r="Y45" s="1608" t="s">
        <v>214</v>
      </c>
      <c r="Z45" s="1609"/>
      <c r="AA45" s="1612">
        <f>年末調整1!$V$64</f>
        <v>0</v>
      </c>
      <c r="AB45" s="1613"/>
      <c r="AC45" s="1614"/>
      <c r="AD45" s="1632"/>
      <c r="AE45" s="1633"/>
      <c r="AF45" s="1628">
        <v>4</v>
      </c>
      <c r="AG45" s="1509" t="s">
        <v>213</v>
      </c>
      <c r="AH45" s="1510"/>
      <c r="AI45" s="1510"/>
      <c r="AJ45" s="1510"/>
      <c r="AK45" s="1511"/>
      <c r="AL45" s="1512">
        <f>年末調整1!$H$86</f>
        <v>0</v>
      </c>
      <c r="AM45" s="1513"/>
      <c r="AN45" s="1513"/>
      <c r="AO45" s="1513"/>
      <c r="AP45" s="1513"/>
      <c r="AQ45" s="1513"/>
      <c r="AR45" s="1513"/>
      <c r="AS45" s="1513"/>
      <c r="AT45" s="1513"/>
      <c r="AU45" s="1513"/>
      <c r="AV45" s="1513"/>
      <c r="AW45" s="1513"/>
      <c r="AX45" s="1513"/>
      <c r="AY45" s="1513"/>
      <c r="AZ45" s="1629"/>
      <c r="BA45" s="1608" t="s">
        <v>214</v>
      </c>
      <c r="BB45" s="1609"/>
      <c r="BC45" s="1612">
        <f>年末調整1!$V$86</f>
        <v>0</v>
      </c>
      <c r="BD45" s="1613"/>
      <c r="BE45" s="1614"/>
      <c r="BF45" s="1621"/>
      <c r="BG45" s="1622"/>
      <c r="BH45" s="1622"/>
      <c r="BI45" s="1622"/>
      <c r="BJ45" s="1622"/>
      <c r="BK45" s="1622"/>
      <c r="BL45" s="1622"/>
      <c r="BM45" s="1623"/>
      <c r="BP45" s="1632"/>
      <c r="BQ45" s="1633"/>
      <c r="BR45" s="1628">
        <v>4</v>
      </c>
      <c r="BS45" s="1509" t="s">
        <v>213</v>
      </c>
      <c r="BT45" s="1510"/>
      <c r="BU45" s="1510"/>
      <c r="BV45" s="1510"/>
      <c r="BW45" s="1511"/>
      <c r="BX45" s="1512">
        <f>年末調整1!$G$64</f>
        <v>0</v>
      </c>
      <c r="BY45" s="1513"/>
      <c r="BZ45" s="1513"/>
      <c r="CA45" s="1513"/>
      <c r="CB45" s="1513"/>
      <c r="CC45" s="1513"/>
      <c r="CD45" s="1513"/>
      <c r="CE45" s="1513"/>
      <c r="CF45" s="1513"/>
      <c r="CG45" s="1513"/>
      <c r="CH45" s="1513"/>
      <c r="CI45" s="1513"/>
      <c r="CJ45" s="1513"/>
      <c r="CK45" s="1513"/>
      <c r="CL45" s="1629"/>
      <c r="CM45" s="1608" t="s">
        <v>214</v>
      </c>
      <c r="CN45" s="1609"/>
      <c r="CO45" s="1612">
        <f>年末調整1!$V$64</f>
        <v>0</v>
      </c>
      <c r="CP45" s="1613"/>
      <c r="CQ45" s="1614"/>
      <c r="CR45" s="1632"/>
      <c r="CS45" s="1633"/>
      <c r="CT45" s="1628">
        <v>4</v>
      </c>
      <c r="CU45" s="1509" t="s">
        <v>213</v>
      </c>
      <c r="CV45" s="1510"/>
      <c r="CW45" s="1510"/>
      <c r="CX45" s="1510"/>
      <c r="CY45" s="1511"/>
      <c r="CZ45" s="1512">
        <f>年末調整1!$H$86</f>
        <v>0</v>
      </c>
      <c r="DA45" s="1513"/>
      <c r="DB45" s="1513"/>
      <c r="DC45" s="1513"/>
      <c r="DD45" s="1513"/>
      <c r="DE45" s="1513"/>
      <c r="DF45" s="1513"/>
      <c r="DG45" s="1513"/>
      <c r="DH45" s="1513"/>
      <c r="DI45" s="1513"/>
      <c r="DJ45" s="1513"/>
      <c r="DK45" s="1513"/>
      <c r="DL45" s="1513"/>
      <c r="DM45" s="1513"/>
      <c r="DN45" s="1629"/>
      <c r="DO45" s="1608" t="s">
        <v>214</v>
      </c>
      <c r="DP45" s="1609"/>
      <c r="DQ45" s="1612">
        <f>年末調整1!$V$86</f>
        <v>0</v>
      </c>
      <c r="DR45" s="1613"/>
      <c r="DS45" s="1614"/>
      <c r="DT45" s="1621"/>
      <c r="DU45" s="1622"/>
      <c r="DV45" s="1622"/>
      <c r="DW45" s="1622"/>
      <c r="DX45" s="1622"/>
      <c r="DY45" s="1622"/>
      <c r="DZ45" s="1622"/>
      <c r="EA45" s="1623"/>
    </row>
    <row r="46" spans="2:131" ht="33" customHeight="1" x14ac:dyDescent="0.15">
      <c r="B46" s="1632"/>
      <c r="C46" s="1633"/>
      <c r="D46" s="1628"/>
      <c r="E46" s="1490" t="s">
        <v>212</v>
      </c>
      <c r="F46" s="1491"/>
      <c r="G46" s="1491"/>
      <c r="H46" s="1491"/>
      <c r="I46" s="1492"/>
      <c r="J46" s="1495">
        <f>年末調整1!$G$65</f>
        <v>0</v>
      </c>
      <c r="K46" s="1496"/>
      <c r="L46" s="1496"/>
      <c r="M46" s="1496"/>
      <c r="N46" s="1496"/>
      <c r="O46" s="1496"/>
      <c r="P46" s="1496"/>
      <c r="Q46" s="1496"/>
      <c r="R46" s="1496"/>
      <c r="S46" s="1496"/>
      <c r="T46" s="1496"/>
      <c r="U46" s="1496"/>
      <c r="V46" s="1496"/>
      <c r="W46" s="1496"/>
      <c r="X46" s="1627"/>
      <c r="Y46" s="1610"/>
      <c r="Z46" s="1611"/>
      <c r="AA46" s="1615"/>
      <c r="AB46" s="1616"/>
      <c r="AC46" s="1617"/>
      <c r="AD46" s="1632"/>
      <c r="AE46" s="1633"/>
      <c r="AF46" s="1628"/>
      <c r="AG46" s="1490" t="s">
        <v>212</v>
      </c>
      <c r="AH46" s="1491"/>
      <c r="AI46" s="1491"/>
      <c r="AJ46" s="1491"/>
      <c r="AK46" s="1492"/>
      <c r="AL46" s="1495">
        <f>年末調整1!$G$87</f>
        <v>0</v>
      </c>
      <c r="AM46" s="1496"/>
      <c r="AN46" s="1496"/>
      <c r="AO46" s="1496"/>
      <c r="AP46" s="1496"/>
      <c r="AQ46" s="1496"/>
      <c r="AR46" s="1496"/>
      <c r="AS46" s="1496"/>
      <c r="AT46" s="1496"/>
      <c r="AU46" s="1496"/>
      <c r="AV46" s="1496"/>
      <c r="AW46" s="1496"/>
      <c r="AX46" s="1496"/>
      <c r="AY46" s="1496"/>
      <c r="AZ46" s="1627"/>
      <c r="BA46" s="1610"/>
      <c r="BB46" s="1611"/>
      <c r="BC46" s="1615"/>
      <c r="BD46" s="1616"/>
      <c r="BE46" s="1617"/>
      <c r="BF46" s="1621"/>
      <c r="BG46" s="1622"/>
      <c r="BH46" s="1622"/>
      <c r="BI46" s="1622"/>
      <c r="BJ46" s="1622"/>
      <c r="BK46" s="1622"/>
      <c r="BL46" s="1622"/>
      <c r="BM46" s="1623"/>
      <c r="BP46" s="1632"/>
      <c r="BQ46" s="1633"/>
      <c r="BR46" s="1628"/>
      <c r="BS46" s="1490" t="s">
        <v>212</v>
      </c>
      <c r="BT46" s="1491"/>
      <c r="BU46" s="1491"/>
      <c r="BV46" s="1491"/>
      <c r="BW46" s="1492"/>
      <c r="BX46" s="1495">
        <f>年末調整1!$G$65</f>
        <v>0</v>
      </c>
      <c r="BY46" s="1496"/>
      <c r="BZ46" s="1496"/>
      <c r="CA46" s="1496"/>
      <c r="CB46" s="1496"/>
      <c r="CC46" s="1496"/>
      <c r="CD46" s="1496"/>
      <c r="CE46" s="1496"/>
      <c r="CF46" s="1496"/>
      <c r="CG46" s="1496"/>
      <c r="CH46" s="1496"/>
      <c r="CI46" s="1496"/>
      <c r="CJ46" s="1496"/>
      <c r="CK46" s="1496"/>
      <c r="CL46" s="1627"/>
      <c r="CM46" s="1610"/>
      <c r="CN46" s="1611"/>
      <c r="CO46" s="1615"/>
      <c r="CP46" s="1616"/>
      <c r="CQ46" s="1617"/>
      <c r="CR46" s="1632"/>
      <c r="CS46" s="1633"/>
      <c r="CT46" s="1628"/>
      <c r="CU46" s="1490" t="s">
        <v>212</v>
      </c>
      <c r="CV46" s="1491"/>
      <c r="CW46" s="1491"/>
      <c r="CX46" s="1491"/>
      <c r="CY46" s="1492"/>
      <c r="CZ46" s="1495">
        <f>年末調整1!$G$87</f>
        <v>0</v>
      </c>
      <c r="DA46" s="1496"/>
      <c r="DB46" s="1496"/>
      <c r="DC46" s="1496"/>
      <c r="DD46" s="1496"/>
      <c r="DE46" s="1496"/>
      <c r="DF46" s="1496"/>
      <c r="DG46" s="1496"/>
      <c r="DH46" s="1496"/>
      <c r="DI46" s="1496"/>
      <c r="DJ46" s="1496"/>
      <c r="DK46" s="1496"/>
      <c r="DL46" s="1496"/>
      <c r="DM46" s="1496"/>
      <c r="DN46" s="1627"/>
      <c r="DO46" s="1610"/>
      <c r="DP46" s="1611"/>
      <c r="DQ46" s="1615"/>
      <c r="DR46" s="1616"/>
      <c r="DS46" s="1617"/>
      <c r="DT46" s="1621"/>
      <c r="DU46" s="1622"/>
      <c r="DV46" s="1622"/>
      <c r="DW46" s="1622"/>
      <c r="DX46" s="1622"/>
      <c r="DY46" s="1622"/>
      <c r="DZ46" s="1622"/>
      <c r="EA46" s="1623"/>
    </row>
    <row r="47" spans="2:131" ht="27.75" customHeight="1" x14ac:dyDescent="0.15">
      <c r="B47" s="1634"/>
      <c r="C47" s="1635"/>
      <c r="D47" s="1628"/>
      <c r="E47" s="1591" t="s">
        <v>192</v>
      </c>
      <c r="F47" s="1592"/>
      <c r="G47" s="1592"/>
      <c r="H47" s="1592"/>
      <c r="I47" s="1593"/>
      <c r="J47" s="1594" t="str">
        <f>DBCS(年末調整1!$X$64)</f>
        <v/>
      </c>
      <c r="K47" s="1595"/>
      <c r="L47" s="1595"/>
      <c r="M47" s="1595"/>
      <c r="N47" s="1595"/>
      <c r="O47" s="1595"/>
      <c r="P47" s="1596"/>
      <c r="Q47" s="1841" t="str">
        <f>DBCS(年末調整1!$AB$64)</f>
        <v/>
      </c>
      <c r="R47" s="1841"/>
      <c r="S47" s="1841"/>
      <c r="T47" s="1841"/>
      <c r="U47" s="1841"/>
      <c r="V47" s="1842"/>
      <c r="W47" s="1843" t="str">
        <f>DBCS(年末調整1!$AF$64)</f>
        <v/>
      </c>
      <c r="X47" s="1841"/>
      <c r="Y47" s="1841"/>
      <c r="Z47" s="1841"/>
      <c r="AA47" s="1841"/>
      <c r="AB47" s="1841"/>
      <c r="AC47" s="1844"/>
      <c r="AD47" s="1634"/>
      <c r="AE47" s="1635"/>
      <c r="AF47" s="1628"/>
      <c r="AG47" s="1591" t="s">
        <v>192</v>
      </c>
      <c r="AH47" s="1592"/>
      <c r="AI47" s="1592"/>
      <c r="AJ47" s="1592"/>
      <c r="AK47" s="1593"/>
      <c r="AL47" s="1847"/>
      <c r="AM47" s="1848"/>
      <c r="AN47" s="1848"/>
      <c r="AO47" s="1848"/>
      <c r="AP47" s="1848"/>
      <c r="AQ47" s="1848"/>
      <c r="AR47" s="1848"/>
      <c r="AS47" s="1848"/>
      <c r="AT47" s="1848"/>
      <c r="AU47" s="1848"/>
      <c r="AV47" s="1848"/>
      <c r="AW47" s="1848"/>
      <c r="AX47" s="1848"/>
      <c r="AY47" s="1848"/>
      <c r="AZ47" s="1848"/>
      <c r="BA47" s="1848"/>
      <c r="BB47" s="1848"/>
      <c r="BC47" s="1848"/>
      <c r="BD47" s="1848"/>
      <c r="BE47" s="1849"/>
      <c r="BF47" s="1624"/>
      <c r="BG47" s="1625"/>
      <c r="BH47" s="1625"/>
      <c r="BI47" s="1625"/>
      <c r="BJ47" s="1625"/>
      <c r="BK47" s="1625"/>
      <c r="BL47" s="1625"/>
      <c r="BM47" s="1626"/>
      <c r="BP47" s="1634"/>
      <c r="BQ47" s="1635"/>
      <c r="BR47" s="1628"/>
      <c r="BS47" s="1520"/>
      <c r="BT47" s="1521"/>
      <c r="BU47" s="1521"/>
      <c r="BV47" s="1521"/>
      <c r="BW47" s="1521"/>
      <c r="BX47" s="1521"/>
      <c r="BY47" s="1521"/>
      <c r="BZ47" s="1521"/>
      <c r="CA47" s="1521"/>
      <c r="CB47" s="1521"/>
      <c r="CC47" s="1521"/>
      <c r="CD47" s="1521"/>
      <c r="CE47" s="1521"/>
      <c r="CF47" s="1521"/>
      <c r="CG47" s="1521"/>
      <c r="CH47" s="1521"/>
      <c r="CI47" s="1521"/>
      <c r="CJ47" s="1521"/>
      <c r="CK47" s="1521"/>
      <c r="CL47" s="1521"/>
      <c r="CM47" s="1521"/>
      <c r="CN47" s="1521"/>
      <c r="CO47" s="1521"/>
      <c r="CP47" s="1521"/>
      <c r="CQ47" s="1522"/>
      <c r="CR47" s="1634"/>
      <c r="CS47" s="1635"/>
      <c r="CT47" s="1628"/>
      <c r="CU47" s="1520"/>
      <c r="CV47" s="1521"/>
      <c r="CW47" s="1521"/>
      <c r="CX47" s="1521"/>
      <c r="CY47" s="1521"/>
      <c r="CZ47" s="1521"/>
      <c r="DA47" s="1521"/>
      <c r="DB47" s="1521"/>
      <c r="DC47" s="1521"/>
      <c r="DD47" s="1521"/>
      <c r="DE47" s="1521"/>
      <c r="DF47" s="1521"/>
      <c r="DG47" s="1521"/>
      <c r="DH47" s="1521"/>
      <c r="DI47" s="1521"/>
      <c r="DJ47" s="1521"/>
      <c r="DK47" s="1521"/>
      <c r="DL47" s="1521"/>
      <c r="DM47" s="1521"/>
      <c r="DN47" s="1521"/>
      <c r="DO47" s="1521"/>
      <c r="DP47" s="1521"/>
      <c r="DQ47" s="1521"/>
      <c r="DR47" s="1521"/>
      <c r="DS47" s="1522"/>
      <c r="DT47" s="1624"/>
      <c r="DU47" s="1625"/>
      <c r="DV47" s="1625"/>
      <c r="DW47" s="1625"/>
      <c r="DX47" s="1625"/>
      <c r="DY47" s="1625"/>
      <c r="DZ47" s="1625"/>
      <c r="EA47" s="1626"/>
    </row>
    <row r="48" spans="2:131" ht="15.75" customHeight="1" x14ac:dyDescent="0.15">
      <c r="B48" s="1667" t="s">
        <v>111</v>
      </c>
      <c r="C48" s="1667"/>
      <c r="D48" s="1667"/>
      <c r="E48" s="1667" t="s">
        <v>112</v>
      </c>
      <c r="F48" s="1667"/>
      <c r="G48" s="1667"/>
      <c r="H48" s="1667" t="s">
        <v>113</v>
      </c>
      <c r="I48" s="1667"/>
      <c r="J48" s="1667"/>
      <c r="K48" s="1667" t="s">
        <v>114</v>
      </c>
      <c r="L48" s="1667"/>
      <c r="M48" s="1667"/>
      <c r="N48" s="1667" t="s">
        <v>3</v>
      </c>
      <c r="O48" s="1667"/>
      <c r="P48" s="1667"/>
      <c r="Q48" s="1668" t="s">
        <v>115</v>
      </c>
      <c r="R48" s="1669"/>
      <c r="S48" s="1669"/>
      <c r="T48" s="1669"/>
      <c r="U48" s="1669"/>
      <c r="V48" s="1670"/>
      <c r="W48" s="1671" t="s">
        <v>376</v>
      </c>
      <c r="X48" s="1672"/>
      <c r="Y48" s="1672"/>
      <c r="Z48" s="1671" t="s">
        <v>375</v>
      </c>
      <c r="AA48" s="1672"/>
      <c r="AB48" s="1673"/>
      <c r="AC48" s="1667" t="s">
        <v>119</v>
      </c>
      <c r="AD48" s="1667"/>
      <c r="AE48" s="1667"/>
      <c r="AF48" s="1710"/>
      <c r="AG48" s="1691" t="s">
        <v>83</v>
      </c>
      <c r="AH48" s="1692"/>
      <c r="AI48" s="1692"/>
      <c r="AJ48" s="1692"/>
      <c r="AK48" s="1692"/>
      <c r="AL48" s="1692"/>
      <c r="AM48" s="1692"/>
      <c r="AN48" s="1692"/>
      <c r="AO48" s="1692"/>
      <c r="AP48" s="1692"/>
      <c r="AQ48" s="1692"/>
      <c r="AR48" s="1692"/>
      <c r="AS48" s="1692"/>
      <c r="AT48" s="1692"/>
      <c r="AU48" s="1693"/>
      <c r="AV48" s="1691" t="s">
        <v>391</v>
      </c>
      <c r="AW48" s="1692"/>
      <c r="AX48" s="1692"/>
      <c r="AY48" s="1692"/>
      <c r="AZ48" s="1692"/>
      <c r="BA48" s="1692"/>
      <c r="BB48" s="1692"/>
      <c r="BC48" s="1692"/>
      <c r="BD48" s="1692"/>
      <c r="BE48" s="1692"/>
      <c r="BF48" s="1692"/>
      <c r="BG48" s="1692"/>
      <c r="BH48" s="1692"/>
      <c r="BI48" s="1692"/>
      <c r="BJ48" s="1692"/>
      <c r="BK48" s="1692"/>
      <c r="BL48" s="1692"/>
      <c r="BM48" s="1693"/>
      <c r="BP48" s="1667" t="s">
        <v>111</v>
      </c>
      <c r="BQ48" s="1667"/>
      <c r="BR48" s="1667"/>
      <c r="BS48" s="1667" t="s">
        <v>112</v>
      </c>
      <c r="BT48" s="1667"/>
      <c r="BU48" s="1667"/>
      <c r="BV48" s="1667" t="s">
        <v>113</v>
      </c>
      <c r="BW48" s="1667"/>
      <c r="BX48" s="1667"/>
      <c r="BY48" s="1667" t="s">
        <v>114</v>
      </c>
      <c r="BZ48" s="1667"/>
      <c r="CA48" s="1667"/>
      <c r="CB48" s="1667" t="s">
        <v>3</v>
      </c>
      <c r="CC48" s="1667"/>
      <c r="CD48" s="1667"/>
      <c r="CE48" s="1668" t="s">
        <v>115</v>
      </c>
      <c r="CF48" s="1669"/>
      <c r="CG48" s="1669"/>
      <c r="CH48" s="1669"/>
      <c r="CI48" s="1669"/>
      <c r="CJ48" s="1670"/>
      <c r="CK48" s="1671" t="s">
        <v>376</v>
      </c>
      <c r="CL48" s="1672"/>
      <c r="CM48" s="1672"/>
      <c r="CN48" s="1671" t="s">
        <v>375</v>
      </c>
      <c r="CO48" s="1672"/>
      <c r="CP48" s="1673"/>
      <c r="CQ48" s="1667" t="s">
        <v>119</v>
      </c>
      <c r="CR48" s="1667"/>
      <c r="CS48" s="1667"/>
      <c r="CT48" s="1710"/>
      <c r="CU48" s="1691" t="s">
        <v>83</v>
      </c>
      <c r="CV48" s="1692"/>
      <c r="CW48" s="1692"/>
      <c r="CX48" s="1692"/>
      <c r="CY48" s="1692"/>
      <c r="CZ48" s="1692"/>
      <c r="DA48" s="1692"/>
      <c r="DB48" s="1692"/>
      <c r="DC48" s="1692"/>
      <c r="DD48" s="1692"/>
      <c r="DE48" s="1692"/>
      <c r="DF48" s="1692"/>
      <c r="DG48" s="1692"/>
      <c r="DH48" s="1692"/>
      <c r="DI48" s="1693"/>
      <c r="DJ48" s="1691" t="s">
        <v>391</v>
      </c>
      <c r="DK48" s="1692"/>
      <c r="DL48" s="1692"/>
      <c r="DM48" s="1692"/>
      <c r="DN48" s="1692"/>
      <c r="DO48" s="1692"/>
      <c r="DP48" s="1692"/>
      <c r="DQ48" s="1692"/>
      <c r="DR48" s="1692"/>
      <c r="DS48" s="1692"/>
      <c r="DT48" s="1692"/>
      <c r="DU48" s="1692"/>
      <c r="DV48" s="1692"/>
      <c r="DW48" s="1692"/>
      <c r="DX48" s="1692"/>
      <c r="DY48" s="1692"/>
      <c r="DZ48" s="1692"/>
      <c r="EA48" s="1693"/>
    </row>
    <row r="49" spans="1:131" ht="15.75" customHeight="1" x14ac:dyDescent="0.15">
      <c r="B49" s="1667"/>
      <c r="C49" s="1667"/>
      <c r="D49" s="1667"/>
      <c r="E49" s="1667"/>
      <c r="F49" s="1667"/>
      <c r="G49" s="1667"/>
      <c r="H49" s="1667"/>
      <c r="I49" s="1667"/>
      <c r="J49" s="1667"/>
      <c r="K49" s="1667"/>
      <c r="L49" s="1667"/>
      <c r="M49" s="1667"/>
      <c r="N49" s="1667"/>
      <c r="O49" s="1667"/>
      <c r="P49" s="1667"/>
      <c r="Q49" s="1671" t="s">
        <v>116</v>
      </c>
      <c r="R49" s="1672"/>
      <c r="S49" s="1673"/>
      <c r="T49" s="1671" t="s">
        <v>117</v>
      </c>
      <c r="U49" s="1672"/>
      <c r="V49" s="1673"/>
      <c r="W49" s="1674"/>
      <c r="X49" s="1675"/>
      <c r="Y49" s="1675"/>
      <c r="Z49" s="1674"/>
      <c r="AA49" s="1675"/>
      <c r="AB49" s="1676"/>
      <c r="AC49" s="1667"/>
      <c r="AD49" s="1667"/>
      <c r="AE49" s="1667"/>
      <c r="AF49" s="1711"/>
      <c r="AG49" s="1694"/>
      <c r="AH49" s="1695"/>
      <c r="AI49" s="1695"/>
      <c r="AJ49" s="1695"/>
      <c r="AK49" s="1695"/>
      <c r="AL49" s="1695"/>
      <c r="AM49" s="1695"/>
      <c r="AN49" s="1695"/>
      <c r="AO49" s="1695"/>
      <c r="AP49" s="1695"/>
      <c r="AQ49" s="1695"/>
      <c r="AR49" s="1695"/>
      <c r="AS49" s="1695"/>
      <c r="AT49" s="1695"/>
      <c r="AU49" s="1696"/>
      <c r="AV49" s="1694"/>
      <c r="AW49" s="1695"/>
      <c r="AX49" s="1695"/>
      <c r="AY49" s="1695"/>
      <c r="AZ49" s="1695"/>
      <c r="BA49" s="1695"/>
      <c r="BB49" s="1695"/>
      <c r="BC49" s="1695"/>
      <c r="BD49" s="1695"/>
      <c r="BE49" s="1695"/>
      <c r="BF49" s="1695"/>
      <c r="BG49" s="1695"/>
      <c r="BH49" s="1695"/>
      <c r="BI49" s="1695"/>
      <c r="BJ49" s="1695"/>
      <c r="BK49" s="1695"/>
      <c r="BL49" s="1695"/>
      <c r="BM49" s="1696"/>
      <c r="BP49" s="1667"/>
      <c r="BQ49" s="1667"/>
      <c r="BR49" s="1667"/>
      <c r="BS49" s="1667"/>
      <c r="BT49" s="1667"/>
      <c r="BU49" s="1667"/>
      <c r="BV49" s="1667"/>
      <c r="BW49" s="1667"/>
      <c r="BX49" s="1667"/>
      <c r="BY49" s="1667"/>
      <c r="BZ49" s="1667"/>
      <c r="CA49" s="1667"/>
      <c r="CB49" s="1667"/>
      <c r="CC49" s="1667"/>
      <c r="CD49" s="1667"/>
      <c r="CE49" s="1671" t="s">
        <v>116</v>
      </c>
      <c r="CF49" s="1672"/>
      <c r="CG49" s="1673"/>
      <c r="CH49" s="1671" t="s">
        <v>117</v>
      </c>
      <c r="CI49" s="1672"/>
      <c r="CJ49" s="1673"/>
      <c r="CK49" s="1674"/>
      <c r="CL49" s="1675"/>
      <c r="CM49" s="1675"/>
      <c r="CN49" s="1674"/>
      <c r="CO49" s="1675"/>
      <c r="CP49" s="1676"/>
      <c r="CQ49" s="1667"/>
      <c r="CR49" s="1667"/>
      <c r="CS49" s="1667"/>
      <c r="CT49" s="1711"/>
      <c r="CU49" s="1694"/>
      <c r="CV49" s="1695"/>
      <c r="CW49" s="1695"/>
      <c r="CX49" s="1695"/>
      <c r="CY49" s="1695"/>
      <c r="CZ49" s="1695"/>
      <c r="DA49" s="1695"/>
      <c r="DB49" s="1695"/>
      <c r="DC49" s="1695"/>
      <c r="DD49" s="1695"/>
      <c r="DE49" s="1695"/>
      <c r="DF49" s="1695"/>
      <c r="DG49" s="1695"/>
      <c r="DH49" s="1695"/>
      <c r="DI49" s="1696"/>
      <c r="DJ49" s="1694"/>
      <c r="DK49" s="1695"/>
      <c r="DL49" s="1695"/>
      <c r="DM49" s="1695"/>
      <c r="DN49" s="1695"/>
      <c r="DO49" s="1695"/>
      <c r="DP49" s="1695"/>
      <c r="DQ49" s="1695"/>
      <c r="DR49" s="1695"/>
      <c r="DS49" s="1695"/>
      <c r="DT49" s="1695"/>
      <c r="DU49" s="1695"/>
      <c r="DV49" s="1695"/>
      <c r="DW49" s="1695"/>
      <c r="DX49" s="1695"/>
      <c r="DY49" s="1695"/>
      <c r="DZ49" s="1695"/>
      <c r="EA49" s="1696"/>
    </row>
    <row r="50" spans="1:131" ht="15.75" customHeight="1" x14ac:dyDescent="0.15">
      <c r="B50" s="1667"/>
      <c r="C50" s="1667"/>
      <c r="D50" s="1667"/>
      <c r="E50" s="1667"/>
      <c r="F50" s="1667"/>
      <c r="G50" s="1667"/>
      <c r="H50" s="1667"/>
      <c r="I50" s="1667"/>
      <c r="J50" s="1667"/>
      <c r="K50" s="1667"/>
      <c r="L50" s="1667"/>
      <c r="M50" s="1667"/>
      <c r="N50" s="1667"/>
      <c r="O50" s="1667"/>
      <c r="P50" s="1667"/>
      <c r="Q50" s="1674"/>
      <c r="R50" s="1675"/>
      <c r="S50" s="1676"/>
      <c r="T50" s="1674"/>
      <c r="U50" s="1675"/>
      <c r="V50" s="1676"/>
      <c r="W50" s="1674"/>
      <c r="X50" s="1675"/>
      <c r="Y50" s="1675"/>
      <c r="Z50" s="1674"/>
      <c r="AA50" s="1675"/>
      <c r="AB50" s="1676"/>
      <c r="AC50" s="1667"/>
      <c r="AD50" s="1667"/>
      <c r="AE50" s="1667"/>
      <c r="AF50" s="1711"/>
      <c r="AG50" s="1691" t="s">
        <v>84</v>
      </c>
      <c r="AH50" s="1692"/>
      <c r="AI50" s="1693"/>
      <c r="AJ50" s="1691" t="s">
        <v>85</v>
      </c>
      <c r="AK50" s="1692"/>
      <c r="AL50" s="1693"/>
      <c r="AM50" s="1691" t="s">
        <v>86</v>
      </c>
      <c r="AN50" s="1692"/>
      <c r="AO50" s="1693"/>
      <c r="AP50" s="1691" t="s">
        <v>2</v>
      </c>
      <c r="AQ50" s="1692"/>
      <c r="AR50" s="1693"/>
      <c r="AS50" s="1691" t="s">
        <v>87</v>
      </c>
      <c r="AT50" s="1692"/>
      <c r="AU50" s="1693"/>
      <c r="AV50" s="1691" t="s">
        <v>387</v>
      </c>
      <c r="AW50" s="1692"/>
      <c r="AX50" s="1692"/>
      <c r="AY50" s="1692"/>
      <c r="AZ50" s="1692"/>
      <c r="BA50" s="1692"/>
      <c r="BB50" s="1692"/>
      <c r="BC50" s="1692"/>
      <c r="BD50" s="1693"/>
      <c r="BE50" s="1691" t="s">
        <v>86</v>
      </c>
      <c r="BF50" s="1692"/>
      <c r="BG50" s="1693"/>
      <c r="BH50" s="1691" t="s">
        <v>2</v>
      </c>
      <c r="BI50" s="1692"/>
      <c r="BJ50" s="1693"/>
      <c r="BK50" s="1691" t="s">
        <v>87</v>
      </c>
      <c r="BL50" s="1692"/>
      <c r="BM50" s="1693"/>
      <c r="BP50" s="1667"/>
      <c r="BQ50" s="1667"/>
      <c r="BR50" s="1667"/>
      <c r="BS50" s="1667"/>
      <c r="BT50" s="1667"/>
      <c r="BU50" s="1667"/>
      <c r="BV50" s="1667"/>
      <c r="BW50" s="1667"/>
      <c r="BX50" s="1667"/>
      <c r="BY50" s="1667"/>
      <c r="BZ50" s="1667"/>
      <c r="CA50" s="1667"/>
      <c r="CB50" s="1667"/>
      <c r="CC50" s="1667"/>
      <c r="CD50" s="1667"/>
      <c r="CE50" s="1674"/>
      <c r="CF50" s="1675"/>
      <c r="CG50" s="1676"/>
      <c r="CH50" s="1674"/>
      <c r="CI50" s="1675"/>
      <c r="CJ50" s="1676"/>
      <c r="CK50" s="1674"/>
      <c r="CL50" s="1675"/>
      <c r="CM50" s="1675"/>
      <c r="CN50" s="1674"/>
      <c r="CO50" s="1675"/>
      <c r="CP50" s="1676"/>
      <c r="CQ50" s="1667"/>
      <c r="CR50" s="1667"/>
      <c r="CS50" s="1667"/>
      <c r="CT50" s="1711"/>
      <c r="CU50" s="1691" t="s">
        <v>84</v>
      </c>
      <c r="CV50" s="1692"/>
      <c r="CW50" s="1693"/>
      <c r="CX50" s="1691" t="s">
        <v>85</v>
      </c>
      <c r="CY50" s="1692"/>
      <c r="CZ50" s="1693"/>
      <c r="DA50" s="1691" t="s">
        <v>86</v>
      </c>
      <c r="DB50" s="1692"/>
      <c r="DC50" s="1693"/>
      <c r="DD50" s="1691" t="s">
        <v>2</v>
      </c>
      <c r="DE50" s="1692"/>
      <c r="DF50" s="1693"/>
      <c r="DG50" s="1691" t="s">
        <v>87</v>
      </c>
      <c r="DH50" s="1692"/>
      <c r="DI50" s="1693"/>
      <c r="DJ50" s="1691" t="s">
        <v>387</v>
      </c>
      <c r="DK50" s="1692"/>
      <c r="DL50" s="1692"/>
      <c r="DM50" s="1692"/>
      <c r="DN50" s="1692"/>
      <c r="DO50" s="1692"/>
      <c r="DP50" s="1692"/>
      <c r="DQ50" s="1692"/>
      <c r="DR50" s="1693"/>
      <c r="DS50" s="1691" t="s">
        <v>86</v>
      </c>
      <c r="DT50" s="1692"/>
      <c r="DU50" s="1693"/>
      <c r="DV50" s="1691" t="s">
        <v>2</v>
      </c>
      <c r="DW50" s="1692"/>
      <c r="DX50" s="1693"/>
      <c r="DY50" s="1691" t="s">
        <v>87</v>
      </c>
      <c r="DZ50" s="1692"/>
      <c r="EA50" s="1693"/>
    </row>
    <row r="51" spans="1:131" ht="15.75" customHeight="1" x14ac:dyDescent="0.15">
      <c r="B51" s="1667"/>
      <c r="C51" s="1667"/>
      <c r="D51" s="1667"/>
      <c r="E51" s="1667"/>
      <c r="F51" s="1667"/>
      <c r="G51" s="1667"/>
      <c r="H51" s="1667"/>
      <c r="I51" s="1667"/>
      <c r="J51" s="1667"/>
      <c r="K51" s="1667"/>
      <c r="L51" s="1667"/>
      <c r="M51" s="1667"/>
      <c r="N51" s="1667"/>
      <c r="O51" s="1667"/>
      <c r="P51" s="1667"/>
      <c r="Q51" s="1677"/>
      <c r="R51" s="1678"/>
      <c r="S51" s="1679"/>
      <c r="T51" s="1677"/>
      <c r="U51" s="1678"/>
      <c r="V51" s="1679"/>
      <c r="W51" s="1677"/>
      <c r="X51" s="1678"/>
      <c r="Y51" s="1678"/>
      <c r="Z51" s="1677"/>
      <c r="AA51" s="1678"/>
      <c r="AB51" s="1679"/>
      <c r="AC51" s="1667"/>
      <c r="AD51" s="1667"/>
      <c r="AE51" s="1667"/>
      <c r="AF51" s="1711"/>
      <c r="AG51" s="1694"/>
      <c r="AH51" s="1695"/>
      <c r="AI51" s="1696"/>
      <c r="AJ51" s="1694"/>
      <c r="AK51" s="1695"/>
      <c r="AL51" s="1696"/>
      <c r="AM51" s="1694"/>
      <c r="AN51" s="1695"/>
      <c r="AO51" s="1696"/>
      <c r="AP51" s="1694"/>
      <c r="AQ51" s="1695"/>
      <c r="AR51" s="1696"/>
      <c r="AS51" s="1694"/>
      <c r="AT51" s="1695"/>
      <c r="AU51" s="1696"/>
      <c r="AV51" s="1694"/>
      <c r="AW51" s="1695"/>
      <c r="AX51" s="1695"/>
      <c r="AY51" s="1695"/>
      <c r="AZ51" s="1695"/>
      <c r="BA51" s="1695"/>
      <c r="BB51" s="1695"/>
      <c r="BC51" s="1695"/>
      <c r="BD51" s="1696"/>
      <c r="BE51" s="1694"/>
      <c r="BF51" s="1695"/>
      <c r="BG51" s="1696"/>
      <c r="BH51" s="1694"/>
      <c r="BI51" s="1695"/>
      <c r="BJ51" s="1696"/>
      <c r="BK51" s="1694"/>
      <c r="BL51" s="1695"/>
      <c r="BM51" s="1696"/>
      <c r="BP51" s="1667"/>
      <c r="BQ51" s="1667"/>
      <c r="BR51" s="1667"/>
      <c r="BS51" s="1667"/>
      <c r="BT51" s="1667"/>
      <c r="BU51" s="1667"/>
      <c r="BV51" s="1667"/>
      <c r="BW51" s="1667"/>
      <c r="BX51" s="1667"/>
      <c r="BY51" s="1667"/>
      <c r="BZ51" s="1667"/>
      <c r="CA51" s="1667"/>
      <c r="CB51" s="1667"/>
      <c r="CC51" s="1667"/>
      <c r="CD51" s="1667"/>
      <c r="CE51" s="1677"/>
      <c r="CF51" s="1678"/>
      <c r="CG51" s="1679"/>
      <c r="CH51" s="1677"/>
      <c r="CI51" s="1678"/>
      <c r="CJ51" s="1679"/>
      <c r="CK51" s="1677"/>
      <c r="CL51" s="1678"/>
      <c r="CM51" s="1678"/>
      <c r="CN51" s="1677"/>
      <c r="CO51" s="1678"/>
      <c r="CP51" s="1679"/>
      <c r="CQ51" s="1667"/>
      <c r="CR51" s="1667"/>
      <c r="CS51" s="1667"/>
      <c r="CT51" s="1711"/>
      <c r="CU51" s="1694"/>
      <c r="CV51" s="1695"/>
      <c r="CW51" s="1696"/>
      <c r="CX51" s="1694"/>
      <c r="CY51" s="1695"/>
      <c r="CZ51" s="1696"/>
      <c r="DA51" s="1694"/>
      <c r="DB51" s="1695"/>
      <c r="DC51" s="1696"/>
      <c r="DD51" s="1694"/>
      <c r="DE51" s="1695"/>
      <c r="DF51" s="1696"/>
      <c r="DG51" s="1694"/>
      <c r="DH51" s="1695"/>
      <c r="DI51" s="1696"/>
      <c r="DJ51" s="1694"/>
      <c r="DK51" s="1695"/>
      <c r="DL51" s="1695"/>
      <c r="DM51" s="1695"/>
      <c r="DN51" s="1695"/>
      <c r="DO51" s="1695"/>
      <c r="DP51" s="1695"/>
      <c r="DQ51" s="1695"/>
      <c r="DR51" s="1696"/>
      <c r="DS51" s="1694"/>
      <c r="DT51" s="1695"/>
      <c r="DU51" s="1696"/>
      <c r="DV51" s="1694"/>
      <c r="DW51" s="1695"/>
      <c r="DX51" s="1696"/>
      <c r="DY51" s="1694"/>
      <c r="DZ51" s="1695"/>
      <c r="EA51" s="1696"/>
    </row>
    <row r="52" spans="1:131" ht="18.75" customHeight="1" x14ac:dyDescent="0.15">
      <c r="A52" s="1735" t="s">
        <v>110</v>
      </c>
      <c r="B52" s="1703">
        <f>年末調整1!$C$10</f>
        <v>0</v>
      </c>
      <c r="C52" s="1703"/>
      <c r="D52" s="1703"/>
      <c r="E52" s="1703">
        <f>年末調整1!$E$10</f>
        <v>0</v>
      </c>
      <c r="F52" s="1703"/>
      <c r="G52" s="1703"/>
      <c r="H52" s="1703">
        <f>年末調整1!$G$10</f>
        <v>0</v>
      </c>
      <c r="I52" s="1703"/>
      <c r="J52" s="1703"/>
      <c r="K52" s="1703">
        <f>年末調整1!$I$10</f>
        <v>0</v>
      </c>
      <c r="L52" s="1703"/>
      <c r="M52" s="1703"/>
      <c r="N52" s="1703">
        <f>年末調整1!$K$10</f>
        <v>0</v>
      </c>
      <c r="O52" s="1703"/>
      <c r="P52" s="1703"/>
      <c r="Q52" s="1703">
        <f>年末調整1!$M$10</f>
        <v>0</v>
      </c>
      <c r="R52" s="1703"/>
      <c r="S52" s="1703"/>
      <c r="T52" s="1703">
        <f>年末調整1!$O$10</f>
        <v>0</v>
      </c>
      <c r="U52" s="1703"/>
      <c r="V52" s="1703"/>
      <c r="W52" s="1703">
        <f>年末調整1!$Q$10</f>
        <v>0</v>
      </c>
      <c r="X52" s="1703"/>
      <c r="Y52" s="1703"/>
      <c r="Z52" s="1703">
        <f>年末調整1!$S$10</f>
        <v>0</v>
      </c>
      <c r="AA52" s="1703"/>
      <c r="AB52" s="1703"/>
      <c r="AC52" s="1703">
        <f>年末調整1!$U$10</f>
        <v>0</v>
      </c>
      <c r="AD52" s="1703"/>
      <c r="AE52" s="1703"/>
      <c r="AF52" s="1711"/>
      <c r="AG52" s="1354">
        <f>従業員情報!$H$30</f>
        <v>0</v>
      </c>
      <c r="AH52" s="1801"/>
      <c r="AI52" s="1355"/>
      <c r="AJ52" s="1354"/>
      <c r="AK52" s="1801"/>
      <c r="AL52" s="1355"/>
      <c r="AM52" s="1795">
        <f>従業員情報!$N$30</f>
        <v>0</v>
      </c>
      <c r="AN52" s="1796"/>
      <c r="AO52" s="1797"/>
      <c r="AP52" s="1795">
        <f>従業員情報!$Q$30</f>
        <v>0</v>
      </c>
      <c r="AQ52" s="1796"/>
      <c r="AR52" s="1797"/>
      <c r="AS52" s="1795">
        <f>従業員情報!$T$30</f>
        <v>0</v>
      </c>
      <c r="AT52" s="1796"/>
      <c r="AU52" s="1797"/>
      <c r="AV52" s="1697">
        <f>従業員情報!$H$22</f>
        <v>0</v>
      </c>
      <c r="AW52" s="1698"/>
      <c r="AX52" s="1698"/>
      <c r="AY52" s="1698"/>
      <c r="AZ52" s="1698"/>
      <c r="BA52" s="1698"/>
      <c r="BB52" s="1698"/>
      <c r="BC52" s="1698"/>
      <c r="BD52" s="1699"/>
      <c r="BE52" s="1697">
        <f>従業員情報!$L$22</f>
        <v>3</v>
      </c>
      <c r="BF52" s="1698"/>
      <c r="BG52" s="1699"/>
      <c r="BH52" s="1697">
        <f>従業員情報!$N$22</f>
        <v>4</v>
      </c>
      <c r="BI52" s="1698"/>
      <c r="BJ52" s="1699"/>
      <c r="BK52" s="1697">
        <f>従業員情報!$P$22</f>
        <v>5</v>
      </c>
      <c r="BL52" s="1698"/>
      <c r="BM52" s="1699"/>
      <c r="BO52" s="1735" t="s">
        <v>151</v>
      </c>
      <c r="BP52" s="1703">
        <f>年末調整1!$C$10</f>
        <v>0</v>
      </c>
      <c r="BQ52" s="1703"/>
      <c r="BR52" s="1703"/>
      <c r="BS52" s="1703">
        <f>年末調整1!$E$10</f>
        <v>0</v>
      </c>
      <c r="BT52" s="1703"/>
      <c r="BU52" s="1703"/>
      <c r="BV52" s="1703">
        <f>年末調整1!$G$10</f>
        <v>0</v>
      </c>
      <c r="BW52" s="1703"/>
      <c r="BX52" s="1703"/>
      <c r="BY52" s="1703">
        <f>年末調整1!$I$10</f>
        <v>0</v>
      </c>
      <c r="BZ52" s="1703"/>
      <c r="CA52" s="1703"/>
      <c r="CB52" s="1703">
        <f>年末調整1!$K$10</f>
        <v>0</v>
      </c>
      <c r="CC52" s="1703"/>
      <c r="CD52" s="1703"/>
      <c r="CE52" s="1703">
        <f>年末調整1!$M$10</f>
        <v>0</v>
      </c>
      <c r="CF52" s="1703"/>
      <c r="CG52" s="1703"/>
      <c r="CH52" s="1703">
        <f>年末調整1!$O$10</f>
        <v>0</v>
      </c>
      <c r="CI52" s="1703"/>
      <c r="CJ52" s="1703"/>
      <c r="CK52" s="1703">
        <f>年末調整1!$Q$10</f>
        <v>0</v>
      </c>
      <c r="CL52" s="1703"/>
      <c r="CM52" s="1703"/>
      <c r="CN52" s="1703">
        <f>年末調整1!$S$10</f>
        <v>0</v>
      </c>
      <c r="CO52" s="1703"/>
      <c r="CP52" s="1703"/>
      <c r="CQ52" s="1703">
        <f>年末調整1!$U$10</f>
        <v>0</v>
      </c>
      <c r="CR52" s="1703"/>
      <c r="CS52" s="1703"/>
      <c r="CT52" s="1711"/>
      <c r="CU52" s="1354">
        <f>従業員情報!$H$30</f>
        <v>0</v>
      </c>
      <c r="CV52" s="1801"/>
      <c r="CW52" s="1355"/>
      <c r="CX52" s="1354"/>
      <c r="CY52" s="1801"/>
      <c r="CZ52" s="1355"/>
      <c r="DA52" s="1795">
        <f>従業員情報!$N$30</f>
        <v>0</v>
      </c>
      <c r="DB52" s="1796"/>
      <c r="DC52" s="1797"/>
      <c r="DD52" s="1795">
        <f>従業員情報!$Q$30</f>
        <v>0</v>
      </c>
      <c r="DE52" s="1796"/>
      <c r="DF52" s="1797"/>
      <c r="DG52" s="1795">
        <f>従業員情報!$T$30</f>
        <v>0</v>
      </c>
      <c r="DH52" s="1796"/>
      <c r="DI52" s="1797"/>
      <c r="DJ52" s="1697">
        <f>従業員情報!$H$22</f>
        <v>0</v>
      </c>
      <c r="DK52" s="1698"/>
      <c r="DL52" s="1698"/>
      <c r="DM52" s="1698"/>
      <c r="DN52" s="1698"/>
      <c r="DO52" s="1698"/>
      <c r="DP52" s="1698"/>
      <c r="DQ52" s="1698"/>
      <c r="DR52" s="1699"/>
      <c r="DS52" s="1697">
        <f>従業員情報!$L$22</f>
        <v>3</v>
      </c>
      <c r="DT52" s="1698"/>
      <c r="DU52" s="1699"/>
      <c r="DV52" s="1697">
        <f>従業員情報!$N$22</f>
        <v>4</v>
      </c>
      <c r="DW52" s="1698"/>
      <c r="DX52" s="1699"/>
      <c r="DY52" s="1697">
        <f>従業員情報!$P$22</f>
        <v>5</v>
      </c>
      <c r="DZ52" s="1698"/>
      <c r="EA52" s="1699"/>
    </row>
    <row r="53" spans="1:131" ht="18.75" customHeight="1" x14ac:dyDescent="0.15">
      <c r="A53" s="1735"/>
      <c r="B53" s="1703"/>
      <c r="C53" s="1703"/>
      <c r="D53" s="1703"/>
      <c r="E53" s="1703"/>
      <c r="F53" s="1703"/>
      <c r="G53" s="1703"/>
      <c r="H53" s="1703"/>
      <c r="I53" s="1703"/>
      <c r="J53" s="1703"/>
      <c r="K53" s="1703"/>
      <c r="L53" s="1703"/>
      <c r="M53" s="1703"/>
      <c r="N53" s="1703"/>
      <c r="O53" s="1703"/>
      <c r="P53" s="1703"/>
      <c r="Q53" s="1703"/>
      <c r="R53" s="1703"/>
      <c r="S53" s="1703"/>
      <c r="T53" s="1703"/>
      <c r="U53" s="1703"/>
      <c r="V53" s="1703"/>
      <c r="W53" s="1703"/>
      <c r="X53" s="1703"/>
      <c r="Y53" s="1703"/>
      <c r="Z53" s="1703"/>
      <c r="AA53" s="1703"/>
      <c r="AB53" s="1703"/>
      <c r="AC53" s="1703"/>
      <c r="AD53" s="1703"/>
      <c r="AE53" s="1703"/>
      <c r="AF53" s="1712"/>
      <c r="AG53" s="1811"/>
      <c r="AH53" s="1812"/>
      <c r="AI53" s="1813"/>
      <c r="AJ53" s="1811">
        <f>従業員情報!$K$30</f>
        <v>0</v>
      </c>
      <c r="AK53" s="1812"/>
      <c r="AL53" s="1813"/>
      <c r="AM53" s="1798">
        <f>従業員情報!$K$33</f>
        <v>0</v>
      </c>
      <c r="AN53" s="1799"/>
      <c r="AO53" s="1800"/>
      <c r="AP53" s="1798" t="e">
        <f>従業員情報!#REF!</f>
        <v>#REF!</v>
      </c>
      <c r="AQ53" s="1799"/>
      <c r="AR53" s="1800"/>
      <c r="AS53" s="1798" t="e">
        <f>従業員情報!#REF!</f>
        <v>#REF!</v>
      </c>
      <c r="AT53" s="1799"/>
      <c r="AU53" s="1800"/>
      <c r="AV53" s="1700"/>
      <c r="AW53" s="1701"/>
      <c r="AX53" s="1701"/>
      <c r="AY53" s="1701"/>
      <c r="AZ53" s="1701"/>
      <c r="BA53" s="1701"/>
      <c r="BB53" s="1701"/>
      <c r="BC53" s="1701"/>
      <c r="BD53" s="1702"/>
      <c r="BE53" s="1700"/>
      <c r="BF53" s="1701"/>
      <c r="BG53" s="1702"/>
      <c r="BH53" s="1700"/>
      <c r="BI53" s="1701"/>
      <c r="BJ53" s="1702"/>
      <c r="BK53" s="1700"/>
      <c r="BL53" s="1701"/>
      <c r="BM53" s="1702"/>
      <c r="BO53" s="1735"/>
      <c r="BP53" s="1703"/>
      <c r="BQ53" s="1703"/>
      <c r="BR53" s="1703"/>
      <c r="BS53" s="1703"/>
      <c r="BT53" s="1703"/>
      <c r="BU53" s="1703"/>
      <c r="BV53" s="1703"/>
      <c r="BW53" s="1703"/>
      <c r="BX53" s="1703"/>
      <c r="BY53" s="1703"/>
      <c r="BZ53" s="1703"/>
      <c r="CA53" s="1703"/>
      <c r="CB53" s="1703"/>
      <c r="CC53" s="1703"/>
      <c r="CD53" s="1703"/>
      <c r="CE53" s="1703"/>
      <c r="CF53" s="1703"/>
      <c r="CG53" s="1703"/>
      <c r="CH53" s="1703"/>
      <c r="CI53" s="1703"/>
      <c r="CJ53" s="1703"/>
      <c r="CK53" s="1703"/>
      <c r="CL53" s="1703"/>
      <c r="CM53" s="1703"/>
      <c r="CN53" s="1703"/>
      <c r="CO53" s="1703"/>
      <c r="CP53" s="1703"/>
      <c r="CQ53" s="1703"/>
      <c r="CR53" s="1703"/>
      <c r="CS53" s="1703"/>
      <c r="CT53" s="1712"/>
      <c r="CU53" s="1811"/>
      <c r="CV53" s="1812"/>
      <c r="CW53" s="1813"/>
      <c r="CX53" s="1811">
        <f>従業員情報!$K$30</f>
        <v>0</v>
      </c>
      <c r="CY53" s="1812"/>
      <c r="CZ53" s="1813"/>
      <c r="DA53" s="1798">
        <f>従業員情報!$K$33</f>
        <v>0</v>
      </c>
      <c r="DB53" s="1799"/>
      <c r="DC53" s="1800"/>
      <c r="DD53" s="1798" t="e">
        <f>従業員情報!#REF!</f>
        <v>#REF!</v>
      </c>
      <c r="DE53" s="1799"/>
      <c r="DF53" s="1800"/>
      <c r="DG53" s="1798" t="e">
        <f>従業員情報!#REF!</f>
        <v>#REF!</v>
      </c>
      <c r="DH53" s="1799"/>
      <c r="DI53" s="1800"/>
      <c r="DJ53" s="1700"/>
      <c r="DK53" s="1701"/>
      <c r="DL53" s="1701"/>
      <c r="DM53" s="1701"/>
      <c r="DN53" s="1701"/>
      <c r="DO53" s="1701"/>
      <c r="DP53" s="1701"/>
      <c r="DQ53" s="1701"/>
      <c r="DR53" s="1702"/>
      <c r="DS53" s="1700"/>
      <c r="DT53" s="1701"/>
      <c r="DU53" s="1702"/>
      <c r="DV53" s="1700"/>
      <c r="DW53" s="1701"/>
      <c r="DX53" s="1702"/>
      <c r="DY53" s="1700"/>
      <c r="DZ53" s="1701"/>
      <c r="EA53" s="1702"/>
    </row>
    <row r="54" spans="1:131" ht="34.5" customHeight="1" x14ac:dyDescent="0.15">
      <c r="A54" s="1735"/>
      <c r="B54" s="1716" t="s">
        <v>221</v>
      </c>
      <c r="C54" s="1716"/>
      <c r="D54" s="1716"/>
      <c r="E54" s="1717" t="s">
        <v>222</v>
      </c>
      <c r="F54" s="1718"/>
      <c r="G54" s="1718"/>
      <c r="H54" s="1718"/>
      <c r="I54" s="1718"/>
      <c r="J54" s="1718"/>
      <c r="K54" s="1719"/>
      <c r="L54" s="1727" t="str">
        <f>DBCS(事業者情報!$I$12)</f>
        <v/>
      </c>
      <c r="M54" s="1728"/>
      <c r="N54" s="1361" t="str">
        <f>DBCS(事業者情報!$J$12)</f>
        <v/>
      </c>
      <c r="O54" s="1363"/>
      <c r="P54" s="1363"/>
      <c r="Q54" s="1363"/>
      <c r="R54" s="1363"/>
      <c r="S54" s="1363"/>
      <c r="T54" s="1363"/>
      <c r="U54" s="1363"/>
      <c r="V54" s="1363" t="str">
        <f>DBCS(事業者情報!$M$12)</f>
        <v/>
      </c>
      <c r="W54" s="1363"/>
      <c r="X54" s="1363"/>
      <c r="Y54" s="1363"/>
      <c r="Z54" s="1363"/>
      <c r="AA54" s="1363"/>
      <c r="AB54" s="1363"/>
      <c r="AC54" s="1363"/>
      <c r="AD54" s="1363" t="str">
        <f>DBCS(事業者情報!$P$12)</f>
        <v/>
      </c>
      <c r="AE54" s="1363"/>
      <c r="AF54" s="1363"/>
      <c r="AG54" s="1363"/>
      <c r="AH54" s="1363"/>
      <c r="AI54" s="1363"/>
      <c r="AJ54" s="1363"/>
      <c r="AK54" s="1364"/>
      <c r="AL54" s="215" t="s">
        <v>225</v>
      </c>
      <c r="AM54" s="216"/>
      <c r="AN54" s="216"/>
      <c r="AO54" s="216"/>
      <c r="AP54" s="216"/>
      <c r="AQ54" s="216"/>
      <c r="AR54" s="216"/>
      <c r="AS54" s="217"/>
      <c r="AT54" s="217"/>
      <c r="AU54" s="217"/>
      <c r="AV54" s="217"/>
      <c r="AW54" s="217"/>
      <c r="AX54" s="217"/>
      <c r="AY54" s="217"/>
      <c r="AZ54" s="217"/>
      <c r="BA54" s="217"/>
      <c r="BB54" s="217"/>
      <c r="BC54" s="217"/>
      <c r="BD54" s="217"/>
      <c r="BE54" s="216"/>
      <c r="BF54" s="216"/>
      <c r="BG54" s="216"/>
      <c r="BH54" s="216"/>
      <c r="BI54" s="216"/>
      <c r="BJ54" s="216"/>
      <c r="BK54" s="216"/>
      <c r="BL54" s="216"/>
      <c r="BM54" s="218"/>
      <c r="BO54" s="1735"/>
      <c r="BP54" s="1716" t="s">
        <v>221</v>
      </c>
      <c r="BQ54" s="1716"/>
      <c r="BR54" s="1716"/>
      <c r="BS54" s="1717" t="s">
        <v>222</v>
      </c>
      <c r="BT54" s="1718"/>
      <c r="BU54" s="1718"/>
      <c r="BV54" s="1718"/>
      <c r="BW54" s="1718"/>
      <c r="BX54" s="1718"/>
      <c r="BY54" s="1719"/>
      <c r="BZ54" s="1732"/>
      <c r="CA54" s="1733"/>
      <c r="CB54" s="1733"/>
      <c r="CC54" s="1733"/>
      <c r="CD54" s="1733"/>
      <c r="CE54" s="1733"/>
      <c r="CF54" s="1733"/>
      <c r="CG54" s="1733"/>
      <c r="CH54" s="1733"/>
      <c r="CI54" s="1733"/>
      <c r="CJ54" s="1733"/>
      <c r="CK54" s="1733"/>
      <c r="CL54" s="1733"/>
      <c r="CM54" s="1733"/>
      <c r="CN54" s="1733"/>
      <c r="CO54" s="1733"/>
      <c r="CP54" s="1733"/>
      <c r="CQ54" s="1733"/>
      <c r="CR54" s="1733"/>
      <c r="CS54" s="1733"/>
      <c r="CT54" s="1733"/>
      <c r="CU54" s="1733"/>
      <c r="CV54" s="1733"/>
      <c r="CW54" s="1733"/>
      <c r="CX54" s="1733"/>
      <c r="CY54" s="1734"/>
      <c r="CZ54" s="215"/>
      <c r="DA54" s="216"/>
      <c r="DB54" s="216"/>
      <c r="DC54" s="216"/>
      <c r="DD54" s="216"/>
      <c r="DE54" s="216"/>
      <c r="DF54" s="216"/>
      <c r="DG54" s="217"/>
      <c r="DH54" s="217"/>
      <c r="DI54" s="217"/>
      <c r="DJ54" s="217"/>
      <c r="DK54" s="217"/>
      <c r="DL54" s="217"/>
      <c r="DM54" s="217"/>
      <c r="DN54" s="217"/>
      <c r="DO54" s="217"/>
      <c r="DP54" s="217"/>
      <c r="DQ54" s="217"/>
      <c r="DR54" s="217"/>
      <c r="DS54" s="216"/>
      <c r="DT54" s="216"/>
      <c r="DU54" s="216"/>
      <c r="DV54" s="216"/>
      <c r="DW54" s="216"/>
      <c r="DX54" s="216"/>
      <c r="DY54" s="216"/>
      <c r="DZ54" s="216"/>
      <c r="EA54" s="218"/>
    </row>
    <row r="55" spans="1:131" ht="47.25" customHeight="1" x14ac:dyDescent="0.15">
      <c r="A55" s="1735"/>
      <c r="B55" s="1716"/>
      <c r="C55" s="1716"/>
      <c r="D55" s="1716"/>
      <c r="E55" s="1717" t="s">
        <v>223</v>
      </c>
      <c r="F55" s="1718"/>
      <c r="G55" s="1718"/>
      <c r="H55" s="1718"/>
      <c r="I55" s="1718"/>
      <c r="J55" s="1718"/>
      <c r="K55" s="1719"/>
      <c r="L55" s="1729">
        <f>事業者情報!$I$9</f>
        <v>0</v>
      </c>
      <c r="M55" s="1730"/>
      <c r="N55" s="1730"/>
      <c r="O55" s="1730"/>
      <c r="P55" s="1730"/>
      <c r="Q55" s="1730"/>
      <c r="R55" s="1730"/>
      <c r="S55" s="1730"/>
      <c r="T55" s="1730"/>
      <c r="U55" s="1730"/>
      <c r="V55" s="1730"/>
      <c r="W55" s="1730"/>
      <c r="X55" s="1730"/>
      <c r="Y55" s="1730"/>
      <c r="Z55" s="1730"/>
      <c r="AA55" s="1730"/>
      <c r="AB55" s="1730"/>
      <c r="AC55" s="1730"/>
      <c r="AD55" s="1730"/>
      <c r="AE55" s="1730"/>
      <c r="AF55" s="1730"/>
      <c r="AG55" s="1730"/>
      <c r="AH55" s="1730"/>
      <c r="AI55" s="1730"/>
      <c r="AJ55" s="1730"/>
      <c r="AK55" s="1730"/>
      <c r="AL55" s="1730"/>
      <c r="AM55" s="1730"/>
      <c r="AN55" s="1730"/>
      <c r="AO55" s="1730"/>
      <c r="AP55" s="1730"/>
      <c r="AQ55" s="1730"/>
      <c r="AR55" s="1730"/>
      <c r="AS55" s="1730"/>
      <c r="AT55" s="1730"/>
      <c r="AU55" s="1730"/>
      <c r="AV55" s="1730"/>
      <c r="AW55" s="1730"/>
      <c r="AX55" s="1730"/>
      <c r="AY55" s="1730"/>
      <c r="AZ55" s="1730"/>
      <c r="BA55" s="1730"/>
      <c r="BB55" s="1730"/>
      <c r="BC55" s="1730"/>
      <c r="BD55" s="1730"/>
      <c r="BE55" s="1730"/>
      <c r="BF55" s="1730"/>
      <c r="BG55" s="1730"/>
      <c r="BH55" s="1730"/>
      <c r="BI55" s="1730"/>
      <c r="BJ55" s="1730"/>
      <c r="BK55" s="1730"/>
      <c r="BL55" s="1730"/>
      <c r="BM55" s="1731"/>
      <c r="BN55" s="141"/>
      <c r="BO55" s="1735"/>
      <c r="BP55" s="1716"/>
      <c r="BQ55" s="1716"/>
      <c r="BR55" s="1716"/>
      <c r="BS55" s="1717" t="s">
        <v>223</v>
      </c>
      <c r="BT55" s="1718"/>
      <c r="BU55" s="1718"/>
      <c r="BV55" s="1718"/>
      <c r="BW55" s="1718"/>
      <c r="BX55" s="1718"/>
      <c r="BY55" s="1719"/>
      <c r="BZ55" s="1729">
        <f>事業者情報!$I$9</f>
        <v>0</v>
      </c>
      <c r="CA55" s="1730"/>
      <c r="CB55" s="1730"/>
      <c r="CC55" s="1730"/>
      <c r="CD55" s="1730"/>
      <c r="CE55" s="1730"/>
      <c r="CF55" s="1730"/>
      <c r="CG55" s="1730"/>
      <c r="CH55" s="1730"/>
      <c r="CI55" s="1730"/>
      <c r="CJ55" s="1730"/>
      <c r="CK55" s="1730"/>
      <c r="CL55" s="1730"/>
      <c r="CM55" s="1730"/>
      <c r="CN55" s="1730"/>
      <c r="CO55" s="1730"/>
      <c r="CP55" s="1730"/>
      <c r="CQ55" s="1730"/>
      <c r="CR55" s="1730"/>
      <c r="CS55" s="1730"/>
      <c r="CT55" s="1730"/>
      <c r="CU55" s="1730"/>
      <c r="CV55" s="1730"/>
      <c r="CW55" s="1730"/>
      <c r="CX55" s="1730"/>
      <c r="CY55" s="1730"/>
      <c r="CZ55" s="1730"/>
      <c r="DA55" s="1730"/>
      <c r="DB55" s="1730"/>
      <c r="DC55" s="1730"/>
      <c r="DD55" s="1730"/>
      <c r="DE55" s="1730"/>
      <c r="DF55" s="1730"/>
      <c r="DG55" s="1730"/>
      <c r="DH55" s="1730"/>
      <c r="DI55" s="1730"/>
      <c r="DJ55" s="1730"/>
      <c r="DK55" s="1730"/>
      <c r="DL55" s="1730"/>
      <c r="DM55" s="1730"/>
      <c r="DN55" s="1730"/>
      <c r="DO55" s="1730"/>
      <c r="DP55" s="1730"/>
      <c r="DQ55" s="1730"/>
      <c r="DR55" s="1730"/>
      <c r="DS55" s="1730"/>
      <c r="DT55" s="1730"/>
      <c r="DU55" s="1730"/>
      <c r="DV55" s="1730"/>
      <c r="DW55" s="1730"/>
      <c r="DX55" s="1730"/>
      <c r="DY55" s="1730"/>
      <c r="DZ55" s="1730"/>
      <c r="EA55" s="1731"/>
    </row>
    <row r="56" spans="1:131" ht="33.75" customHeight="1" x14ac:dyDescent="0.2">
      <c r="A56" s="1735"/>
      <c r="B56" s="1716"/>
      <c r="C56" s="1716"/>
      <c r="D56" s="1716"/>
      <c r="E56" s="1717" t="s">
        <v>224</v>
      </c>
      <c r="F56" s="1718"/>
      <c r="G56" s="1718"/>
      <c r="H56" s="1718"/>
      <c r="I56" s="1718"/>
      <c r="J56" s="1718"/>
      <c r="K56" s="1719"/>
      <c r="L56" s="1722">
        <f>事業者情報!$I$10</f>
        <v>0</v>
      </c>
      <c r="M56" s="1723"/>
      <c r="N56" s="1723"/>
      <c r="O56" s="1723"/>
      <c r="P56" s="1723"/>
      <c r="Q56" s="1723"/>
      <c r="R56" s="1723"/>
      <c r="S56" s="1723"/>
      <c r="T56" s="1723"/>
      <c r="U56" s="1723"/>
      <c r="V56" s="1723"/>
      <c r="W56" s="1723"/>
      <c r="X56" s="1723"/>
      <c r="Y56" s="1723"/>
      <c r="Z56" s="1723"/>
      <c r="AA56" s="1723"/>
      <c r="AB56" s="1723"/>
      <c r="AC56" s="1723"/>
      <c r="AD56" s="1723"/>
      <c r="AE56" s="1723"/>
      <c r="AF56" s="1723"/>
      <c r="AG56" s="1723"/>
      <c r="AH56" s="1723"/>
      <c r="AI56" s="1723"/>
      <c r="AJ56" s="1723"/>
      <c r="AK56" s="1723"/>
      <c r="AL56" s="1723"/>
      <c r="AM56" s="1723"/>
      <c r="AN56" s="1723"/>
      <c r="AO56" s="1723"/>
      <c r="AP56" s="1723"/>
      <c r="AQ56" s="1723"/>
      <c r="AR56" s="1723"/>
      <c r="AS56" s="1723"/>
      <c r="AT56" s="1723"/>
      <c r="AU56" s="1723"/>
      <c r="AV56" s="1721" t="s">
        <v>102</v>
      </c>
      <c r="AW56" s="1721"/>
      <c r="AX56" s="1721"/>
      <c r="AY56" s="219"/>
      <c r="AZ56" s="220">
        <f>事業者情報!$I$11</f>
        <v>0</v>
      </c>
      <c r="BA56" s="219"/>
      <c r="BB56" s="219"/>
      <c r="BC56" s="219"/>
      <c r="BD56" s="219"/>
      <c r="BE56" s="219"/>
      <c r="BF56" s="219"/>
      <c r="BG56" s="219"/>
      <c r="BH56" s="219"/>
      <c r="BI56" s="219"/>
      <c r="BJ56" s="219"/>
      <c r="BK56" s="219"/>
      <c r="BL56" s="219"/>
      <c r="BM56" s="221"/>
      <c r="BN56" s="141"/>
      <c r="BO56" s="1735"/>
      <c r="BP56" s="1716"/>
      <c r="BQ56" s="1716"/>
      <c r="BR56" s="1716"/>
      <c r="BS56" s="1717" t="s">
        <v>224</v>
      </c>
      <c r="BT56" s="1718"/>
      <c r="BU56" s="1718"/>
      <c r="BV56" s="1718"/>
      <c r="BW56" s="1718"/>
      <c r="BX56" s="1718"/>
      <c r="BY56" s="1719"/>
      <c r="BZ56" s="1722">
        <f>事業者情報!$I$10</f>
        <v>0</v>
      </c>
      <c r="CA56" s="1723"/>
      <c r="CB56" s="1723"/>
      <c r="CC56" s="1723"/>
      <c r="CD56" s="1723"/>
      <c r="CE56" s="1723"/>
      <c r="CF56" s="1723"/>
      <c r="CG56" s="1723"/>
      <c r="CH56" s="1723"/>
      <c r="CI56" s="1723"/>
      <c r="CJ56" s="1723"/>
      <c r="CK56" s="1723"/>
      <c r="CL56" s="1723"/>
      <c r="CM56" s="1723"/>
      <c r="CN56" s="1723"/>
      <c r="CO56" s="1723"/>
      <c r="CP56" s="1723"/>
      <c r="CQ56" s="1723"/>
      <c r="CR56" s="1723"/>
      <c r="CS56" s="1723"/>
      <c r="CT56" s="1723"/>
      <c r="CU56" s="1723"/>
      <c r="CV56" s="1723"/>
      <c r="CW56" s="1723"/>
      <c r="CX56" s="1723"/>
      <c r="CY56" s="1723"/>
      <c r="CZ56" s="1723"/>
      <c r="DA56" s="1723"/>
      <c r="DB56" s="1723"/>
      <c r="DC56" s="1723"/>
      <c r="DD56" s="1723"/>
      <c r="DE56" s="1723"/>
      <c r="DF56" s="1723"/>
      <c r="DG56" s="1723"/>
      <c r="DH56" s="1723"/>
      <c r="DI56" s="1723"/>
      <c r="DJ56" s="1721" t="s">
        <v>102</v>
      </c>
      <c r="DK56" s="1721"/>
      <c r="DL56" s="1721"/>
      <c r="DM56" s="219"/>
      <c r="DN56" s="220">
        <f>事業者情報!$I$11</f>
        <v>0</v>
      </c>
      <c r="DO56" s="219"/>
      <c r="DP56" s="219"/>
      <c r="DQ56" s="219"/>
      <c r="DR56" s="219"/>
      <c r="DS56" s="219"/>
      <c r="DT56" s="219"/>
      <c r="DU56" s="219"/>
      <c r="DV56" s="219"/>
      <c r="DW56" s="219"/>
      <c r="DX56" s="219"/>
      <c r="DY56" s="219"/>
      <c r="DZ56" s="219"/>
      <c r="EA56" s="221"/>
    </row>
    <row r="57" spans="1:131" ht="6.75" customHeight="1" x14ac:dyDescent="0.2">
      <c r="A57" s="154"/>
      <c r="B57" s="155"/>
      <c r="C57" s="155"/>
      <c r="D57" s="156"/>
      <c r="E57" s="156"/>
      <c r="F57" s="156"/>
      <c r="G57" s="156"/>
      <c r="H57" s="156"/>
      <c r="I57" s="156"/>
      <c r="J57" s="156"/>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c r="AL57" s="157"/>
      <c r="AM57" s="157"/>
      <c r="AN57" s="158"/>
      <c r="AO57" s="158"/>
      <c r="AP57" s="159"/>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41"/>
      <c r="BO57" s="154"/>
      <c r="BP57" s="161"/>
      <c r="BQ57" s="161"/>
      <c r="BR57" s="162"/>
      <c r="BS57" s="162"/>
      <c r="BT57" s="162"/>
      <c r="BU57" s="162"/>
      <c r="BV57" s="162"/>
      <c r="BW57" s="162"/>
      <c r="BX57" s="162"/>
      <c r="BY57" s="163"/>
      <c r="BZ57" s="163"/>
      <c r="CA57" s="163"/>
      <c r="CB57" s="163"/>
      <c r="CC57" s="163"/>
      <c r="CD57" s="163"/>
      <c r="CE57" s="163"/>
      <c r="CF57" s="163"/>
      <c r="CG57" s="163"/>
      <c r="CH57" s="163"/>
      <c r="CI57" s="163"/>
      <c r="CJ57" s="163"/>
      <c r="CK57" s="163"/>
      <c r="CL57" s="163"/>
      <c r="CM57" s="163"/>
      <c r="CN57" s="163"/>
      <c r="CO57" s="163"/>
      <c r="CP57" s="163"/>
      <c r="CQ57" s="163"/>
      <c r="CR57" s="163"/>
      <c r="CS57" s="163"/>
      <c r="CT57" s="163"/>
      <c r="CU57" s="163"/>
      <c r="CV57" s="163"/>
      <c r="CW57" s="163"/>
      <c r="CX57" s="163"/>
      <c r="CY57" s="163"/>
      <c r="CZ57" s="163"/>
      <c r="DA57" s="163"/>
      <c r="DB57" s="164"/>
      <c r="DC57" s="164"/>
      <c r="DD57" s="159"/>
      <c r="DE57" s="160"/>
      <c r="DF57" s="160"/>
      <c r="DG57" s="160"/>
      <c r="DH57" s="160"/>
      <c r="DI57" s="160"/>
      <c r="DJ57" s="160"/>
      <c r="DK57" s="160"/>
      <c r="DL57" s="160"/>
      <c r="DM57" s="160"/>
      <c r="DN57" s="160"/>
      <c r="DO57" s="160"/>
      <c r="DP57" s="160"/>
      <c r="DQ57" s="160"/>
      <c r="DR57" s="160"/>
      <c r="DS57" s="160"/>
      <c r="DT57" s="160"/>
      <c r="DU57" s="160"/>
      <c r="DV57" s="160"/>
      <c r="DW57" s="160"/>
      <c r="DX57" s="160"/>
      <c r="DY57" s="165"/>
      <c r="DZ57" s="165"/>
      <c r="EA57" s="165"/>
    </row>
    <row r="58" spans="1:131" ht="21" customHeight="1" x14ac:dyDescent="0.15">
      <c r="A58" s="166"/>
      <c r="B58" s="1837" t="s">
        <v>121</v>
      </c>
      <c r="C58" s="1837"/>
      <c r="D58" s="1837"/>
      <c r="E58" s="1837"/>
      <c r="F58" s="1837"/>
      <c r="G58" s="1837"/>
      <c r="H58" s="1837"/>
      <c r="I58" s="1837"/>
      <c r="J58" s="1838"/>
      <c r="K58" s="1839"/>
      <c r="L58" s="167"/>
      <c r="M58" s="167"/>
      <c r="N58" s="167"/>
      <c r="O58" s="167"/>
      <c r="P58" s="167"/>
      <c r="Q58" s="167"/>
      <c r="R58" s="167"/>
      <c r="S58" s="167"/>
      <c r="T58" s="167"/>
      <c r="U58" s="167"/>
      <c r="V58" s="167"/>
      <c r="W58" s="167"/>
      <c r="X58" s="167"/>
      <c r="Y58" s="168"/>
      <c r="Z58" s="1838"/>
      <c r="AA58" s="1839"/>
      <c r="AB58" s="167"/>
      <c r="AC58" s="167"/>
      <c r="AD58" s="167"/>
      <c r="AE58" s="167"/>
      <c r="AF58" s="167"/>
      <c r="AG58" s="167"/>
      <c r="AH58" s="167"/>
      <c r="AI58" s="167"/>
      <c r="AJ58" s="167"/>
      <c r="AK58" s="167"/>
      <c r="AL58" s="167"/>
      <c r="AM58" s="167"/>
      <c r="AN58" s="167"/>
      <c r="AO58" s="168"/>
      <c r="AP58" s="141"/>
      <c r="AQ58" s="141"/>
      <c r="AR58" s="141"/>
      <c r="AS58" s="141"/>
      <c r="AT58" s="141"/>
      <c r="AU58" s="141"/>
      <c r="AV58" s="141"/>
      <c r="AW58" s="141"/>
      <c r="AX58" s="141"/>
      <c r="AY58" s="141"/>
      <c r="AZ58" s="141"/>
      <c r="BA58" s="141"/>
      <c r="BB58" s="141"/>
      <c r="BC58" s="141"/>
      <c r="BD58" s="141"/>
      <c r="BE58" s="141"/>
      <c r="BF58" s="169"/>
      <c r="BG58" s="169"/>
      <c r="BI58" s="170"/>
      <c r="BJ58" s="171"/>
      <c r="BK58" s="1726">
        <v>375</v>
      </c>
      <c r="BL58" s="1726"/>
      <c r="BM58" s="1726"/>
      <c r="BN58" s="141"/>
      <c r="BO58" s="166"/>
      <c r="BP58" s="1724"/>
      <c r="BQ58" s="1724"/>
      <c r="BR58" s="1724"/>
      <c r="BS58" s="1724"/>
      <c r="BT58" s="1724"/>
      <c r="BU58" s="1724"/>
      <c r="BV58" s="1724"/>
      <c r="BW58" s="1724"/>
      <c r="BX58" s="1725"/>
      <c r="BY58" s="1725"/>
      <c r="BZ58" s="141"/>
      <c r="CA58" s="141"/>
      <c r="CB58" s="141"/>
      <c r="CC58" s="141"/>
      <c r="CD58" s="141"/>
      <c r="CE58" s="141"/>
      <c r="CF58" s="141"/>
      <c r="CG58" s="141"/>
      <c r="CH58" s="141"/>
      <c r="CI58" s="141"/>
      <c r="CJ58" s="141"/>
      <c r="CK58" s="141"/>
      <c r="CL58" s="141"/>
      <c r="CM58" s="141"/>
      <c r="CN58" s="1725"/>
      <c r="CO58" s="1725"/>
      <c r="CP58" s="141"/>
      <c r="CQ58" s="141"/>
      <c r="CR58" s="141"/>
      <c r="CS58" s="141"/>
      <c r="CT58" s="141"/>
      <c r="CU58" s="141"/>
      <c r="CV58" s="141"/>
      <c r="CW58" s="141"/>
      <c r="CX58" s="141"/>
      <c r="CY58" s="141"/>
      <c r="CZ58" s="141"/>
      <c r="DA58" s="141"/>
      <c r="DB58" s="141"/>
      <c r="DC58" s="141"/>
      <c r="DD58" s="141"/>
      <c r="DE58" s="141"/>
      <c r="DF58" s="141"/>
      <c r="DG58" s="141"/>
      <c r="DH58" s="141"/>
      <c r="DI58" s="141"/>
      <c r="DJ58" s="141"/>
      <c r="DK58" s="141"/>
      <c r="DL58" s="141"/>
      <c r="DM58" s="141"/>
      <c r="DN58" s="141"/>
      <c r="DO58" s="141"/>
      <c r="DP58" s="141"/>
      <c r="DQ58" s="141"/>
      <c r="DR58" s="141"/>
      <c r="DS58" s="141"/>
      <c r="DT58" s="169"/>
      <c r="DU58" s="169"/>
      <c r="DW58" s="170"/>
      <c r="DX58" s="171"/>
      <c r="DY58" s="1720"/>
      <c r="DZ58" s="1720"/>
      <c r="EA58" s="1720"/>
    </row>
    <row r="59" spans="1:131" ht="15" customHeight="1" x14ac:dyDescent="0.15">
      <c r="A59" s="166"/>
      <c r="B59" s="172"/>
      <c r="C59" s="172"/>
      <c r="D59" s="172"/>
      <c r="E59" s="172"/>
      <c r="F59" s="172"/>
      <c r="G59" s="172"/>
      <c r="H59" s="172"/>
      <c r="I59" s="172"/>
      <c r="J59" s="171"/>
      <c r="K59" s="171"/>
      <c r="L59" s="141"/>
      <c r="M59" s="141"/>
      <c r="N59" s="141"/>
      <c r="O59" s="141"/>
      <c r="P59" s="141"/>
      <c r="Q59" s="141"/>
      <c r="R59" s="141"/>
      <c r="S59" s="141"/>
      <c r="T59" s="141"/>
      <c r="U59" s="141"/>
      <c r="V59" s="141"/>
      <c r="W59" s="141"/>
      <c r="X59" s="141"/>
      <c r="Y59" s="141"/>
      <c r="Z59" s="171"/>
      <c r="AA59" s="17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69"/>
      <c r="BG59" s="169"/>
      <c r="BI59" s="170"/>
      <c r="BJ59" s="171"/>
      <c r="BK59" s="169"/>
      <c r="BL59" s="141"/>
      <c r="BM59" s="141"/>
      <c r="BN59" s="141"/>
      <c r="BO59" s="166"/>
      <c r="BP59" s="172"/>
      <c r="BQ59" s="172"/>
      <c r="BR59" s="172"/>
      <c r="BS59" s="172"/>
      <c r="BT59" s="172"/>
      <c r="BU59" s="172"/>
      <c r="BV59" s="172"/>
      <c r="BW59" s="172"/>
      <c r="BX59" s="171"/>
      <c r="BY59" s="171"/>
      <c r="BZ59" s="141"/>
      <c r="CA59" s="141"/>
      <c r="CB59" s="141"/>
      <c r="CC59" s="141"/>
      <c r="CD59" s="141"/>
      <c r="CE59" s="141"/>
      <c r="CF59" s="141"/>
      <c r="CG59" s="141"/>
      <c r="CH59" s="141"/>
      <c r="CI59" s="141"/>
      <c r="CJ59" s="141"/>
      <c r="CK59" s="141"/>
      <c r="CL59" s="141"/>
      <c r="CM59" s="141"/>
      <c r="CN59" s="171"/>
      <c r="CO59" s="171"/>
      <c r="CP59" s="141"/>
      <c r="CQ59" s="141"/>
      <c r="CR59" s="141"/>
      <c r="CS59" s="141"/>
      <c r="CT59" s="141"/>
      <c r="CU59" s="141"/>
      <c r="CV59" s="141"/>
      <c r="CW59" s="141"/>
      <c r="CX59" s="141"/>
      <c r="CY59" s="141"/>
      <c r="CZ59" s="141"/>
      <c r="DA59" s="141"/>
      <c r="DB59" s="141"/>
      <c r="DC59" s="141"/>
      <c r="DD59" s="141"/>
      <c r="DE59" s="141"/>
      <c r="DF59" s="141"/>
      <c r="DG59" s="141"/>
      <c r="DH59" s="141"/>
      <c r="DI59" s="141"/>
      <c r="DJ59" s="141"/>
      <c r="DK59" s="141"/>
      <c r="DL59" s="141"/>
      <c r="DM59" s="141"/>
      <c r="DN59" s="141"/>
      <c r="DO59" s="141"/>
      <c r="DP59" s="141"/>
      <c r="DQ59" s="141"/>
      <c r="DR59" s="141"/>
      <c r="DS59" s="141"/>
      <c r="DT59" s="169"/>
      <c r="DU59" s="169"/>
      <c r="DW59" s="170"/>
      <c r="DX59" s="171"/>
      <c r="DY59" s="169"/>
      <c r="DZ59" s="141"/>
      <c r="EA59" s="141"/>
    </row>
    <row r="60" spans="1:131" ht="7.5" customHeight="1" x14ac:dyDescent="0.15">
      <c r="A60" s="166"/>
      <c r="B60" s="172"/>
      <c r="C60" s="172"/>
      <c r="D60" s="172"/>
      <c r="E60" s="172"/>
      <c r="F60" s="172"/>
      <c r="G60" s="172"/>
      <c r="H60" s="172"/>
      <c r="I60" s="172"/>
      <c r="J60" s="171"/>
      <c r="K60" s="171"/>
      <c r="L60" s="141"/>
      <c r="M60" s="141"/>
      <c r="N60" s="141"/>
      <c r="O60" s="141"/>
      <c r="P60" s="141"/>
      <c r="Q60" s="141"/>
      <c r="R60" s="141"/>
      <c r="S60" s="141"/>
      <c r="T60" s="141"/>
      <c r="U60" s="141"/>
      <c r="V60" s="141"/>
      <c r="W60" s="141"/>
      <c r="X60" s="141"/>
      <c r="Y60" s="141"/>
      <c r="Z60" s="171"/>
      <c r="AA60" s="17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69"/>
      <c r="BG60" s="169"/>
      <c r="BI60" s="170"/>
      <c r="BJ60" s="171"/>
      <c r="BK60" s="169"/>
      <c r="BL60" s="141"/>
      <c r="BM60" s="141"/>
      <c r="BN60" s="141"/>
      <c r="BO60" s="166"/>
      <c r="BP60" s="172"/>
      <c r="BQ60" s="172"/>
      <c r="BR60" s="172"/>
      <c r="BS60" s="172"/>
      <c r="BT60" s="172"/>
      <c r="BU60" s="172"/>
      <c r="BV60" s="172"/>
      <c r="BW60" s="172"/>
      <c r="BX60" s="171"/>
      <c r="BY60" s="171"/>
      <c r="BZ60" s="141"/>
      <c r="CA60" s="141"/>
      <c r="CB60" s="141"/>
      <c r="CC60" s="141"/>
      <c r="CD60" s="141"/>
      <c r="CE60" s="141"/>
      <c r="CF60" s="141"/>
      <c r="CG60" s="141"/>
      <c r="CH60" s="141"/>
      <c r="CI60" s="141"/>
      <c r="CJ60" s="141"/>
      <c r="CK60" s="141"/>
      <c r="CL60" s="141"/>
      <c r="CM60" s="141"/>
      <c r="CN60" s="171"/>
      <c r="CO60" s="171"/>
      <c r="CP60" s="141"/>
      <c r="CQ60" s="141"/>
      <c r="CR60" s="141"/>
      <c r="CS60" s="141"/>
      <c r="CT60" s="141"/>
      <c r="CU60" s="141"/>
      <c r="CV60" s="141"/>
      <c r="CW60" s="141"/>
      <c r="CX60" s="141"/>
      <c r="CY60" s="141"/>
      <c r="CZ60" s="141"/>
      <c r="DA60" s="141"/>
      <c r="DB60" s="141"/>
      <c r="DC60" s="141"/>
      <c r="DD60" s="141"/>
      <c r="DE60" s="141"/>
      <c r="DF60" s="141"/>
      <c r="DG60" s="141"/>
      <c r="DH60" s="141"/>
      <c r="DI60" s="141"/>
      <c r="DJ60" s="141"/>
      <c r="DK60" s="141"/>
      <c r="DL60" s="141"/>
      <c r="DM60" s="141"/>
      <c r="DN60" s="141"/>
      <c r="DO60" s="141"/>
      <c r="DP60" s="141"/>
      <c r="DQ60" s="141"/>
      <c r="DR60" s="141"/>
      <c r="DS60" s="141"/>
      <c r="DT60" s="169"/>
      <c r="DU60" s="169"/>
      <c r="DW60" s="170"/>
      <c r="DX60" s="171"/>
      <c r="DY60" s="169"/>
      <c r="DZ60" s="141"/>
      <c r="EA60" s="141"/>
    </row>
    <row r="61" spans="1:131" ht="19.5" customHeight="1" x14ac:dyDescent="0.15">
      <c r="A61" s="303"/>
      <c r="B61" s="304"/>
      <c r="C61" s="304"/>
      <c r="D61" s="304"/>
      <c r="E61" s="304"/>
      <c r="F61" s="304"/>
      <c r="G61" s="304"/>
      <c r="H61" s="304"/>
      <c r="I61" s="304"/>
      <c r="J61" s="304"/>
      <c r="K61" s="304"/>
      <c r="L61" s="305"/>
      <c r="M61" s="305"/>
      <c r="N61" s="305"/>
      <c r="O61" s="305"/>
      <c r="P61" s="305"/>
      <c r="Q61" s="305"/>
      <c r="R61" s="305"/>
      <c r="S61" s="305"/>
      <c r="T61" s="305"/>
      <c r="U61" s="305"/>
      <c r="V61" s="305"/>
      <c r="W61" s="305"/>
      <c r="X61" s="305"/>
      <c r="Y61" s="305"/>
      <c r="Z61" s="304"/>
      <c r="AA61" s="304"/>
      <c r="AB61" s="305"/>
      <c r="AC61" s="305"/>
      <c r="AD61" s="305"/>
      <c r="AE61" s="305"/>
      <c r="AF61" s="305"/>
      <c r="AG61" s="305"/>
      <c r="AH61" s="305"/>
      <c r="AI61" s="305"/>
      <c r="AJ61" s="305"/>
      <c r="AK61" s="305"/>
      <c r="AL61" s="305"/>
      <c r="AM61" s="305"/>
      <c r="AN61" s="305"/>
      <c r="AO61" s="305"/>
      <c r="AP61" s="305"/>
      <c r="AQ61" s="305"/>
      <c r="AR61" s="305"/>
      <c r="AS61" s="305"/>
      <c r="AT61" s="305"/>
      <c r="AU61" s="305"/>
      <c r="AV61" s="305"/>
      <c r="AW61" s="305"/>
      <c r="AX61" s="305"/>
      <c r="AY61" s="305"/>
      <c r="AZ61" s="305"/>
      <c r="BA61" s="305"/>
      <c r="BB61" s="305"/>
      <c r="BC61" s="305"/>
      <c r="BD61" s="305"/>
      <c r="BE61" s="305"/>
      <c r="BF61" s="306"/>
      <c r="BG61" s="306"/>
      <c r="BH61" s="307"/>
      <c r="BI61" s="308"/>
      <c r="BJ61" s="304"/>
      <c r="BK61" s="306"/>
      <c r="BL61" s="305"/>
      <c r="BM61" s="302" t="str">
        <f>IF(Sheet1!$B$1="yes",,"ＳＡＭＰＬＥ")</f>
        <v>ＳＡＭＰＬＥ</v>
      </c>
      <c r="BN61" s="305"/>
      <c r="BO61" s="303"/>
      <c r="BP61" s="304"/>
      <c r="BQ61" s="304"/>
      <c r="BR61" s="304"/>
      <c r="BS61" s="304"/>
      <c r="BT61" s="304"/>
      <c r="BU61" s="304"/>
      <c r="BV61" s="304"/>
      <c r="BW61" s="304"/>
      <c r="BX61" s="304"/>
      <c r="BY61" s="304"/>
      <c r="BZ61" s="305"/>
      <c r="CA61" s="305"/>
      <c r="CB61" s="305"/>
      <c r="CC61" s="305"/>
      <c r="CD61" s="305"/>
      <c r="CE61" s="305"/>
      <c r="CF61" s="305"/>
      <c r="CG61" s="305"/>
      <c r="CH61" s="305"/>
      <c r="CI61" s="305"/>
      <c r="CJ61" s="305"/>
      <c r="CK61" s="305"/>
      <c r="CL61" s="305"/>
      <c r="CM61" s="305"/>
      <c r="CN61" s="304"/>
      <c r="CO61" s="304"/>
      <c r="CP61" s="305"/>
      <c r="CQ61" s="305"/>
      <c r="CR61" s="305"/>
      <c r="CS61" s="305"/>
      <c r="CT61" s="305"/>
      <c r="CU61" s="305"/>
      <c r="CV61" s="305"/>
      <c r="CW61" s="305"/>
      <c r="CX61" s="305"/>
      <c r="CY61" s="305"/>
      <c r="CZ61" s="305"/>
      <c r="DA61" s="305"/>
      <c r="DB61" s="305"/>
      <c r="DC61" s="305"/>
      <c r="DD61" s="305"/>
      <c r="DE61" s="305"/>
      <c r="DF61" s="305"/>
      <c r="DG61" s="305"/>
      <c r="DH61" s="305"/>
      <c r="DI61" s="305"/>
      <c r="DJ61" s="305"/>
      <c r="DK61" s="305"/>
      <c r="DL61" s="305"/>
      <c r="DM61" s="305"/>
      <c r="DN61" s="305"/>
      <c r="DO61" s="305"/>
      <c r="DP61" s="305"/>
      <c r="DQ61" s="305"/>
      <c r="DR61" s="305"/>
      <c r="DS61" s="305"/>
      <c r="DT61" s="306"/>
      <c r="DU61" s="306"/>
      <c r="DV61" s="307"/>
      <c r="DW61" s="308"/>
      <c r="DX61" s="304"/>
      <c r="DY61" s="306"/>
      <c r="DZ61" s="305"/>
      <c r="EA61" s="302" t="str">
        <f>IF(Sheet1!$B$1="yes",,"ＳＡＭＰＬＥ")</f>
        <v>ＳＡＭＰＬＥ</v>
      </c>
    </row>
    <row r="62" spans="1:131" ht="20.25" customHeight="1" x14ac:dyDescent="0.15">
      <c r="A62" s="1737" t="s">
        <v>135</v>
      </c>
      <c r="B62" s="1738" t="s">
        <v>272</v>
      </c>
      <c r="C62" s="1738"/>
      <c r="D62" s="1738"/>
      <c r="E62" s="1738"/>
      <c r="F62" s="1738"/>
      <c r="G62" s="1738"/>
      <c r="H62" s="1738"/>
      <c r="I62" s="1738"/>
      <c r="J62" s="1738"/>
      <c r="K62" s="1738"/>
      <c r="L62" s="1738"/>
      <c r="M62" s="1738"/>
      <c r="N62" s="1738"/>
      <c r="O62" s="1738"/>
      <c r="P62" s="1738"/>
      <c r="Q62" s="1738"/>
      <c r="R62" s="1738"/>
      <c r="S62" s="1738"/>
      <c r="T62" s="1738"/>
      <c r="U62" s="1738"/>
      <c r="V62" s="1738"/>
      <c r="W62" s="1738"/>
      <c r="X62" s="1738"/>
      <c r="Y62" s="1738"/>
      <c r="Z62" s="1738"/>
      <c r="AA62" s="1738"/>
      <c r="AB62" s="1738"/>
      <c r="AC62" s="1738"/>
      <c r="AD62" s="1738"/>
      <c r="AE62" s="1738"/>
      <c r="AF62" s="1738"/>
      <c r="AG62" s="1738"/>
      <c r="AH62" s="1738"/>
      <c r="AI62" s="1738"/>
      <c r="AJ62" s="1738"/>
      <c r="AK62" s="1739"/>
      <c r="AL62" s="1740" t="s">
        <v>155</v>
      </c>
      <c r="AM62" s="1741"/>
      <c r="AN62" s="1741"/>
      <c r="AO62" s="1741"/>
      <c r="AP62" s="1741"/>
      <c r="AQ62" s="1741"/>
      <c r="AR62" s="1741"/>
      <c r="AS62" s="1742"/>
      <c r="AT62" s="181" t="s">
        <v>156</v>
      </c>
      <c r="AU62" s="182"/>
      <c r="AV62" s="182"/>
      <c r="AW62" s="182"/>
      <c r="AX62" s="182"/>
      <c r="AY62" s="182"/>
      <c r="AZ62" s="182"/>
      <c r="BA62" s="182"/>
      <c r="BB62" s="182"/>
      <c r="BC62" s="182"/>
      <c r="BD62" s="183"/>
      <c r="BE62" s="1743" t="s">
        <v>272</v>
      </c>
      <c r="BF62" s="1744"/>
      <c r="BG62" s="1744"/>
      <c r="BH62" s="1744"/>
      <c r="BI62" s="1744"/>
      <c r="BJ62" s="1744"/>
      <c r="BK62" s="1744"/>
      <c r="BL62" s="1744"/>
      <c r="BM62" s="1745"/>
      <c r="BN62" s="173"/>
      <c r="BO62" s="1737" t="s">
        <v>135</v>
      </c>
      <c r="BP62" s="1738" t="s">
        <v>272</v>
      </c>
      <c r="BQ62" s="1738"/>
      <c r="BR62" s="1738"/>
      <c r="BS62" s="1738"/>
      <c r="BT62" s="1738"/>
      <c r="BU62" s="1738"/>
      <c r="BV62" s="1738"/>
      <c r="BW62" s="1738"/>
      <c r="BX62" s="1738"/>
      <c r="BY62" s="1738"/>
      <c r="BZ62" s="1738"/>
      <c r="CA62" s="1738"/>
      <c r="CB62" s="1738"/>
      <c r="CC62" s="1738"/>
      <c r="CD62" s="1738"/>
      <c r="CE62" s="1738"/>
      <c r="CF62" s="1738"/>
      <c r="CG62" s="1738"/>
      <c r="CH62" s="1738"/>
      <c r="CI62" s="1738"/>
      <c r="CJ62" s="1738"/>
      <c r="CK62" s="1738"/>
      <c r="CL62" s="1738"/>
      <c r="CM62" s="1738"/>
      <c r="CN62" s="1738"/>
      <c r="CO62" s="1738"/>
      <c r="CP62" s="1738"/>
      <c r="CQ62" s="1738"/>
      <c r="CR62" s="1738"/>
      <c r="CS62" s="1738"/>
      <c r="CT62" s="1738"/>
      <c r="CU62" s="1738"/>
      <c r="CV62" s="1738"/>
      <c r="CW62" s="1738"/>
      <c r="CX62" s="1738"/>
      <c r="CY62" s="1739"/>
      <c r="CZ62" s="1740" t="s">
        <v>155</v>
      </c>
      <c r="DA62" s="1741"/>
      <c r="DB62" s="1741"/>
      <c r="DC62" s="1741"/>
      <c r="DD62" s="1741"/>
      <c r="DE62" s="1741"/>
      <c r="DF62" s="1741"/>
      <c r="DG62" s="1742"/>
      <c r="DH62" s="181" t="s">
        <v>156</v>
      </c>
      <c r="DI62" s="182"/>
      <c r="DJ62" s="182"/>
      <c r="DK62" s="182"/>
      <c r="DL62" s="182"/>
      <c r="DM62" s="182"/>
      <c r="DN62" s="182"/>
      <c r="DO62" s="182"/>
      <c r="DP62" s="182"/>
      <c r="DQ62" s="182"/>
      <c r="DR62" s="183"/>
      <c r="DS62" s="1743" t="s">
        <v>272</v>
      </c>
      <c r="DT62" s="1744"/>
      <c r="DU62" s="1744"/>
      <c r="DV62" s="1744"/>
      <c r="DW62" s="1744"/>
      <c r="DX62" s="1744"/>
      <c r="DY62" s="1744"/>
      <c r="DZ62" s="1744"/>
      <c r="EA62" s="1745"/>
    </row>
    <row r="63" spans="1:131" ht="39.75" customHeight="1" x14ac:dyDescent="0.15">
      <c r="A63" s="1737"/>
      <c r="B63" s="1746"/>
      <c r="C63" s="1746"/>
      <c r="D63" s="1321"/>
      <c r="E63" s="1321"/>
      <c r="F63" s="1321"/>
      <c r="G63" s="1321"/>
      <c r="H63" s="1321"/>
      <c r="I63" s="1321"/>
      <c r="J63" s="1321"/>
      <c r="K63" s="1321"/>
      <c r="L63" s="1321"/>
      <c r="M63" s="1321"/>
      <c r="N63" s="1321"/>
      <c r="O63" s="1321"/>
      <c r="P63" s="1321"/>
      <c r="Q63" s="1321"/>
      <c r="R63" s="1321"/>
      <c r="S63" s="1321"/>
      <c r="T63" s="1321"/>
      <c r="U63" s="1321"/>
      <c r="V63" s="1321"/>
      <c r="W63" s="1321"/>
      <c r="X63" s="1321"/>
      <c r="Y63" s="1321"/>
      <c r="Z63" s="1321"/>
      <c r="AA63" s="1321"/>
      <c r="AB63" s="1321"/>
      <c r="AC63" s="1321"/>
      <c r="AD63" s="1321"/>
      <c r="AE63" s="1321"/>
      <c r="AF63" s="1321"/>
      <c r="AG63" s="1321"/>
      <c r="AH63" s="1321"/>
      <c r="AI63" s="1321"/>
      <c r="AJ63" s="1321"/>
      <c r="AK63" s="1322"/>
      <c r="AL63" s="1323"/>
      <c r="AM63" s="1324"/>
      <c r="AN63" s="1324"/>
      <c r="AO63" s="1324"/>
      <c r="AP63" s="1324"/>
      <c r="AQ63" s="1324"/>
      <c r="AR63" s="1324"/>
      <c r="AS63" s="1325"/>
      <c r="AT63" s="184"/>
      <c r="AU63" s="185"/>
      <c r="AV63" s="185"/>
      <c r="AW63" s="185"/>
      <c r="AX63" s="185"/>
      <c r="AY63" s="185"/>
      <c r="AZ63" s="185"/>
      <c r="BA63" s="185"/>
      <c r="BB63" s="185"/>
      <c r="BC63" s="185"/>
      <c r="BD63" s="186"/>
      <c r="BE63" s="184"/>
      <c r="BF63" s="185"/>
      <c r="BG63" s="185"/>
      <c r="BH63" s="185"/>
      <c r="BI63" s="185"/>
      <c r="BJ63" s="185"/>
      <c r="BK63" s="185"/>
      <c r="BL63" s="185"/>
      <c r="BM63" s="186"/>
      <c r="BN63" s="174"/>
      <c r="BO63" s="1737"/>
      <c r="BP63" s="1746"/>
      <c r="BQ63" s="1746"/>
      <c r="BR63" s="1321"/>
      <c r="BS63" s="1321"/>
      <c r="BT63" s="1321"/>
      <c r="BU63" s="1321"/>
      <c r="BV63" s="1321"/>
      <c r="BW63" s="1321"/>
      <c r="BX63" s="1321"/>
      <c r="BY63" s="1321"/>
      <c r="BZ63" s="1321"/>
      <c r="CA63" s="1321"/>
      <c r="CB63" s="1321"/>
      <c r="CC63" s="1321"/>
      <c r="CD63" s="1321"/>
      <c r="CE63" s="1321"/>
      <c r="CF63" s="1321"/>
      <c r="CG63" s="1321"/>
      <c r="CH63" s="1321"/>
      <c r="CI63" s="1321"/>
      <c r="CJ63" s="1321"/>
      <c r="CK63" s="1321"/>
      <c r="CL63" s="1321"/>
      <c r="CM63" s="1321"/>
      <c r="CN63" s="1321"/>
      <c r="CO63" s="1321"/>
      <c r="CP63" s="1321"/>
      <c r="CQ63" s="1321"/>
      <c r="CR63" s="1321"/>
      <c r="CS63" s="1321"/>
      <c r="CT63" s="1321"/>
      <c r="CU63" s="1321"/>
      <c r="CV63" s="1321"/>
      <c r="CW63" s="1321"/>
      <c r="CX63" s="1321"/>
      <c r="CY63" s="1322"/>
      <c r="CZ63" s="1323"/>
      <c r="DA63" s="1324"/>
      <c r="DB63" s="1324"/>
      <c r="DC63" s="1324"/>
      <c r="DD63" s="1324"/>
      <c r="DE63" s="1324"/>
      <c r="DF63" s="1324"/>
      <c r="DG63" s="1325"/>
      <c r="DH63" s="184"/>
      <c r="DI63" s="185"/>
      <c r="DJ63" s="185"/>
      <c r="DK63" s="185"/>
      <c r="DL63" s="185"/>
      <c r="DM63" s="185"/>
      <c r="DN63" s="185"/>
      <c r="DO63" s="185"/>
      <c r="DP63" s="185"/>
      <c r="DQ63" s="185"/>
      <c r="DR63" s="186"/>
      <c r="DS63" s="184"/>
      <c r="DT63" s="185"/>
      <c r="DU63" s="185"/>
      <c r="DV63" s="185"/>
      <c r="DW63" s="185"/>
      <c r="DX63" s="185"/>
      <c r="DY63" s="185"/>
      <c r="DZ63" s="185"/>
      <c r="EA63" s="186"/>
    </row>
    <row r="64" spans="1:131" ht="24" customHeight="1" x14ac:dyDescent="0.15">
      <c r="A64" s="175"/>
      <c r="B64" s="1272" t="s">
        <v>243</v>
      </c>
      <c r="C64" s="1273"/>
      <c r="D64" s="1273"/>
      <c r="E64" s="1274"/>
      <c r="F64" s="1281" t="s">
        <v>75</v>
      </c>
      <c r="G64" s="1282"/>
      <c r="H64" s="1287">
        <f>従業員情報!$H$17</f>
        <v>0</v>
      </c>
      <c r="I64" s="1288"/>
      <c r="J64" s="1288"/>
      <c r="K64" s="1288"/>
      <c r="L64" s="1288"/>
      <c r="M64" s="1288"/>
      <c r="N64" s="1288"/>
      <c r="O64" s="1288"/>
      <c r="P64" s="1288"/>
      <c r="Q64" s="1288"/>
      <c r="R64" s="1288"/>
      <c r="S64" s="1288"/>
      <c r="T64" s="1288"/>
      <c r="U64" s="1288"/>
      <c r="V64" s="1288"/>
      <c r="W64" s="1288"/>
      <c r="X64" s="1288"/>
      <c r="Y64" s="1288"/>
      <c r="Z64" s="1288"/>
      <c r="AA64" s="1288"/>
      <c r="AB64" s="1288"/>
      <c r="AC64" s="1288"/>
      <c r="AD64" s="1288"/>
      <c r="AE64" s="1288"/>
      <c r="AF64" s="1288"/>
      <c r="AG64" s="1288"/>
      <c r="AH64" s="1288"/>
      <c r="AI64" s="1288"/>
      <c r="AJ64" s="1288"/>
      <c r="AK64" s="1288"/>
      <c r="AL64" s="1289"/>
      <c r="AM64" s="1296" t="s">
        <v>76</v>
      </c>
      <c r="AN64" s="1297"/>
      <c r="AO64" s="1302" t="s">
        <v>98</v>
      </c>
      <c r="AP64" s="1303"/>
      <c r="AQ64" s="1303"/>
      <c r="AR64" s="1303"/>
      <c r="AS64" s="1303"/>
      <c r="AT64" s="1303"/>
      <c r="AU64" s="1303"/>
      <c r="AV64" s="1304">
        <f>従業員情報!$H$14</f>
        <v>0</v>
      </c>
      <c r="AW64" s="1304"/>
      <c r="AX64" s="1304"/>
      <c r="AY64" s="1304"/>
      <c r="AZ64" s="1304"/>
      <c r="BA64" s="1304"/>
      <c r="BB64" s="1304"/>
      <c r="BC64" s="1304"/>
      <c r="BD64" s="1304"/>
      <c r="BE64" s="1304"/>
      <c r="BF64" s="1304"/>
      <c r="BG64" s="1304"/>
      <c r="BH64" s="1304"/>
      <c r="BI64" s="1304"/>
      <c r="BJ64" s="1304"/>
      <c r="BK64" s="1304"/>
      <c r="BL64" s="1304"/>
      <c r="BM64" s="1305"/>
      <c r="BN64" s="173"/>
      <c r="BO64" s="175"/>
      <c r="BP64" s="1272" t="s">
        <v>243</v>
      </c>
      <c r="BQ64" s="1273"/>
      <c r="BR64" s="1273"/>
      <c r="BS64" s="1274"/>
      <c r="BT64" s="1281" t="s">
        <v>75</v>
      </c>
      <c r="BU64" s="1282"/>
      <c r="BV64" s="1287">
        <f>従業員情報!$H$17</f>
        <v>0</v>
      </c>
      <c r="BW64" s="1288"/>
      <c r="BX64" s="1288"/>
      <c r="BY64" s="1288"/>
      <c r="BZ64" s="1288"/>
      <c r="CA64" s="1288"/>
      <c r="CB64" s="1288"/>
      <c r="CC64" s="1288"/>
      <c r="CD64" s="1288"/>
      <c r="CE64" s="1288"/>
      <c r="CF64" s="1288"/>
      <c r="CG64" s="1288"/>
      <c r="CH64" s="1288"/>
      <c r="CI64" s="1288"/>
      <c r="CJ64" s="1288"/>
      <c r="CK64" s="1288"/>
      <c r="CL64" s="1288"/>
      <c r="CM64" s="1288"/>
      <c r="CN64" s="1288"/>
      <c r="CO64" s="1288"/>
      <c r="CP64" s="1288"/>
      <c r="CQ64" s="1288"/>
      <c r="CR64" s="1288"/>
      <c r="CS64" s="1288"/>
      <c r="CT64" s="1288"/>
      <c r="CU64" s="1288"/>
      <c r="CV64" s="1288"/>
      <c r="CW64" s="1288"/>
      <c r="CX64" s="1288"/>
      <c r="CY64" s="1288"/>
      <c r="CZ64" s="1289"/>
      <c r="DA64" s="1296" t="s">
        <v>76</v>
      </c>
      <c r="DB64" s="1297"/>
      <c r="DC64" s="1302" t="s">
        <v>98</v>
      </c>
      <c r="DD64" s="1303"/>
      <c r="DE64" s="1303"/>
      <c r="DF64" s="1303"/>
      <c r="DG64" s="1303"/>
      <c r="DH64" s="1303"/>
      <c r="DI64" s="1303"/>
      <c r="DJ64" s="1304">
        <f>従業員情報!$H$14</f>
        <v>0</v>
      </c>
      <c r="DK64" s="1304"/>
      <c r="DL64" s="1304"/>
      <c r="DM64" s="1304"/>
      <c r="DN64" s="1304"/>
      <c r="DO64" s="1304"/>
      <c r="DP64" s="1304"/>
      <c r="DQ64" s="1304"/>
      <c r="DR64" s="1304"/>
      <c r="DS64" s="1304"/>
      <c r="DT64" s="1304"/>
      <c r="DU64" s="1304"/>
      <c r="DV64" s="1304"/>
      <c r="DW64" s="1304"/>
      <c r="DX64" s="1304"/>
      <c r="DY64" s="1304"/>
      <c r="DZ64" s="1304"/>
      <c r="EA64" s="1305"/>
    </row>
    <row r="65" spans="1:131" ht="35.25" customHeight="1" x14ac:dyDescent="0.15">
      <c r="A65" s="1758" t="s">
        <v>312</v>
      </c>
      <c r="B65" s="1275"/>
      <c r="C65" s="1276"/>
      <c r="D65" s="1276"/>
      <c r="E65" s="1277"/>
      <c r="F65" s="1283"/>
      <c r="G65" s="1284"/>
      <c r="H65" s="1290"/>
      <c r="I65" s="1291"/>
      <c r="J65" s="1291"/>
      <c r="K65" s="1291"/>
      <c r="L65" s="1291"/>
      <c r="M65" s="1291"/>
      <c r="N65" s="1291"/>
      <c r="O65" s="1291"/>
      <c r="P65" s="1291"/>
      <c r="Q65" s="1291"/>
      <c r="R65" s="1291"/>
      <c r="S65" s="1291"/>
      <c r="T65" s="1291"/>
      <c r="U65" s="1291"/>
      <c r="V65" s="1291"/>
      <c r="W65" s="1291"/>
      <c r="X65" s="1291"/>
      <c r="Y65" s="1291"/>
      <c r="Z65" s="1291"/>
      <c r="AA65" s="1291"/>
      <c r="AB65" s="1291"/>
      <c r="AC65" s="1291"/>
      <c r="AD65" s="1291"/>
      <c r="AE65" s="1291"/>
      <c r="AF65" s="1291"/>
      <c r="AG65" s="1291"/>
      <c r="AH65" s="1291"/>
      <c r="AI65" s="1291"/>
      <c r="AJ65" s="1291"/>
      <c r="AK65" s="1291"/>
      <c r="AL65" s="1292"/>
      <c r="AM65" s="1298"/>
      <c r="AN65" s="1299"/>
      <c r="AO65" s="1302" t="s">
        <v>191</v>
      </c>
      <c r="AP65" s="1303"/>
      <c r="AQ65" s="1303"/>
      <c r="AR65" s="1303"/>
      <c r="AS65" s="1303"/>
      <c r="AT65" s="1303"/>
      <c r="AU65" s="1360"/>
      <c r="AV65" s="1361" t="str">
        <f>DBCS(従業員情報!$H$19)</f>
        <v/>
      </c>
      <c r="AW65" s="1362"/>
      <c r="AX65" s="1362"/>
      <c r="AY65" s="1362"/>
      <c r="AZ65" s="1362"/>
      <c r="BA65" s="1362"/>
      <c r="BB65" s="1363" t="str">
        <f>DBCS(従業員情報!$K$19)</f>
        <v/>
      </c>
      <c r="BC65" s="1363"/>
      <c r="BD65" s="1363"/>
      <c r="BE65" s="1363"/>
      <c r="BF65" s="1363"/>
      <c r="BG65" s="1363"/>
      <c r="BH65" s="1363" t="str">
        <f>DBCS(従業員情報!$N$19)</f>
        <v/>
      </c>
      <c r="BI65" s="1363"/>
      <c r="BJ65" s="1363"/>
      <c r="BK65" s="1363"/>
      <c r="BL65" s="1363"/>
      <c r="BM65" s="1364"/>
      <c r="BN65" s="173"/>
      <c r="BO65" s="1758" t="s">
        <v>312</v>
      </c>
      <c r="BP65" s="1275"/>
      <c r="BQ65" s="1276"/>
      <c r="BR65" s="1276"/>
      <c r="BS65" s="1277"/>
      <c r="BT65" s="1283"/>
      <c r="BU65" s="1284"/>
      <c r="BV65" s="1290"/>
      <c r="BW65" s="1291"/>
      <c r="BX65" s="1291"/>
      <c r="BY65" s="1291"/>
      <c r="BZ65" s="1291"/>
      <c r="CA65" s="1291"/>
      <c r="CB65" s="1291"/>
      <c r="CC65" s="1291"/>
      <c r="CD65" s="1291"/>
      <c r="CE65" s="1291"/>
      <c r="CF65" s="1291"/>
      <c r="CG65" s="1291"/>
      <c r="CH65" s="1291"/>
      <c r="CI65" s="1291"/>
      <c r="CJ65" s="1291"/>
      <c r="CK65" s="1291"/>
      <c r="CL65" s="1291"/>
      <c r="CM65" s="1291"/>
      <c r="CN65" s="1291"/>
      <c r="CO65" s="1291"/>
      <c r="CP65" s="1291"/>
      <c r="CQ65" s="1291"/>
      <c r="CR65" s="1291"/>
      <c r="CS65" s="1291"/>
      <c r="CT65" s="1291"/>
      <c r="CU65" s="1291"/>
      <c r="CV65" s="1291"/>
      <c r="CW65" s="1291"/>
      <c r="CX65" s="1291"/>
      <c r="CY65" s="1291"/>
      <c r="CZ65" s="1292"/>
      <c r="DA65" s="1298"/>
      <c r="DB65" s="1299"/>
      <c r="DC65" s="1302" t="s">
        <v>191</v>
      </c>
      <c r="DD65" s="1303"/>
      <c r="DE65" s="1303"/>
      <c r="DF65" s="1303"/>
      <c r="DG65" s="1303"/>
      <c r="DH65" s="1303"/>
      <c r="DI65" s="1360"/>
      <c r="DJ65" s="1361" t="str">
        <f>DBCS(従業員情報!$H$19)</f>
        <v/>
      </c>
      <c r="DK65" s="1362"/>
      <c r="DL65" s="1362"/>
      <c r="DM65" s="1362"/>
      <c r="DN65" s="1362"/>
      <c r="DO65" s="1362"/>
      <c r="DP65" s="1363" t="str">
        <f>DBCS(従業員情報!$K$19)</f>
        <v/>
      </c>
      <c r="DQ65" s="1363"/>
      <c r="DR65" s="1363"/>
      <c r="DS65" s="1363"/>
      <c r="DT65" s="1363"/>
      <c r="DU65" s="1363"/>
      <c r="DV65" s="1363" t="str">
        <f>DBCS(従業員情報!$N$19)</f>
        <v/>
      </c>
      <c r="DW65" s="1363"/>
      <c r="DX65" s="1363"/>
      <c r="DY65" s="1363"/>
      <c r="DZ65" s="1363"/>
      <c r="EA65" s="1364"/>
    </row>
    <row r="66" spans="1:131" ht="29.25" customHeight="1" x14ac:dyDescent="0.15">
      <c r="A66" s="1758"/>
      <c r="B66" s="1275"/>
      <c r="C66" s="1276"/>
      <c r="D66" s="1276"/>
      <c r="E66" s="1277"/>
      <c r="F66" s="1283"/>
      <c r="G66" s="1284"/>
      <c r="H66" s="1290"/>
      <c r="I66" s="1291"/>
      <c r="J66" s="1291"/>
      <c r="K66" s="1291"/>
      <c r="L66" s="1291"/>
      <c r="M66" s="1291"/>
      <c r="N66" s="1291"/>
      <c r="O66" s="1291"/>
      <c r="P66" s="1291"/>
      <c r="Q66" s="1291"/>
      <c r="R66" s="1291"/>
      <c r="S66" s="1291"/>
      <c r="T66" s="1291"/>
      <c r="U66" s="1291"/>
      <c r="V66" s="1291"/>
      <c r="W66" s="1291"/>
      <c r="X66" s="1291"/>
      <c r="Y66" s="1291"/>
      <c r="Z66" s="1291"/>
      <c r="AA66" s="1291"/>
      <c r="AB66" s="1291"/>
      <c r="AC66" s="1291"/>
      <c r="AD66" s="1291"/>
      <c r="AE66" s="1291"/>
      <c r="AF66" s="1291"/>
      <c r="AG66" s="1291"/>
      <c r="AH66" s="1291"/>
      <c r="AI66" s="1291"/>
      <c r="AJ66" s="1291"/>
      <c r="AK66" s="1291"/>
      <c r="AL66" s="1292"/>
      <c r="AM66" s="1298"/>
      <c r="AN66" s="1299"/>
      <c r="AO66" s="1302" t="s">
        <v>247</v>
      </c>
      <c r="AP66" s="1303"/>
      <c r="AQ66" s="1303"/>
      <c r="AR66" s="1303"/>
      <c r="AS66" s="1303"/>
      <c r="AT66" s="1303"/>
      <c r="AU66" s="1303"/>
      <c r="AV66" s="1319">
        <f>従業員情報!$H$13</f>
        <v>0</v>
      </c>
      <c r="AW66" s="1319"/>
      <c r="AX66" s="1319"/>
      <c r="AY66" s="1319"/>
      <c r="AZ66" s="1319"/>
      <c r="BA66" s="1319"/>
      <c r="BB66" s="1319"/>
      <c r="BC66" s="1319"/>
      <c r="BD66" s="1319"/>
      <c r="BE66" s="1319"/>
      <c r="BF66" s="1319"/>
      <c r="BG66" s="1319"/>
      <c r="BH66" s="1319"/>
      <c r="BI66" s="1319"/>
      <c r="BJ66" s="1319"/>
      <c r="BK66" s="1319"/>
      <c r="BL66" s="1319"/>
      <c r="BM66" s="1320"/>
      <c r="BN66" s="173"/>
      <c r="BO66" s="1758"/>
      <c r="BP66" s="1275"/>
      <c r="BQ66" s="1276"/>
      <c r="BR66" s="1276"/>
      <c r="BS66" s="1277"/>
      <c r="BT66" s="1283"/>
      <c r="BU66" s="1284"/>
      <c r="BV66" s="1290"/>
      <c r="BW66" s="1291"/>
      <c r="BX66" s="1291"/>
      <c r="BY66" s="1291"/>
      <c r="BZ66" s="1291"/>
      <c r="CA66" s="1291"/>
      <c r="CB66" s="1291"/>
      <c r="CC66" s="1291"/>
      <c r="CD66" s="1291"/>
      <c r="CE66" s="1291"/>
      <c r="CF66" s="1291"/>
      <c r="CG66" s="1291"/>
      <c r="CH66" s="1291"/>
      <c r="CI66" s="1291"/>
      <c r="CJ66" s="1291"/>
      <c r="CK66" s="1291"/>
      <c r="CL66" s="1291"/>
      <c r="CM66" s="1291"/>
      <c r="CN66" s="1291"/>
      <c r="CO66" s="1291"/>
      <c r="CP66" s="1291"/>
      <c r="CQ66" s="1291"/>
      <c r="CR66" s="1291"/>
      <c r="CS66" s="1291"/>
      <c r="CT66" s="1291"/>
      <c r="CU66" s="1291"/>
      <c r="CV66" s="1291"/>
      <c r="CW66" s="1291"/>
      <c r="CX66" s="1291"/>
      <c r="CY66" s="1291"/>
      <c r="CZ66" s="1292"/>
      <c r="DA66" s="1298"/>
      <c r="DB66" s="1299"/>
      <c r="DC66" s="1302" t="s">
        <v>247</v>
      </c>
      <c r="DD66" s="1303"/>
      <c r="DE66" s="1303"/>
      <c r="DF66" s="1303"/>
      <c r="DG66" s="1303"/>
      <c r="DH66" s="1303"/>
      <c r="DI66" s="1303"/>
      <c r="DJ66" s="1319">
        <f>従業員情報!$H$13</f>
        <v>0</v>
      </c>
      <c r="DK66" s="1319"/>
      <c r="DL66" s="1319"/>
      <c r="DM66" s="1319"/>
      <c r="DN66" s="1319"/>
      <c r="DO66" s="1319"/>
      <c r="DP66" s="1319"/>
      <c r="DQ66" s="1319"/>
      <c r="DR66" s="1319"/>
      <c r="DS66" s="1319"/>
      <c r="DT66" s="1319"/>
      <c r="DU66" s="1319"/>
      <c r="DV66" s="1319"/>
      <c r="DW66" s="1319"/>
      <c r="DX66" s="1319"/>
      <c r="DY66" s="1319"/>
      <c r="DZ66" s="1319"/>
      <c r="EA66" s="1320"/>
    </row>
    <row r="67" spans="1:131" ht="16.5" customHeight="1" x14ac:dyDescent="0.15">
      <c r="A67" s="1758"/>
      <c r="B67" s="1275"/>
      <c r="C67" s="1276"/>
      <c r="D67" s="1276"/>
      <c r="E67" s="1277"/>
      <c r="F67" s="1283"/>
      <c r="G67" s="1284"/>
      <c r="H67" s="1290"/>
      <c r="I67" s="1291"/>
      <c r="J67" s="1291"/>
      <c r="K67" s="1291"/>
      <c r="L67" s="1291"/>
      <c r="M67" s="1291"/>
      <c r="N67" s="1291"/>
      <c r="O67" s="1291"/>
      <c r="P67" s="1291"/>
      <c r="Q67" s="1291"/>
      <c r="R67" s="1291"/>
      <c r="S67" s="1291"/>
      <c r="T67" s="1291"/>
      <c r="U67" s="1291"/>
      <c r="V67" s="1291"/>
      <c r="W67" s="1291"/>
      <c r="X67" s="1291"/>
      <c r="Y67" s="1291"/>
      <c r="Z67" s="1291"/>
      <c r="AA67" s="1291"/>
      <c r="AB67" s="1291"/>
      <c r="AC67" s="1291"/>
      <c r="AD67" s="1291"/>
      <c r="AE67" s="1291"/>
      <c r="AF67" s="1291"/>
      <c r="AG67" s="1291"/>
      <c r="AH67" s="1291"/>
      <c r="AI67" s="1291"/>
      <c r="AJ67" s="1291"/>
      <c r="AK67" s="1291"/>
      <c r="AL67" s="1292"/>
      <c r="AM67" s="1298"/>
      <c r="AN67" s="1299"/>
      <c r="AO67" s="1330" t="s">
        <v>212</v>
      </c>
      <c r="AP67" s="1331"/>
      <c r="AQ67" s="294" t="s">
        <v>310</v>
      </c>
      <c r="AR67" s="295"/>
      <c r="AS67" s="295"/>
      <c r="AT67" s="295"/>
      <c r="AU67" s="1334">
        <f>従業員情報!$H$11</f>
        <v>0</v>
      </c>
      <c r="AV67" s="1334"/>
      <c r="AW67" s="1334"/>
      <c r="AX67" s="1334"/>
      <c r="AY67" s="1334"/>
      <c r="AZ67" s="1334"/>
      <c r="BA67" s="1334"/>
      <c r="BB67" s="1334"/>
      <c r="BC67" s="1334"/>
      <c r="BD67" s="1335">
        <f>従業員情報!$L$11</f>
        <v>0</v>
      </c>
      <c r="BE67" s="1335"/>
      <c r="BF67" s="1335"/>
      <c r="BG67" s="1335"/>
      <c r="BH67" s="1335"/>
      <c r="BI67" s="1335"/>
      <c r="BJ67" s="1335"/>
      <c r="BK67" s="1335"/>
      <c r="BL67" s="1335"/>
      <c r="BM67" s="1336"/>
      <c r="BN67" s="173"/>
      <c r="BO67" s="1758"/>
      <c r="BP67" s="1275"/>
      <c r="BQ67" s="1276"/>
      <c r="BR67" s="1276"/>
      <c r="BS67" s="1277"/>
      <c r="BT67" s="1283"/>
      <c r="BU67" s="1284"/>
      <c r="BV67" s="1290"/>
      <c r="BW67" s="1291"/>
      <c r="BX67" s="1291"/>
      <c r="BY67" s="1291"/>
      <c r="BZ67" s="1291"/>
      <c r="CA67" s="1291"/>
      <c r="CB67" s="1291"/>
      <c r="CC67" s="1291"/>
      <c r="CD67" s="1291"/>
      <c r="CE67" s="1291"/>
      <c r="CF67" s="1291"/>
      <c r="CG67" s="1291"/>
      <c r="CH67" s="1291"/>
      <c r="CI67" s="1291"/>
      <c r="CJ67" s="1291"/>
      <c r="CK67" s="1291"/>
      <c r="CL67" s="1291"/>
      <c r="CM67" s="1291"/>
      <c r="CN67" s="1291"/>
      <c r="CO67" s="1291"/>
      <c r="CP67" s="1291"/>
      <c r="CQ67" s="1291"/>
      <c r="CR67" s="1291"/>
      <c r="CS67" s="1291"/>
      <c r="CT67" s="1291"/>
      <c r="CU67" s="1291"/>
      <c r="CV67" s="1291"/>
      <c r="CW67" s="1291"/>
      <c r="CX67" s="1291"/>
      <c r="CY67" s="1291"/>
      <c r="CZ67" s="1292"/>
      <c r="DA67" s="1298"/>
      <c r="DB67" s="1299"/>
      <c r="DC67" s="1330" t="s">
        <v>212</v>
      </c>
      <c r="DD67" s="1331"/>
      <c r="DE67" s="294" t="s">
        <v>309</v>
      </c>
      <c r="DF67" s="295"/>
      <c r="DG67" s="295"/>
      <c r="DH67" s="295"/>
      <c r="DI67" s="1334">
        <f>従業員情報!$H$11</f>
        <v>0</v>
      </c>
      <c r="DJ67" s="1334"/>
      <c r="DK67" s="1334"/>
      <c r="DL67" s="1334"/>
      <c r="DM67" s="1334"/>
      <c r="DN67" s="1334"/>
      <c r="DO67" s="1334"/>
      <c r="DP67" s="1334"/>
      <c r="DQ67" s="1334"/>
      <c r="DR67" s="1335">
        <f>従業員情報!$L$11</f>
        <v>0</v>
      </c>
      <c r="DS67" s="1335"/>
      <c r="DT67" s="1335"/>
      <c r="DU67" s="1335"/>
      <c r="DV67" s="1335"/>
      <c r="DW67" s="1335"/>
      <c r="DX67" s="1335"/>
      <c r="DY67" s="1335"/>
      <c r="DZ67" s="1335"/>
      <c r="EA67" s="1336"/>
    </row>
    <row r="68" spans="1:131" ht="29.25" customHeight="1" x14ac:dyDescent="0.15">
      <c r="A68" s="1758"/>
      <c r="B68" s="1278"/>
      <c r="C68" s="1279"/>
      <c r="D68" s="1279"/>
      <c r="E68" s="1280"/>
      <c r="F68" s="1285"/>
      <c r="G68" s="1286"/>
      <c r="H68" s="1293"/>
      <c r="I68" s="1294"/>
      <c r="J68" s="1294"/>
      <c r="K68" s="1294"/>
      <c r="L68" s="1294"/>
      <c r="M68" s="1294"/>
      <c r="N68" s="1294"/>
      <c r="O68" s="1294"/>
      <c r="P68" s="1294"/>
      <c r="Q68" s="1294"/>
      <c r="R68" s="1294"/>
      <c r="S68" s="1294"/>
      <c r="T68" s="1294"/>
      <c r="U68" s="1294"/>
      <c r="V68" s="1294"/>
      <c r="W68" s="1294"/>
      <c r="X68" s="1294"/>
      <c r="Y68" s="1294"/>
      <c r="Z68" s="1294"/>
      <c r="AA68" s="1294"/>
      <c r="AB68" s="1294"/>
      <c r="AC68" s="1294"/>
      <c r="AD68" s="1294"/>
      <c r="AE68" s="1294"/>
      <c r="AF68" s="1294"/>
      <c r="AG68" s="1294"/>
      <c r="AH68" s="1294"/>
      <c r="AI68" s="1294"/>
      <c r="AJ68" s="1294"/>
      <c r="AK68" s="1294"/>
      <c r="AL68" s="1295"/>
      <c r="AM68" s="1300"/>
      <c r="AN68" s="1301"/>
      <c r="AO68" s="1332"/>
      <c r="AP68" s="1333"/>
      <c r="AQ68" s="187"/>
      <c r="AR68" s="188"/>
      <c r="AS68" s="188"/>
      <c r="AT68" s="1344">
        <f>従業員情報!$H$12</f>
        <v>0</v>
      </c>
      <c r="AU68" s="1344"/>
      <c r="AV68" s="1344"/>
      <c r="AW68" s="1344"/>
      <c r="AX68" s="1344"/>
      <c r="AY68" s="1344"/>
      <c r="AZ68" s="1344"/>
      <c r="BA68" s="1344"/>
      <c r="BB68" s="1344"/>
      <c r="BC68" s="1344"/>
      <c r="BD68" s="1368">
        <f>従業員情報!$L$12</f>
        <v>0</v>
      </c>
      <c r="BE68" s="1368"/>
      <c r="BF68" s="1368"/>
      <c r="BG68" s="1368"/>
      <c r="BH68" s="1368"/>
      <c r="BI68" s="1368"/>
      <c r="BJ68" s="1368"/>
      <c r="BK68" s="1368"/>
      <c r="BL68" s="1368"/>
      <c r="BM68" s="1369"/>
      <c r="BN68" s="173"/>
      <c r="BO68" s="1758"/>
      <c r="BP68" s="1278"/>
      <c r="BQ68" s="1279"/>
      <c r="BR68" s="1279"/>
      <c r="BS68" s="1280"/>
      <c r="BT68" s="1285"/>
      <c r="BU68" s="1286"/>
      <c r="BV68" s="1293"/>
      <c r="BW68" s="1294"/>
      <c r="BX68" s="1294"/>
      <c r="BY68" s="1294"/>
      <c r="BZ68" s="1294"/>
      <c r="CA68" s="1294"/>
      <c r="CB68" s="1294"/>
      <c r="CC68" s="1294"/>
      <c r="CD68" s="1294"/>
      <c r="CE68" s="1294"/>
      <c r="CF68" s="1294"/>
      <c r="CG68" s="1294"/>
      <c r="CH68" s="1294"/>
      <c r="CI68" s="1294"/>
      <c r="CJ68" s="1294"/>
      <c r="CK68" s="1294"/>
      <c r="CL68" s="1294"/>
      <c r="CM68" s="1294"/>
      <c r="CN68" s="1294"/>
      <c r="CO68" s="1294"/>
      <c r="CP68" s="1294"/>
      <c r="CQ68" s="1294"/>
      <c r="CR68" s="1294"/>
      <c r="CS68" s="1294"/>
      <c r="CT68" s="1294"/>
      <c r="CU68" s="1294"/>
      <c r="CV68" s="1294"/>
      <c r="CW68" s="1294"/>
      <c r="CX68" s="1294"/>
      <c r="CY68" s="1294"/>
      <c r="CZ68" s="1295"/>
      <c r="DA68" s="1300"/>
      <c r="DB68" s="1301"/>
      <c r="DC68" s="1332"/>
      <c r="DD68" s="1333"/>
      <c r="DE68" s="187"/>
      <c r="DF68" s="188"/>
      <c r="DG68" s="188"/>
      <c r="DH68" s="1344">
        <f>従業員情報!$H$12</f>
        <v>0</v>
      </c>
      <c r="DI68" s="1344"/>
      <c r="DJ68" s="1344"/>
      <c r="DK68" s="1344"/>
      <c r="DL68" s="1344"/>
      <c r="DM68" s="1344"/>
      <c r="DN68" s="1344"/>
      <c r="DO68" s="1344"/>
      <c r="DP68" s="1344"/>
      <c r="DQ68" s="1344"/>
      <c r="DR68" s="1368">
        <f>従業員情報!$L$12</f>
        <v>0</v>
      </c>
      <c r="DS68" s="1368"/>
      <c r="DT68" s="1368"/>
      <c r="DU68" s="1368"/>
      <c r="DV68" s="1368"/>
      <c r="DW68" s="1368"/>
      <c r="DX68" s="1368"/>
      <c r="DY68" s="1368"/>
      <c r="DZ68" s="1368"/>
      <c r="EA68" s="1369"/>
    </row>
    <row r="69" spans="1:131" ht="24" customHeight="1" x14ac:dyDescent="0.15">
      <c r="A69" s="1758"/>
      <c r="B69" s="1409" t="s">
        <v>279</v>
      </c>
      <c r="C69" s="1409"/>
      <c r="D69" s="1409"/>
      <c r="E69" s="1409"/>
      <c r="F69" s="1409"/>
      <c r="G69" s="1409"/>
      <c r="H69" s="1409"/>
      <c r="I69" s="1409"/>
      <c r="J69" s="1409"/>
      <c r="K69" s="1409"/>
      <c r="L69" s="1409"/>
      <c r="M69" s="1409"/>
      <c r="N69" s="1409" t="s">
        <v>280</v>
      </c>
      <c r="O69" s="1409"/>
      <c r="P69" s="1409"/>
      <c r="Q69" s="1409"/>
      <c r="R69" s="1409"/>
      <c r="S69" s="1409"/>
      <c r="T69" s="1409"/>
      <c r="U69" s="1409"/>
      <c r="V69" s="1409"/>
      <c r="W69" s="1409"/>
      <c r="X69" s="1409"/>
      <c r="Y69" s="1409"/>
      <c r="Z69" s="1409"/>
      <c r="AA69" s="1410" t="s">
        <v>388</v>
      </c>
      <c r="AB69" s="1411"/>
      <c r="AC69" s="1411"/>
      <c r="AD69" s="1411"/>
      <c r="AE69" s="1411"/>
      <c r="AF69" s="1411"/>
      <c r="AG69" s="1411"/>
      <c r="AH69" s="1411"/>
      <c r="AI69" s="1411"/>
      <c r="AJ69" s="1411"/>
      <c r="AK69" s="1411"/>
      <c r="AL69" s="1411"/>
      <c r="AM69" s="1412"/>
      <c r="AN69" s="1409" t="s">
        <v>77</v>
      </c>
      <c r="AO69" s="1409"/>
      <c r="AP69" s="1409"/>
      <c r="AQ69" s="1409"/>
      <c r="AR69" s="1409"/>
      <c r="AS69" s="1409"/>
      <c r="AT69" s="1409"/>
      <c r="AU69" s="1409"/>
      <c r="AV69" s="1409"/>
      <c r="AW69" s="1409"/>
      <c r="AX69" s="1409"/>
      <c r="AY69" s="1409"/>
      <c r="AZ69" s="1409"/>
      <c r="BA69" s="1409" t="s">
        <v>281</v>
      </c>
      <c r="BB69" s="1409"/>
      <c r="BC69" s="1409"/>
      <c r="BD69" s="1409"/>
      <c r="BE69" s="1409"/>
      <c r="BF69" s="1409"/>
      <c r="BG69" s="1409"/>
      <c r="BH69" s="1409"/>
      <c r="BI69" s="1409"/>
      <c r="BJ69" s="1409"/>
      <c r="BK69" s="1409"/>
      <c r="BL69" s="1409"/>
      <c r="BM69" s="1409"/>
      <c r="BN69" s="176"/>
      <c r="BO69" s="1758"/>
      <c r="BP69" s="1409" t="s">
        <v>279</v>
      </c>
      <c r="BQ69" s="1409"/>
      <c r="BR69" s="1409"/>
      <c r="BS69" s="1409"/>
      <c r="BT69" s="1409"/>
      <c r="BU69" s="1409"/>
      <c r="BV69" s="1409"/>
      <c r="BW69" s="1409"/>
      <c r="BX69" s="1409"/>
      <c r="BY69" s="1409"/>
      <c r="BZ69" s="1409"/>
      <c r="CA69" s="1409"/>
      <c r="CB69" s="1409" t="s">
        <v>280</v>
      </c>
      <c r="CC69" s="1409"/>
      <c r="CD69" s="1409"/>
      <c r="CE69" s="1409"/>
      <c r="CF69" s="1409"/>
      <c r="CG69" s="1409"/>
      <c r="CH69" s="1409"/>
      <c r="CI69" s="1409"/>
      <c r="CJ69" s="1409"/>
      <c r="CK69" s="1409"/>
      <c r="CL69" s="1409"/>
      <c r="CM69" s="1409"/>
      <c r="CN69" s="1409"/>
      <c r="CO69" s="1410" t="s">
        <v>388</v>
      </c>
      <c r="CP69" s="1411"/>
      <c r="CQ69" s="1411"/>
      <c r="CR69" s="1411"/>
      <c r="CS69" s="1411"/>
      <c r="CT69" s="1411"/>
      <c r="CU69" s="1411"/>
      <c r="CV69" s="1411"/>
      <c r="CW69" s="1411"/>
      <c r="CX69" s="1411"/>
      <c r="CY69" s="1411"/>
      <c r="CZ69" s="1411"/>
      <c r="DA69" s="1412"/>
      <c r="DB69" s="1409" t="s">
        <v>77</v>
      </c>
      <c r="DC69" s="1409"/>
      <c r="DD69" s="1409"/>
      <c r="DE69" s="1409"/>
      <c r="DF69" s="1409"/>
      <c r="DG69" s="1409"/>
      <c r="DH69" s="1409"/>
      <c r="DI69" s="1409"/>
      <c r="DJ69" s="1409"/>
      <c r="DK69" s="1409"/>
      <c r="DL69" s="1409"/>
      <c r="DM69" s="1409"/>
      <c r="DN69" s="1409"/>
      <c r="DO69" s="1409" t="s">
        <v>281</v>
      </c>
      <c r="DP69" s="1409"/>
      <c r="DQ69" s="1409"/>
      <c r="DR69" s="1409"/>
      <c r="DS69" s="1409"/>
      <c r="DT69" s="1409"/>
      <c r="DU69" s="1409"/>
      <c r="DV69" s="1409"/>
      <c r="DW69" s="1409"/>
      <c r="DX69" s="1409"/>
      <c r="DY69" s="1409"/>
      <c r="DZ69" s="1409"/>
      <c r="EA69" s="1409"/>
    </row>
    <row r="70" spans="1:131" ht="19.5" customHeight="1" x14ac:dyDescent="0.15">
      <c r="A70" s="1758"/>
      <c r="B70" s="1377" t="str">
        <f>IF(Sheet1!$B$1="yes",従業員情報!$H$24,"ＳＡＭＰＬＥ")</f>
        <v>ＳＡＭＰＬＥ</v>
      </c>
      <c r="C70" s="1378"/>
      <c r="D70" s="1378"/>
      <c r="E70" s="1378"/>
      <c r="F70" s="1378"/>
      <c r="G70" s="1378"/>
      <c r="H70" s="1378"/>
      <c r="I70" s="1378"/>
      <c r="J70" s="1378"/>
      <c r="K70" s="1378"/>
      <c r="L70" s="1378"/>
      <c r="M70" s="1379"/>
      <c r="N70" s="315" t="s">
        <v>78</v>
      </c>
      <c r="O70" s="316"/>
      <c r="P70" s="316"/>
      <c r="Q70" s="316"/>
      <c r="R70" s="316"/>
      <c r="S70" s="316"/>
      <c r="T70" s="316"/>
      <c r="U70" s="316"/>
      <c r="V70" s="316"/>
      <c r="W70" s="316"/>
      <c r="X70" s="316"/>
      <c r="Y70" s="316"/>
      <c r="Z70" s="317" t="s">
        <v>1</v>
      </c>
      <c r="AA70" s="318"/>
      <c r="AB70" s="316"/>
      <c r="AC70" s="316"/>
      <c r="AD70" s="316"/>
      <c r="AE70" s="316"/>
      <c r="AF70" s="316"/>
      <c r="AG70" s="316"/>
      <c r="AH70" s="316"/>
      <c r="AI70" s="316"/>
      <c r="AJ70" s="316"/>
      <c r="AK70" s="316"/>
      <c r="AL70" s="316"/>
      <c r="AM70" s="317" t="s">
        <v>1</v>
      </c>
      <c r="AN70" s="319"/>
      <c r="AO70" s="320"/>
      <c r="AP70" s="320"/>
      <c r="AQ70" s="320"/>
      <c r="AR70" s="320"/>
      <c r="AS70" s="320"/>
      <c r="AT70" s="320"/>
      <c r="AU70" s="320"/>
      <c r="AV70" s="320"/>
      <c r="AW70" s="320"/>
      <c r="AX70" s="320"/>
      <c r="AY70" s="320"/>
      <c r="AZ70" s="317" t="s">
        <v>1</v>
      </c>
      <c r="BA70" s="315" t="s">
        <v>78</v>
      </c>
      <c r="BB70" s="320"/>
      <c r="BC70" s="320"/>
      <c r="BD70" s="320"/>
      <c r="BE70" s="320"/>
      <c r="BF70" s="320"/>
      <c r="BG70" s="320"/>
      <c r="BH70" s="320"/>
      <c r="BI70" s="320"/>
      <c r="BJ70" s="320"/>
      <c r="BK70" s="320"/>
      <c r="BL70" s="320"/>
      <c r="BM70" s="317" t="s">
        <v>1</v>
      </c>
      <c r="BN70" s="177"/>
      <c r="BO70" s="1758"/>
      <c r="BP70" s="1377" t="str">
        <f>IF(Sheet1!$B$1="yes",従業員情報!$H$24,"ＳＡＭＰＬＥ")</f>
        <v>ＳＡＭＰＬＥ</v>
      </c>
      <c r="BQ70" s="1378"/>
      <c r="BR70" s="1378"/>
      <c r="BS70" s="1378"/>
      <c r="BT70" s="1378"/>
      <c r="BU70" s="1378"/>
      <c r="BV70" s="1378"/>
      <c r="BW70" s="1378"/>
      <c r="BX70" s="1378"/>
      <c r="BY70" s="1378"/>
      <c r="BZ70" s="1378"/>
      <c r="CA70" s="1379"/>
      <c r="CB70" s="315" t="s">
        <v>78</v>
      </c>
      <c r="CC70" s="316"/>
      <c r="CD70" s="316"/>
      <c r="CE70" s="316"/>
      <c r="CF70" s="316"/>
      <c r="CG70" s="316"/>
      <c r="CH70" s="316"/>
      <c r="CI70" s="316"/>
      <c r="CJ70" s="316"/>
      <c r="CK70" s="316"/>
      <c r="CL70" s="316"/>
      <c r="CM70" s="316"/>
      <c r="CN70" s="317" t="s">
        <v>1</v>
      </c>
      <c r="CO70" s="318"/>
      <c r="CP70" s="316"/>
      <c r="CQ70" s="316"/>
      <c r="CR70" s="316"/>
      <c r="CS70" s="316"/>
      <c r="CT70" s="316"/>
      <c r="CU70" s="316"/>
      <c r="CV70" s="316"/>
      <c r="CW70" s="316"/>
      <c r="CX70" s="316"/>
      <c r="CY70" s="316"/>
      <c r="CZ70" s="316"/>
      <c r="DA70" s="317" t="s">
        <v>1</v>
      </c>
      <c r="DB70" s="319"/>
      <c r="DC70" s="320"/>
      <c r="DD70" s="320"/>
      <c r="DE70" s="320"/>
      <c r="DF70" s="320"/>
      <c r="DG70" s="320"/>
      <c r="DH70" s="320"/>
      <c r="DI70" s="320"/>
      <c r="DJ70" s="320"/>
      <c r="DK70" s="320"/>
      <c r="DL70" s="320"/>
      <c r="DM70" s="320"/>
      <c r="DN70" s="317" t="s">
        <v>1</v>
      </c>
      <c r="DO70" s="315" t="s">
        <v>78</v>
      </c>
      <c r="DP70" s="320"/>
      <c r="DQ70" s="320"/>
      <c r="DR70" s="320"/>
      <c r="DS70" s="320"/>
      <c r="DT70" s="320"/>
      <c r="DU70" s="320"/>
      <c r="DV70" s="320"/>
      <c r="DW70" s="320"/>
      <c r="DX70" s="320"/>
      <c r="DY70" s="320"/>
      <c r="DZ70" s="320"/>
      <c r="EA70" s="317" t="s">
        <v>1</v>
      </c>
    </row>
    <row r="71" spans="1:131" ht="28.5" customHeight="1" x14ac:dyDescent="0.15">
      <c r="A71" s="1758"/>
      <c r="B71" s="1380"/>
      <c r="C71" s="1381"/>
      <c r="D71" s="1381"/>
      <c r="E71" s="1381"/>
      <c r="F71" s="1381"/>
      <c r="G71" s="1381"/>
      <c r="H71" s="1381"/>
      <c r="I71" s="1381"/>
      <c r="J71" s="1381"/>
      <c r="K71" s="1381"/>
      <c r="L71" s="1381"/>
      <c r="M71" s="1382"/>
      <c r="N71" s="1389" t="str">
        <f>IF(Sheet1!$B$1="yes",年末調整2!$N$7,"ＳＡＭＰＬＥ")</f>
        <v>ＳＡＭＰＬＥ</v>
      </c>
      <c r="O71" s="1390"/>
      <c r="P71" s="1390"/>
      <c r="Q71" s="1390"/>
      <c r="R71" s="1390"/>
      <c r="S71" s="1390"/>
      <c r="T71" s="1390"/>
      <c r="U71" s="1390"/>
      <c r="V71" s="1390"/>
      <c r="W71" s="1390"/>
      <c r="X71" s="1391"/>
      <c r="Y71" s="1391"/>
      <c r="Z71" s="1392"/>
      <c r="AA71" s="1393">
        <f>IF(従業員情報!$E$5="要",年末調整2!$N$10,"")</f>
        <v>0</v>
      </c>
      <c r="AB71" s="1394"/>
      <c r="AC71" s="1394"/>
      <c r="AD71" s="1394"/>
      <c r="AE71" s="1394"/>
      <c r="AF71" s="1394"/>
      <c r="AG71" s="1394"/>
      <c r="AH71" s="1394"/>
      <c r="AI71" s="1394"/>
      <c r="AJ71" s="1394"/>
      <c r="AK71" s="1394"/>
      <c r="AL71" s="1394"/>
      <c r="AM71" s="1395"/>
      <c r="AN71" s="1396">
        <f>IF(従業員情報!$E$5="要",年末調整2!$N$21,"")</f>
        <v>1040000</v>
      </c>
      <c r="AO71" s="1391"/>
      <c r="AP71" s="1391"/>
      <c r="AQ71" s="1391"/>
      <c r="AR71" s="1391"/>
      <c r="AS71" s="1391"/>
      <c r="AT71" s="1391"/>
      <c r="AU71" s="1391"/>
      <c r="AV71" s="1391"/>
      <c r="AW71" s="1391"/>
      <c r="AX71" s="1391"/>
      <c r="AY71" s="1391"/>
      <c r="AZ71" s="1392"/>
      <c r="BA71" s="1396" t="str">
        <f>IF(IF(従業員情報!$E$5="否",年末調整2!$U$7,年末調整2!$U$28)=0,"0",IF(従業員情報!$E$5="否",年末調整2!$U$7,年末調整2!$U$28))</f>
        <v>0</v>
      </c>
      <c r="BB71" s="1391"/>
      <c r="BC71" s="1391"/>
      <c r="BD71" s="1391"/>
      <c r="BE71" s="1391"/>
      <c r="BF71" s="1391"/>
      <c r="BG71" s="1391"/>
      <c r="BH71" s="1391"/>
      <c r="BI71" s="1391"/>
      <c r="BJ71" s="1391"/>
      <c r="BK71" s="1391"/>
      <c r="BL71" s="1391"/>
      <c r="BM71" s="1392"/>
      <c r="BN71" s="178"/>
      <c r="BO71" s="1758"/>
      <c r="BP71" s="1380"/>
      <c r="BQ71" s="1381"/>
      <c r="BR71" s="1381"/>
      <c r="BS71" s="1381"/>
      <c r="BT71" s="1381"/>
      <c r="BU71" s="1381"/>
      <c r="BV71" s="1381"/>
      <c r="BW71" s="1381"/>
      <c r="BX71" s="1381"/>
      <c r="BY71" s="1381"/>
      <c r="BZ71" s="1381"/>
      <c r="CA71" s="1382"/>
      <c r="CB71" s="1389" t="str">
        <f>IF(Sheet1!$B$1="yes",年末調整2!$N$7,"ＳＡＭＰＬＥ")</f>
        <v>ＳＡＭＰＬＥ</v>
      </c>
      <c r="CC71" s="1390"/>
      <c r="CD71" s="1390"/>
      <c r="CE71" s="1390"/>
      <c r="CF71" s="1390"/>
      <c r="CG71" s="1390"/>
      <c r="CH71" s="1390"/>
      <c r="CI71" s="1390"/>
      <c r="CJ71" s="1390"/>
      <c r="CK71" s="1390"/>
      <c r="CL71" s="1391"/>
      <c r="CM71" s="1391"/>
      <c r="CN71" s="1392"/>
      <c r="CO71" s="1393">
        <f>IF(従業員情報!$E$5="要",年末調整2!$N$10,"")</f>
        <v>0</v>
      </c>
      <c r="CP71" s="1394"/>
      <c r="CQ71" s="1394"/>
      <c r="CR71" s="1394"/>
      <c r="CS71" s="1394"/>
      <c r="CT71" s="1394"/>
      <c r="CU71" s="1394"/>
      <c r="CV71" s="1394"/>
      <c r="CW71" s="1394"/>
      <c r="CX71" s="1394"/>
      <c r="CY71" s="1394"/>
      <c r="CZ71" s="1394"/>
      <c r="DA71" s="1395"/>
      <c r="DB71" s="1396">
        <f>IF(従業員情報!$E$5="要",年末調整2!$N$21,"")</f>
        <v>1040000</v>
      </c>
      <c r="DC71" s="1391"/>
      <c r="DD71" s="1391"/>
      <c r="DE71" s="1391"/>
      <c r="DF71" s="1391"/>
      <c r="DG71" s="1391"/>
      <c r="DH71" s="1391"/>
      <c r="DI71" s="1391"/>
      <c r="DJ71" s="1391"/>
      <c r="DK71" s="1391"/>
      <c r="DL71" s="1391"/>
      <c r="DM71" s="1391"/>
      <c r="DN71" s="1392"/>
      <c r="DO71" s="1396" t="str">
        <f>IF(IF(従業員情報!$E$5="否",年末調整2!$U$7,年末調整2!$U$28)=0,"0",IF(従業員情報!$E$5="否",年末調整2!$U$7,年末調整2!$U$28))</f>
        <v>0</v>
      </c>
      <c r="DP71" s="1391"/>
      <c r="DQ71" s="1391"/>
      <c r="DR71" s="1391"/>
      <c r="DS71" s="1391"/>
      <c r="DT71" s="1391"/>
      <c r="DU71" s="1391"/>
      <c r="DV71" s="1391"/>
      <c r="DW71" s="1391"/>
      <c r="DX71" s="1391"/>
      <c r="DY71" s="1391"/>
      <c r="DZ71" s="1391"/>
      <c r="EA71" s="1392"/>
    </row>
    <row r="72" spans="1:131" ht="19.5" customHeight="1" x14ac:dyDescent="0.15">
      <c r="A72" s="1758"/>
      <c r="B72" s="1192" t="s">
        <v>358</v>
      </c>
      <c r="C72" s="1193"/>
      <c r="D72" s="1193"/>
      <c r="E72" s="1193"/>
      <c r="F72" s="1193"/>
      <c r="G72" s="1193"/>
      <c r="H72" s="1193"/>
      <c r="I72" s="1193"/>
      <c r="J72" s="1193"/>
      <c r="K72" s="1194" t="s">
        <v>427</v>
      </c>
      <c r="L72" s="1195"/>
      <c r="M72" s="1195"/>
      <c r="N72" s="1195"/>
      <c r="O72" s="1195"/>
      <c r="P72" s="1195"/>
      <c r="Q72" s="1195"/>
      <c r="R72" s="1195"/>
      <c r="S72" s="1196"/>
      <c r="T72" s="1203" t="s">
        <v>103</v>
      </c>
      <c r="U72" s="1204"/>
      <c r="V72" s="1204"/>
      <c r="W72" s="1204"/>
      <c r="X72" s="1204"/>
      <c r="Y72" s="1204"/>
      <c r="Z72" s="1204"/>
      <c r="AA72" s="1204"/>
      <c r="AB72" s="1204"/>
      <c r="AC72" s="1204"/>
      <c r="AD72" s="1204"/>
      <c r="AE72" s="1204"/>
      <c r="AF72" s="1204"/>
      <c r="AG72" s="1204"/>
      <c r="AH72" s="1204"/>
      <c r="AI72" s="1204"/>
      <c r="AJ72" s="1204"/>
      <c r="AK72" s="1204"/>
      <c r="AL72" s="1204"/>
      <c r="AM72" s="1204"/>
      <c r="AN72" s="1204"/>
      <c r="AO72" s="1204"/>
      <c r="AP72" s="1204"/>
      <c r="AQ72" s="1204"/>
      <c r="AR72" s="1204"/>
      <c r="AS72" s="1204"/>
      <c r="AT72" s="1205"/>
      <c r="AU72" s="1206" t="s">
        <v>198</v>
      </c>
      <c r="AV72" s="1206"/>
      <c r="AW72" s="1206"/>
      <c r="AX72" s="1206"/>
      <c r="AY72" s="1207" t="s">
        <v>248</v>
      </c>
      <c r="AZ72" s="1208"/>
      <c r="BA72" s="1208"/>
      <c r="BB72" s="1208"/>
      <c r="BC72" s="1208"/>
      <c r="BD72" s="1208"/>
      <c r="BE72" s="1208"/>
      <c r="BF72" s="1208"/>
      <c r="BG72" s="1208"/>
      <c r="BH72" s="1208"/>
      <c r="BI72" s="1209"/>
      <c r="BJ72" s="1400" t="s">
        <v>197</v>
      </c>
      <c r="BK72" s="1400"/>
      <c r="BL72" s="1400"/>
      <c r="BM72" s="1401"/>
      <c r="BN72" s="174"/>
      <c r="BO72" s="1758"/>
      <c r="BP72" s="1192" t="s">
        <v>358</v>
      </c>
      <c r="BQ72" s="1193"/>
      <c r="BR72" s="1193"/>
      <c r="BS72" s="1193"/>
      <c r="BT72" s="1193"/>
      <c r="BU72" s="1193"/>
      <c r="BV72" s="1193"/>
      <c r="BW72" s="1193"/>
      <c r="BX72" s="1193"/>
      <c r="BY72" s="1194" t="s">
        <v>427</v>
      </c>
      <c r="BZ72" s="1195"/>
      <c r="CA72" s="1195"/>
      <c r="CB72" s="1195"/>
      <c r="CC72" s="1195"/>
      <c r="CD72" s="1195"/>
      <c r="CE72" s="1195"/>
      <c r="CF72" s="1195"/>
      <c r="CG72" s="1196"/>
      <c r="CH72" s="1203" t="s">
        <v>103</v>
      </c>
      <c r="CI72" s="1204"/>
      <c r="CJ72" s="1204"/>
      <c r="CK72" s="1204"/>
      <c r="CL72" s="1204"/>
      <c r="CM72" s="1204"/>
      <c r="CN72" s="1204"/>
      <c r="CO72" s="1204"/>
      <c r="CP72" s="1204"/>
      <c r="CQ72" s="1204"/>
      <c r="CR72" s="1204"/>
      <c r="CS72" s="1204"/>
      <c r="CT72" s="1204"/>
      <c r="CU72" s="1204"/>
      <c r="CV72" s="1204"/>
      <c r="CW72" s="1204"/>
      <c r="CX72" s="1204"/>
      <c r="CY72" s="1204"/>
      <c r="CZ72" s="1204"/>
      <c r="DA72" s="1204"/>
      <c r="DB72" s="1204"/>
      <c r="DC72" s="1204"/>
      <c r="DD72" s="1204"/>
      <c r="DE72" s="1204"/>
      <c r="DF72" s="1204"/>
      <c r="DG72" s="1204"/>
      <c r="DH72" s="1205"/>
      <c r="DI72" s="1206" t="s">
        <v>198</v>
      </c>
      <c r="DJ72" s="1206"/>
      <c r="DK72" s="1206"/>
      <c r="DL72" s="1206"/>
      <c r="DM72" s="1207" t="s">
        <v>248</v>
      </c>
      <c r="DN72" s="1208"/>
      <c r="DO72" s="1208"/>
      <c r="DP72" s="1208"/>
      <c r="DQ72" s="1208"/>
      <c r="DR72" s="1208"/>
      <c r="DS72" s="1208"/>
      <c r="DT72" s="1208"/>
      <c r="DU72" s="1208"/>
      <c r="DV72" s="1208"/>
      <c r="DW72" s="1209"/>
      <c r="DX72" s="1400" t="s">
        <v>197</v>
      </c>
      <c r="DY72" s="1400"/>
      <c r="DZ72" s="1400"/>
      <c r="EA72" s="1401"/>
    </row>
    <row r="73" spans="1:131" ht="13.5" customHeight="1" x14ac:dyDescent="0.15">
      <c r="A73" s="1758"/>
      <c r="B73" s="1213" t="s">
        <v>428</v>
      </c>
      <c r="C73" s="1214"/>
      <c r="D73" s="1214"/>
      <c r="E73" s="1214"/>
      <c r="F73" s="1214"/>
      <c r="G73" s="1214"/>
      <c r="H73" s="1217" t="s">
        <v>16</v>
      </c>
      <c r="I73" s="1217"/>
      <c r="J73" s="1217"/>
      <c r="K73" s="1197"/>
      <c r="L73" s="1198"/>
      <c r="M73" s="1198"/>
      <c r="N73" s="1198"/>
      <c r="O73" s="1198"/>
      <c r="P73" s="1198"/>
      <c r="Q73" s="1198"/>
      <c r="R73" s="1198"/>
      <c r="S73" s="1199"/>
      <c r="T73" s="1218" t="s">
        <v>359</v>
      </c>
      <c r="U73" s="1219"/>
      <c r="V73" s="1219"/>
      <c r="W73" s="1219"/>
      <c r="X73" s="1219"/>
      <c r="Y73" s="1219"/>
      <c r="Z73" s="1219"/>
      <c r="AA73" s="1219"/>
      <c r="AB73" s="1219"/>
      <c r="AC73" s="1219"/>
      <c r="AD73" s="1219"/>
      <c r="AE73" s="1219"/>
      <c r="AF73" s="1219"/>
      <c r="AG73" s="1219"/>
      <c r="AH73" s="1219"/>
      <c r="AI73" s="1219"/>
      <c r="AJ73" s="1219"/>
      <c r="AK73" s="1219"/>
      <c r="AL73" s="1219"/>
      <c r="AM73" s="1219"/>
      <c r="AN73" s="1219"/>
      <c r="AO73" s="1219"/>
      <c r="AP73" s="1219"/>
      <c r="AQ73" s="1219"/>
      <c r="AR73" s="1219"/>
      <c r="AS73" s="1219"/>
      <c r="AT73" s="1220"/>
      <c r="AU73" s="1206"/>
      <c r="AV73" s="1206"/>
      <c r="AW73" s="1206"/>
      <c r="AX73" s="1206"/>
      <c r="AY73" s="1210"/>
      <c r="AZ73" s="1211"/>
      <c r="BA73" s="1211"/>
      <c r="BB73" s="1211"/>
      <c r="BC73" s="1211"/>
      <c r="BD73" s="1211"/>
      <c r="BE73" s="1211"/>
      <c r="BF73" s="1211"/>
      <c r="BG73" s="1211"/>
      <c r="BH73" s="1211"/>
      <c r="BI73" s="1212"/>
      <c r="BJ73" s="1402"/>
      <c r="BK73" s="1402"/>
      <c r="BL73" s="1402"/>
      <c r="BM73" s="1403"/>
      <c r="BN73" s="174"/>
      <c r="BO73" s="1758"/>
      <c r="BP73" s="1213" t="s">
        <v>428</v>
      </c>
      <c r="BQ73" s="1214"/>
      <c r="BR73" s="1214"/>
      <c r="BS73" s="1214"/>
      <c r="BT73" s="1214"/>
      <c r="BU73" s="1214"/>
      <c r="BV73" s="1217" t="s">
        <v>16</v>
      </c>
      <c r="BW73" s="1217"/>
      <c r="BX73" s="1217"/>
      <c r="BY73" s="1197"/>
      <c r="BZ73" s="1198"/>
      <c r="CA73" s="1198"/>
      <c r="CB73" s="1198"/>
      <c r="CC73" s="1198"/>
      <c r="CD73" s="1198"/>
      <c r="CE73" s="1198"/>
      <c r="CF73" s="1198"/>
      <c r="CG73" s="1199"/>
      <c r="CH73" s="1218" t="s">
        <v>359</v>
      </c>
      <c r="CI73" s="1219"/>
      <c r="CJ73" s="1219"/>
      <c r="CK73" s="1219"/>
      <c r="CL73" s="1219"/>
      <c r="CM73" s="1219"/>
      <c r="CN73" s="1219"/>
      <c r="CO73" s="1219"/>
      <c r="CP73" s="1219"/>
      <c r="CQ73" s="1219"/>
      <c r="CR73" s="1219"/>
      <c r="CS73" s="1219"/>
      <c r="CT73" s="1219"/>
      <c r="CU73" s="1219"/>
      <c r="CV73" s="1219"/>
      <c r="CW73" s="1219"/>
      <c r="CX73" s="1219"/>
      <c r="CY73" s="1219"/>
      <c r="CZ73" s="1219"/>
      <c r="DA73" s="1219"/>
      <c r="DB73" s="1219"/>
      <c r="DC73" s="1219"/>
      <c r="DD73" s="1219"/>
      <c r="DE73" s="1219"/>
      <c r="DF73" s="1219"/>
      <c r="DG73" s="1219"/>
      <c r="DH73" s="1220"/>
      <c r="DI73" s="1206"/>
      <c r="DJ73" s="1206"/>
      <c r="DK73" s="1206"/>
      <c r="DL73" s="1206"/>
      <c r="DM73" s="1210"/>
      <c r="DN73" s="1211"/>
      <c r="DO73" s="1211"/>
      <c r="DP73" s="1211"/>
      <c r="DQ73" s="1211"/>
      <c r="DR73" s="1211"/>
      <c r="DS73" s="1211"/>
      <c r="DT73" s="1211"/>
      <c r="DU73" s="1211"/>
      <c r="DV73" s="1211"/>
      <c r="DW73" s="1212"/>
      <c r="DX73" s="1402"/>
      <c r="DY73" s="1402"/>
      <c r="DZ73" s="1402"/>
      <c r="EA73" s="1403"/>
    </row>
    <row r="74" spans="1:131" ht="21" customHeight="1" x14ac:dyDescent="0.15">
      <c r="A74" s="1758"/>
      <c r="B74" s="1215"/>
      <c r="C74" s="1216"/>
      <c r="D74" s="1216"/>
      <c r="E74" s="1216"/>
      <c r="F74" s="1216"/>
      <c r="G74" s="1216"/>
      <c r="H74" s="1217"/>
      <c r="I74" s="1217"/>
      <c r="J74" s="1217"/>
      <c r="K74" s="1200"/>
      <c r="L74" s="1201"/>
      <c r="M74" s="1201"/>
      <c r="N74" s="1201"/>
      <c r="O74" s="1201"/>
      <c r="P74" s="1201"/>
      <c r="Q74" s="1201"/>
      <c r="R74" s="1201"/>
      <c r="S74" s="1202"/>
      <c r="T74" s="1218" t="s">
        <v>104</v>
      </c>
      <c r="U74" s="1219"/>
      <c r="V74" s="1219"/>
      <c r="W74" s="1219"/>
      <c r="X74" s="1219"/>
      <c r="Y74" s="1220"/>
      <c r="Z74" s="1218" t="s">
        <v>106</v>
      </c>
      <c r="AA74" s="1219"/>
      <c r="AB74" s="1219"/>
      <c r="AC74" s="1219"/>
      <c r="AD74" s="1219"/>
      <c r="AE74" s="1219"/>
      <c r="AF74" s="1219"/>
      <c r="AG74" s="1219"/>
      <c r="AH74" s="1220"/>
      <c r="AI74" s="1218" t="s">
        <v>105</v>
      </c>
      <c r="AJ74" s="1219"/>
      <c r="AK74" s="1219"/>
      <c r="AL74" s="1219"/>
      <c r="AM74" s="1219"/>
      <c r="AN74" s="1220"/>
      <c r="AO74" s="1218" t="s">
        <v>429</v>
      </c>
      <c r="AP74" s="1219"/>
      <c r="AQ74" s="1219"/>
      <c r="AR74" s="1219"/>
      <c r="AS74" s="1219"/>
      <c r="AT74" s="1220"/>
      <c r="AU74" s="1206"/>
      <c r="AV74" s="1206"/>
      <c r="AW74" s="1206"/>
      <c r="AX74" s="1206"/>
      <c r="AY74" s="1221" t="s">
        <v>199</v>
      </c>
      <c r="AZ74" s="1222"/>
      <c r="BA74" s="1222"/>
      <c r="BB74" s="1222"/>
      <c r="BC74" s="1222"/>
      <c r="BD74" s="1222"/>
      <c r="BE74" s="1223"/>
      <c r="BF74" s="1224" t="s">
        <v>117</v>
      </c>
      <c r="BG74" s="1224"/>
      <c r="BH74" s="1224"/>
      <c r="BI74" s="1224"/>
      <c r="BJ74" s="1404"/>
      <c r="BK74" s="1404"/>
      <c r="BL74" s="1404"/>
      <c r="BM74" s="1405"/>
      <c r="BN74" s="174"/>
      <c r="BO74" s="1758"/>
      <c r="BP74" s="1215"/>
      <c r="BQ74" s="1216"/>
      <c r="BR74" s="1216"/>
      <c r="BS74" s="1216"/>
      <c r="BT74" s="1216"/>
      <c r="BU74" s="1216"/>
      <c r="BV74" s="1217"/>
      <c r="BW74" s="1217"/>
      <c r="BX74" s="1217"/>
      <c r="BY74" s="1200"/>
      <c r="BZ74" s="1201"/>
      <c r="CA74" s="1201"/>
      <c r="CB74" s="1201"/>
      <c r="CC74" s="1201"/>
      <c r="CD74" s="1201"/>
      <c r="CE74" s="1201"/>
      <c r="CF74" s="1201"/>
      <c r="CG74" s="1202"/>
      <c r="CH74" s="1218" t="s">
        <v>104</v>
      </c>
      <c r="CI74" s="1219"/>
      <c r="CJ74" s="1219"/>
      <c r="CK74" s="1219"/>
      <c r="CL74" s="1219"/>
      <c r="CM74" s="1220"/>
      <c r="CN74" s="1218" t="s">
        <v>106</v>
      </c>
      <c r="CO74" s="1219"/>
      <c r="CP74" s="1219"/>
      <c r="CQ74" s="1219"/>
      <c r="CR74" s="1219"/>
      <c r="CS74" s="1219"/>
      <c r="CT74" s="1219"/>
      <c r="CU74" s="1219"/>
      <c r="CV74" s="1220"/>
      <c r="CW74" s="1218" t="s">
        <v>105</v>
      </c>
      <c r="CX74" s="1219"/>
      <c r="CY74" s="1219"/>
      <c r="CZ74" s="1219"/>
      <c r="DA74" s="1219"/>
      <c r="DB74" s="1220"/>
      <c r="DC74" s="1218" t="s">
        <v>429</v>
      </c>
      <c r="DD74" s="1219"/>
      <c r="DE74" s="1219"/>
      <c r="DF74" s="1219"/>
      <c r="DG74" s="1219"/>
      <c r="DH74" s="1220"/>
      <c r="DI74" s="1206"/>
      <c r="DJ74" s="1206"/>
      <c r="DK74" s="1206"/>
      <c r="DL74" s="1206"/>
      <c r="DM74" s="1221" t="s">
        <v>199</v>
      </c>
      <c r="DN74" s="1222"/>
      <c r="DO74" s="1222"/>
      <c r="DP74" s="1222"/>
      <c r="DQ74" s="1222"/>
      <c r="DR74" s="1222"/>
      <c r="DS74" s="1223"/>
      <c r="DT74" s="1224" t="s">
        <v>117</v>
      </c>
      <c r="DU74" s="1224"/>
      <c r="DV74" s="1224"/>
      <c r="DW74" s="1224"/>
      <c r="DX74" s="1404"/>
      <c r="DY74" s="1404"/>
      <c r="DZ74" s="1404"/>
      <c r="EA74" s="1405"/>
    </row>
    <row r="75" spans="1:131" ht="16.5" customHeight="1" x14ac:dyDescent="0.15">
      <c r="A75" s="1758"/>
      <c r="B75" s="1180" t="s">
        <v>80</v>
      </c>
      <c r="C75" s="1181"/>
      <c r="D75" s="1182"/>
      <c r="E75" s="1180" t="s">
        <v>81</v>
      </c>
      <c r="F75" s="1181"/>
      <c r="G75" s="1181"/>
      <c r="H75" s="1183"/>
      <c r="I75" s="1184"/>
      <c r="J75" s="1184"/>
      <c r="K75" s="380"/>
      <c r="L75" s="146"/>
      <c r="M75" s="146"/>
      <c r="N75" s="381"/>
      <c r="O75" s="381"/>
      <c r="P75" s="381"/>
      <c r="Q75" s="381"/>
      <c r="R75" s="381"/>
      <c r="S75" s="382" t="s">
        <v>99</v>
      </c>
      <c r="T75" s="1155" t="s">
        <v>17</v>
      </c>
      <c r="U75" s="1156"/>
      <c r="V75" s="1156"/>
      <c r="W75" s="1157"/>
      <c r="X75" s="1185" t="s">
        <v>82</v>
      </c>
      <c r="Y75" s="1186"/>
      <c r="Z75" s="383"/>
      <c r="AA75" s="384"/>
      <c r="AB75" s="384" t="s">
        <v>100</v>
      </c>
      <c r="AC75" s="1187" t="s">
        <v>101</v>
      </c>
      <c r="AD75" s="1188"/>
      <c r="AE75" s="1188"/>
      <c r="AF75" s="1189"/>
      <c r="AG75" s="1164" t="s">
        <v>82</v>
      </c>
      <c r="AH75" s="1165"/>
      <c r="AI75" s="1155" t="s">
        <v>160</v>
      </c>
      <c r="AJ75" s="1156"/>
      <c r="AK75" s="1156"/>
      <c r="AL75" s="1157"/>
      <c r="AM75" s="1185" t="s">
        <v>161</v>
      </c>
      <c r="AN75" s="1186"/>
      <c r="AO75" s="1155" t="s">
        <v>160</v>
      </c>
      <c r="AP75" s="1156"/>
      <c r="AQ75" s="1156"/>
      <c r="AR75" s="1157"/>
      <c r="AS75" s="1185" t="s">
        <v>161</v>
      </c>
      <c r="AT75" s="1186"/>
      <c r="AU75" s="1155" t="s">
        <v>120</v>
      </c>
      <c r="AV75" s="1156"/>
      <c r="AW75" s="1156"/>
      <c r="AX75" s="1157"/>
      <c r="AY75" s="1155" t="s">
        <v>100</v>
      </c>
      <c r="AZ75" s="1156"/>
      <c r="BA75" s="1247"/>
      <c r="BB75" s="1166" t="s">
        <v>120</v>
      </c>
      <c r="BC75" s="1156"/>
      <c r="BD75" s="1156"/>
      <c r="BE75" s="1157"/>
      <c r="BF75" s="1155" t="s">
        <v>120</v>
      </c>
      <c r="BG75" s="1156"/>
      <c r="BH75" s="1156"/>
      <c r="BI75" s="1157"/>
      <c r="BJ75" s="1155" t="s">
        <v>120</v>
      </c>
      <c r="BK75" s="1156"/>
      <c r="BL75" s="1156"/>
      <c r="BM75" s="1157"/>
      <c r="BN75" s="174"/>
      <c r="BO75" s="1758"/>
      <c r="BP75" s="1180" t="s">
        <v>80</v>
      </c>
      <c r="BQ75" s="1181"/>
      <c r="BR75" s="1182"/>
      <c r="BS75" s="1180" t="s">
        <v>81</v>
      </c>
      <c r="BT75" s="1181"/>
      <c r="BU75" s="1181"/>
      <c r="BV75" s="1183"/>
      <c r="BW75" s="1184"/>
      <c r="BX75" s="1184"/>
      <c r="BY75" s="380"/>
      <c r="BZ75" s="146"/>
      <c r="CA75" s="146"/>
      <c r="CB75" s="381"/>
      <c r="CC75" s="381"/>
      <c r="CD75" s="381"/>
      <c r="CE75" s="381"/>
      <c r="CF75" s="381"/>
      <c r="CG75" s="382" t="s">
        <v>99</v>
      </c>
      <c r="CH75" s="1155" t="s">
        <v>17</v>
      </c>
      <c r="CI75" s="1156"/>
      <c r="CJ75" s="1156"/>
      <c r="CK75" s="1157"/>
      <c r="CL75" s="1185" t="s">
        <v>82</v>
      </c>
      <c r="CM75" s="1186"/>
      <c r="CN75" s="383"/>
      <c r="CO75" s="384"/>
      <c r="CP75" s="384" t="s">
        <v>100</v>
      </c>
      <c r="CQ75" s="1187" t="s">
        <v>101</v>
      </c>
      <c r="CR75" s="1188"/>
      <c r="CS75" s="1188"/>
      <c r="CT75" s="1189"/>
      <c r="CU75" s="1164" t="s">
        <v>82</v>
      </c>
      <c r="CV75" s="1165"/>
      <c r="CW75" s="1155" t="s">
        <v>160</v>
      </c>
      <c r="CX75" s="1156"/>
      <c r="CY75" s="1156"/>
      <c r="CZ75" s="1157"/>
      <c r="DA75" s="1185" t="s">
        <v>161</v>
      </c>
      <c r="DB75" s="1186"/>
      <c r="DC75" s="1155" t="s">
        <v>160</v>
      </c>
      <c r="DD75" s="1156"/>
      <c r="DE75" s="1156"/>
      <c r="DF75" s="1157"/>
      <c r="DG75" s="1185" t="s">
        <v>161</v>
      </c>
      <c r="DH75" s="1186"/>
      <c r="DI75" s="1155" t="s">
        <v>120</v>
      </c>
      <c r="DJ75" s="1156"/>
      <c r="DK75" s="1156"/>
      <c r="DL75" s="1157"/>
      <c r="DM75" s="1155" t="s">
        <v>100</v>
      </c>
      <c r="DN75" s="1156"/>
      <c r="DO75" s="1247"/>
      <c r="DP75" s="1166" t="s">
        <v>120</v>
      </c>
      <c r="DQ75" s="1156"/>
      <c r="DR75" s="1156"/>
      <c r="DS75" s="1157"/>
      <c r="DT75" s="1155" t="s">
        <v>120</v>
      </c>
      <c r="DU75" s="1156"/>
      <c r="DV75" s="1156"/>
      <c r="DW75" s="1157"/>
      <c r="DX75" s="1155" t="s">
        <v>120</v>
      </c>
      <c r="DY75" s="1156"/>
      <c r="DZ75" s="1156"/>
      <c r="EA75" s="1157"/>
    </row>
    <row r="76" spans="1:131" ht="7.5" customHeight="1" x14ac:dyDescent="0.15">
      <c r="A76" s="1758"/>
      <c r="B76" s="1248" t="str">
        <f>IF(AND(従業員情報!$E$5="要",OR(年末調整1!$C$43="一般の控除対象配偶者",年末調整1!$C$43="老人控除対象配偶者")),"○","")</f>
        <v/>
      </c>
      <c r="C76" s="1249"/>
      <c r="D76" s="1250"/>
      <c r="E76" s="1248"/>
      <c r="F76" s="1249"/>
      <c r="G76" s="1249"/>
      <c r="H76" s="1257" t="str">
        <f>IF(AND(従業員情報!$E$5="要",年末調整1!$C$43="老人控除対象配偶者"),"○","")</f>
        <v/>
      </c>
      <c r="I76" s="1257"/>
      <c r="J76" s="1258"/>
      <c r="K76" s="1259">
        <f>年末調整1!$L$44+年末調整1!$V$44</f>
        <v>0</v>
      </c>
      <c r="L76" s="1260"/>
      <c r="M76" s="1260"/>
      <c r="N76" s="1260"/>
      <c r="O76" s="1260"/>
      <c r="P76" s="1260"/>
      <c r="Q76" s="1260"/>
      <c r="R76" s="1260"/>
      <c r="S76" s="1261"/>
      <c r="T76" s="1158">
        <f>年末調整1!$BC$65</f>
        <v>0</v>
      </c>
      <c r="U76" s="1159"/>
      <c r="V76" s="1159"/>
      <c r="W76" s="1159"/>
      <c r="X76" s="1158"/>
      <c r="Y76" s="1160"/>
      <c r="Z76" s="1158">
        <f>年末調整1!$BE$65</f>
        <v>0</v>
      </c>
      <c r="AA76" s="1159"/>
      <c r="AB76" s="1178"/>
      <c r="AC76" s="1265">
        <f>年末調整1!$BG$65+年末調整1!$BE$65</f>
        <v>0</v>
      </c>
      <c r="AD76" s="1266"/>
      <c r="AE76" s="1266"/>
      <c r="AF76" s="1267"/>
      <c r="AG76" s="385"/>
      <c r="AH76" s="386"/>
      <c r="AI76" s="1170">
        <f>年末調整1!$BI$65</f>
        <v>0</v>
      </c>
      <c r="AJ76" s="1170"/>
      <c r="AK76" s="1170"/>
      <c r="AL76" s="1170"/>
      <c r="AM76" s="387"/>
      <c r="AN76" s="388"/>
      <c r="AO76" s="1170">
        <f>年末調整1!$BK$65</f>
        <v>0</v>
      </c>
      <c r="AP76" s="1170"/>
      <c r="AQ76" s="1170"/>
      <c r="AR76" s="1170"/>
      <c r="AS76" s="387"/>
      <c r="AT76" s="388"/>
      <c r="AU76" s="1158">
        <f>年末調整1!$BC$80</f>
        <v>0</v>
      </c>
      <c r="AV76" s="1172"/>
      <c r="AW76" s="1172"/>
      <c r="AX76" s="1173"/>
      <c r="AY76" s="1158">
        <f>年末調整1!$C$104</f>
        <v>0</v>
      </c>
      <c r="AZ76" s="1159"/>
      <c r="BA76" s="1178"/>
      <c r="BB76" s="1413">
        <f>年末調整1!$G$104+年末調整1!$C$104</f>
        <v>0</v>
      </c>
      <c r="BC76" s="1159"/>
      <c r="BD76" s="1159"/>
      <c r="BE76" s="1160"/>
      <c r="BF76" s="1158">
        <f>年末調整1!$K$104</f>
        <v>0</v>
      </c>
      <c r="BG76" s="1159"/>
      <c r="BH76" s="1159"/>
      <c r="BI76" s="1160"/>
      <c r="BJ76" s="1158">
        <f>IF(年末調整1!$C$43="適用なし",0,IF(年末調整1!$P$37="○",1,0))+COUNTIF(年末調整1!$V$55:$W$88,"○")</f>
        <v>0</v>
      </c>
      <c r="BK76" s="1159"/>
      <c r="BL76" s="1159"/>
      <c r="BM76" s="1160"/>
      <c r="BN76" s="174"/>
      <c r="BO76" s="1758"/>
      <c r="BP76" s="1248" t="str">
        <f>IF(AND(従業員情報!$E$5="要",OR(年末調整1!$C$43="一般の控除対象配偶者",年末調整1!$C$43="老人控除対象配偶者")),"○","")</f>
        <v/>
      </c>
      <c r="BQ76" s="1249"/>
      <c r="BR76" s="1250"/>
      <c r="BS76" s="1248"/>
      <c r="BT76" s="1249"/>
      <c r="BU76" s="1249"/>
      <c r="BV76" s="1257" t="str">
        <f>IF(AND(従業員情報!$E$5="要",年末調整1!$C$43="老人控除対象配偶者"),"○","")</f>
        <v/>
      </c>
      <c r="BW76" s="1257"/>
      <c r="BX76" s="1258"/>
      <c r="BY76" s="1259">
        <f>年末調整1!$L$44+年末調整1!$V$44</f>
        <v>0</v>
      </c>
      <c r="BZ76" s="1260"/>
      <c r="CA76" s="1260"/>
      <c r="CB76" s="1260"/>
      <c r="CC76" s="1260"/>
      <c r="CD76" s="1260"/>
      <c r="CE76" s="1260"/>
      <c r="CF76" s="1260"/>
      <c r="CG76" s="1261"/>
      <c r="CH76" s="1158">
        <f>年末調整1!$BC$65</f>
        <v>0</v>
      </c>
      <c r="CI76" s="1159"/>
      <c r="CJ76" s="1159"/>
      <c r="CK76" s="1159"/>
      <c r="CL76" s="1158"/>
      <c r="CM76" s="1160"/>
      <c r="CN76" s="1158">
        <f>年末調整1!$BE$65</f>
        <v>0</v>
      </c>
      <c r="CO76" s="1159"/>
      <c r="CP76" s="1178"/>
      <c r="CQ76" s="1265">
        <f>年末調整1!$BG$65+年末調整1!$BE$65</f>
        <v>0</v>
      </c>
      <c r="CR76" s="1266"/>
      <c r="CS76" s="1266"/>
      <c r="CT76" s="1267"/>
      <c r="CU76" s="385"/>
      <c r="CV76" s="386"/>
      <c r="CW76" s="1170">
        <f>年末調整1!$BI$65</f>
        <v>0</v>
      </c>
      <c r="CX76" s="1170"/>
      <c r="CY76" s="1170"/>
      <c r="CZ76" s="1170"/>
      <c r="DA76" s="387"/>
      <c r="DB76" s="388"/>
      <c r="DC76" s="1170">
        <f>年末調整1!$BK$65</f>
        <v>0</v>
      </c>
      <c r="DD76" s="1170"/>
      <c r="DE76" s="1170"/>
      <c r="DF76" s="1170"/>
      <c r="DG76" s="387"/>
      <c r="DH76" s="388"/>
      <c r="DI76" s="1158">
        <f>年末調整1!$BC$80</f>
        <v>0</v>
      </c>
      <c r="DJ76" s="1172"/>
      <c r="DK76" s="1172"/>
      <c r="DL76" s="1173"/>
      <c r="DM76" s="1158">
        <f>年末調整1!$C$104</f>
        <v>0</v>
      </c>
      <c r="DN76" s="1159"/>
      <c r="DO76" s="1178"/>
      <c r="DP76" s="1413">
        <f>年末調整1!$G$104+年末調整1!$C$104</f>
        <v>0</v>
      </c>
      <c r="DQ76" s="1159"/>
      <c r="DR76" s="1159"/>
      <c r="DS76" s="1160"/>
      <c r="DT76" s="1158">
        <f>年末調整1!$K$104</f>
        <v>0</v>
      </c>
      <c r="DU76" s="1159"/>
      <c r="DV76" s="1159"/>
      <c r="DW76" s="1160"/>
      <c r="DX76" s="1158">
        <f>IF(年末調整1!$C$43="適用なし",0,IF(年末調整1!$P$37="○",1,0))+COUNTIF(年末調整1!$V$55:$W$88,"○")</f>
        <v>0</v>
      </c>
      <c r="DY76" s="1159"/>
      <c r="DZ76" s="1159"/>
      <c r="EA76" s="1160"/>
    </row>
    <row r="77" spans="1:131" ht="13.5" customHeight="1" x14ac:dyDescent="0.15">
      <c r="A77" s="1758"/>
      <c r="B77" s="1251"/>
      <c r="C77" s="1252"/>
      <c r="D77" s="1253"/>
      <c r="E77" s="1251"/>
      <c r="F77" s="1252"/>
      <c r="G77" s="1252"/>
      <c r="H77" s="1257"/>
      <c r="I77" s="1257"/>
      <c r="J77" s="1258"/>
      <c r="K77" s="1259"/>
      <c r="L77" s="1260"/>
      <c r="M77" s="1260"/>
      <c r="N77" s="1260"/>
      <c r="O77" s="1260"/>
      <c r="P77" s="1260"/>
      <c r="Q77" s="1260"/>
      <c r="R77" s="1260"/>
      <c r="S77" s="1261"/>
      <c r="T77" s="1158"/>
      <c r="U77" s="1159"/>
      <c r="V77" s="1159"/>
      <c r="W77" s="1159"/>
      <c r="X77" s="1158"/>
      <c r="Y77" s="1160"/>
      <c r="Z77" s="1158"/>
      <c r="AA77" s="1159"/>
      <c r="AB77" s="1178"/>
      <c r="AC77" s="1265"/>
      <c r="AD77" s="1266"/>
      <c r="AE77" s="1266"/>
      <c r="AF77" s="1267"/>
      <c r="AG77" s="385"/>
      <c r="AH77" s="386"/>
      <c r="AI77" s="1171"/>
      <c r="AJ77" s="1171"/>
      <c r="AK77" s="1171"/>
      <c r="AL77" s="1171"/>
      <c r="AM77" s="387"/>
      <c r="AN77" s="388"/>
      <c r="AO77" s="1171"/>
      <c r="AP77" s="1171"/>
      <c r="AQ77" s="1171"/>
      <c r="AR77" s="1171"/>
      <c r="AS77" s="387"/>
      <c r="AT77" s="388"/>
      <c r="AU77" s="1174"/>
      <c r="AV77" s="1172"/>
      <c r="AW77" s="1172"/>
      <c r="AX77" s="1173"/>
      <c r="AY77" s="1158"/>
      <c r="AZ77" s="1159"/>
      <c r="BA77" s="1178"/>
      <c r="BB77" s="1413"/>
      <c r="BC77" s="1159"/>
      <c r="BD77" s="1159"/>
      <c r="BE77" s="1160"/>
      <c r="BF77" s="1158"/>
      <c r="BG77" s="1159"/>
      <c r="BH77" s="1159"/>
      <c r="BI77" s="1160"/>
      <c r="BJ77" s="1158"/>
      <c r="BK77" s="1159"/>
      <c r="BL77" s="1159"/>
      <c r="BM77" s="1160"/>
      <c r="BN77" s="174"/>
      <c r="BO77" s="1758"/>
      <c r="BP77" s="1251"/>
      <c r="BQ77" s="1252"/>
      <c r="BR77" s="1253"/>
      <c r="BS77" s="1251"/>
      <c r="BT77" s="1252"/>
      <c r="BU77" s="1252"/>
      <c r="BV77" s="1257"/>
      <c r="BW77" s="1257"/>
      <c r="BX77" s="1258"/>
      <c r="BY77" s="1259"/>
      <c r="BZ77" s="1260"/>
      <c r="CA77" s="1260"/>
      <c r="CB77" s="1260"/>
      <c r="CC77" s="1260"/>
      <c r="CD77" s="1260"/>
      <c r="CE77" s="1260"/>
      <c r="CF77" s="1260"/>
      <c r="CG77" s="1261"/>
      <c r="CH77" s="1158"/>
      <c r="CI77" s="1159"/>
      <c r="CJ77" s="1159"/>
      <c r="CK77" s="1159"/>
      <c r="CL77" s="1158"/>
      <c r="CM77" s="1160"/>
      <c r="CN77" s="1158"/>
      <c r="CO77" s="1159"/>
      <c r="CP77" s="1178"/>
      <c r="CQ77" s="1265"/>
      <c r="CR77" s="1266"/>
      <c r="CS77" s="1266"/>
      <c r="CT77" s="1267"/>
      <c r="CU77" s="385"/>
      <c r="CV77" s="386"/>
      <c r="CW77" s="1171"/>
      <c r="CX77" s="1171"/>
      <c r="CY77" s="1171"/>
      <c r="CZ77" s="1171"/>
      <c r="DA77" s="387"/>
      <c r="DB77" s="388"/>
      <c r="DC77" s="1171"/>
      <c r="DD77" s="1171"/>
      <c r="DE77" s="1171"/>
      <c r="DF77" s="1171"/>
      <c r="DG77" s="387"/>
      <c r="DH77" s="388"/>
      <c r="DI77" s="1174"/>
      <c r="DJ77" s="1172"/>
      <c r="DK77" s="1172"/>
      <c r="DL77" s="1173"/>
      <c r="DM77" s="1158"/>
      <c r="DN77" s="1159"/>
      <c r="DO77" s="1178"/>
      <c r="DP77" s="1413"/>
      <c r="DQ77" s="1159"/>
      <c r="DR77" s="1159"/>
      <c r="DS77" s="1160"/>
      <c r="DT77" s="1158"/>
      <c r="DU77" s="1159"/>
      <c r="DV77" s="1159"/>
      <c r="DW77" s="1160"/>
      <c r="DX77" s="1158"/>
      <c r="DY77" s="1159"/>
      <c r="DZ77" s="1159"/>
      <c r="EA77" s="1160"/>
    </row>
    <row r="78" spans="1:131" ht="20.25" customHeight="1" x14ac:dyDescent="0.15">
      <c r="A78" s="1758"/>
      <c r="B78" s="1254"/>
      <c r="C78" s="1255"/>
      <c r="D78" s="1256"/>
      <c r="E78" s="1254"/>
      <c r="F78" s="1255"/>
      <c r="G78" s="1255"/>
      <c r="H78" s="1257"/>
      <c r="I78" s="1257"/>
      <c r="J78" s="1258"/>
      <c r="K78" s="1262"/>
      <c r="L78" s="1263"/>
      <c r="M78" s="1263"/>
      <c r="N78" s="1263"/>
      <c r="O78" s="1263"/>
      <c r="P78" s="1263"/>
      <c r="Q78" s="1263"/>
      <c r="R78" s="1263"/>
      <c r="S78" s="1264"/>
      <c r="T78" s="1158"/>
      <c r="U78" s="1159"/>
      <c r="V78" s="1159"/>
      <c r="W78" s="1162"/>
      <c r="X78" s="1161"/>
      <c r="Y78" s="1163"/>
      <c r="Z78" s="1161"/>
      <c r="AA78" s="1162"/>
      <c r="AB78" s="1179"/>
      <c r="AC78" s="1268"/>
      <c r="AD78" s="1269"/>
      <c r="AE78" s="1269"/>
      <c r="AF78" s="1270"/>
      <c r="AG78" s="389"/>
      <c r="AH78" s="390"/>
      <c r="AI78" s="1171"/>
      <c r="AJ78" s="1171"/>
      <c r="AK78" s="1171"/>
      <c r="AL78" s="1171"/>
      <c r="AM78" s="391"/>
      <c r="AN78" s="392"/>
      <c r="AO78" s="1171"/>
      <c r="AP78" s="1171"/>
      <c r="AQ78" s="1171"/>
      <c r="AR78" s="1171"/>
      <c r="AS78" s="391"/>
      <c r="AT78" s="392"/>
      <c r="AU78" s="1175"/>
      <c r="AV78" s="1176"/>
      <c r="AW78" s="1176"/>
      <c r="AX78" s="1177"/>
      <c r="AY78" s="1161"/>
      <c r="AZ78" s="1162"/>
      <c r="BA78" s="1179"/>
      <c r="BB78" s="1414"/>
      <c r="BC78" s="1162"/>
      <c r="BD78" s="1162"/>
      <c r="BE78" s="1163"/>
      <c r="BF78" s="1161"/>
      <c r="BG78" s="1162"/>
      <c r="BH78" s="1162"/>
      <c r="BI78" s="1163"/>
      <c r="BJ78" s="1161"/>
      <c r="BK78" s="1162"/>
      <c r="BL78" s="1162"/>
      <c r="BM78" s="1163"/>
      <c r="BN78" s="174"/>
      <c r="BO78" s="1758"/>
      <c r="BP78" s="1254"/>
      <c r="BQ78" s="1255"/>
      <c r="BR78" s="1256"/>
      <c r="BS78" s="1254"/>
      <c r="BT78" s="1255"/>
      <c r="BU78" s="1255"/>
      <c r="BV78" s="1257"/>
      <c r="BW78" s="1257"/>
      <c r="BX78" s="1258"/>
      <c r="BY78" s="1262"/>
      <c r="BZ78" s="1263"/>
      <c r="CA78" s="1263"/>
      <c r="CB78" s="1263"/>
      <c r="CC78" s="1263"/>
      <c r="CD78" s="1263"/>
      <c r="CE78" s="1263"/>
      <c r="CF78" s="1263"/>
      <c r="CG78" s="1264"/>
      <c r="CH78" s="1158"/>
      <c r="CI78" s="1159"/>
      <c r="CJ78" s="1159"/>
      <c r="CK78" s="1162"/>
      <c r="CL78" s="1161"/>
      <c r="CM78" s="1163"/>
      <c r="CN78" s="1161"/>
      <c r="CO78" s="1162"/>
      <c r="CP78" s="1179"/>
      <c r="CQ78" s="1268"/>
      <c r="CR78" s="1269"/>
      <c r="CS78" s="1269"/>
      <c r="CT78" s="1270"/>
      <c r="CU78" s="389"/>
      <c r="CV78" s="390"/>
      <c r="CW78" s="1171"/>
      <c r="CX78" s="1171"/>
      <c r="CY78" s="1171"/>
      <c r="CZ78" s="1171"/>
      <c r="DA78" s="391"/>
      <c r="DB78" s="392"/>
      <c r="DC78" s="1171"/>
      <c r="DD78" s="1171"/>
      <c r="DE78" s="1171"/>
      <c r="DF78" s="1171"/>
      <c r="DG78" s="391"/>
      <c r="DH78" s="392"/>
      <c r="DI78" s="1175"/>
      <c r="DJ78" s="1176"/>
      <c r="DK78" s="1176"/>
      <c r="DL78" s="1177"/>
      <c r="DM78" s="1161"/>
      <c r="DN78" s="1162"/>
      <c r="DO78" s="1179"/>
      <c r="DP78" s="1414"/>
      <c r="DQ78" s="1162"/>
      <c r="DR78" s="1162"/>
      <c r="DS78" s="1163"/>
      <c r="DT78" s="1161"/>
      <c r="DU78" s="1162"/>
      <c r="DV78" s="1162"/>
      <c r="DW78" s="1163"/>
      <c r="DX78" s="1161"/>
      <c r="DY78" s="1162"/>
      <c r="DZ78" s="1162"/>
      <c r="EA78" s="1163"/>
    </row>
    <row r="79" spans="1:131" ht="21" customHeight="1" x14ac:dyDescent="0.15">
      <c r="A79" s="1758"/>
      <c r="B79" s="1190" t="s">
        <v>430</v>
      </c>
      <c r="C79" s="1190"/>
      <c r="D79" s="1190"/>
      <c r="E79" s="1190"/>
      <c r="F79" s="1190"/>
      <c r="G79" s="1190"/>
      <c r="H79" s="1190"/>
      <c r="I79" s="1190"/>
      <c r="J79" s="1190"/>
      <c r="K79" s="1190"/>
      <c r="L79" s="1190"/>
      <c r="M79" s="1190"/>
      <c r="N79" s="1191" t="s">
        <v>193</v>
      </c>
      <c r="O79" s="1191"/>
      <c r="P79" s="1191"/>
      <c r="Q79" s="1191"/>
      <c r="R79" s="1191"/>
      <c r="S79" s="1191"/>
      <c r="T79" s="1191"/>
      <c r="U79" s="1191"/>
      <c r="V79" s="1191"/>
      <c r="W79" s="1191"/>
      <c r="X79" s="1191"/>
      <c r="Y79" s="1191"/>
      <c r="Z79" s="1191"/>
      <c r="AA79" s="1225" t="s">
        <v>194</v>
      </c>
      <c r="AB79" s="1225"/>
      <c r="AC79" s="1225"/>
      <c r="AD79" s="1225"/>
      <c r="AE79" s="1225"/>
      <c r="AF79" s="1225"/>
      <c r="AG79" s="1225"/>
      <c r="AH79" s="1225"/>
      <c r="AI79" s="1225"/>
      <c r="AJ79" s="1225"/>
      <c r="AK79" s="1225"/>
      <c r="AL79" s="1225"/>
      <c r="AM79" s="1225"/>
      <c r="AN79" s="1225" t="s">
        <v>195</v>
      </c>
      <c r="AO79" s="1225"/>
      <c r="AP79" s="1225"/>
      <c r="AQ79" s="1225"/>
      <c r="AR79" s="1225"/>
      <c r="AS79" s="1225"/>
      <c r="AT79" s="1225"/>
      <c r="AU79" s="1225"/>
      <c r="AV79" s="1225"/>
      <c r="AW79" s="1225"/>
      <c r="AX79" s="1225"/>
      <c r="AY79" s="1225"/>
      <c r="AZ79" s="1226"/>
      <c r="BA79" s="1227" t="s">
        <v>196</v>
      </c>
      <c r="BB79" s="1228"/>
      <c r="BC79" s="1228"/>
      <c r="BD79" s="1228"/>
      <c r="BE79" s="1228"/>
      <c r="BF79" s="1228"/>
      <c r="BG79" s="1228"/>
      <c r="BH79" s="1228"/>
      <c r="BI79" s="1228"/>
      <c r="BJ79" s="1228"/>
      <c r="BK79" s="1228"/>
      <c r="BL79" s="1228"/>
      <c r="BM79" s="1229"/>
      <c r="BN79" s="174"/>
      <c r="BO79" s="1758"/>
      <c r="BP79" s="1190" t="s">
        <v>430</v>
      </c>
      <c r="BQ79" s="1190"/>
      <c r="BR79" s="1190"/>
      <c r="BS79" s="1190"/>
      <c r="BT79" s="1190"/>
      <c r="BU79" s="1190"/>
      <c r="BV79" s="1190"/>
      <c r="BW79" s="1190"/>
      <c r="BX79" s="1190"/>
      <c r="BY79" s="1190"/>
      <c r="BZ79" s="1190"/>
      <c r="CA79" s="1190"/>
      <c r="CB79" s="1191" t="s">
        <v>193</v>
      </c>
      <c r="CC79" s="1191"/>
      <c r="CD79" s="1191"/>
      <c r="CE79" s="1191"/>
      <c r="CF79" s="1191"/>
      <c r="CG79" s="1191"/>
      <c r="CH79" s="1191"/>
      <c r="CI79" s="1191"/>
      <c r="CJ79" s="1191"/>
      <c r="CK79" s="1191"/>
      <c r="CL79" s="1191"/>
      <c r="CM79" s="1191"/>
      <c r="CN79" s="1191"/>
      <c r="CO79" s="1225" t="s">
        <v>194</v>
      </c>
      <c r="CP79" s="1225"/>
      <c r="CQ79" s="1225"/>
      <c r="CR79" s="1225"/>
      <c r="CS79" s="1225"/>
      <c r="CT79" s="1225"/>
      <c r="CU79" s="1225"/>
      <c r="CV79" s="1225"/>
      <c r="CW79" s="1225"/>
      <c r="CX79" s="1225"/>
      <c r="CY79" s="1225"/>
      <c r="CZ79" s="1225"/>
      <c r="DA79" s="1225"/>
      <c r="DB79" s="1225" t="s">
        <v>195</v>
      </c>
      <c r="DC79" s="1225"/>
      <c r="DD79" s="1225"/>
      <c r="DE79" s="1225"/>
      <c r="DF79" s="1225"/>
      <c r="DG79" s="1225"/>
      <c r="DH79" s="1225"/>
      <c r="DI79" s="1225"/>
      <c r="DJ79" s="1225"/>
      <c r="DK79" s="1225"/>
      <c r="DL79" s="1225"/>
      <c r="DM79" s="1225"/>
      <c r="DN79" s="1226"/>
      <c r="DO79" s="1227" t="s">
        <v>196</v>
      </c>
      <c r="DP79" s="1228"/>
      <c r="DQ79" s="1228"/>
      <c r="DR79" s="1228"/>
      <c r="DS79" s="1228"/>
      <c r="DT79" s="1228"/>
      <c r="DU79" s="1228"/>
      <c r="DV79" s="1228"/>
      <c r="DW79" s="1228"/>
      <c r="DX79" s="1228"/>
      <c r="DY79" s="1228"/>
      <c r="DZ79" s="1228"/>
      <c r="EA79" s="1229"/>
    </row>
    <row r="80" spans="1:131" ht="21" customHeight="1" x14ac:dyDescent="0.15">
      <c r="A80" s="1758"/>
      <c r="B80" s="393"/>
      <c r="C80" s="394"/>
      <c r="D80" s="394"/>
      <c r="E80" s="394"/>
      <c r="F80" s="395"/>
      <c r="G80" s="395"/>
      <c r="H80" s="395"/>
      <c r="I80" s="395"/>
      <c r="J80" s="395"/>
      <c r="K80" s="395"/>
      <c r="L80" s="395"/>
      <c r="M80" s="396" t="s">
        <v>99</v>
      </c>
      <c r="N80" s="395"/>
      <c r="O80" s="395"/>
      <c r="P80" s="394"/>
      <c r="Q80" s="397"/>
      <c r="R80" s="394"/>
      <c r="S80" s="394"/>
      <c r="T80" s="394"/>
      <c r="U80" s="394"/>
      <c r="V80" s="394"/>
      <c r="W80" s="394"/>
      <c r="X80" s="394"/>
      <c r="Y80" s="394"/>
      <c r="Z80" s="398" t="s">
        <v>99</v>
      </c>
      <c r="AA80" s="399"/>
      <c r="AB80" s="394"/>
      <c r="AC80" s="394"/>
      <c r="AD80" s="394"/>
      <c r="AE80" s="394"/>
      <c r="AF80" s="394"/>
      <c r="AG80" s="397"/>
      <c r="AH80" s="394"/>
      <c r="AI80" s="394"/>
      <c r="AJ80" s="394"/>
      <c r="AK80" s="394"/>
      <c r="AL80" s="394"/>
      <c r="AM80" s="398" t="s">
        <v>99</v>
      </c>
      <c r="AN80" s="394"/>
      <c r="AO80" s="394"/>
      <c r="AP80" s="394"/>
      <c r="AQ80" s="394"/>
      <c r="AR80" s="394"/>
      <c r="AS80" s="394"/>
      <c r="AT80" s="394"/>
      <c r="AU80" s="394"/>
      <c r="AV80" s="394"/>
      <c r="AW80" s="397"/>
      <c r="AX80" s="394"/>
      <c r="AY80" s="394"/>
      <c r="AZ80" s="398" t="s">
        <v>99</v>
      </c>
      <c r="BA80" s="400"/>
      <c r="BB80" s="400"/>
      <c r="BC80" s="400"/>
      <c r="BD80" s="400"/>
      <c r="BE80" s="400"/>
      <c r="BF80" s="400"/>
      <c r="BG80" s="400"/>
      <c r="BH80" s="400"/>
      <c r="BI80" s="400"/>
      <c r="BJ80" s="400"/>
      <c r="BK80" s="400"/>
      <c r="BL80" s="400"/>
      <c r="BM80" s="401" t="s">
        <v>99</v>
      </c>
      <c r="BN80" s="174"/>
      <c r="BO80" s="1758"/>
      <c r="BP80" s="393"/>
      <c r="BQ80" s="394"/>
      <c r="BR80" s="394"/>
      <c r="BS80" s="394"/>
      <c r="BT80" s="395"/>
      <c r="BU80" s="395"/>
      <c r="BV80" s="395"/>
      <c r="BW80" s="395"/>
      <c r="BX80" s="395"/>
      <c r="BY80" s="395"/>
      <c r="BZ80" s="395"/>
      <c r="CA80" s="396" t="s">
        <v>99</v>
      </c>
      <c r="CB80" s="395"/>
      <c r="CC80" s="395"/>
      <c r="CD80" s="394"/>
      <c r="CE80" s="397"/>
      <c r="CF80" s="394"/>
      <c r="CG80" s="394"/>
      <c r="CH80" s="394"/>
      <c r="CI80" s="394"/>
      <c r="CJ80" s="394"/>
      <c r="CK80" s="394"/>
      <c r="CL80" s="394"/>
      <c r="CM80" s="394"/>
      <c r="CN80" s="398" t="s">
        <v>99</v>
      </c>
      <c r="CO80" s="399"/>
      <c r="CP80" s="394"/>
      <c r="CQ80" s="394"/>
      <c r="CR80" s="394"/>
      <c r="CS80" s="394"/>
      <c r="CT80" s="394"/>
      <c r="CU80" s="397"/>
      <c r="CV80" s="394"/>
      <c r="CW80" s="394"/>
      <c r="CX80" s="394"/>
      <c r="CY80" s="394"/>
      <c r="CZ80" s="394"/>
      <c r="DA80" s="398" t="s">
        <v>99</v>
      </c>
      <c r="DB80" s="394"/>
      <c r="DC80" s="394"/>
      <c r="DD80" s="394"/>
      <c r="DE80" s="394"/>
      <c r="DF80" s="394"/>
      <c r="DG80" s="394"/>
      <c r="DH80" s="394"/>
      <c r="DI80" s="394"/>
      <c r="DJ80" s="394"/>
      <c r="DK80" s="397"/>
      <c r="DL80" s="394"/>
      <c r="DM80" s="394"/>
      <c r="DN80" s="398" t="s">
        <v>99</v>
      </c>
      <c r="DO80" s="400"/>
      <c r="DP80" s="400"/>
      <c r="DQ80" s="400"/>
      <c r="DR80" s="400"/>
      <c r="DS80" s="400"/>
      <c r="DT80" s="400"/>
      <c r="DU80" s="400"/>
      <c r="DV80" s="400"/>
      <c r="DW80" s="400"/>
      <c r="DX80" s="400"/>
      <c r="DY80" s="400"/>
      <c r="DZ80" s="400"/>
      <c r="EA80" s="401" t="s">
        <v>99</v>
      </c>
    </row>
    <row r="81" spans="1:131" ht="21" customHeight="1" x14ac:dyDescent="0.15">
      <c r="A81" s="1758"/>
      <c r="B81" s="1230">
        <f>年末調整1!$O$91</f>
        <v>0</v>
      </c>
      <c r="C81" s="1231"/>
      <c r="D81" s="1231"/>
      <c r="E81" s="1231"/>
      <c r="F81" s="1231"/>
      <c r="G81" s="1231"/>
      <c r="H81" s="1231"/>
      <c r="I81" s="1231"/>
      <c r="J81" s="1231"/>
      <c r="K81" s="1231"/>
      <c r="L81" s="1231"/>
      <c r="M81" s="1232"/>
      <c r="N81" s="1236">
        <f>年末調整2!$N$11+年末調整2!$N$12+年末調整2!$N$13</f>
        <v>0</v>
      </c>
      <c r="O81" s="1236"/>
      <c r="P81" s="1236"/>
      <c r="Q81" s="1236"/>
      <c r="R81" s="1236"/>
      <c r="S81" s="1236"/>
      <c r="T81" s="1236"/>
      <c r="U81" s="1236"/>
      <c r="V81" s="1236"/>
      <c r="W81" s="1236"/>
      <c r="X81" s="1236"/>
      <c r="Y81" s="1236"/>
      <c r="Z81" s="1237"/>
      <c r="AA81" s="1240">
        <f>年末調整2!$N$14</f>
        <v>0</v>
      </c>
      <c r="AB81" s="1236"/>
      <c r="AC81" s="1236"/>
      <c r="AD81" s="1236"/>
      <c r="AE81" s="1236"/>
      <c r="AF81" s="1236"/>
      <c r="AG81" s="1236"/>
      <c r="AH81" s="1236"/>
      <c r="AI81" s="1236"/>
      <c r="AJ81" s="1236"/>
      <c r="AK81" s="1236"/>
      <c r="AL81" s="1236"/>
      <c r="AM81" s="1237"/>
      <c r="AN81" s="1236">
        <f>年末調整2!$N$15</f>
        <v>0</v>
      </c>
      <c r="AO81" s="1236"/>
      <c r="AP81" s="1236"/>
      <c r="AQ81" s="1236"/>
      <c r="AR81" s="1236"/>
      <c r="AS81" s="1236"/>
      <c r="AT81" s="1236"/>
      <c r="AU81" s="1236"/>
      <c r="AV81" s="1236"/>
      <c r="AW81" s="1236"/>
      <c r="AX81" s="1236"/>
      <c r="AY81" s="1236"/>
      <c r="AZ81" s="1237"/>
      <c r="BA81" s="1242">
        <f>MIN(年末調整2!$U$23,年末調整2!$U$25)</f>
        <v>0</v>
      </c>
      <c r="BB81" s="1242"/>
      <c r="BC81" s="1242"/>
      <c r="BD81" s="1242"/>
      <c r="BE81" s="1242"/>
      <c r="BF81" s="1242"/>
      <c r="BG81" s="1242"/>
      <c r="BH81" s="1242"/>
      <c r="BI81" s="1242"/>
      <c r="BJ81" s="1242"/>
      <c r="BK81" s="1242"/>
      <c r="BL81" s="1242"/>
      <c r="BM81" s="1243"/>
      <c r="BN81" s="174"/>
      <c r="BO81" s="1758"/>
      <c r="BP81" s="1230">
        <f>年末調整1!$O$91</f>
        <v>0</v>
      </c>
      <c r="BQ81" s="1231"/>
      <c r="BR81" s="1231"/>
      <c r="BS81" s="1231"/>
      <c r="BT81" s="1231"/>
      <c r="BU81" s="1231"/>
      <c r="BV81" s="1231"/>
      <c r="BW81" s="1231"/>
      <c r="BX81" s="1231"/>
      <c r="BY81" s="1231"/>
      <c r="BZ81" s="1231"/>
      <c r="CA81" s="1232"/>
      <c r="CB81" s="1236">
        <f>年末調整2!$N$11+年末調整2!$N$12+年末調整2!$N$13</f>
        <v>0</v>
      </c>
      <c r="CC81" s="1236"/>
      <c r="CD81" s="1236"/>
      <c r="CE81" s="1236"/>
      <c r="CF81" s="1236"/>
      <c r="CG81" s="1236"/>
      <c r="CH81" s="1236"/>
      <c r="CI81" s="1236"/>
      <c r="CJ81" s="1236"/>
      <c r="CK81" s="1236"/>
      <c r="CL81" s="1236"/>
      <c r="CM81" s="1236"/>
      <c r="CN81" s="1237"/>
      <c r="CO81" s="1240">
        <f>年末調整2!$N$14</f>
        <v>0</v>
      </c>
      <c r="CP81" s="1236"/>
      <c r="CQ81" s="1236"/>
      <c r="CR81" s="1236"/>
      <c r="CS81" s="1236"/>
      <c r="CT81" s="1236"/>
      <c r="CU81" s="1236"/>
      <c r="CV81" s="1236"/>
      <c r="CW81" s="1236"/>
      <c r="CX81" s="1236"/>
      <c r="CY81" s="1236"/>
      <c r="CZ81" s="1236"/>
      <c r="DA81" s="1237"/>
      <c r="DB81" s="1236">
        <f>年末調整2!$N$15</f>
        <v>0</v>
      </c>
      <c r="DC81" s="1236"/>
      <c r="DD81" s="1236"/>
      <c r="DE81" s="1236"/>
      <c r="DF81" s="1236"/>
      <c r="DG81" s="1236"/>
      <c r="DH81" s="1236"/>
      <c r="DI81" s="1236"/>
      <c r="DJ81" s="1236"/>
      <c r="DK81" s="1236"/>
      <c r="DL81" s="1236"/>
      <c r="DM81" s="1236"/>
      <c r="DN81" s="1237"/>
      <c r="DO81" s="1242">
        <f>MIN(年末調整2!$U$23,年末調整2!$U$25)</f>
        <v>0</v>
      </c>
      <c r="DP81" s="1242"/>
      <c r="DQ81" s="1242"/>
      <c r="DR81" s="1242"/>
      <c r="DS81" s="1242"/>
      <c r="DT81" s="1242"/>
      <c r="DU81" s="1242"/>
      <c r="DV81" s="1242"/>
      <c r="DW81" s="1242"/>
      <c r="DX81" s="1242"/>
      <c r="DY81" s="1242"/>
      <c r="DZ81" s="1242"/>
      <c r="EA81" s="1243"/>
    </row>
    <row r="82" spans="1:131" ht="9.75" customHeight="1" x14ac:dyDescent="0.15">
      <c r="A82" s="1758"/>
      <c r="B82" s="1233"/>
      <c r="C82" s="1234"/>
      <c r="D82" s="1234"/>
      <c r="E82" s="1234"/>
      <c r="F82" s="1234"/>
      <c r="G82" s="1234"/>
      <c r="H82" s="1234"/>
      <c r="I82" s="1234"/>
      <c r="J82" s="1234"/>
      <c r="K82" s="1234"/>
      <c r="L82" s="1234"/>
      <c r="M82" s="1235"/>
      <c r="N82" s="1238"/>
      <c r="O82" s="1238"/>
      <c r="P82" s="1238"/>
      <c r="Q82" s="1238"/>
      <c r="R82" s="1238"/>
      <c r="S82" s="1238"/>
      <c r="T82" s="1238"/>
      <c r="U82" s="1238"/>
      <c r="V82" s="1238"/>
      <c r="W82" s="1238"/>
      <c r="X82" s="1238"/>
      <c r="Y82" s="1238"/>
      <c r="Z82" s="1239"/>
      <c r="AA82" s="1241"/>
      <c r="AB82" s="1238"/>
      <c r="AC82" s="1238"/>
      <c r="AD82" s="1238"/>
      <c r="AE82" s="1238"/>
      <c r="AF82" s="1238"/>
      <c r="AG82" s="1238"/>
      <c r="AH82" s="1238"/>
      <c r="AI82" s="1238"/>
      <c r="AJ82" s="1238"/>
      <c r="AK82" s="1238"/>
      <c r="AL82" s="1238"/>
      <c r="AM82" s="1239"/>
      <c r="AN82" s="1238"/>
      <c r="AO82" s="1238"/>
      <c r="AP82" s="1238"/>
      <c r="AQ82" s="1238"/>
      <c r="AR82" s="1238"/>
      <c r="AS82" s="1238"/>
      <c r="AT82" s="1238"/>
      <c r="AU82" s="1238"/>
      <c r="AV82" s="1238"/>
      <c r="AW82" s="1238"/>
      <c r="AX82" s="1238"/>
      <c r="AY82" s="1238"/>
      <c r="AZ82" s="1239"/>
      <c r="BA82" s="1244"/>
      <c r="BB82" s="1244"/>
      <c r="BC82" s="1244"/>
      <c r="BD82" s="1244"/>
      <c r="BE82" s="1244"/>
      <c r="BF82" s="1244"/>
      <c r="BG82" s="1244"/>
      <c r="BH82" s="1244"/>
      <c r="BI82" s="1244"/>
      <c r="BJ82" s="1244"/>
      <c r="BK82" s="1244"/>
      <c r="BL82" s="1244"/>
      <c r="BM82" s="1245"/>
      <c r="BN82" s="174"/>
      <c r="BO82" s="1758"/>
      <c r="BP82" s="1233"/>
      <c r="BQ82" s="1234"/>
      <c r="BR82" s="1234"/>
      <c r="BS82" s="1234"/>
      <c r="BT82" s="1234"/>
      <c r="BU82" s="1234"/>
      <c r="BV82" s="1234"/>
      <c r="BW82" s="1234"/>
      <c r="BX82" s="1234"/>
      <c r="BY82" s="1234"/>
      <c r="BZ82" s="1234"/>
      <c r="CA82" s="1235"/>
      <c r="CB82" s="1238"/>
      <c r="CC82" s="1238"/>
      <c r="CD82" s="1238"/>
      <c r="CE82" s="1238"/>
      <c r="CF82" s="1238"/>
      <c r="CG82" s="1238"/>
      <c r="CH82" s="1238"/>
      <c r="CI82" s="1238"/>
      <c r="CJ82" s="1238"/>
      <c r="CK82" s="1238"/>
      <c r="CL82" s="1238"/>
      <c r="CM82" s="1238"/>
      <c r="CN82" s="1239"/>
      <c r="CO82" s="1241"/>
      <c r="CP82" s="1238"/>
      <c r="CQ82" s="1238"/>
      <c r="CR82" s="1238"/>
      <c r="CS82" s="1238"/>
      <c r="CT82" s="1238"/>
      <c r="CU82" s="1238"/>
      <c r="CV82" s="1238"/>
      <c r="CW82" s="1238"/>
      <c r="CX82" s="1238"/>
      <c r="CY82" s="1238"/>
      <c r="CZ82" s="1238"/>
      <c r="DA82" s="1239"/>
      <c r="DB82" s="1238"/>
      <c r="DC82" s="1238"/>
      <c r="DD82" s="1238"/>
      <c r="DE82" s="1238"/>
      <c r="DF82" s="1238"/>
      <c r="DG82" s="1238"/>
      <c r="DH82" s="1238"/>
      <c r="DI82" s="1238"/>
      <c r="DJ82" s="1238"/>
      <c r="DK82" s="1238"/>
      <c r="DL82" s="1238"/>
      <c r="DM82" s="1238"/>
      <c r="DN82" s="1239"/>
      <c r="DO82" s="1244"/>
      <c r="DP82" s="1244"/>
      <c r="DQ82" s="1244"/>
      <c r="DR82" s="1244"/>
      <c r="DS82" s="1244"/>
      <c r="DT82" s="1244"/>
      <c r="DU82" s="1244"/>
      <c r="DV82" s="1244"/>
      <c r="DW82" s="1244"/>
      <c r="DX82" s="1244"/>
      <c r="DY82" s="1244"/>
      <c r="DZ82" s="1244"/>
      <c r="EA82" s="1245"/>
    </row>
    <row r="83" spans="1:131" ht="17.25" customHeight="1" x14ac:dyDescent="0.15">
      <c r="A83" s="1758"/>
      <c r="B83" s="1759" t="s">
        <v>200</v>
      </c>
      <c r="C83" s="1760"/>
      <c r="D83" s="1760"/>
      <c r="E83" s="1760"/>
      <c r="F83" s="201"/>
      <c r="G83" s="1422" t="str">
        <f>IF(従業員情報!$E$5="要","","年末調整未済")</f>
        <v/>
      </c>
      <c r="H83" s="1422"/>
      <c r="I83" s="1422"/>
      <c r="J83" s="1422"/>
      <c r="K83" s="1422"/>
      <c r="L83" s="1422"/>
      <c r="M83" s="1422"/>
      <c r="N83" s="1422"/>
      <c r="O83" s="1422"/>
      <c r="P83" s="1422"/>
      <c r="Q83" s="1422"/>
      <c r="R83" s="1415" t="str">
        <f>年末調整1!$D$159</f>
        <v/>
      </c>
      <c r="S83" s="1415"/>
      <c r="T83" s="1416" t="str">
        <f>年末調整1!$E$159</f>
        <v/>
      </c>
      <c r="U83" s="1416"/>
      <c r="V83" s="1416"/>
      <c r="W83" s="1416"/>
      <c r="X83" s="1416"/>
      <c r="Y83" s="1416"/>
      <c r="Z83" s="1416"/>
      <c r="AA83" s="1416"/>
      <c r="AB83" s="1417">
        <f>年末調整1!$J$159</f>
        <v>0</v>
      </c>
      <c r="AC83" s="1417"/>
      <c r="AD83" s="1417"/>
      <c r="AE83" s="1417"/>
      <c r="AF83" s="1417"/>
      <c r="AG83" s="1417"/>
      <c r="AL83" s="1415" t="str">
        <f>年末調整1!$P$159</f>
        <v/>
      </c>
      <c r="AM83" s="1415"/>
      <c r="AN83" s="1416" t="str">
        <f>年末調整1!$Q$159</f>
        <v/>
      </c>
      <c r="AO83" s="1416"/>
      <c r="AP83" s="1416"/>
      <c r="AQ83" s="1416"/>
      <c r="AR83" s="1416"/>
      <c r="AS83" s="1416"/>
      <c r="AT83" s="1416"/>
      <c r="AU83" s="1416"/>
      <c r="AV83" s="1417">
        <f>年末調整1!$V$159</f>
        <v>0</v>
      </c>
      <c r="AW83" s="1417"/>
      <c r="AX83" s="1417"/>
      <c r="AY83" s="1417"/>
      <c r="AZ83" s="1417"/>
      <c r="BA83" s="1417"/>
      <c r="BB83" s="1418"/>
      <c r="BC83" s="1418"/>
      <c r="BD83" s="1418"/>
      <c r="BE83" s="1418"/>
      <c r="BF83" s="1418"/>
      <c r="BG83" s="1419"/>
      <c r="BH83" s="1419"/>
      <c r="BI83" s="1419"/>
      <c r="BJ83" s="1419"/>
      <c r="BK83" s="1419"/>
      <c r="BL83" s="201"/>
      <c r="BM83" s="202"/>
      <c r="BN83" s="174"/>
      <c r="BO83" s="1758"/>
      <c r="BP83" s="1759" t="s">
        <v>200</v>
      </c>
      <c r="BQ83" s="1760"/>
      <c r="BR83" s="1760"/>
      <c r="BS83" s="1760"/>
      <c r="BT83" s="201"/>
      <c r="BU83" s="1422" t="str">
        <f>IF(従業員情報!$E$5="要","","年末調整未済")</f>
        <v/>
      </c>
      <c r="BV83" s="1422"/>
      <c r="BW83" s="1422"/>
      <c r="BX83" s="1422"/>
      <c r="BY83" s="1422"/>
      <c r="BZ83" s="1422"/>
      <c r="CA83" s="1422"/>
      <c r="CB83" s="1422"/>
      <c r="CC83" s="1422"/>
      <c r="CD83" s="1422"/>
      <c r="CE83" s="1422"/>
      <c r="CF83" s="1415" t="str">
        <f>年末調整1!$D$159</f>
        <v/>
      </c>
      <c r="CG83" s="1415"/>
      <c r="CH83" s="1416" t="str">
        <f>年末調整1!$E$159</f>
        <v/>
      </c>
      <c r="CI83" s="1416"/>
      <c r="CJ83" s="1416"/>
      <c r="CK83" s="1416"/>
      <c r="CL83" s="1416"/>
      <c r="CM83" s="1416"/>
      <c r="CN83" s="1416"/>
      <c r="CO83" s="1416"/>
      <c r="CP83" s="1417">
        <f>年末調整1!$J$159</f>
        <v>0</v>
      </c>
      <c r="CQ83" s="1417"/>
      <c r="CR83" s="1417"/>
      <c r="CS83" s="1417"/>
      <c r="CT83" s="1417"/>
      <c r="CU83" s="1417"/>
      <c r="CZ83" s="1415" t="str">
        <f>年末調整1!$P$159</f>
        <v/>
      </c>
      <c r="DA83" s="1415"/>
      <c r="DB83" s="1416" t="str">
        <f>年末調整1!$Q$159</f>
        <v/>
      </c>
      <c r="DC83" s="1416"/>
      <c r="DD83" s="1416"/>
      <c r="DE83" s="1416"/>
      <c r="DF83" s="1416"/>
      <c r="DG83" s="1416"/>
      <c r="DH83" s="1416"/>
      <c r="DI83" s="1416"/>
      <c r="DJ83" s="1417">
        <f>年末調整1!$V$159</f>
        <v>0</v>
      </c>
      <c r="DK83" s="1417"/>
      <c r="DL83" s="1417"/>
      <c r="DM83" s="1417"/>
      <c r="DN83" s="1417"/>
      <c r="DO83" s="1417"/>
      <c r="DP83" s="1418"/>
      <c r="DQ83" s="1418"/>
      <c r="DR83" s="1418"/>
      <c r="DS83" s="1418"/>
      <c r="DT83" s="1418"/>
      <c r="DU83" s="1419"/>
      <c r="DV83" s="1419"/>
      <c r="DW83" s="1419"/>
      <c r="DX83" s="1419"/>
      <c r="DY83" s="1419"/>
      <c r="DZ83" s="201"/>
      <c r="EA83" s="202"/>
    </row>
    <row r="84" spans="1:131" ht="17.25" customHeight="1" x14ac:dyDescent="0.15">
      <c r="A84" s="1758"/>
      <c r="B84" s="1423"/>
      <c r="C84" s="1424"/>
      <c r="D84" s="1424"/>
      <c r="E84" s="1424"/>
      <c r="F84" s="1802">
        <f>年末調整1!$C$160</f>
        <v>0</v>
      </c>
      <c r="G84" s="1802"/>
      <c r="H84" s="1802"/>
      <c r="I84" s="1802"/>
      <c r="J84" s="1802"/>
      <c r="K84" s="1802"/>
      <c r="L84" s="1802"/>
      <c r="M84" s="1802"/>
      <c r="N84" s="1802"/>
      <c r="O84" s="1802"/>
      <c r="P84" s="1802"/>
      <c r="Q84" s="1802"/>
      <c r="R84" s="1802"/>
      <c r="S84" s="1802"/>
      <c r="T84" s="1802"/>
      <c r="U84" s="1802"/>
      <c r="V84" s="1802"/>
      <c r="W84" s="1802"/>
      <c r="X84" s="1802"/>
      <c r="Y84" s="1802"/>
      <c r="Z84" s="1802"/>
      <c r="AA84" s="1802"/>
      <c r="AB84" s="1802"/>
      <c r="AC84" s="1802"/>
      <c r="AD84" s="1802"/>
      <c r="AE84" s="1802"/>
      <c r="AF84" s="1802"/>
      <c r="AG84" s="1802"/>
      <c r="AH84" s="1802"/>
      <c r="AI84" s="1802"/>
      <c r="AJ84" s="1802"/>
      <c r="AK84" s="1802"/>
      <c r="AL84" s="1802"/>
      <c r="AM84" s="1802"/>
      <c r="AN84" s="1802"/>
      <c r="AO84" s="1802"/>
      <c r="AP84" s="1802"/>
      <c r="AQ84" s="1802"/>
      <c r="AR84" s="1802"/>
      <c r="AS84" s="1802"/>
      <c r="AT84" s="1802"/>
      <c r="AU84" s="1802"/>
      <c r="AV84" s="1802"/>
      <c r="AW84" s="1802"/>
      <c r="AX84" s="1802"/>
      <c r="AY84" s="1802"/>
      <c r="AZ84" s="1802"/>
      <c r="BA84" s="1802"/>
      <c r="BB84" s="1802"/>
      <c r="BC84" s="1802"/>
      <c r="BD84" s="1802"/>
      <c r="BE84" s="1802"/>
      <c r="BF84" s="1802"/>
      <c r="BG84" s="1802"/>
      <c r="BH84" s="1802"/>
      <c r="BI84" s="1802"/>
      <c r="BJ84" s="1802"/>
      <c r="BK84" s="1802"/>
      <c r="BL84" s="1802"/>
      <c r="BM84" s="1803"/>
      <c r="BN84" s="174"/>
      <c r="BO84" s="1758"/>
      <c r="BP84" s="1423"/>
      <c r="BQ84" s="1424"/>
      <c r="BR84" s="1424"/>
      <c r="BS84" s="1424"/>
      <c r="BT84" s="1802">
        <f>年末調整1!$C$160</f>
        <v>0</v>
      </c>
      <c r="BU84" s="1802"/>
      <c r="BV84" s="1802"/>
      <c r="BW84" s="1802"/>
      <c r="BX84" s="1802"/>
      <c r="BY84" s="1802"/>
      <c r="BZ84" s="1802"/>
      <c r="CA84" s="1802"/>
      <c r="CB84" s="1802"/>
      <c r="CC84" s="1802"/>
      <c r="CD84" s="1802"/>
      <c r="CE84" s="1802"/>
      <c r="CF84" s="1802"/>
      <c r="CG84" s="1802"/>
      <c r="CH84" s="1802"/>
      <c r="CI84" s="1802"/>
      <c r="CJ84" s="1802"/>
      <c r="CK84" s="1802"/>
      <c r="CL84" s="1802"/>
      <c r="CM84" s="1802"/>
      <c r="CN84" s="1802"/>
      <c r="CO84" s="1802"/>
      <c r="CP84" s="1802"/>
      <c r="CQ84" s="1802"/>
      <c r="CR84" s="1802"/>
      <c r="CS84" s="1802"/>
      <c r="CT84" s="1802"/>
      <c r="CU84" s="1802"/>
      <c r="CV84" s="1802"/>
      <c r="CW84" s="1802"/>
      <c r="CX84" s="1802"/>
      <c r="CY84" s="1802"/>
      <c r="CZ84" s="1802"/>
      <c r="DA84" s="1802"/>
      <c r="DB84" s="1802"/>
      <c r="DC84" s="1802"/>
      <c r="DD84" s="1802"/>
      <c r="DE84" s="1802"/>
      <c r="DF84" s="1802"/>
      <c r="DG84" s="1802"/>
      <c r="DH84" s="1802"/>
      <c r="DI84" s="1802"/>
      <c r="DJ84" s="1802"/>
      <c r="DK84" s="1802"/>
      <c r="DL84" s="1802"/>
      <c r="DM84" s="1802"/>
      <c r="DN84" s="1802"/>
      <c r="DO84" s="1802"/>
      <c r="DP84" s="1802"/>
      <c r="DQ84" s="1802"/>
      <c r="DR84" s="1802"/>
      <c r="DS84" s="1802"/>
      <c r="DT84" s="1802"/>
      <c r="DU84" s="1802"/>
      <c r="DV84" s="1802"/>
      <c r="DW84" s="1802"/>
      <c r="DX84" s="1802"/>
      <c r="DY84" s="1802"/>
      <c r="DZ84" s="1802"/>
      <c r="EA84" s="1803"/>
    </row>
    <row r="85" spans="1:131" ht="17.25" customHeight="1" x14ac:dyDescent="0.15">
      <c r="A85" s="174"/>
      <c r="B85" s="1423"/>
      <c r="C85" s="1424"/>
      <c r="D85" s="1424"/>
      <c r="E85" s="1424"/>
      <c r="F85" s="1802"/>
      <c r="G85" s="1802"/>
      <c r="H85" s="1802"/>
      <c r="I85" s="1802"/>
      <c r="J85" s="1802"/>
      <c r="K85" s="1802"/>
      <c r="L85" s="1802"/>
      <c r="M85" s="1802"/>
      <c r="N85" s="1802"/>
      <c r="O85" s="1802"/>
      <c r="P85" s="1802"/>
      <c r="Q85" s="1802"/>
      <c r="R85" s="1802"/>
      <c r="S85" s="1802"/>
      <c r="T85" s="1802"/>
      <c r="U85" s="1802"/>
      <c r="V85" s="1802"/>
      <c r="W85" s="1802"/>
      <c r="X85" s="1802"/>
      <c r="Y85" s="1802"/>
      <c r="Z85" s="1802"/>
      <c r="AA85" s="1802"/>
      <c r="AB85" s="1802"/>
      <c r="AC85" s="1802"/>
      <c r="AD85" s="1802"/>
      <c r="AE85" s="1802"/>
      <c r="AF85" s="1802"/>
      <c r="AG85" s="1802"/>
      <c r="AH85" s="1802"/>
      <c r="AI85" s="1802"/>
      <c r="AJ85" s="1802"/>
      <c r="AK85" s="1802"/>
      <c r="AL85" s="1802"/>
      <c r="AM85" s="1802"/>
      <c r="AN85" s="1802"/>
      <c r="AO85" s="1802"/>
      <c r="AP85" s="1802"/>
      <c r="AQ85" s="1802"/>
      <c r="AR85" s="1802"/>
      <c r="AS85" s="1802"/>
      <c r="AT85" s="1802"/>
      <c r="AU85" s="1802"/>
      <c r="AV85" s="1802"/>
      <c r="AW85" s="1802"/>
      <c r="AX85" s="1802"/>
      <c r="AY85" s="1802"/>
      <c r="AZ85" s="1802"/>
      <c r="BA85" s="1802"/>
      <c r="BB85" s="1802"/>
      <c r="BC85" s="1802"/>
      <c r="BD85" s="1802"/>
      <c r="BE85" s="1802"/>
      <c r="BF85" s="1802"/>
      <c r="BG85" s="1802"/>
      <c r="BH85" s="1802"/>
      <c r="BI85" s="1802"/>
      <c r="BJ85" s="1802"/>
      <c r="BK85" s="1802"/>
      <c r="BL85" s="1802"/>
      <c r="BM85" s="1803"/>
      <c r="BN85" s="174"/>
      <c r="BO85" s="174"/>
      <c r="BP85" s="1423"/>
      <c r="BQ85" s="1424"/>
      <c r="BR85" s="1424"/>
      <c r="BS85" s="1424"/>
      <c r="BT85" s="1802"/>
      <c r="BU85" s="1802"/>
      <c r="BV85" s="1802"/>
      <c r="BW85" s="1802"/>
      <c r="BX85" s="1802"/>
      <c r="BY85" s="1802"/>
      <c r="BZ85" s="1802"/>
      <c r="CA85" s="1802"/>
      <c r="CB85" s="1802"/>
      <c r="CC85" s="1802"/>
      <c r="CD85" s="1802"/>
      <c r="CE85" s="1802"/>
      <c r="CF85" s="1802"/>
      <c r="CG85" s="1802"/>
      <c r="CH85" s="1802"/>
      <c r="CI85" s="1802"/>
      <c r="CJ85" s="1802"/>
      <c r="CK85" s="1802"/>
      <c r="CL85" s="1802"/>
      <c r="CM85" s="1802"/>
      <c r="CN85" s="1802"/>
      <c r="CO85" s="1802"/>
      <c r="CP85" s="1802"/>
      <c r="CQ85" s="1802"/>
      <c r="CR85" s="1802"/>
      <c r="CS85" s="1802"/>
      <c r="CT85" s="1802"/>
      <c r="CU85" s="1802"/>
      <c r="CV85" s="1802"/>
      <c r="CW85" s="1802"/>
      <c r="CX85" s="1802"/>
      <c r="CY85" s="1802"/>
      <c r="CZ85" s="1802"/>
      <c r="DA85" s="1802"/>
      <c r="DB85" s="1802"/>
      <c r="DC85" s="1802"/>
      <c r="DD85" s="1802"/>
      <c r="DE85" s="1802"/>
      <c r="DF85" s="1802"/>
      <c r="DG85" s="1802"/>
      <c r="DH85" s="1802"/>
      <c r="DI85" s="1802"/>
      <c r="DJ85" s="1802"/>
      <c r="DK85" s="1802"/>
      <c r="DL85" s="1802"/>
      <c r="DM85" s="1802"/>
      <c r="DN85" s="1802"/>
      <c r="DO85" s="1802"/>
      <c r="DP85" s="1802"/>
      <c r="DQ85" s="1802"/>
      <c r="DR85" s="1802"/>
      <c r="DS85" s="1802"/>
      <c r="DT85" s="1802"/>
      <c r="DU85" s="1802"/>
      <c r="DV85" s="1802"/>
      <c r="DW85" s="1802"/>
      <c r="DX85" s="1802"/>
      <c r="DY85" s="1802"/>
      <c r="DZ85" s="1802"/>
      <c r="EA85" s="1803"/>
    </row>
    <row r="86" spans="1:131" ht="17.25" customHeight="1" x14ac:dyDescent="0.15">
      <c r="A86" s="174"/>
      <c r="B86" s="1423"/>
      <c r="C86" s="1424"/>
      <c r="D86" s="1424"/>
      <c r="E86" s="1424"/>
      <c r="F86" s="1802"/>
      <c r="G86" s="1802"/>
      <c r="H86" s="1802"/>
      <c r="I86" s="1802"/>
      <c r="J86" s="1802"/>
      <c r="K86" s="1802"/>
      <c r="L86" s="1802"/>
      <c r="M86" s="1802"/>
      <c r="N86" s="1802"/>
      <c r="O86" s="1802"/>
      <c r="P86" s="1802"/>
      <c r="Q86" s="1802"/>
      <c r="R86" s="1802"/>
      <c r="S86" s="1802"/>
      <c r="T86" s="1802"/>
      <c r="U86" s="1802"/>
      <c r="V86" s="1802"/>
      <c r="W86" s="1802"/>
      <c r="X86" s="1802"/>
      <c r="Y86" s="1802"/>
      <c r="Z86" s="1802"/>
      <c r="AA86" s="1802"/>
      <c r="AB86" s="1802"/>
      <c r="AC86" s="1802"/>
      <c r="AD86" s="1802"/>
      <c r="AE86" s="1802"/>
      <c r="AF86" s="1802"/>
      <c r="AG86" s="1802"/>
      <c r="AH86" s="1802"/>
      <c r="AI86" s="1802"/>
      <c r="AJ86" s="1802"/>
      <c r="AK86" s="1802"/>
      <c r="AL86" s="1802"/>
      <c r="AM86" s="1802"/>
      <c r="AN86" s="1802"/>
      <c r="AO86" s="1802"/>
      <c r="AP86" s="1802"/>
      <c r="AQ86" s="1802"/>
      <c r="AR86" s="1802"/>
      <c r="AS86" s="1802"/>
      <c r="AT86" s="1802"/>
      <c r="AU86" s="1802"/>
      <c r="AV86" s="1802"/>
      <c r="AW86" s="1802"/>
      <c r="AX86" s="1802"/>
      <c r="AY86" s="1802"/>
      <c r="AZ86" s="1802"/>
      <c r="BA86" s="1802"/>
      <c r="BB86" s="1802"/>
      <c r="BC86" s="1802"/>
      <c r="BD86" s="1802"/>
      <c r="BE86" s="1802"/>
      <c r="BF86" s="1802"/>
      <c r="BG86" s="1802"/>
      <c r="BH86" s="1802"/>
      <c r="BI86" s="1802"/>
      <c r="BJ86" s="1802"/>
      <c r="BK86" s="1802"/>
      <c r="BL86" s="1802"/>
      <c r="BM86" s="1803"/>
      <c r="BN86" s="174"/>
      <c r="BO86" s="174"/>
      <c r="BP86" s="1423"/>
      <c r="BQ86" s="1424"/>
      <c r="BR86" s="1424"/>
      <c r="BS86" s="1424"/>
      <c r="BT86" s="1802"/>
      <c r="BU86" s="1802"/>
      <c r="BV86" s="1802"/>
      <c r="BW86" s="1802"/>
      <c r="BX86" s="1802"/>
      <c r="BY86" s="1802"/>
      <c r="BZ86" s="1802"/>
      <c r="CA86" s="1802"/>
      <c r="CB86" s="1802"/>
      <c r="CC86" s="1802"/>
      <c r="CD86" s="1802"/>
      <c r="CE86" s="1802"/>
      <c r="CF86" s="1802"/>
      <c r="CG86" s="1802"/>
      <c r="CH86" s="1802"/>
      <c r="CI86" s="1802"/>
      <c r="CJ86" s="1802"/>
      <c r="CK86" s="1802"/>
      <c r="CL86" s="1802"/>
      <c r="CM86" s="1802"/>
      <c r="CN86" s="1802"/>
      <c r="CO86" s="1802"/>
      <c r="CP86" s="1802"/>
      <c r="CQ86" s="1802"/>
      <c r="CR86" s="1802"/>
      <c r="CS86" s="1802"/>
      <c r="CT86" s="1802"/>
      <c r="CU86" s="1802"/>
      <c r="CV86" s="1802"/>
      <c r="CW86" s="1802"/>
      <c r="CX86" s="1802"/>
      <c r="CY86" s="1802"/>
      <c r="CZ86" s="1802"/>
      <c r="DA86" s="1802"/>
      <c r="DB86" s="1802"/>
      <c r="DC86" s="1802"/>
      <c r="DD86" s="1802"/>
      <c r="DE86" s="1802"/>
      <c r="DF86" s="1802"/>
      <c r="DG86" s="1802"/>
      <c r="DH86" s="1802"/>
      <c r="DI86" s="1802"/>
      <c r="DJ86" s="1802"/>
      <c r="DK86" s="1802"/>
      <c r="DL86" s="1802"/>
      <c r="DM86" s="1802"/>
      <c r="DN86" s="1802"/>
      <c r="DO86" s="1802"/>
      <c r="DP86" s="1802"/>
      <c r="DQ86" s="1802"/>
      <c r="DR86" s="1802"/>
      <c r="DS86" s="1802"/>
      <c r="DT86" s="1802"/>
      <c r="DU86" s="1802"/>
      <c r="DV86" s="1802"/>
      <c r="DW86" s="1802"/>
      <c r="DX86" s="1802"/>
      <c r="DY86" s="1802"/>
      <c r="DZ86" s="1802"/>
      <c r="EA86" s="1803"/>
    </row>
    <row r="87" spans="1:131" ht="32.25" customHeight="1" x14ac:dyDescent="0.15">
      <c r="A87" s="174"/>
      <c r="B87" s="1425"/>
      <c r="C87" s="1426"/>
      <c r="D87" s="1426"/>
      <c r="E87" s="1426"/>
      <c r="F87" s="1804"/>
      <c r="G87" s="1804"/>
      <c r="H87" s="1804"/>
      <c r="I87" s="1804"/>
      <c r="J87" s="1804"/>
      <c r="K87" s="1804"/>
      <c r="L87" s="1804"/>
      <c r="M87" s="1804"/>
      <c r="N87" s="1804"/>
      <c r="O87" s="1804"/>
      <c r="P87" s="1804"/>
      <c r="Q87" s="1804"/>
      <c r="R87" s="1804"/>
      <c r="S87" s="1804"/>
      <c r="T87" s="1804"/>
      <c r="U87" s="1804"/>
      <c r="V87" s="1804"/>
      <c r="W87" s="1804"/>
      <c r="X87" s="1804"/>
      <c r="Y87" s="1804"/>
      <c r="Z87" s="1804"/>
      <c r="AA87" s="1804"/>
      <c r="AB87" s="1804"/>
      <c r="AC87" s="1804"/>
      <c r="AD87" s="1804"/>
      <c r="AE87" s="1804"/>
      <c r="AF87" s="1804"/>
      <c r="AG87" s="1804"/>
      <c r="AH87" s="1804"/>
      <c r="AI87" s="1804"/>
      <c r="AJ87" s="1804"/>
      <c r="AK87" s="1804"/>
      <c r="AL87" s="1804"/>
      <c r="AM87" s="1804"/>
      <c r="AN87" s="1804"/>
      <c r="AO87" s="1804"/>
      <c r="AP87" s="1804"/>
      <c r="AQ87" s="1804"/>
      <c r="AR87" s="1804"/>
      <c r="AS87" s="1804"/>
      <c r="AT87" s="1804"/>
      <c r="AU87" s="1804"/>
      <c r="AV87" s="1804"/>
      <c r="AW87" s="1804"/>
      <c r="AX87" s="1804"/>
      <c r="AY87" s="1804"/>
      <c r="AZ87" s="1804"/>
      <c r="BA87" s="1804"/>
      <c r="BB87" s="1804"/>
      <c r="BC87" s="1804"/>
      <c r="BD87" s="1804"/>
      <c r="BE87" s="1804"/>
      <c r="BF87" s="1804"/>
      <c r="BG87" s="1804"/>
      <c r="BH87" s="1804"/>
      <c r="BI87" s="1804"/>
      <c r="BJ87" s="1804"/>
      <c r="BK87" s="1804"/>
      <c r="BL87" s="1804"/>
      <c r="BM87" s="1805"/>
      <c r="BN87" s="174"/>
      <c r="BO87" s="174"/>
      <c r="BP87" s="1425"/>
      <c r="BQ87" s="1426"/>
      <c r="BR87" s="1426"/>
      <c r="BS87" s="1426"/>
      <c r="BT87" s="1804"/>
      <c r="BU87" s="1804"/>
      <c r="BV87" s="1804"/>
      <c r="BW87" s="1804"/>
      <c r="BX87" s="1804"/>
      <c r="BY87" s="1804"/>
      <c r="BZ87" s="1804"/>
      <c r="CA87" s="1804"/>
      <c r="CB87" s="1804"/>
      <c r="CC87" s="1804"/>
      <c r="CD87" s="1804"/>
      <c r="CE87" s="1804"/>
      <c r="CF87" s="1804"/>
      <c r="CG87" s="1804"/>
      <c r="CH87" s="1804"/>
      <c r="CI87" s="1804"/>
      <c r="CJ87" s="1804"/>
      <c r="CK87" s="1804"/>
      <c r="CL87" s="1804"/>
      <c r="CM87" s="1804"/>
      <c r="CN87" s="1804"/>
      <c r="CO87" s="1804"/>
      <c r="CP87" s="1804"/>
      <c r="CQ87" s="1804"/>
      <c r="CR87" s="1804"/>
      <c r="CS87" s="1804"/>
      <c r="CT87" s="1804"/>
      <c r="CU87" s="1804"/>
      <c r="CV87" s="1804"/>
      <c r="CW87" s="1804"/>
      <c r="CX87" s="1804"/>
      <c r="CY87" s="1804"/>
      <c r="CZ87" s="1804"/>
      <c r="DA87" s="1804"/>
      <c r="DB87" s="1804"/>
      <c r="DC87" s="1804"/>
      <c r="DD87" s="1804"/>
      <c r="DE87" s="1804"/>
      <c r="DF87" s="1804"/>
      <c r="DG87" s="1804"/>
      <c r="DH87" s="1804"/>
      <c r="DI87" s="1804"/>
      <c r="DJ87" s="1804"/>
      <c r="DK87" s="1804"/>
      <c r="DL87" s="1804"/>
      <c r="DM87" s="1804"/>
      <c r="DN87" s="1804"/>
      <c r="DO87" s="1804"/>
      <c r="DP87" s="1804"/>
      <c r="DQ87" s="1804"/>
      <c r="DR87" s="1804"/>
      <c r="DS87" s="1804"/>
      <c r="DT87" s="1804"/>
      <c r="DU87" s="1804"/>
      <c r="DV87" s="1804"/>
      <c r="DW87" s="1804"/>
      <c r="DX87" s="1804"/>
      <c r="DY87" s="1804"/>
      <c r="DZ87" s="1804"/>
      <c r="EA87" s="1805"/>
    </row>
    <row r="88" spans="1:131" ht="15" customHeight="1" x14ac:dyDescent="0.15">
      <c r="A88" s="174"/>
      <c r="B88" s="1439" t="s">
        <v>360</v>
      </c>
      <c r="C88" s="1440"/>
      <c r="D88" s="1440"/>
      <c r="E88" s="1441"/>
      <c r="F88" s="1439" t="s">
        <v>107</v>
      </c>
      <c r="G88" s="1440"/>
      <c r="H88" s="1440"/>
      <c r="I88" s="1440"/>
      <c r="J88" s="1441"/>
      <c r="K88" s="203"/>
      <c r="L88" s="204"/>
      <c r="M88" s="204"/>
      <c r="N88" s="204"/>
      <c r="O88" s="204"/>
      <c r="P88" s="204"/>
      <c r="Q88" s="205" t="s">
        <v>1</v>
      </c>
      <c r="R88" s="1439" t="s">
        <v>108</v>
      </c>
      <c r="S88" s="1440"/>
      <c r="T88" s="1440"/>
      <c r="U88" s="1440"/>
      <c r="V88" s="1441"/>
      <c r="W88" s="203"/>
      <c r="X88" s="204"/>
      <c r="Y88" s="204"/>
      <c r="Z88" s="204"/>
      <c r="AA88" s="204"/>
      <c r="AB88" s="204"/>
      <c r="AC88" s="205" t="s">
        <v>1</v>
      </c>
      <c r="AD88" s="1439" t="s">
        <v>201</v>
      </c>
      <c r="AE88" s="1440"/>
      <c r="AF88" s="1440"/>
      <c r="AG88" s="1440"/>
      <c r="AH88" s="1441"/>
      <c r="AI88" s="203"/>
      <c r="AJ88" s="204"/>
      <c r="AK88" s="204"/>
      <c r="AL88" s="204"/>
      <c r="AM88" s="204"/>
      <c r="AN88" s="204"/>
      <c r="AO88" s="205" t="s">
        <v>1</v>
      </c>
      <c r="AP88" s="1439" t="s">
        <v>249</v>
      </c>
      <c r="AQ88" s="1440"/>
      <c r="AR88" s="1440"/>
      <c r="AS88" s="1440"/>
      <c r="AT88" s="1441"/>
      <c r="AU88" s="203"/>
      <c r="AV88" s="204"/>
      <c r="AW88" s="204"/>
      <c r="AX88" s="204"/>
      <c r="AY88" s="204"/>
      <c r="AZ88" s="204"/>
      <c r="BA88" s="205" t="s">
        <v>1</v>
      </c>
      <c r="BB88" s="1439" t="s">
        <v>250</v>
      </c>
      <c r="BC88" s="1440"/>
      <c r="BD88" s="1440"/>
      <c r="BE88" s="1440"/>
      <c r="BF88" s="1441"/>
      <c r="BG88" s="203"/>
      <c r="BH88" s="204"/>
      <c r="BI88" s="204"/>
      <c r="BJ88" s="204"/>
      <c r="BK88" s="204"/>
      <c r="BL88" s="204"/>
      <c r="BM88" s="205" t="s">
        <v>1</v>
      </c>
      <c r="BN88" s="174"/>
      <c r="BO88" s="174"/>
      <c r="BP88" s="1439" t="s">
        <v>360</v>
      </c>
      <c r="BQ88" s="1440"/>
      <c r="BR88" s="1440"/>
      <c r="BS88" s="1441"/>
      <c r="BT88" s="1439" t="s">
        <v>107</v>
      </c>
      <c r="BU88" s="1440"/>
      <c r="BV88" s="1440"/>
      <c r="BW88" s="1440"/>
      <c r="BX88" s="1441"/>
      <c r="BY88" s="203"/>
      <c r="BZ88" s="204"/>
      <c r="CA88" s="204"/>
      <c r="CB88" s="204"/>
      <c r="CC88" s="204"/>
      <c r="CD88" s="204"/>
      <c r="CE88" s="205" t="s">
        <v>1</v>
      </c>
      <c r="CF88" s="1439" t="s">
        <v>108</v>
      </c>
      <c r="CG88" s="1440"/>
      <c r="CH88" s="1440"/>
      <c r="CI88" s="1440"/>
      <c r="CJ88" s="1441"/>
      <c r="CK88" s="203"/>
      <c r="CL88" s="204"/>
      <c r="CM88" s="204"/>
      <c r="CN88" s="204"/>
      <c r="CO88" s="204"/>
      <c r="CP88" s="204"/>
      <c r="CQ88" s="205" t="s">
        <v>1</v>
      </c>
      <c r="CR88" s="1439" t="s">
        <v>201</v>
      </c>
      <c r="CS88" s="1440"/>
      <c r="CT88" s="1440"/>
      <c r="CU88" s="1440"/>
      <c r="CV88" s="1441"/>
      <c r="CW88" s="203"/>
      <c r="CX88" s="204"/>
      <c r="CY88" s="204"/>
      <c r="CZ88" s="204"/>
      <c r="DA88" s="204"/>
      <c r="DB88" s="204"/>
      <c r="DC88" s="205" t="s">
        <v>1</v>
      </c>
      <c r="DD88" s="1439" t="s">
        <v>249</v>
      </c>
      <c r="DE88" s="1440"/>
      <c r="DF88" s="1440"/>
      <c r="DG88" s="1440"/>
      <c r="DH88" s="1441"/>
      <c r="DI88" s="203"/>
      <c r="DJ88" s="204"/>
      <c r="DK88" s="204"/>
      <c r="DL88" s="204"/>
      <c r="DM88" s="204"/>
      <c r="DN88" s="204"/>
      <c r="DO88" s="205" t="s">
        <v>1</v>
      </c>
      <c r="DP88" s="1439" t="s">
        <v>250</v>
      </c>
      <c r="DQ88" s="1440"/>
      <c r="DR88" s="1440"/>
      <c r="DS88" s="1440"/>
      <c r="DT88" s="1441"/>
      <c r="DU88" s="203"/>
      <c r="DV88" s="204"/>
      <c r="DW88" s="204"/>
      <c r="DX88" s="204"/>
      <c r="DY88" s="204"/>
      <c r="DZ88" s="204"/>
      <c r="EA88" s="205" t="s">
        <v>1</v>
      </c>
    </row>
    <row r="89" spans="1:131" ht="29.25" customHeight="1" x14ac:dyDescent="0.15">
      <c r="A89" s="174"/>
      <c r="B89" s="1442"/>
      <c r="C89" s="1443"/>
      <c r="D89" s="1443"/>
      <c r="E89" s="1444"/>
      <c r="F89" s="1442"/>
      <c r="G89" s="1443"/>
      <c r="H89" s="1443"/>
      <c r="I89" s="1443"/>
      <c r="J89" s="1444"/>
      <c r="K89" s="1167">
        <f>年末調整1!$N$127</f>
        <v>0</v>
      </c>
      <c r="L89" s="1168"/>
      <c r="M89" s="1168"/>
      <c r="N89" s="1168"/>
      <c r="O89" s="1168"/>
      <c r="P89" s="1168"/>
      <c r="Q89" s="1169"/>
      <c r="R89" s="1442"/>
      <c r="S89" s="1443"/>
      <c r="T89" s="1443"/>
      <c r="U89" s="1443"/>
      <c r="V89" s="1444"/>
      <c r="W89" s="1167">
        <f>年末調整1!$N$129</f>
        <v>0</v>
      </c>
      <c r="X89" s="1168"/>
      <c r="Y89" s="1168"/>
      <c r="Z89" s="1168"/>
      <c r="AA89" s="1168"/>
      <c r="AB89" s="1168"/>
      <c r="AC89" s="1169"/>
      <c r="AD89" s="1442"/>
      <c r="AE89" s="1443"/>
      <c r="AF89" s="1443"/>
      <c r="AG89" s="1443"/>
      <c r="AH89" s="1444"/>
      <c r="AI89" s="1167">
        <f>年末調整1!$N$131</f>
        <v>0</v>
      </c>
      <c r="AJ89" s="1168"/>
      <c r="AK89" s="1168"/>
      <c r="AL89" s="1168"/>
      <c r="AM89" s="1168"/>
      <c r="AN89" s="1168"/>
      <c r="AO89" s="1169"/>
      <c r="AP89" s="1442"/>
      <c r="AQ89" s="1443"/>
      <c r="AR89" s="1443"/>
      <c r="AS89" s="1443"/>
      <c r="AT89" s="1444"/>
      <c r="AU89" s="1167">
        <f>年末調整1!$N$133</f>
        <v>0</v>
      </c>
      <c r="AV89" s="1168"/>
      <c r="AW89" s="1168"/>
      <c r="AX89" s="1168"/>
      <c r="AY89" s="1168"/>
      <c r="AZ89" s="1168"/>
      <c r="BA89" s="1169"/>
      <c r="BB89" s="1442"/>
      <c r="BC89" s="1443"/>
      <c r="BD89" s="1443"/>
      <c r="BE89" s="1443"/>
      <c r="BF89" s="1444"/>
      <c r="BG89" s="1167">
        <f>年末調整1!$N$135</f>
        <v>0</v>
      </c>
      <c r="BH89" s="1168"/>
      <c r="BI89" s="1168"/>
      <c r="BJ89" s="1168"/>
      <c r="BK89" s="1168"/>
      <c r="BL89" s="1168"/>
      <c r="BM89" s="1169"/>
      <c r="BN89" s="174"/>
      <c r="BO89" s="174"/>
      <c r="BP89" s="1442"/>
      <c r="BQ89" s="1443"/>
      <c r="BR89" s="1443"/>
      <c r="BS89" s="1444"/>
      <c r="BT89" s="1442"/>
      <c r="BU89" s="1443"/>
      <c r="BV89" s="1443"/>
      <c r="BW89" s="1443"/>
      <c r="BX89" s="1444"/>
      <c r="BY89" s="1167">
        <f>年末調整1!$N$127</f>
        <v>0</v>
      </c>
      <c r="BZ89" s="1168"/>
      <c r="CA89" s="1168"/>
      <c r="CB89" s="1168"/>
      <c r="CC89" s="1168"/>
      <c r="CD89" s="1168"/>
      <c r="CE89" s="1169"/>
      <c r="CF89" s="1442"/>
      <c r="CG89" s="1443"/>
      <c r="CH89" s="1443"/>
      <c r="CI89" s="1443"/>
      <c r="CJ89" s="1444"/>
      <c r="CK89" s="1167">
        <f>年末調整1!$N$129</f>
        <v>0</v>
      </c>
      <c r="CL89" s="1168"/>
      <c r="CM89" s="1168"/>
      <c r="CN89" s="1168"/>
      <c r="CO89" s="1168"/>
      <c r="CP89" s="1168"/>
      <c r="CQ89" s="1169"/>
      <c r="CR89" s="1442"/>
      <c r="CS89" s="1443"/>
      <c r="CT89" s="1443"/>
      <c r="CU89" s="1443"/>
      <c r="CV89" s="1444"/>
      <c r="CW89" s="1167">
        <f>年末調整1!$N$131</f>
        <v>0</v>
      </c>
      <c r="CX89" s="1168"/>
      <c r="CY89" s="1168"/>
      <c r="CZ89" s="1168"/>
      <c r="DA89" s="1168"/>
      <c r="DB89" s="1168"/>
      <c r="DC89" s="1169"/>
      <c r="DD89" s="1442"/>
      <c r="DE89" s="1443"/>
      <c r="DF89" s="1443"/>
      <c r="DG89" s="1443"/>
      <c r="DH89" s="1444"/>
      <c r="DI89" s="1167">
        <f>年末調整1!$N$133</f>
        <v>0</v>
      </c>
      <c r="DJ89" s="1168"/>
      <c r="DK89" s="1168"/>
      <c r="DL89" s="1168"/>
      <c r="DM89" s="1168"/>
      <c r="DN89" s="1168"/>
      <c r="DO89" s="1169"/>
      <c r="DP89" s="1442"/>
      <c r="DQ89" s="1443"/>
      <c r="DR89" s="1443"/>
      <c r="DS89" s="1443"/>
      <c r="DT89" s="1444"/>
      <c r="DU89" s="1167">
        <f>年末調整1!$N$135</f>
        <v>0</v>
      </c>
      <c r="DV89" s="1168"/>
      <c r="DW89" s="1168"/>
      <c r="DX89" s="1168"/>
      <c r="DY89" s="1168"/>
      <c r="DZ89" s="1168"/>
      <c r="EA89" s="1169"/>
    </row>
    <row r="90" spans="1:131" ht="11.25" customHeight="1" x14ac:dyDescent="0.15">
      <c r="A90" s="174"/>
      <c r="B90" s="1439" t="s">
        <v>202</v>
      </c>
      <c r="C90" s="1440"/>
      <c r="D90" s="1440"/>
      <c r="E90" s="1441"/>
      <c r="F90" s="1471" t="s">
        <v>204</v>
      </c>
      <c r="G90" s="1472"/>
      <c r="H90" s="1472"/>
      <c r="I90" s="1472"/>
      <c r="J90" s="1473"/>
      <c r="K90" s="1477">
        <f>年末調整1!$N$145</f>
        <v>0</v>
      </c>
      <c r="L90" s="1478"/>
      <c r="M90" s="1478"/>
      <c r="N90" s="1478"/>
      <c r="O90" s="1478"/>
      <c r="P90" s="1478"/>
      <c r="Q90" s="1479"/>
      <c r="R90" s="1471" t="s">
        <v>205</v>
      </c>
      <c r="S90" s="1472"/>
      <c r="T90" s="1472"/>
      <c r="U90" s="1472"/>
      <c r="V90" s="1472"/>
      <c r="W90" s="1455" t="s">
        <v>95</v>
      </c>
      <c r="X90" s="1456"/>
      <c r="Y90" s="1456"/>
      <c r="Z90" s="1456"/>
      <c r="AA90" s="1456"/>
      <c r="AB90" s="1456" t="s">
        <v>207</v>
      </c>
      <c r="AC90" s="1456"/>
      <c r="AD90" s="1456"/>
      <c r="AE90" s="1456"/>
      <c r="AF90" s="1457" t="s">
        <v>97</v>
      </c>
      <c r="AG90" s="1457"/>
      <c r="AH90" s="1457"/>
      <c r="AI90" s="1458"/>
      <c r="AJ90" s="1459" t="s">
        <v>208</v>
      </c>
      <c r="AK90" s="1460"/>
      <c r="AL90" s="1460"/>
      <c r="AM90" s="1460"/>
      <c r="AN90" s="1460"/>
      <c r="AO90" s="1461"/>
      <c r="AP90" s="1465">
        <f>年末調整1!$N$148</f>
        <v>0</v>
      </c>
      <c r="AQ90" s="1466"/>
      <c r="AR90" s="1466"/>
      <c r="AS90" s="1466"/>
      <c r="AT90" s="1466"/>
      <c r="AU90" s="1467"/>
      <c r="AV90" s="1459" t="s">
        <v>210</v>
      </c>
      <c r="AW90" s="1460"/>
      <c r="AX90" s="1460"/>
      <c r="AY90" s="1460"/>
      <c r="AZ90" s="1460"/>
      <c r="BA90" s="1461"/>
      <c r="BB90" s="1445" t="s">
        <v>99</v>
      </c>
      <c r="BC90" s="1446"/>
      <c r="BD90" s="1446"/>
      <c r="BE90" s="1446"/>
      <c r="BF90" s="1446"/>
      <c r="BG90" s="1446"/>
      <c r="BH90" s="1446"/>
      <c r="BI90" s="1446"/>
      <c r="BJ90" s="1446"/>
      <c r="BK90" s="1446"/>
      <c r="BL90" s="1446"/>
      <c r="BM90" s="1447"/>
      <c r="BN90" s="174"/>
      <c r="BO90" s="174"/>
      <c r="BP90" s="1439" t="s">
        <v>202</v>
      </c>
      <c r="BQ90" s="1440"/>
      <c r="BR90" s="1440"/>
      <c r="BS90" s="1441"/>
      <c r="BT90" s="1471" t="s">
        <v>204</v>
      </c>
      <c r="BU90" s="1472"/>
      <c r="BV90" s="1472"/>
      <c r="BW90" s="1472"/>
      <c r="BX90" s="1473"/>
      <c r="BY90" s="1477">
        <f>年末調整1!$N$145</f>
        <v>0</v>
      </c>
      <c r="BZ90" s="1478"/>
      <c r="CA90" s="1478"/>
      <c r="CB90" s="1478"/>
      <c r="CC90" s="1478"/>
      <c r="CD90" s="1478"/>
      <c r="CE90" s="1479"/>
      <c r="CF90" s="1471" t="s">
        <v>205</v>
      </c>
      <c r="CG90" s="1472"/>
      <c r="CH90" s="1472"/>
      <c r="CI90" s="1472"/>
      <c r="CJ90" s="1472"/>
      <c r="CK90" s="1455" t="s">
        <v>95</v>
      </c>
      <c r="CL90" s="1456"/>
      <c r="CM90" s="1456"/>
      <c r="CN90" s="1456"/>
      <c r="CO90" s="1456"/>
      <c r="CP90" s="1456" t="s">
        <v>207</v>
      </c>
      <c r="CQ90" s="1456"/>
      <c r="CR90" s="1456"/>
      <c r="CS90" s="1456"/>
      <c r="CT90" s="1457" t="s">
        <v>97</v>
      </c>
      <c r="CU90" s="1457"/>
      <c r="CV90" s="1457"/>
      <c r="CW90" s="1458"/>
      <c r="CX90" s="1459" t="s">
        <v>208</v>
      </c>
      <c r="CY90" s="1460"/>
      <c r="CZ90" s="1460"/>
      <c r="DA90" s="1460"/>
      <c r="DB90" s="1460"/>
      <c r="DC90" s="1461"/>
      <c r="DD90" s="1465">
        <f>年末調整1!$N$148</f>
        <v>0</v>
      </c>
      <c r="DE90" s="1466"/>
      <c r="DF90" s="1466"/>
      <c r="DG90" s="1466"/>
      <c r="DH90" s="1466"/>
      <c r="DI90" s="1467"/>
      <c r="DJ90" s="1459" t="s">
        <v>210</v>
      </c>
      <c r="DK90" s="1460"/>
      <c r="DL90" s="1460"/>
      <c r="DM90" s="1460"/>
      <c r="DN90" s="1460"/>
      <c r="DO90" s="1461"/>
      <c r="DP90" s="1445" t="s">
        <v>99</v>
      </c>
      <c r="DQ90" s="1446"/>
      <c r="DR90" s="1446"/>
      <c r="DS90" s="1446"/>
      <c r="DT90" s="1446"/>
      <c r="DU90" s="1446"/>
      <c r="DV90" s="1446"/>
      <c r="DW90" s="1446"/>
      <c r="DX90" s="1446"/>
      <c r="DY90" s="1446"/>
      <c r="DZ90" s="1446"/>
      <c r="EA90" s="1447"/>
    </row>
    <row r="91" spans="1:131" ht="22.5" customHeight="1" x14ac:dyDescent="0.15">
      <c r="A91" s="174"/>
      <c r="B91" s="1442"/>
      <c r="C91" s="1443"/>
      <c r="D91" s="1443"/>
      <c r="E91" s="1444"/>
      <c r="F91" s="1474"/>
      <c r="G91" s="1475"/>
      <c r="H91" s="1475"/>
      <c r="I91" s="1475"/>
      <c r="J91" s="1476"/>
      <c r="K91" s="1480"/>
      <c r="L91" s="1481"/>
      <c r="M91" s="1481"/>
      <c r="N91" s="1481"/>
      <c r="O91" s="1481"/>
      <c r="P91" s="1481"/>
      <c r="Q91" s="1482"/>
      <c r="R91" s="1474"/>
      <c r="S91" s="1475"/>
      <c r="T91" s="1475"/>
      <c r="U91" s="1475"/>
      <c r="V91" s="1475"/>
      <c r="W91" s="1448">
        <f>年末調整1!$N$152</f>
        <v>0</v>
      </c>
      <c r="X91" s="1449"/>
      <c r="Y91" s="1449"/>
      <c r="Z91" s="1449"/>
      <c r="AA91" s="1449"/>
      <c r="AB91" s="1449">
        <f>年末調整1!$Q$152</f>
        <v>0</v>
      </c>
      <c r="AC91" s="1449"/>
      <c r="AD91" s="1449"/>
      <c r="AE91" s="1449"/>
      <c r="AF91" s="1450">
        <f>年末調整1!$S$152</f>
        <v>0</v>
      </c>
      <c r="AG91" s="1450"/>
      <c r="AH91" s="1450"/>
      <c r="AI91" s="1451"/>
      <c r="AJ91" s="1462"/>
      <c r="AK91" s="1463"/>
      <c r="AL91" s="1463"/>
      <c r="AM91" s="1463"/>
      <c r="AN91" s="1463"/>
      <c r="AO91" s="1464"/>
      <c r="AP91" s="1468"/>
      <c r="AQ91" s="1469"/>
      <c r="AR91" s="1469"/>
      <c r="AS91" s="1469"/>
      <c r="AT91" s="1469"/>
      <c r="AU91" s="1470"/>
      <c r="AV91" s="1462"/>
      <c r="AW91" s="1463"/>
      <c r="AX91" s="1463"/>
      <c r="AY91" s="1463"/>
      <c r="AZ91" s="1463"/>
      <c r="BA91" s="1464"/>
      <c r="BB91" s="1452">
        <f>年末調整1!$AL$145</f>
        <v>0</v>
      </c>
      <c r="BC91" s="1453"/>
      <c r="BD91" s="1453"/>
      <c r="BE91" s="1453"/>
      <c r="BF91" s="1453"/>
      <c r="BG91" s="1453"/>
      <c r="BH91" s="1453"/>
      <c r="BI91" s="1453"/>
      <c r="BJ91" s="1453"/>
      <c r="BK91" s="1453"/>
      <c r="BL91" s="1453"/>
      <c r="BM91" s="1454"/>
      <c r="BN91" s="174"/>
      <c r="BO91" s="174"/>
      <c r="BP91" s="1442"/>
      <c r="BQ91" s="1443"/>
      <c r="BR91" s="1443"/>
      <c r="BS91" s="1444"/>
      <c r="BT91" s="1474"/>
      <c r="BU91" s="1475"/>
      <c r="BV91" s="1475"/>
      <c r="BW91" s="1475"/>
      <c r="BX91" s="1476"/>
      <c r="BY91" s="1480"/>
      <c r="BZ91" s="1481"/>
      <c r="CA91" s="1481"/>
      <c r="CB91" s="1481"/>
      <c r="CC91" s="1481"/>
      <c r="CD91" s="1481"/>
      <c r="CE91" s="1482"/>
      <c r="CF91" s="1474"/>
      <c r="CG91" s="1475"/>
      <c r="CH91" s="1475"/>
      <c r="CI91" s="1475"/>
      <c r="CJ91" s="1475"/>
      <c r="CK91" s="1448">
        <f>年末調整1!$N$152</f>
        <v>0</v>
      </c>
      <c r="CL91" s="1449"/>
      <c r="CM91" s="1449"/>
      <c r="CN91" s="1449"/>
      <c r="CO91" s="1449"/>
      <c r="CP91" s="1449">
        <f>年末調整1!$Q$152</f>
        <v>0</v>
      </c>
      <c r="CQ91" s="1449"/>
      <c r="CR91" s="1449"/>
      <c r="CS91" s="1449"/>
      <c r="CT91" s="1450">
        <f>年末調整1!$S$152</f>
        <v>0</v>
      </c>
      <c r="CU91" s="1450"/>
      <c r="CV91" s="1450"/>
      <c r="CW91" s="1451"/>
      <c r="CX91" s="1462"/>
      <c r="CY91" s="1463"/>
      <c r="CZ91" s="1463"/>
      <c r="DA91" s="1463"/>
      <c r="DB91" s="1463"/>
      <c r="DC91" s="1464"/>
      <c r="DD91" s="1468"/>
      <c r="DE91" s="1469"/>
      <c r="DF91" s="1469"/>
      <c r="DG91" s="1469"/>
      <c r="DH91" s="1469"/>
      <c r="DI91" s="1470"/>
      <c r="DJ91" s="1462"/>
      <c r="DK91" s="1463"/>
      <c r="DL91" s="1463"/>
      <c r="DM91" s="1463"/>
      <c r="DN91" s="1463"/>
      <c r="DO91" s="1464"/>
      <c r="DP91" s="1452">
        <f>年末調整1!$AL$145</f>
        <v>0</v>
      </c>
      <c r="DQ91" s="1453"/>
      <c r="DR91" s="1453"/>
      <c r="DS91" s="1453"/>
      <c r="DT91" s="1453"/>
      <c r="DU91" s="1453"/>
      <c r="DV91" s="1453"/>
      <c r="DW91" s="1453"/>
      <c r="DX91" s="1453"/>
      <c r="DY91" s="1453"/>
      <c r="DZ91" s="1453"/>
      <c r="EA91" s="1454"/>
    </row>
    <row r="92" spans="1:131" ht="11.25" customHeight="1" x14ac:dyDescent="0.15">
      <c r="A92" s="174"/>
      <c r="B92" s="1442"/>
      <c r="C92" s="1443"/>
      <c r="D92" s="1443"/>
      <c r="E92" s="1444"/>
      <c r="F92" s="1471" t="s">
        <v>203</v>
      </c>
      <c r="G92" s="1472"/>
      <c r="H92" s="1472"/>
      <c r="I92" s="1472"/>
      <c r="J92" s="1473"/>
      <c r="K92" s="203"/>
      <c r="L92" s="204"/>
      <c r="M92" s="204"/>
      <c r="N92" s="204"/>
      <c r="O92" s="204"/>
      <c r="P92" s="204"/>
      <c r="Q92" s="205" t="s">
        <v>1</v>
      </c>
      <c r="R92" s="1471" t="s">
        <v>206</v>
      </c>
      <c r="S92" s="1472"/>
      <c r="T92" s="1472"/>
      <c r="U92" s="1472"/>
      <c r="V92" s="1472"/>
      <c r="W92" s="1455" t="s">
        <v>95</v>
      </c>
      <c r="X92" s="1456"/>
      <c r="Y92" s="1456"/>
      <c r="Z92" s="1456"/>
      <c r="AA92" s="1456"/>
      <c r="AB92" s="1456" t="s">
        <v>207</v>
      </c>
      <c r="AC92" s="1456"/>
      <c r="AD92" s="1456"/>
      <c r="AE92" s="1456"/>
      <c r="AF92" s="1457" t="s">
        <v>97</v>
      </c>
      <c r="AG92" s="1457"/>
      <c r="AH92" s="1457"/>
      <c r="AI92" s="1458"/>
      <c r="AJ92" s="1459" t="s">
        <v>209</v>
      </c>
      <c r="AK92" s="1460"/>
      <c r="AL92" s="1460"/>
      <c r="AM92" s="1460"/>
      <c r="AN92" s="1460"/>
      <c r="AO92" s="1461"/>
      <c r="AP92" s="1465"/>
      <c r="AQ92" s="1466"/>
      <c r="AR92" s="1466"/>
      <c r="AS92" s="1466"/>
      <c r="AT92" s="1466"/>
      <c r="AU92" s="1467"/>
      <c r="AV92" s="1459" t="s">
        <v>211</v>
      </c>
      <c r="AW92" s="1460"/>
      <c r="AX92" s="1460"/>
      <c r="AY92" s="1460"/>
      <c r="AZ92" s="1460"/>
      <c r="BA92" s="1461"/>
      <c r="BB92" s="1445" t="s">
        <v>99</v>
      </c>
      <c r="BC92" s="1446"/>
      <c r="BD92" s="1446"/>
      <c r="BE92" s="1446"/>
      <c r="BF92" s="1446"/>
      <c r="BG92" s="1446"/>
      <c r="BH92" s="1446"/>
      <c r="BI92" s="1446"/>
      <c r="BJ92" s="1446"/>
      <c r="BK92" s="1446"/>
      <c r="BL92" s="1446"/>
      <c r="BM92" s="1447"/>
      <c r="BN92" s="174"/>
      <c r="BO92" s="174"/>
      <c r="BP92" s="1442"/>
      <c r="BQ92" s="1443"/>
      <c r="BR92" s="1443"/>
      <c r="BS92" s="1444"/>
      <c r="BT92" s="1471" t="s">
        <v>203</v>
      </c>
      <c r="BU92" s="1472"/>
      <c r="BV92" s="1472"/>
      <c r="BW92" s="1472"/>
      <c r="BX92" s="1473"/>
      <c r="BY92" s="203"/>
      <c r="BZ92" s="204"/>
      <c r="CA92" s="204"/>
      <c r="CB92" s="204"/>
      <c r="CC92" s="204"/>
      <c r="CD92" s="204"/>
      <c r="CE92" s="205" t="s">
        <v>1</v>
      </c>
      <c r="CF92" s="1471" t="s">
        <v>206</v>
      </c>
      <c r="CG92" s="1472"/>
      <c r="CH92" s="1472"/>
      <c r="CI92" s="1472"/>
      <c r="CJ92" s="1472"/>
      <c r="CK92" s="1455" t="s">
        <v>95</v>
      </c>
      <c r="CL92" s="1456"/>
      <c r="CM92" s="1456"/>
      <c r="CN92" s="1456"/>
      <c r="CO92" s="1456"/>
      <c r="CP92" s="1456" t="s">
        <v>207</v>
      </c>
      <c r="CQ92" s="1456"/>
      <c r="CR92" s="1456"/>
      <c r="CS92" s="1456"/>
      <c r="CT92" s="1457" t="s">
        <v>97</v>
      </c>
      <c r="CU92" s="1457"/>
      <c r="CV92" s="1457"/>
      <c r="CW92" s="1458"/>
      <c r="CX92" s="1459" t="s">
        <v>209</v>
      </c>
      <c r="CY92" s="1460"/>
      <c r="CZ92" s="1460"/>
      <c r="DA92" s="1460"/>
      <c r="DB92" s="1460"/>
      <c r="DC92" s="1461"/>
      <c r="DD92" s="1465"/>
      <c r="DE92" s="1466"/>
      <c r="DF92" s="1466"/>
      <c r="DG92" s="1466"/>
      <c r="DH92" s="1466"/>
      <c r="DI92" s="1467"/>
      <c r="DJ92" s="1459" t="s">
        <v>211</v>
      </c>
      <c r="DK92" s="1460"/>
      <c r="DL92" s="1460"/>
      <c r="DM92" s="1460"/>
      <c r="DN92" s="1460"/>
      <c r="DO92" s="1461"/>
      <c r="DP92" s="1445" t="s">
        <v>99</v>
      </c>
      <c r="DQ92" s="1446"/>
      <c r="DR92" s="1446"/>
      <c r="DS92" s="1446"/>
      <c r="DT92" s="1446"/>
      <c r="DU92" s="1446"/>
      <c r="DV92" s="1446"/>
      <c r="DW92" s="1446"/>
      <c r="DX92" s="1446"/>
      <c r="DY92" s="1446"/>
      <c r="DZ92" s="1446"/>
      <c r="EA92" s="1447"/>
    </row>
    <row r="93" spans="1:131" ht="22.5" customHeight="1" x14ac:dyDescent="0.15">
      <c r="A93" s="174"/>
      <c r="B93" s="1442"/>
      <c r="C93" s="1443"/>
      <c r="D93" s="1443"/>
      <c r="E93" s="1444"/>
      <c r="F93" s="1538"/>
      <c r="G93" s="1539"/>
      <c r="H93" s="1539"/>
      <c r="I93" s="1539"/>
      <c r="J93" s="1540"/>
      <c r="K93" s="1544">
        <f>年末調整1!$AL$148</f>
        <v>0</v>
      </c>
      <c r="L93" s="1545"/>
      <c r="M93" s="1545"/>
      <c r="N93" s="1545"/>
      <c r="O93" s="1545"/>
      <c r="P93" s="1545"/>
      <c r="Q93" s="1546"/>
      <c r="R93" s="1538"/>
      <c r="S93" s="1539"/>
      <c r="T93" s="1539"/>
      <c r="U93" s="1539"/>
      <c r="V93" s="1539"/>
      <c r="W93" s="1836"/>
      <c r="X93" s="1483"/>
      <c r="Y93" s="1483"/>
      <c r="Z93" s="1483"/>
      <c r="AA93" s="1483"/>
      <c r="AB93" s="1483"/>
      <c r="AC93" s="1483"/>
      <c r="AD93" s="1483"/>
      <c r="AE93" s="1483"/>
      <c r="AF93" s="1548"/>
      <c r="AG93" s="1548"/>
      <c r="AH93" s="1548"/>
      <c r="AI93" s="1549"/>
      <c r="AJ93" s="1535"/>
      <c r="AK93" s="1536"/>
      <c r="AL93" s="1536"/>
      <c r="AM93" s="1536"/>
      <c r="AN93" s="1536"/>
      <c r="AO93" s="1537"/>
      <c r="AP93" s="1541"/>
      <c r="AQ93" s="1542"/>
      <c r="AR93" s="1542"/>
      <c r="AS93" s="1542"/>
      <c r="AT93" s="1542"/>
      <c r="AU93" s="1543"/>
      <c r="AV93" s="1535"/>
      <c r="AW93" s="1536"/>
      <c r="AX93" s="1536"/>
      <c r="AY93" s="1536"/>
      <c r="AZ93" s="1536"/>
      <c r="BA93" s="1537"/>
      <c r="BB93" s="1484"/>
      <c r="BC93" s="1485"/>
      <c r="BD93" s="1485"/>
      <c r="BE93" s="1485"/>
      <c r="BF93" s="1485"/>
      <c r="BG93" s="1485"/>
      <c r="BH93" s="1485"/>
      <c r="BI93" s="1485"/>
      <c r="BJ93" s="1485"/>
      <c r="BK93" s="1485"/>
      <c r="BL93" s="1485"/>
      <c r="BM93" s="1486"/>
      <c r="BN93" s="174"/>
      <c r="BO93" s="174"/>
      <c r="BP93" s="1442"/>
      <c r="BQ93" s="1443"/>
      <c r="BR93" s="1443"/>
      <c r="BS93" s="1444"/>
      <c r="BT93" s="1538"/>
      <c r="BU93" s="1539"/>
      <c r="BV93" s="1539"/>
      <c r="BW93" s="1539"/>
      <c r="BX93" s="1540"/>
      <c r="BY93" s="1544">
        <f>年末調整1!$AL$148</f>
        <v>0</v>
      </c>
      <c r="BZ93" s="1545"/>
      <c r="CA93" s="1545"/>
      <c r="CB93" s="1545"/>
      <c r="CC93" s="1545"/>
      <c r="CD93" s="1545"/>
      <c r="CE93" s="1546"/>
      <c r="CF93" s="1538"/>
      <c r="CG93" s="1539"/>
      <c r="CH93" s="1539"/>
      <c r="CI93" s="1539"/>
      <c r="CJ93" s="1539"/>
      <c r="CK93" s="1836"/>
      <c r="CL93" s="1483"/>
      <c r="CM93" s="1483"/>
      <c r="CN93" s="1483"/>
      <c r="CO93" s="1483"/>
      <c r="CP93" s="1483"/>
      <c r="CQ93" s="1483"/>
      <c r="CR93" s="1483"/>
      <c r="CS93" s="1483"/>
      <c r="CT93" s="1548"/>
      <c r="CU93" s="1548"/>
      <c r="CV93" s="1548"/>
      <c r="CW93" s="1549"/>
      <c r="CX93" s="1535"/>
      <c r="CY93" s="1536"/>
      <c r="CZ93" s="1536"/>
      <c r="DA93" s="1536"/>
      <c r="DB93" s="1536"/>
      <c r="DC93" s="1537"/>
      <c r="DD93" s="1541"/>
      <c r="DE93" s="1542"/>
      <c r="DF93" s="1542"/>
      <c r="DG93" s="1542"/>
      <c r="DH93" s="1542"/>
      <c r="DI93" s="1543"/>
      <c r="DJ93" s="1535"/>
      <c r="DK93" s="1536"/>
      <c r="DL93" s="1536"/>
      <c r="DM93" s="1536"/>
      <c r="DN93" s="1536"/>
      <c r="DO93" s="1537"/>
      <c r="DP93" s="1484"/>
      <c r="DQ93" s="1485"/>
      <c r="DR93" s="1485"/>
      <c r="DS93" s="1485"/>
      <c r="DT93" s="1485"/>
      <c r="DU93" s="1485"/>
      <c r="DV93" s="1485"/>
      <c r="DW93" s="1485"/>
      <c r="DX93" s="1485"/>
      <c r="DY93" s="1485"/>
      <c r="DZ93" s="1485"/>
      <c r="EA93" s="1486"/>
    </row>
    <row r="94" spans="1:131" ht="11.1" customHeight="1" x14ac:dyDescent="0.15">
      <c r="B94" s="1585" t="s">
        <v>431</v>
      </c>
      <c r="C94" s="1586"/>
      <c r="D94" s="1586"/>
      <c r="E94" s="1509" t="s">
        <v>213</v>
      </c>
      <c r="F94" s="1510"/>
      <c r="G94" s="1510"/>
      <c r="H94" s="1510"/>
      <c r="I94" s="1511"/>
      <c r="J94" s="1512" t="str">
        <f>IF(年末調整1!$C$43="適用なし","",年末調整1!$G$37)</f>
        <v/>
      </c>
      <c r="K94" s="1513"/>
      <c r="L94" s="1513"/>
      <c r="M94" s="1513"/>
      <c r="N94" s="1513"/>
      <c r="O94" s="1513"/>
      <c r="P94" s="1513"/>
      <c r="Q94" s="1513"/>
      <c r="R94" s="1513"/>
      <c r="S94" s="1513"/>
      <c r="T94" s="1513"/>
      <c r="U94" s="1513"/>
      <c r="V94" s="1513"/>
      <c r="W94" s="1513"/>
      <c r="X94" s="1513"/>
      <c r="Y94" s="1608" t="s">
        <v>350</v>
      </c>
      <c r="Z94" s="1609"/>
      <c r="AA94" s="1613" t="str">
        <f>IF(年末調整1!$C$43="適用なし","",年末調整1!$P$37)</f>
        <v/>
      </c>
      <c r="AB94" s="1613"/>
      <c r="AC94" s="1614"/>
      <c r="AD94" s="1567" t="s">
        <v>215</v>
      </c>
      <c r="AE94" s="1568"/>
      <c r="AF94" s="1568"/>
      <c r="AG94" s="1568"/>
      <c r="AH94" s="1568"/>
      <c r="AI94" s="1569"/>
      <c r="AJ94" s="1576" t="s">
        <v>99</v>
      </c>
      <c r="AK94" s="1577"/>
      <c r="AL94" s="1577"/>
      <c r="AM94" s="1577"/>
      <c r="AN94" s="1577"/>
      <c r="AO94" s="1578"/>
      <c r="AP94" s="1526" t="s">
        <v>216</v>
      </c>
      <c r="AQ94" s="1527"/>
      <c r="AR94" s="1527"/>
      <c r="AS94" s="1527"/>
      <c r="AT94" s="1527"/>
      <c r="AU94" s="1528"/>
      <c r="AV94" s="1523" t="s">
        <v>99</v>
      </c>
      <c r="AW94" s="1524"/>
      <c r="AX94" s="1524"/>
      <c r="AY94" s="1524"/>
      <c r="AZ94" s="1524"/>
      <c r="BA94" s="1525"/>
      <c r="BB94" s="1526" t="s">
        <v>217</v>
      </c>
      <c r="BC94" s="1527"/>
      <c r="BD94" s="1527"/>
      <c r="BE94" s="1527"/>
      <c r="BF94" s="1527"/>
      <c r="BG94" s="1528"/>
      <c r="BH94" s="1523" t="s">
        <v>99</v>
      </c>
      <c r="BI94" s="1524"/>
      <c r="BJ94" s="1524"/>
      <c r="BK94" s="1524"/>
      <c r="BL94" s="1524"/>
      <c r="BM94" s="1525"/>
      <c r="BP94" s="1585" t="s">
        <v>431</v>
      </c>
      <c r="BQ94" s="1586"/>
      <c r="BR94" s="1586"/>
      <c r="BS94" s="1509" t="s">
        <v>213</v>
      </c>
      <c r="BT94" s="1510"/>
      <c r="BU94" s="1510"/>
      <c r="BV94" s="1510"/>
      <c r="BW94" s="1511"/>
      <c r="BX94" s="1512" t="str">
        <f>IF(年末調整1!$C$43="適用なし","",年末調整1!$G$37)</f>
        <v/>
      </c>
      <c r="BY94" s="1513"/>
      <c r="BZ94" s="1513"/>
      <c r="CA94" s="1513"/>
      <c r="CB94" s="1513"/>
      <c r="CC94" s="1513"/>
      <c r="CD94" s="1513"/>
      <c r="CE94" s="1513"/>
      <c r="CF94" s="1513"/>
      <c r="CG94" s="1513"/>
      <c r="CH94" s="1513"/>
      <c r="CI94" s="1513"/>
      <c r="CJ94" s="1513"/>
      <c r="CK94" s="1513"/>
      <c r="CL94" s="1513"/>
      <c r="CM94" s="1608" t="s">
        <v>350</v>
      </c>
      <c r="CN94" s="1609"/>
      <c r="CO94" s="1613" t="str">
        <f>IF(年末調整1!$C$43="適用なし","",年末調整1!$P$37)</f>
        <v/>
      </c>
      <c r="CP94" s="1613"/>
      <c r="CQ94" s="1614"/>
      <c r="CR94" s="1567" t="s">
        <v>215</v>
      </c>
      <c r="CS94" s="1568"/>
      <c r="CT94" s="1568"/>
      <c r="CU94" s="1568"/>
      <c r="CV94" s="1568"/>
      <c r="CW94" s="1569"/>
      <c r="CX94" s="1576" t="s">
        <v>99</v>
      </c>
      <c r="CY94" s="1577"/>
      <c r="CZ94" s="1577"/>
      <c r="DA94" s="1577"/>
      <c r="DB94" s="1577"/>
      <c r="DC94" s="1578"/>
      <c r="DD94" s="1526" t="s">
        <v>216</v>
      </c>
      <c r="DE94" s="1527"/>
      <c r="DF94" s="1527"/>
      <c r="DG94" s="1527"/>
      <c r="DH94" s="1527"/>
      <c r="DI94" s="1528"/>
      <c r="DJ94" s="1523" t="s">
        <v>99</v>
      </c>
      <c r="DK94" s="1524"/>
      <c r="DL94" s="1524"/>
      <c r="DM94" s="1524"/>
      <c r="DN94" s="1524"/>
      <c r="DO94" s="1525"/>
      <c r="DP94" s="1526" t="s">
        <v>217</v>
      </c>
      <c r="DQ94" s="1527"/>
      <c r="DR94" s="1527"/>
      <c r="DS94" s="1527"/>
      <c r="DT94" s="1527"/>
      <c r="DU94" s="1528"/>
      <c r="DV94" s="1523" t="s">
        <v>99</v>
      </c>
      <c r="DW94" s="1524"/>
      <c r="DX94" s="1524"/>
      <c r="DY94" s="1524"/>
      <c r="DZ94" s="1524"/>
      <c r="EA94" s="1525"/>
    </row>
    <row r="95" spans="1:131" ht="22.5" customHeight="1" x14ac:dyDescent="0.15">
      <c r="B95" s="1587"/>
      <c r="C95" s="1588"/>
      <c r="D95" s="1588"/>
      <c r="E95" s="1487" t="s">
        <v>212</v>
      </c>
      <c r="F95" s="1488"/>
      <c r="G95" s="1488"/>
      <c r="H95" s="1488"/>
      <c r="I95" s="1489"/>
      <c r="J95" s="1832" t="str">
        <f>IF(年末調整1!$C$43="適用なし","",年末調整1!$G$38)</f>
        <v/>
      </c>
      <c r="K95" s="1833"/>
      <c r="L95" s="1833"/>
      <c r="M95" s="1833"/>
      <c r="N95" s="1833"/>
      <c r="O95" s="1833"/>
      <c r="P95" s="1833"/>
      <c r="Q95" s="1833"/>
      <c r="R95" s="1833"/>
      <c r="S95" s="1833"/>
      <c r="T95" s="1833"/>
      <c r="U95" s="1833"/>
      <c r="V95" s="1833"/>
      <c r="W95" s="1833"/>
      <c r="X95" s="1833"/>
      <c r="Y95" s="1872"/>
      <c r="Z95" s="1873"/>
      <c r="AA95" s="1874"/>
      <c r="AB95" s="1874"/>
      <c r="AC95" s="1875"/>
      <c r="AD95" s="1570"/>
      <c r="AE95" s="1571"/>
      <c r="AF95" s="1571"/>
      <c r="AG95" s="1571"/>
      <c r="AH95" s="1571"/>
      <c r="AI95" s="1572"/>
      <c r="AJ95" s="1579" t="str">
        <f>IF(年末調整1!$O$31="","",IF(年末調整1!$C$43="適用なし","",年末調整1!$O$31))</f>
        <v/>
      </c>
      <c r="AK95" s="1580"/>
      <c r="AL95" s="1580"/>
      <c r="AM95" s="1580"/>
      <c r="AN95" s="1580"/>
      <c r="AO95" s="1581"/>
      <c r="AP95" s="1529"/>
      <c r="AQ95" s="1530"/>
      <c r="AR95" s="1530"/>
      <c r="AS95" s="1530"/>
      <c r="AT95" s="1530"/>
      <c r="AU95" s="1531"/>
      <c r="AV95" s="1503">
        <f>年末調整1!$N$114</f>
        <v>0</v>
      </c>
      <c r="AW95" s="1504"/>
      <c r="AX95" s="1504"/>
      <c r="AY95" s="1504"/>
      <c r="AZ95" s="1504"/>
      <c r="BA95" s="1505"/>
      <c r="BB95" s="1532"/>
      <c r="BC95" s="1533"/>
      <c r="BD95" s="1533"/>
      <c r="BE95" s="1533"/>
      <c r="BF95" s="1533"/>
      <c r="BG95" s="1534"/>
      <c r="BH95" s="1506">
        <f>年末調整1!$AL$129</f>
        <v>0</v>
      </c>
      <c r="BI95" s="1507"/>
      <c r="BJ95" s="1507"/>
      <c r="BK95" s="1507"/>
      <c r="BL95" s="1507"/>
      <c r="BM95" s="1508"/>
      <c r="BP95" s="1587"/>
      <c r="BQ95" s="1588"/>
      <c r="BR95" s="1588"/>
      <c r="BS95" s="1487" t="s">
        <v>212</v>
      </c>
      <c r="BT95" s="1488"/>
      <c r="BU95" s="1488"/>
      <c r="BV95" s="1488"/>
      <c r="BW95" s="1489"/>
      <c r="BX95" s="1832" t="str">
        <f>IF(年末調整1!$C$43="適用なし","",年末調整1!$G$38)</f>
        <v/>
      </c>
      <c r="BY95" s="1833"/>
      <c r="BZ95" s="1833"/>
      <c r="CA95" s="1833"/>
      <c r="CB95" s="1833"/>
      <c r="CC95" s="1833"/>
      <c r="CD95" s="1833"/>
      <c r="CE95" s="1833"/>
      <c r="CF95" s="1833"/>
      <c r="CG95" s="1833"/>
      <c r="CH95" s="1833"/>
      <c r="CI95" s="1833"/>
      <c r="CJ95" s="1833"/>
      <c r="CK95" s="1833"/>
      <c r="CL95" s="1833"/>
      <c r="CM95" s="1872"/>
      <c r="CN95" s="1873"/>
      <c r="CO95" s="1874"/>
      <c r="CP95" s="1874"/>
      <c r="CQ95" s="1875"/>
      <c r="CR95" s="1570"/>
      <c r="CS95" s="1571"/>
      <c r="CT95" s="1571"/>
      <c r="CU95" s="1571"/>
      <c r="CV95" s="1571"/>
      <c r="CW95" s="1572"/>
      <c r="CX95" s="1579" t="str">
        <f>IF(年末調整1!$O$31="","",IF(年末調整1!$C$43="適用なし","",年末調整1!$O$31))</f>
        <v/>
      </c>
      <c r="CY95" s="1580"/>
      <c r="CZ95" s="1580"/>
      <c r="DA95" s="1580"/>
      <c r="DB95" s="1580"/>
      <c r="DC95" s="1581"/>
      <c r="DD95" s="1529"/>
      <c r="DE95" s="1530"/>
      <c r="DF95" s="1530"/>
      <c r="DG95" s="1530"/>
      <c r="DH95" s="1530"/>
      <c r="DI95" s="1531"/>
      <c r="DJ95" s="1503">
        <f>年末調整1!$N$114</f>
        <v>0</v>
      </c>
      <c r="DK95" s="1504"/>
      <c r="DL95" s="1504"/>
      <c r="DM95" s="1504"/>
      <c r="DN95" s="1504"/>
      <c r="DO95" s="1505"/>
      <c r="DP95" s="1532"/>
      <c r="DQ95" s="1533"/>
      <c r="DR95" s="1533"/>
      <c r="DS95" s="1533"/>
      <c r="DT95" s="1533"/>
      <c r="DU95" s="1534"/>
      <c r="DV95" s="1506">
        <f>年末調整1!$AL$129</f>
        <v>0</v>
      </c>
      <c r="DW95" s="1507"/>
      <c r="DX95" s="1507"/>
      <c r="DY95" s="1507"/>
      <c r="DZ95" s="1507"/>
      <c r="EA95" s="1508"/>
    </row>
    <row r="96" spans="1:131" ht="11.1" customHeight="1" x14ac:dyDescent="0.15">
      <c r="B96" s="1587"/>
      <c r="C96" s="1588"/>
      <c r="D96" s="1588"/>
      <c r="E96" s="1490"/>
      <c r="F96" s="1491"/>
      <c r="G96" s="1491"/>
      <c r="H96" s="1491"/>
      <c r="I96" s="1492"/>
      <c r="J96" s="1834"/>
      <c r="K96" s="1835"/>
      <c r="L96" s="1835"/>
      <c r="M96" s="1835"/>
      <c r="N96" s="1835"/>
      <c r="O96" s="1835"/>
      <c r="P96" s="1835"/>
      <c r="Q96" s="1835"/>
      <c r="R96" s="1835"/>
      <c r="S96" s="1835"/>
      <c r="T96" s="1835"/>
      <c r="U96" s="1835"/>
      <c r="V96" s="1835"/>
      <c r="W96" s="1835"/>
      <c r="X96" s="1835"/>
      <c r="Y96" s="1610"/>
      <c r="Z96" s="1611"/>
      <c r="AA96" s="1616"/>
      <c r="AB96" s="1616"/>
      <c r="AC96" s="1617"/>
      <c r="AD96" s="1570"/>
      <c r="AE96" s="1571"/>
      <c r="AF96" s="1571"/>
      <c r="AG96" s="1571"/>
      <c r="AH96" s="1571"/>
      <c r="AI96" s="1572"/>
      <c r="AJ96" s="1579"/>
      <c r="AK96" s="1580"/>
      <c r="AL96" s="1580"/>
      <c r="AM96" s="1580"/>
      <c r="AN96" s="1580"/>
      <c r="AO96" s="1581"/>
      <c r="AP96" s="1526" t="s">
        <v>389</v>
      </c>
      <c r="AQ96" s="1527"/>
      <c r="AR96" s="1527"/>
      <c r="AS96" s="1527"/>
      <c r="AT96" s="1527"/>
      <c r="AU96" s="1528"/>
      <c r="AV96" s="1523" t="s">
        <v>99</v>
      </c>
      <c r="AW96" s="1524"/>
      <c r="AX96" s="1524"/>
      <c r="AY96" s="1524"/>
      <c r="AZ96" s="1524"/>
      <c r="BA96" s="1525"/>
      <c r="BB96" s="1526" t="s">
        <v>390</v>
      </c>
      <c r="BC96" s="1527"/>
      <c r="BD96" s="1527"/>
      <c r="BE96" s="1527"/>
      <c r="BF96" s="1527"/>
      <c r="BG96" s="1528"/>
      <c r="BH96" s="1523" t="s">
        <v>99</v>
      </c>
      <c r="BI96" s="1524"/>
      <c r="BJ96" s="1524"/>
      <c r="BK96" s="1524"/>
      <c r="BL96" s="1524"/>
      <c r="BM96" s="1525"/>
      <c r="BP96" s="1587"/>
      <c r="BQ96" s="1588"/>
      <c r="BR96" s="1588"/>
      <c r="BS96" s="1490"/>
      <c r="BT96" s="1491"/>
      <c r="BU96" s="1491"/>
      <c r="BV96" s="1491"/>
      <c r="BW96" s="1492"/>
      <c r="BX96" s="1834"/>
      <c r="BY96" s="1835"/>
      <c r="BZ96" s="1835"/>
      <c r="CA96" s="1835"/>
      <c r="CB96" s="1835"/>
      <c r="CC96" s="1835"/>
      <c r="CD96" s="1835"/>
      <c r="CE96" s="1835"/>
      <c r="CF96" s="1835"/>
      <c r="CG96" s="1835"/>
      <c r="CH96" s="1835"/>
      <c r="CI96" s="1835"/>
      <c r="CJ96" s="1835"/>
      <c r="CK96" s="1835"/>
      <c r="CL96" s="1835"/>
      <c r="CM96" s="1610"/>
      <c r="CN96" s="1611"/>
      <c r="CO96" s="1616"/>
      <c r="CP96" s="1616"/>
      <c r="CQ96" s="1617"/>
      <c r="CR96" s="1570"/>
      <c r="CS96" s="1571"/>
      <c r="CT96" s="1571"/>
      <c r="CU96" s="1571"/>
      <c r="CV96" s="1571"/>
      <c r="CW96" s="1572"/>
      <c r="CX96" s="1579"/>
      <c r="CY96" s="1580"/>
      <c r="CZ96" s="1580"/>
      <c r="DA96" s="1580"/>
      <c r="DB96" s="1580"/>
      <c r="DC96" s="1581"/>
      <c r="DD96" s="1526" t="s">
        <v>389</v>
      </c>
      <c r="DE96" s="1527"/>
      <c r="DF96" s="1527"/>
      <c r="DG96" s="1527"/>
      <c r="DH96" s="1527"/>
      <c r="DI96" s="1528"/>
      <c r="DJ96" s="1523" t="s">
        <v>99</v>
      </c>
      <c r="DK96" s="1524"/>
      <c r="DL96" s="1524"/>
      <c r="DM96" s="1524"/>
      <c r="DN96" s="1524"/>
      <c r="DO96" s="1525"/>
      <c r="DP96" s="1526" t="s">
        <v>390</v>
      </c>
      <c r="DQ96" s="1527"/>
      <c r="DR96" s="1527"/>
      <c r="DS96" s="1527"/>
      <c r="DT96" s="1527"/>
      <c r="DU96" s="1528"/>
      <c r="DV96" s="1523" t="s">
        <v>99</v>
      </c>
      <c r="DW96" s="1524"/>
      <c r="DX96" s="1524"/>
      <c r="DY96" s="1524"/>
      <c r="DZ96" s="1524"/>
      <c r="EA96" s="1525"/>
    </row>
    <row r="97" spans="1:131" ht="22.5" customHeight="1" x14ac:dyDescent="0.15">
      <c r="B97" s="1589"/>
      <c r="C97" s="1590"/>
      <c r="D97" s="1590"/>
      <c r="E97" s="1591" t="s">
        <v>192</v>
      </c>
      <c r="F97" s="1592"/>
      <c r="G97" s="1592"/>
      <c r="H97" s="1592"/>
      <c r="I97" s="1593"/>
      <c r="J97" s="1594" t="str">
        <f>IF(年末調整1!$C$43="適用なし","",DBCS(年末調整1!$R$37))</f>
        <v/>
      </c>
      <c r="K97" s="1595"/>
      <c r="L97" s="1595"/>
      <c r="M97" s="1595"/>
      <c r="N97" s="1595"/>
      <c r="O97" s="1595"/>
      <c r="P97" s="1596"/>
      <c r="Q97" s="1827" t="str">
        <f>IF(年末調整1!$C$43="適用なし","",DBCS(年末調整1!$V$37))</f>
        <v/>
      </c>
      <c r="R97" s="1828"/>
      <c r="S97" s="1828"/>
      <c r="T97" s="1828"/>
      <c r="U97" s="1828"/>
      <c r="V97" s="1876"/>
      <c r="W97" s="1827" t="str">
        <f>IF(年末調整1!$C$43="適用なし","",DBCS(年末調整1!$Z$37))</f>
        <v/>
      </c>
      <c r="X97" s="1828"/>
      <c r="Y97" s="1828"/>
      <c r="Z97" s="1828"/>
      <c r="AA97" s="1828"/>
      <c r="AB97" s="1828"/>
      <c r="AC97" s="1829"/>
      <c r="AD97" s="1573"/>
      <c r="AE97" s="1574"/>
      <c r="AF97" s="1574"/>
      <c r="AG97" s="1574"/>
      <c r="AH97" s="1574"/>
      <c r="AI97" s="1575"/>
      <c r="AJ97" s="1582"/>
      <c r="AK97" s="1583"/>
      <c r="AL97" s="1583"/>
      <c r="AM97" s="1583"/>
      <c r="AN97" s="1583"/>
      <c r="AO97" s="1584"/>
      <c r="AP97" s="1532"/>
      <c r="AQ97" s="1533"/>
      <c r="AR97" s="1533"/>
      <c r="AS97" s="1533"/>
      <c r="AT97" s="1533"/>
      <c r="AU97" s="1534"/>
      <c r="AV97" s="1503">
        <f>IF(年末調整2!$N$20=480000,"",年末調整2!$N$20)</f>
        <v>1040000</v>
      </c>
      <c r="AW97" s="1504"/>
      <c r="AX97" s="1504"/>
      <c r="AY97" s="1504"/>
      <c r="AZ97" s="1504"/>
      <c r="BA97" s="1505"/>
      <c r="BB97" s="1532"/>
      <c r="BC97" s="1533"/>
      <c r="BD97" s="1533"/>
      <c r="BE97" s="1533"/>
      <c r="BF97" s="1533"/>
      <c r="BG97" s="1534"/>
      <c r="BH97" s="1506">
        <f>年末調整2!$N$9</f>
        <v>0</v>
      </c>
      <c r="BI97" s="1507"/>
      <c r="BJ97" s="1507"/>
      <c r="BK97" s="1507"/>
      <c r="BL97" s="1507"/>
      <c r="BM97" s="1508"/>
      <c r="BP97" s="1589"/>
      <c r="BQ97" s="1590"/>
      <c r="BR97" s="1590"/>
      <c r="BS97" s="1591" t="s">
        <v>192</v>
      </c>
      <c r="BT97" s="1592"/>
      <c r="BU97" s="1592"/>
      <c r="BV97" s="1592"/>
      <c r="BW97" s="1593"/>
      <c r="BX97" s="1594" t="str">
        <f>IF(年末調整1!$C$43="適用なし","",DBCS(年末調整1!$R$37))</f>
        <v/>
      </c>
      <c r="BY97" s="1595"/>
      <c r="BZ97" s="1595"/>
      <c r="CA97" s="1595"/>
      <c r="CB97" s="1595"/>
      <c r="CC97" s="1595"/>
      <c r="CD97" s="1596"/>
      <c r="CE97" s="1827" t="str">
        <f>IF(年末調整1!$C$43="適用なし","",DBCS(年末調整1!$V$37))</f>
        <v/>
      </c>
      <c r="CF97" s="1828"/>
      <c r="CG97" s="1828"/>
      <c r="CH97" s="1828"/>
      <c r="CI97" s="1828"/>
      <c r="CJ97" s="1876"/>
      <c r="CK97" s="1827" t="str">
        <f>IF(年末調整1!$C$43="適用なし","",DBCS(年末調整1!$Z$37))</f>
        <v/>
      </c>
      <c r="CL97" s="1828"/>
      <c r="CM97" s="1828"/>
      <c r="CN97" s="1828"/>
      <c r="CO97" s="1828"/>
      <c r="CP97" s="1828"/>
      <c r="CQ97" s="1829"/>
      <c r="CR97" s="1573"/>
      <c r="CS97" s="1574"/>
      <c r="CT97" s="1574"/>
      <c r="CU97" s="1574"/>
      <c r="CV97" s="1574"/>
      <c r="CW97" s="1575"/>
      <c r="CX97" s="1582"/>
      <c r="CY97" s="1583"/>
      <c r="CZ97" s="1583"/>
      <c r="DA97" s="1583"/>
      <c r="DB97" s="1583"/>
      <c r="DC97" s="1584"/>
      <c r="DD97" s="1532"/>
      <c r="DE97" s="1533"/>
      <c r="DF97" s="1533"/>
      <c r="DG97" s="1533"/>
      <c r="DH97" s="1533"/>
      <c r="DI97" s="1534"/>
      <c r="DJ97" s="1503">
        <f>IF(年末調整2!$N$20=480000,"",年末調整2!$N$20)</f>
        <v>1040000</v>
      </c>
      <c r="DK97" s="1504"/>
      <c r="DL97" s="1504"/>
      <c r="DM97" s="1504"/>
      <c r="DN97" s="1504"/>
      <c r="DO97" s="1505"/>
      <c r="DP97" s="1532"/>
      <c r="DQ97" s="1533"/>
      <c r="DR97" s="1533"/>
      <c r="DS97" s="1533"/>
      <c r="DT97" s="1533"/>
      <c r="DU97" s="1534"/>
      <c r="DV97" s="1506">
        <f>年末調整2!$N$9</f>
        <v>0</v>
      </c>
      <c r="DW97" s="1507"/>
      <c r="DX97" s="1507"/>
      <c r="DY97" s="1507"/>
      <c r="DZ97" s="1507"/>
      <c r="EA97" s="1508"/>
    </row>
    <row r="98" spans="1:131" ht="15.75" customHeight="1" x14ac:dyDescent="0.15">
      <c r="A98" s="174"/>
      <c r="B98" s="1685" t="s">
        <v>218</v>
      </c>
      <c r="C98" s="1686"/>
      <c r="D98" s="1557">
        <v>1</v>
      </c>
      <c r="E98" s="1439" t="s">
        <v>282</v>
      </c>
      <c r="F98" s="1440"/>
      <c r="G98" s="1440"/>
      <c r="H98" s="1440"/>
      <c r="I98" s="1441"/>
      <c r="J98" s="1560">
        <f>年末調整1!$G$55</f>
        <v>0</v>
      </c>
      <c r="K98" s="1561"/>
      <c r="L98" s="1561"/>
      <c r="M98" s="1561"/>
      <c r="N98" s="1561"/>
      <c r="O98" s="1561"/>
      <c r="P98" s="1561"/>
      <c r="Q98" s="1561"/>
      <c r="R98" s="1561"/>
      <c r="S98" s="1561"/>
      <c r="T98" s="1561"/>
      <c r="U98" s="1561"/>
      <c r="V98" s="1561"/>
      <c r="W98" s="1561"/>
      <c r="X98" s="1562"/>
      <c r="Y98" s="1806" t="s">
        <v>214</v>
      </c>
      <c r="Z98" s="1807"/>
      <c r="AA98" s="1477">
        <f>年末調整1!$V$55</f>
        <v>0</v>
      </c>
      <c r="AB98" s="1478"/>
      <c r="AC98" s="1478"/>
      <c r="AD98" s="1663" t="s">
        <v>219</v>
      </c>
      <c r="AE98" s="1664"/>
      <c r="AF98" s="1648">
        <v>1</v>
      </c>
      <c r="AG98" s="1439" t="s">
        <v>282</v>
      </c>
      <c r="AH98" s="1440"/>
      <c r="AI98" s="1440"/>
      <c r="AJ98" s="1440"/>
      <c r="AK98" s="1441"/>
      <c r="AL98" s="1560">
        <f>年末調整1!$H$77</f>
        <v>0</v>
      </c>
      <c r="AM98" s="1561"/>
      <c r="AN98" s="1561"/>
      <c r="AO98" s="1561"/>
      <c r="AP98" s="1561"/>
      <c r="AQ98" s="1561"/>
      <c r="AR98" s="1561"/>
      <c r="AS98" s="1561"/>
      <c r="AT98" s="1561"/>
      <c r="AU98" s="1561"/>
      <c r="AV98" s="1561"/>
      <c r="AW98" s="1561"/>
      <c r="AX98" s="1561"/>
      <c r="AY98" s="1561"/>
      <c r="AZ98" s="1562"/>
      <c r="BA98" s="1806" t="s">
        <v>214</v>
      </c>
      <c r="BB98" s="1807"/>
      <c r="BC98" s="1477">
        <f>年末調整1!$V$77</f>
        <v>0</v>
      </c>
      <c r="BD98" s="1478"/>
      <c r="BE98" s="1478"/>
      <c r="BF98" s="1821" t="s">
        <v>244</v>
      </c>
      <c r="BG98" s="1822"/>
      <c r="BH98" s="1822"/>
      <c r="BI98" s="1822"/>
      <c r="BJ98" s="1822"/>
      <c r="BK98" s="1822"/>
      <c r="BL98" s="1822"/>
      <c r="BM98" s="1823"/>
      <c r="BN98" s="174"/>
      <c r="BO98" s="174"/>
      <c r="BP98" s="1685" t="s">
        <v>218</v>
      </c>
      <c r="BQ98" s="1686"/>
      <c r="BR98" s="1557">
        <v>1</v>
      </c>
      <c r="BS98" s="1439" t="s">
        <v>282</v>
      </c>
      <c r="BT98" s="1440"/>
      <c r="BU98" s="1440"/>
      <c r="BV98" s="1440"/>
      <c r="BW98" s="1441"/>
      <c r="BX98" s="1560">
        <f>年末調整1!$G$55</f>
        <v>0</v>
      </c>
      <c r="BY98" s="1561"/>
      <c r="BZ98" s="1561"/>
      <c r="CA98" s="1561"/>
      <c r="CB98" s="1561"/>
      <c r="CC98" s="1561"/>
      <c r="CD98" s="1561"/>
      <c r="CE98" s="1561"/>
      <c r="CF98" s="1561"/>
      <c r="CG98" s="1561"/>
      <c r="CH98" s="1561"/>
      <c r="CI98" s="1561"/>
      <c r="CJ98" s="1561"/>
      <c r="CK98" s="1561"/>
      <c r="CL98" s="1562"/>
      <c r="CM98" s="1806" t="s">
        <v>214</v>
      </c>
      <c r="CN98" s="1807"/>
      <c r="CO98" s="1477">
        <f>年末調整1!$V$55</f>
        <v>0</v>
      </c>
      <c r="CP98" s="1478"/>
      <c r="CQ98" s="1478"/>
      <c r="CR98" s="1663" t="s">
        <v>219</v>
      </c>
      <c r="CS98" s="1664"/>
      <c r="CT98" s="1648">
        <v>1</v>
      </c>
      <c r="CU98" s="1439" t="s">
        <v>282</v>
      </c>
      <c r="CV98" s="1440"/>
      <c r="CW98" s="1440"/>
      <c r="CX98" s="1440"/>
      <c r="CY98" s="1441"/>
      <c r="CZ98" s="1560">
        <f>年末調整1!$H$77</f>
        <v>0</v>
      </c>
      <c r="DA98" s="1561"/>
      <c r="DB98" s="1561"/>
      <c r="DC98" s="1561"/>
      <c r="DD98" s="1561"/>
      <c r="DE98" s="1561"/>
      <c r="DF98" s="1561"/>
      <c r="DG98" s="1561"/>
      <c r="DH98" s="1561"/>
      <c r="DI98" s="1561"/>
      <c r="DJ98" s="1561"/>
      <c r="DK98" s="1561"/>
      <c r="DL98" s="1561"/>
      <c r="DM98" s="1561"/>
      <c r="DN98" s="1562"/>
      <c r="DO98" s="1806" t="s">
        <v>214</v>
      </c>
      <c r="DP98" s="1807"/>
      <c r="DQ98" s="1477">
        <f>年末調整1!$V$77</f>
        <v>0</v>
      </c>
      <c r="DR98" s="1478"/>
      <c r="DS98" s="1478"/>
      <c r="DT98" s="1821" t="s">
        <v>244</v>
      </c>
      <c r="DU98" s="1822"/>
      <c r="DV98" s="1822"/>
      <c r="DW98" s="1822"/>
      <c r="DX98" s="1822"/>
      <c r="DY98" s="1822"/>
      <c r="DZ98" s="1822"/>
      <c r="EA98" s="1823"/>
    </row>
    <row r="99" spans="1:131" ht="33" customHeight="1" x14ac:dyDescent="0.15">
      <c r="A99" s="174"/>
      <c r="B99" s="1687"/>
      <c r="C99" s="1688"/>
      <c r="D99" s="1558"/>
      <c r="E99" s="1636" t="s">
        <v>212</v>
      </c>
      <c r="F99" s="1637"/>
      <c r="G99" s="1637"/>
      <c r="H99" s="1637"/>
      <c r="I99" s="1637"/>
      <c r="J99" s="1638">
        <f>年末調整1!$G$56</f>
        <v>0</v>
      </c>
      <c r="K99" s="1639"/>
      <c r="L99" s="1639"/>
      <c r="M99" s="1639"/>
      <c r="N99" s="1639"/>
      <c r="O99" s="1639"/>
      <c r="P99" s="1639"/>
      <c r="Q99" s="1639"/>
      <c r="R99" s="1639"/>
      <c r="S99" s="1639"/>
      <c r="T99" s="1639"/>
      <c r="U99" s="1639"/>
      <c r="V99" s="1639"/>
      <c r="W99" s="1639"/>
      <c r="X99" s="1640"/>
      <c r="Y99" s="1808"/>
      <c r="Z99" s="1809"/>
      <c r="AA99" s="1480"/>
      <c r="AB99" s="1481"/>
      <c r="AC99" s="1481"/>
      <c r="AD99" s="1665"/>
      <c r="AE99" s="1666"/>
      <c r="AF99" s="1648"/>
      <c r="AG99" s="1636" t="s">
        <v>212</v>
      </c>
      <c r="AH99" s="1637"/>
      <c r="AI99" s="1637"/>
      <c r="AJ99" s="1637"/>
      <c r="AK99" s="1637"/>
      <c r="AL99" s="1641">
        <f>年末調整1!$G$78</f>
        <v>0</v>
      </c>
      <c r="AM99" s="1642"/>
      <c r="AN99" s="1642"/>
      <c r="AO99" s="1642"/>
      <c r="AP99" s="1642"/>
      <c r="AQ99" s="1642"/>
      <c r="AR99" s="1642"/>
      <c r="AS99" s="1642"/>
      <c r="AT99" s="1642"/>
      <c r="AU99" s="1642"/>
      <c r="AV99" s="1642"/>
      <c r="AW99" s="1642"/>
      <c r="AX99" s="1642"/>
      <c r="AY99" s="1642"/>
      <c r="AZ99" s="1643"/>
      <c r="BA99" s="1808"/>
      <c r="BB99" s="1809"/>
      <c r="BC99" s="1480"/>
      <c r="BD99" s="1481"/>
      <c r="BE99" s="1481"/>
      <c r="BF99" s="1824"/>
      <c r="BG99" s="1825"/>
      <c r="BH99" s="1825"/>
      <c r="BI99" s="1825"/>
      <c r="BJ99" s="1825"/>
      <c r="BK99" s="1825"/>
      <c r="BL99" s="1825"/>
      <c r="BM99" s="1826"/>
      <c r="BN99" s="174"/>
      <c r="BO99" s="174"/>
      <c r="BP99" s="1687"/>
      <c r="BQ99" s="1688"/>
      <c r="BR99" s="1558"/>
      <c r="BS99" s="1636" t="s">
        <v>212</v>
      </c>
      <c r="BT99" s="1637"/>
      <c r="BU99" s="1637"/>
      <c r="BV99" s="1637"/>
      <c r="BW99" s="1637"/>
      <c r="BX99" s="1638">
        <f>年末調整1!$G$56</f>
        <v>0</v>
      </c>
      <c r="BY99" s="1639"/>
      <c r="BZ99" s="1639"/>
      <c r="CA99" s="1639"/>
      <c r="CB99" s="1639"/>
      <c r="CC99" s="1639"/>
      <c r="CD99" s="1639"/>
      <c r="CE99" s="1639"/>
      <c r="CF99" s="1639"/>
      <c r="CG99" s="1639"/>
      <c r="CH99" s="1639"/>
      <c r="CI99" s="1639"/>
      <c r="CJ99" s="1639"/>
      <c r="CK99" s="1639"/>
      <c r="CL99" s="1640"/>
      <c r="CM99" s="1808"/>
      <c r="CN99" s="1809"/>
      <c r="CO99" s="1480"/>
      <c r="CP99" s="1481"/>
      <c r="CQ99" s="1481"/>
      <c r="CR99" s="1665"/>
      <c r="CS99" s="1666"/>
      <c r="CT99" s="1648"/>
      <c r="CU99" s="1636" t="s">
        <v>212</v>
      </c>
      <c r="CV99" s="1637"/>
      <c r="CW99" s="1637"/>
      <c r="CX99" s="1637"/>
      <c r="CY99" s="1637"/>
      <c r="CZ99" s="1641">
        <f>年末調整1!$G$78</f>
        <v>0</v>
      </c>
      <c r="DA99" s="1642"/>
      <c r="DB99" s="1642"/>
      <c r="DC99" s="1642"/>
      <c r="DD99" s="1642"/>
      <c r="DE99" s="1642"/>
      <c r="DF99" s="1642"/>
      <c r="DG99" s="1642"/>
      <c r="DH99" s="1642"/>
      <c r="DI99" s="1642"/>
      <c r="DJ99" s="1642"/>
      <c r="DK99" s="1642"/>
      <c r="DL99" s="1642"/>
      <c r="DM99" s="1642"/>
      <c r="DN99" s="1643"/>
      <c r="DO99" s="1808"/>
      <c r="DP99" s="1809"/>
      <c r="DQ99" s="1480"/>
      <c r="DR99" s="1481"/>
      <c r="DS99" s="1481"/>
      <c r="DT99" s="1824"/>
      <c r="DU99" s="1825"/>
      <c r="DV99" s="1825"/>
      <c r="DW99" s="1825"/>
      <c r="DX99" s="1825"/>
      <c r="DY99" s="1825"/>
      <c r="DZ99" s="1825"/>
      <c r="EA99" s="1826"/>
    </row>
    <row r="100" spans="1:131" ht="27.75" customHeight="1" x14ac:dyDescent="0.15">
      <c r="A100" s="174"/>
      <c r="B100" s="1687"/>
      <c r="C100" s="1688"/>
      <c r="D100" s="1559"/>
      <c r="E100" s="1603" t="s">
        <v>192</v>
      </c>
      <c r="F100" s="1604"/>
      <c r="G100" s="1604"/>
      <c r="H100" s="1604"/>
      <c r="I100" s="1605"/>
      <c r="J100" s="1606" t="str">
        <f>DBCS(年末調整1!$X$55)</f>
        <v/>
      </c>
      <c r="K100" s="1607"/>
      <c r="L100" s="1607"/>
      <c r="M100" s="1607"/>
      <c r="N100" s="1607"/>
      <c r="O100" s="1607"/>
      <c r="P100" s="1607"/>
      <c r="Q100" s="1793" t="str">
        <f>DBCS(年末調整1!$AB$55)</f>
        <v/>
      </c>
      <c r="R100" s="1793"/>
      <c r="S100" s="1793"/>
      <c r="T100" s="1793"/>
      <c r="U100" s="1793"/>
      <c r="V100" s="1793"/>
      <c r="W100" s="1793" t="str">
        <f>DBCS(年末調整1!$AF$55)</f>
        <v/>
      </c>
      <c r="X100" s="1793"/>
      <c r="Y100" s="1793"/>
      <c r="Z100" s="1793"/>
      <c r="AA100" s="1793"/>
      <c r="AB100" s="1793"/>
      <c r="AC100" s="1794"/>
      <c r="AD100" s="1665"/>
      <c r="AE100" s="1666"/>
      <c r="AF100" s="1648"/>
      <c r="AG100" s="1603" t="s">
        <v>192</v>
      </c>
      <c r="AH100" s="1604"/>
      <c r="AI100" s="1604"/>
      <c r="AJ100" s="1604"/>
      <c r="AK100" s="1605"/>
      <c r="AL100" s="1658" t="str">
        <f>DBCS(年末調整1!$X$77)</f>
        <v/>
      </c>
      <c r="AM100" s="1659"/>
      <c r="AN100" s="1659"/>
      <c r="AO100" s="1659"/>
      <c r="AP100" s="1659"/>
      <c r="AQ100" s="1659"/>
      <c r="AR100" s="1659"/>
      <c r="AS100" s="1363" t="str">
        <f>DBCS(年末調整1!$AB$77)</f>
        <v/>
      </c>
      <c r="AT100" s="1363"/>
      <c r="AU100" s="1363"/>
      <c r="AV100" s="1363"/>
      <c r="AW100" s="1363"/>
      <c r="AX100" s="1363"/>
      <c r="AY100" s="1363" t="str">
        <f>DBCS(年末調整1!$AF$77)</f>
        <v/>
      </c>
      <c r="AZ100" s="1363"/>
      <c r="BA100" s="1363"/>
      <c r="BB100" s="1363"/>
      <c r="BC100" s="1363"/>
      <c r="BD100" s="1363"/>
      <c r="BE100" s="1364"/>
      <c r="BF100" s="1830" t="str">
        <f>IF(年末調整1!$X$67=0,"","（1）")</f>
        <v/>
      </c>
      <c r="BG100" s="1831"/>
      <c r="BH100" s="1831"/>
      <c r="BI100" s="206"/>
      <c r="BJ100" s="206"/>
      <c r="BK100" s="206"/>
      <c r="BL100" s="206"/>
      <c r="BM100" s="207"/>
      <c r="BN100" s="174"/>
      <c r="BO100" s="174"/>
      <c r="BP100" s="1687"/>
      <c r="BQ100" s="1688"/>
      <c r="BR100" s="1559"/>
      <c r="BS100" s="1603" t="s">
        <v>192</v>
      </c>
      <c r="BT100" s="1604"/>
      <c r="BU100" s="1604"/>
      <c r="BV100" s="1604"/>
      <c r="BW100" s="1605"/>
      <c r="BX100" s="1606" t="str">
        <f>DBCS(年末調整1!$X$55)</f>
        <v/>
      </c>
      <c r="BY100" s="1607"/>
      <c r="BZ100" s="1607"/>
      <c r="CA100" s="1607"/>
      <c r="CB100" s="1607"/>
      <c r="CC100" s="1607"/>
      <c r="CD100" s="1607"/>
      <c r="CE100" s="1793" t="str">
        <f>DBCS(年末調整1!$AB$55)</f>
        <v/>
      </c>
      <c r="CF100" s="1793"/>
      <c r="CG100" s="1793"/>
      <c r="CH100" s="1793"/>
      <c r="CI100" s="1793"/>
      <c r="CJ100" s="1793"/>
      <c r="CK100" s="1793" t="str">
        <f>DBCS(年末調整1!$AF$55)</f>
        <v/>
      </c>
      <c r="CL100" s="1793"/>
      <c r="CM100" s="1793"/>
      <c r="CN100" s="1793"/>
      <c r="CO100" s="1793"/>
      <c r="CP100" s="1793"/>
      <c r="CQ100" s="1794"/>
      <c r="CR100" s="1665"/>
      <c r="CS100" s="1666"/>
      <c r="CT100" s="1648"/>
      <c r="CU100" s="1603" t="s">
        <v>192</v>
      </c>
      <c r="CV100" s="1604"/>
      <c r="CW100" s="1604"/>
      <c r="CX100" s="1604"/>
      <c r="CY100" s="1605"/>
      <c r="CZ100" s="1658" t="str">
        <f>DBCS(年末調整1!$X$77)</f>
        <v/>
      </c>
      <c r="DA100" s="1659"/>
      <c r="DB100" s="1659"/>
      <c r="DC100" s="1659"/>
      <c r="DD100" s="1659"/>
      <c r="DE100" s="1659"/>
      <c r="DF100" s="1659"/>
      <c r="DG100" s="1363" t="str">
        <f>DBCS(年末調整1!$AB$77)</f>
        <v/>
      </c>
      <c r="DH100" s="1363"/>
      <c r="DI100" s="1363"/>
      <c r="DJ100" s="1363"/>
      <c r="DK100" s="1363"/>
      <c r="DL100" s="1363"/>
      <c r="DM100" s="1363" t="str">
        <f>DBCS(年末調整1!$AF$77)</f>
        <v/>
      </c>
      <c r="DN100" s="1363"/>
      <c r="DO100" s="1363"/>
      <c r="DP100" s="1363"/>
      <c r="DQ100" s="1363"/>
      <c r="DR100" s="1363"/>
      <c r="DS100" s="1364"/>
      <c r="DT100" s="1830" t="str">
        <f>IF(年末調整1!$X$67=0,"","（1）")</f>
        <v/>
      </c>
      <c r="DU100" s="1831"/>
      <c r="DV100" s="1831"/>
      <c r="DW100" s="206"/>
      <c r="DX100" s="206"/>
      <c r="DY100" s="206"/>
      <c r="DZ100" s="206"/>
      <c r="EA100" s="207"/>
    </row>
    <row r="101" spans="1:131" ht="15.75" customHeight="1" x14ac:dyDescent="0.15">
      <c r="A101" s="174"/>
      <c r="B101" s="1687"/>
      <c r="C101" s="1688"/>
      <c r="D101" s="1557">
        <v>2</v>
      </c>
      <c r="E101" s="1439" t="s">
        <v>282</v>
      </c>
      <c r="F101" s="1440"/>
      <c r="G101" s="1440"/>
      <c r="H101" s="1440"/>
      <c r="I101" s="1440"/>
      <c r="J101" s="1560">
        <f>年末調整1!$G$58</f>
        <v>0</v>
      </c>
      <c r="K101" s="1561"/>
      <c r="L101" s="1561"/>
      <c r="M101" s="1561"/>
      <c r="N101" s="1561"/>
      <c r="O101" s="1561"/>
      <c r="P101" s="1561"/>
      <c r="Q101" s="1561"/>
      <c r="R101" s="1561"/>
      <c r="S101" s="1561"/>
      <c r="T101" s="1561"/>
      <c r="U101" s="1561"/>
      <c r="V101" s="1561"/>
      <c r="W101" s="1561"/>
      <c r="X101" s="1562"/>
      <c r="Y101" s="1806" t="s">
        <v>214</v>
      </c>
      <c r="Z101" s="1807"/>
      <c r="AA101" s="1477">
        <f>年末調整1!$V$58</f>
        <v>0</v>
      </c>
      <c r="AB101" s="1478"/>
      <c r="AC101" s="1478"/>
      <c r="AD101" s="1665"/>
      <c r="AE101" s="1666"/>
      <c r="AF101" s="1648">
        <v>2</v>
      </c>
      <c r="AG101" s="1439" t="s">
        <v>282</v>
      </c>
      <c r="AH101" s="1440"/>
      <c r="AI101" s="1440"/>
      <c r="AJ101" s="1440"/>
      <c r="AK101" s="1440"/>
      <c r="AL101" s="1651">
        <f>年末調整1!$H$80</f>
        <v>0</v>
      </c>
      <c r="AM101" s="1652"/>
      <c r="AN101" s="1652"/>
      <c r="AO101" s="1652"/>
      <c r="AP101" s="1652"/>
      <c r="AQ101" s="1652"/>
      <c r="AR101" s="1652"/>
      <c r="AS101" s="1652"/>
      <c r="AT101" s="1652"/>
      <c r="AU101" s="1652"/>
      <c r="AV101" s="1652"/>
      <c r="AW101" s="1652"/>
      <c r="AX101" s="1652"/>
      <c r="AY101" s="1652"/>
      <c r="AZ101" s="1653"/>
      <c r="BA101" s="1814" t="s">
        <v>214</v>
      </c>
      <c r="BB101" s="1815"/>
      <c r="BC101" s="1167">
        <f>年末調整1!$V$80</f>
        <v>0</v>
      </c>
      <c r="BD101" s="1168"/>
      <c r="BE101" s="1168"/>
      <c r="BF101" s="208"/>
      <c r="BG101" s="1662">
        <f>年末調整1!$X$67</f>
        <v>0</v>
      </c>
      <c r="BH101" s="1662"/>
      <c r="BI101" s="1662">
        <f>年末調整1!$AB$67</f>
        <v>0</v>
      </c>
      <c r="BJ101" s="1662"/>
      <c r="BK101" s="1662">
        <f>年末調整1!$AF$67</f>
        <v>0</v>
      </c>
      <c r="BL101" s="1662"/>
      <c r="BM101" s="209"/>
      <c r="BN101" s="174"/>
      <c r="BO101" s="174"/>
      <c r="BP101" s="1687"/>
      <c r="BQ101" s="1688"/>
      <c r="BR101" s="1557">
        <v>2</v>
      </c>
      <c r="BS101" s="1439" t="s">
        <v>282</v>
      </c>
      <c r="BT101" s="1440"/>
      <c r="BU101" s="1440"/>
      <c r="BV101" s="1440"/>
      <c r="BW101" s="1440"/>
      <c r="BX101" s="1560">
        <f>年末調整1!$G$58</f>
        <v>0</v>
      </c>
      <c r="BY101" s="1561"/>
      <c r="BZ101" s="1561"/>
      <c r="CA101" s="1561"/>
      <c r="CB101" s="1561"/>
      <c r="CC101" s="1561"/>
      <c r="CD101" s="1561"/>
      <c r="CE101" s="1561"/>
      <c r="CF101" s="1561"/>
      <c r="CG101" s="1561"/>
      <c r="CH101" s="1561"/>
      <c r="CI101" s="1561"/>
      <c r="CJ101" s="1561"/>
      <c r="CK101" s="1561"/>
      <c r="CL101" s="1562"/>
      <c r="CM101" s="1806" t="s">
        <v>214</v>
      </c>
      <c r="CN101" s="1807"/>
      <c r="CO101" s="1477">
        <f>年末調整1!$V$58</f>
        <v>0</v>
      </c>
      <c r="CP101" s="1478"/>
      <c r="CQ101" s="1478"/>
      <c r="CR101" s="1665"/>
      <c r="CS101" s="1666"/>
      <c r="CT101" s="1648">
        <v>2</v>
      </c>
      <c r="CU101" s="1439" t="s">
        <v>282</v>
      </c>
      <c r="CV101" s="1440"/>
      <c r="CW101" s="1440"/>
      <c r="CX101" s="1440"/>
      <c r="CY101" s="1440"/>
      <c r="CZ101" s="1651">
        <f>年末調整1!$H$80</f>
        <v>0</v>
      </c>
      <c r="DA101" s="1652"/>
      <c r="DB101" s="1652"/>
      <c r="DC101" s="1652"/>
      <c r="DD101" s="1652"/>
      <c r="DE101" s="1652"/>
      <c r="DF101" s="1652"/>
      <c r="DG101" s="1652"/>
      <c r="DH101" s="1652"/>
      <c r="DI101" s="1652"/>
      <c r="DJ101" s="1652"/>
      <c r="DK101" s="1652"/>
      <c r="DL101" s="1652"/>
      <c r="DM101" s="1652"/>
      <c r="DN101" s="1653"/>
      <c r="DO101" s="1814" t="s">
        <v>214</v>
      </c>
      <c r="DP101" s="1815"/>
      <c r="DQ101" s="1167">
        <f>年末調整1!$V$80</f>
        <v>0</v>
      </c>
      <c r="DR101" s="1168"/>
      <c r="DS101" s="1168"/>
      <c r="DT101" s="208"/>
      <c r="DU101" s="1662">
        <f>年末調整1!$X$67</f>
        <v>0</v>
      </c>
      <c r="DV101" s="1662"/>
      <c r="DW101" s="1662">
        <f>年末調整1!$AB$67</f>
        <v>0</v>
      </c>
      <c r="DX101" s="1662"/>
      <c r="DY101" s="1662">
        <f>年末調整1!$AF$67</f>
        <v>0</v>
      </c>
      <c r="DZ101" s="1662"/>
      <c r="EA101" s="209"/>
    </row>
    <row r="102" spans="1:131" ht="33" customHeight="1" x14ac:dyDescent="0.15">
      <c r="A102" s="174"/>
      <c r="B102" s="1687"/>
      <c r="C102" s="1688"/>
      <c r="D102" s="1558"/>
      <c r="E102" s="1636" t="s">
        <v>212</v>
      </c>
      <c r="F102" s="1637"/>
      <c r="G102" s="1637"/>
      <c r="H102" s="1637"/>
      <c r="I102" s="1637"/>
      <c r="J102" s="1638">
        <f>年末調整1!$G$59</f>
        <v>0</v>
      </c>
      <c r="K102" s="1639"/>
      <c r="L102" s="1639"/>
      <c r="M102" s="1639"/>
      <c r="N102" s="1639"/>
      <c r="O102" s="1639"/>
      <c r="P102" s="1639"/>
      <c r="Q102" s="1639"/>
      <c r="R102" s="1639"/>
      <c r="S102" s="1639"/>
      <c r="T102" s="1639"/>
      <c r="U102" s="1639"/>
      <c r="V102" s="1639"/>
      <c r="W102" s="1639"/>
      <c r="X102" s="1640"/>
      <c r="Y102" s="1808"/>
      <c r="Z102" s="1809"/>
      <c r="AA102" s="1480"/>
      <c r="AB102" s="1481"/>
      <c r="AC102" s="1481"/>
      <c r="AD102" s="1665"/>
      <c r="AE102" s="1666"/>
      <c r="AF102" s="1648"/>
      <c r="AG102" s="1636" t="s">
        <v>212</v>
      </c>
      <c r="AH102" s="1637"/>
      <c r="AI102" s="1637"/>
      <c r="AJ102" s="1637"/>
      <c r="AK102" s="1637"/>
      <c r="AL102" s="1641">
        <f>年末調整1!$G$81</f>
        <v>0</v>
      </c>
      <c r="AM102" s="1642"/>
      <c r="AN102" s="1642"/>
      <c r="AO102" s="1642"/>
      <c r="AP102" s="1642"/>
      <c r="AQ102" s="1642"/>
      <c r="AR102" s="1642"/>
      <c r="AS102" s="1642"/>
      <c r="AT102" s="1642"/>
      <c r="AU102" s="1642"/>
      <c r="AV102" s="1642"/>
      <c r="AW102" s="1642"/>
      <c r="AX102" s="1642"/>
      <c r="AY102" s="1642"/>
      <c r="AZ102" s="1643"/>
      <c r="BA102" s="1808"/>
      <c r="BB102" s="1809"/>
      <c r="BC102" s="1480"/>
      <c r="BD102" s="1481"/>
      <c r="BE102" s="1481"/>
      <c r="BF102" s="1819" t="str">
        <f>IF(年末調整1!$X$70=0,"","（2）")</f>
        <v/>
      </c>
      <c r="BG102" s="1820"/>
      <c r="BH102" s="1820"/>
      <c r="BI102" s="179"/>
      <c r="BJ102" s="179"/>
      <c r="BK102" s="179"/>
      <c r="BL102" s="179"/>
      <c r="BM102" s="209"/>
      <c r="BN102" s="174"/>
      <c r="BO102" s="174"/>
      <c r="BP102" s="1687"/>
      <c r="BQ102" s="1688"/>
      <c r="BR102" s="1558"/>
      <c r="BS102" s="1636" t="s">
        <v>212</v>
      </c>
      <c r="BT102" s="1637"/>
      <c r="BU102" s="1637"/>
      <c r="BV102" s="1637"/>
      <c r="BW102" s="1637"/>
      <c r="BX102" s="1638">
        <f>年末調整1!$G$59</f>
        <v>0</v>
      </c>
      <c r="BY102" s="1639"/>
      <c r="BZ102" s="1639"/>
      <c r="CA102" s="1639"/>
      <c r="CB102" s="1639"/>
      <c r="CC102" s="1639"/>
      <c r="CD102" s="1639"/>
      <c r="CE102" s="1639"/>
      <c r="CF102" s="1639"/>
      <c r="CG102" s="1639"/>
      <c r="CH102" s="1639"/>
      <c r="CI102" s="1639"/>
      <c r="CJ102" s="1639"/>
      <c r="CK102" s="1639"/>
      <c r="CL102" s="1640"/>
      <c r="CM102" s="1808"/>
      <c r="CN102" s="1809"/>
      <c r="CO102" s="1480"/>
      <c r="CP102" s="1481"/>
      <c r="CQ102" s="1481"/>
      <c r="CR102" s="1665"/>
      <c r="CS102" s="1666"/>
      <c r="CT102" s="1648"/>
      <c r="CU102" s="1636" t="s">
        <v>212</v>
      </c>
      <c r="CV102" s="1637"/>
      <c r="CW102" s="1637"/>
      <c r="CX102" s="1637"/>
      <c r="CY102" s="1637"/>
      <c r="CZ102" s="1641">
        <f>年末調整1!$G$81</f>
        <v>0</v>
      </c>
      <c r="DA102" s="1642"/>
      <c r="DB102" s="1642"/>
      <c r="DC102" s="1642"/>
      <c r="DD102" s="1642"/>
      <c r="DE102" s="1642"/>
      <c r="DF102" s="1642"/>
      <c r="DG102" s="1642"/>
      <c r="DH102" s="1642"/>
      <c r="DI102" s="1642"/>
      <c r="DJ102" s="1642"/>
      <c r="DK102" s="1642"/>
      <c r="DL102" s="1642"/>
      <c r="DM102" s="1642"/>
      <c r="DN102" s="1643"/>
      <c r="DO102" s="1808"/>
      <c r="DP102" s="1809"/>
      <c r="DQ102" s="1480"/>
      <c r="DR102" s="1481"/>
      <c r="DS102" s="1481"/>
      <c r="DT102" s="1819" t="str">
        <f>IF(年末調整1!$X$70=0,"","（2）")</f>
        <v/>
      </c>
      <c r="DU102" s="1820"/>
      <c r="DV102" s="1820"/>
      <c r="DW102" s="179"/>
      <c r="DX102" s="179"/>
      <c r="DY102" s="179"/>
      <c r="DZ102" s="179"/>
      <c r="EA102" s="209"/>
    </row>
    <row r="103" spans="1:131" ht="27.75" customHeight="1" x14ac:dyDescent="0.15">
      <c r="A103" s="174"/>
      <c r="B103" s="1687"/>
      <c r="C103" s="1688"/>
      <c r="D103" s="1559"/>
      <c r="E103" s="1603" t="s">
        <v>192</v>
      </c>
      <c r="F103" s="1604"/>
      <c r="G103" s="1604"/>
      <c r="H103" s="1604"/>
      <c r="I103" s="1605"/>
      <c r="J103" s="1606" t="str">
        <f>DBCS(年末調整1!$X$58)</f>
        <v/>
      </c>
      <c r="K103" s="1607"/>
      <c r="L103" s="1607"/>
      <c r="M103" s="1607"/>
      <c r="N103" s="1607"/>
      <c r="O103" s="1607"/>
      <c r="P103" s="1607"/>
      <c r="Q103" s="1793" t="str">
        <f>DBCS(年末調整1!$AB$58)</f>
        <v/>
      </c>
      <c r="R103" s="1793"/>
      <c r="S103" s="1793"/>
      <c r="T103" s="1793"/>
      <c r="U103" s="1793"/>
      <c r="V103" s="1793"/>
      <c r="W103" s="1793" t="str">
        <f>DBCS(年末調整1!$AF$58)</f>
        <v/>
      </c>
      <c r="X103" s="1793"/>
      <c r="Y103" s="1793"/>
      <c r="Z103" s="1793"/>
      <c r="AA103" s="1793"/>
      <c r="AB103" s="1793"/>
      <c r="AC103" s="1794"/>
      <c r="AD103" s="1665"/>
      <c r="AE103" s="1666"/>
      <c r="AF103" s="1648"/>
      <c r="AG103" s="1603" t="s">
        <v>192</v>
      </c>
      <c r="AH103" s="1604"/>
      <c r="AI103" s="1604"/>
      <c r="AJ103" s="1604"/>
      <c r="AK103" s="1605"/>
      <c r="AL103" s="1658" t="str">
        <f>DBCS(年末調整1!$X$80)</f>
        <v/>
      </c>
      <c r="AM103" s="1659"/>
      <c r="AN103" s="1659"/>
      <c r="AO103" s="1659"/>
      <c r="AP103" s="1659"/>
      <c r="AQ103" s="1659"/>
      <c r="AR103" s="1659"/>
      <c r="AS103" s="1363" t="str">
        <f>DBCS(年末調整1!$AB$80)</f>
        <v/>
      </c>
      <c r="AT103" s="1363"/>
      <c r="AU103" s="1363"/>
      <c r="AV103" s="1363"/>
      <c r="AW103" s="1363"/>
      <c r="AX103" s="1363"/>
      <c r="AY103" s="1363" t="str">
        <f>DBCS(年末調整1!$AF$80)</f>
        <v/>
      </c>
      <c r="AZ103" s="1363"/>
      <c r="BA103" s="1363"/>
      <c r="BB103" s="1363"/>
      <c r="BC103" s="1363"/>
      <c r="BD103" s="1363"/>
      <c r="BE103" s="1364"/>
      <c r="BF103" s="200"/>
      <c r="BG103" s="1662">
        <f>年末調整1!$X$70</f>
        <v>0</v>
      </c>
      <c r="BH103" s="1662"/>
      <c r="BI103" s="1662">
        <f>年末調整1!$AB$70</f>
        <v>0</v>
      </c>
      <c r="BJ103" s="1662"/>
      <c r="BK103" s="1662">
        <f>年末調整1!$AF$70</f>
        <v>0</v>
      </c>
      <c r="BL103" s="1662"/>
      <c r="BM103" s="209"/>
      <c r="BN103" s="174"/>
      <c r="BO103" s="174"/>
      <c r="BP103" s="1687"/>
      <c r="BQ103" s="1688"/>
      <c r="BR103" s="1559"/>
      <c r="BS103" s="1603" t="s">
        <v>192</v>
      </c>
      <c r="BT103" s="1604"/>
      <c r="BU103" s="1604"/>
      <c r="BV103" s="1604"/>
      <c r="BW103" s="1605"/>
      <c r="BX103" s="1606" t="str">
        <f>DBCS(年末調整1!$X$58)</f>
        <v/>
      </c>
      <c r="BY103" s="1607"/>
      <c r="BZ103" s="1607"/>
      <c r="CA103" s="1607"/>
      <c r="CB103" s="1607"/>
      <c r="CC103" s="1607"/>
      <c r="CD103" s="1607"/>
      <c r="CE103" s="1793" t="str">
        <f>DBCS(年末調整1!$AB$58)</f>
        <v/>
      </c>
      <c r="CF103" s="1793"/>
      <c r="CG103" s="1793"/>
      <c r="CH103" s="1793"/>
      <c r="CI103" s="1793"/>
      <c r="CJ103" s="1793"/>
      <c r="CK103" s="1793" t="str">
        <f>DBCS(年末調整1!$AF$58)</f>
        <v/>
      </c>
      <c r="CL103" s="1793"/>
      <c r="CM103" s="1793"/>
      <c r="CN103" s="1793"/>
      <c r="CO103" s="1793"/>
      <c r="CP103" s="1793"/>
      <c r="CQ103" s="1794"/>
      <c r="CR103" s="1665"/>
      <c r="CS103" s="1666"/>
      <c r="CT103" s="1648"/>
      <c r="CU103" s="1603" t="s">
        <v>192</v>
      </c>
      <c r="CV103" s="1604"/>
      <c r="CW103" s="1604"/>
      <c r="CX103" s="1604"/>
      <c r="CY103" s="1605"/>
      <c r="CZ103" s="1658" t="str">
        <f>DBCS(年末調整1!$X$80)</f>
        <v/>
      </c>
      <c r="DA103" s="1659"/>
      <c r="DB103" s="1659"/>
      <c r="DC103" s="1659"/>
      <c r="DD103" s="1659"/>
      <c r="DE103" s="1659"/>
      <c r="DF103" s="1659"/>
      <c r="DG103" s="1363" t="str">
        <f>DBCS(年末調整1!$AB$80)</f>
        <v/>
      </c>
      <c r="DH103" s="1363"/>
      <c r="DI103" s="1363"/>
      <c r="DJ103" s="1363"/>
      <c r="DK103" s="1363"/>
      <c r="DL103" s="1363"/>
      <c r="DM103" s="1363" t="str">
        <f>DBCS(年末調整1!$AF$80)</f>
        <v/>
      </c>
      <c r="DN103" s="1363"/>
      <c r="DO103" s="1363"/>
      <c r="DP103" s="1363"/>
      <c r="DQ103" s="1363"/>
      <c r="DR103" s="1363"/>
      <c r="DS103" s="1364"/>
      <c r="DT103" s="200"/>
      <c r="DU103" s="1662">
        <f>年末調整1!$X$70</f>
        <v>0</v>
      </c>
      <c r="DV103" s="1662"/>
      <c r="DW103" s="1662">
        <f>年末調整1!$AB$70</f>
        <v>0</v>
      </c>
      <c r="DX103" s="1662"/>
      <c r="DY103" s="1662">
        <f>年末調整1!$AF$70</f>
        <v>0</v>
      </c>
      <c r="DZ103" s="1662"/>
      <c r="EA103" s="209"/>
    </row>
    <row r="104" spans="1:131" ht="15.75" customHeight="1" x14ac:dyDescent="0.15">
      <c r="A104" s="174"/>
      <c r="B104" s="1687"/>
      <c r="C104" s="1688"/>
      <c r="D104" s="1557">
        <v>3</v>
      </c>
      <c r="E104" s="1439" t="s">
        <v>282</v>
      </c>
      <c r="F104" s="1440"/>
      <c r="G104" s="1440"/>
      <c r="H104" s="1440"/>
      <c r="I104" s="1440"/>
      <c r="J104" s="1560">
        <f>年末調整1!$G$61</f>
        <v>0</v>
      </c>
      <c r="K104" s="1561"/>
      <c r="L104" s="1561"/>
      <c r="M104" s="1561"/>
      <c r="N104" s="1561"/>
      <c r="O104" s="1561"/>
      <c r="P104" s="1561"/>
      <c r="Q104" s="1561"/>
      <c r="R104" s="1561"/>
      <c r="S104" s="1561"/>
      <c r="T104" s="1561"/>
      <c r="U104" s="1561"/>
      <c r="V104" s="1561"/>
      <c r="W104" s="1561"/>
      <c r="X104" s="1562"/>
      <c r="Y104" s="1806" t="s">
        <v>214</v>
      </c>
      <c r="Z104" s="1807"/>
      <c r="AA104" s="1477">
        <f>年末調整1!$V$61</f>
        <v>0</v>
      </c>
      <c r="AB104" s="1478"/>
      <c r="AC104" s="1478"/>
      <c r="AD104" s="1665"/>
      <c r="AE104" s="1666"/>
      <c r="AF104" s="1648">
        <v>3</v>
      </c>
      <c r="AG104" s="1439" t="s">
        <v>282</v>
      </c>
      <c r="AH104" s="1440"/>
      <c r="AI104" s="1440"/>
      <c r="AJ104" s="1440"/>
      <c r="AK104" s="1440"/>
      <c r="AL104" s="1651">
        <f>年末調整1!$H$83</f>
        <v>0</v>
      </c>
      <c r="AM104" s="1652"/>
      <c r="AN104" s="1652"/>
      <c r="AO104" s="1652"/>
      <c r="AP104" s="1652"/>
      <c r="AQ104" s="1652"/>
      <c r="AR104" s="1652"/>
      <c r="AS104" s="1652"/>
      <c r="AT104" s="1652"/>
      <c r="AU104" s="1652"/>
      <c r="AV104" s="1652"/>
      <c r="AW104" s="1652"/>
      <c r="AX104" s="1652"/>
      <c r="AY104" s="1652"/>
      <c r="AZ104" s="1653"/>
      <c r="BA104" s="1814" t="s">
        <v>214</v>
      </c>
      <c r="BB104" s="1815"/>
      <c r="BC104" s="1167">
        <f>年末調整1!$V$83</f>
        <v>0</v>
      </c>
      <c r="BD104" s="1168"/>
      <c r="BE104" s="1168"/>
      <c r="BF104" s="210"/>
      <c r="BG104" s="211"/>
      <c r="BH104" s="211"/>
      <c r="BI104" s="211"/>
      <c r="BJ104" s="211"/>
      <c r="BK104" s="211"/>
      <c r="BL104" s="211"/>
      <c r="BM104" s="212"/>
      <c r="BN104" s="174"/>
      <c r="BO104" s="174"/>
      <c r="BP104" s="1687"/>
      <c r="BQ104" s="1688"/>
      <c r="BR104" s="1557">
        <v>3</v>
      </c>
      <c r="BS104" s="1439" t="s">
        <v>282</v>
      </c>
      <c r="BT104" s="1440"/>
      <c r="BU104" s="1440"/>
      <c r="BV104" s="1440"/>
      <c r="BW104" s="1440"/>
      <c r="BX104" s="1560">
        <f>年末調整1!$G$61</f>
        <v>0</v>
      </c>
      <c r="BY104" s="1561"/>
      <c r="BZ104" s="1561"/>
      <c r="CA104" s="1561"/>
      <c r="CB104" s="1561"/>
      <c r="CC104" s="1561"/>
      <c r="CD104" s="1561"/>
      <c r="CE104" s="1561"/>
      <c r="CF104" s="1561"/>
      <c r="CG104" s="1561"/>
      <c r="CH104" s="1561"/>
      <c r="CI104" s="1561"/>
      <c r="CJ104" s="1561"/>
      <c r="CK104" s="1561"/>
      <c r="CL104" s="1562"/>
      <c r="CM104" s="1806" t="s">
        <v>214</v>
      </c>
      <c r="CN104" s="1807"/>
      <c r="CO104" s="1477">
        <f>年末調整1!$V$61</f>
        <v>0</v>
      </c>
      <c r="CP104" s="1478"/>
      <c r="CQ104" s="1478"/>
      <c r="CR104" s="1665"/>
      <c r="CS104" s="1666"/>
      <c r="CT104" s="1648">
        <v>3</v>
      </c>
      <c r="CU104" s="1439" t="s">
        <v>282</v>
      </c>
      <c r="CV104" s="1440"/>
      <c r="CW104" s="1440"/>
      <c r="CX104" s="1440"/>
      <c r="CY104" s="1440"/>
      <c r="CZ104" s="1651">
        <f>年末調整1!$H$83</f>
        <v>0</v>
      </c>
      <c r="DA104" s="1652"/>
      <c r="DB104" s="1652"/>
      <c r="DC104" s="1652"/>
      <c r="DD104" s="1652"/>
      <c r="DE104" s="1652"/>
      <c r="DF104" s="1652"/>
      <c r="DG104" s="1652"/>
      <c r="DH104" s="1652"/>
      <c r="DI104" s="1652"/>
      <c r="DJ104" s="1652"/>
      <c r="DK104" s="1652"/>
      <c r="DL104" s="1652"/>
      <c r="DM104" s="1652"/>
      <c r="DN104" s="1653"/>
      <c r="DO104" s="1814" t="s">
        <v>214</v>
      </c>
      <c r="DP104" s="1815"/>
      <c r="DQ104" s="1167">
        <f>年末調整1!$V$83</f>
        <v>0</v>
      </c>
      <c r="DR104" s="1168"/>
      <c r="DS104" s="1168"/>
      <c r="DT104" s="210"/>
      <c r="DU104" s="211"/>
      <c r="DV104" s="211"/>
      <c r="DW104" s="211"/>
      <c r="DX104" s="211"/>
      <c r="DY104" s="211"/>
      <c r="DZ104" s="211"/>
      <c r="EA104" s="212"/>
    </row>
    <row r="105" spans="1:131" ht="33" customHeight="1" x14ac:dyDescent="0.15">
      <c r="A105" s="174"/>
      <c r="B105" s="1687"/>
      <c r="C105" s="1688"/>
      <c r="D105" s="1558"/>
      <c r="E105" s="1636" t="s">
        <v>212</v>
      </c>
      <c r="F105" s="1637"/>
      <c r="G105" s="1637"/>
      <c r="H105" s="1637"/>
      <c r="I105" s="1637"/>
      <c r="J105" s="1638">
        <f>年末調整1!$G$62</f>
        <v>0</v>
      </c>
      <c r="K105" s="1639"/>
      <c r="L105" s="1639"/>
      <c r="M105" s="1639"/>
      <c r="N105" s="1639"/>
      <c r="O105" s="1639"/>
      <c r="P105" s="1639"/>
      <c r="Q105" s="1639"/>
      <c r="R105" s="1639"/>
      <c r="S105" s="1639"/>
      <c r="T105" s="1639"/>
      <c r="U105" s="1639"/>
      <c r="V105" s="1639"/>
      <c r="W105" s="1639"/>
      <c r="X105" s="1640"/>
      <c r="Y105" s="1808"/>
      <c r="Z105" s="1809"/>
      <c r="AA105" s="1480"/>
      <c r="AB105" s="1481"/>
      <c r="AC105" s="1481"/>
      <c r="AD105" s="1665"/>
      <c r="AE105" s="1666"/>
      <c r="AF105" s="1648"/>
      <c r="AG105" s="1636" t="s">
        <v>212</v>
      </c>
      <c r="AH105" s="1637"/>
      <c r="AI105" s="1637"/>
      <c r="AJ105" s="1637"/>
      <c r="AK105" s="1637"/>
      <c r="AL105" s="1641">
        <f>年末調整1!$G$84</f>
        <v>0</v>
      </c>
      <c r="AM105" s="1642"/>
      <c r="AN105" s="1642"/>
      <c r="AO105" s="1642"/>
      <c r="AP105" s="1642"/>
      <c r="AQ105" s="1642"/>
      <c r="AR105" s="1642"/>
      <c r="AS105" s="1642"/>
      <c r="AT105" s="1642"/>
      <c r="AU105" s="1642"/>
      <c r="AV105" s="1642"/>
      <c r="AW105" s="1642"/>
      <c r="AX105" s="1642"/>
      <c r="AY105" s="1642"/>
      <c r="AZ105" s="1643"/>
      <c r="BA105" s="1808"/>
      <c r="BB105" s="1809"/>
      <c r="BC105" s="1480"/>
      <c r="BD105" s="1481"/>
      <c r="BE105" s="1481"/>
      <c r="BF105" s="1816" t="s">
        <v>245</v>
      </c>
      <c r="BG105" s="1817"/>
      <c r="BH105" s="1817"/>
      <c r="BI105" s="1817"/>
      <c r="BJ105" s="1817"/>
      <c r="BK105" s="1817"/>
      <c r="BL105" s="1817"/>
      <c r="BM105" s="1818"/>
      <c r="BN105" s="174"/>
      <c r="BO105" s="174"/>
      <c r="BP105" s="1687"/>
      <c r="BQ105" s="1688"/>
      <c r="BR105" s="1558"/>
      <c r="BS105" s="1636" t="s">
        <v>212</v>
      </c>
      <c r="BT105" s="1637"/>
      <c r="BU105" s="1637"/>
      <c r="BV105" s="1637"/>
      <c r="BW105" s="1637"/>
      <c r="BX105" s="1638">
        <f>年末調整1!$G$62</f>
        <v>0</v>
      </c>
      <c r="BY105" s="1639"/>
      <c r="BZ105" s="1639"/>
      <c r="CA105" s="1639"/>
      <c r="CB105" s="1639"/>
      <c r="CC105" s="1639"/>
      <c r="CD105" s="1639"/>
      <c r="CE105" s="1639"/>
      <c r="CF105" s="1639"/>
      <c r="CG105" s="1639"/>
      <c r="CH105" s="1639"/>
      <c r="CI105" s="1639"/>
      <c r="CJ105" s="1639"/>
      <c r="CK105" s="1639"/>
      <c r="CL105" s="1640"/>
      <c r="CM105" s="1808"/>
      <c r="CN105" s="1809"/>
      <c r="CO105" s="1480"/>
      <c r="CP105" s="1481"/>
      <c r="CQ105" s="1481"/>
      <c r="CR105" s="1665"/>
      <c r="CS105" s="1666"/>
      <c r="CT105" s="1648"/>
      <c r="CU105" s="1636" t="s">
        <v>212</v>
      </c>
      <c r="CV105" s="1637"/>
      <c r="CW105" s="1637"/>
      <c r="CX105" s="1637"/>
      <c r="CY105" s="1637"/>
      <c r="CZ105" s="1641">
        <f>年末調整1!$G$84</f>
        <v>0</v>
      </c>
      <c r="DA105" s="1642"/>
      <c r="DB105" s="1642"/>
      <c r="DC105" s="1642"/>
      <c r="DD105" s="1642"/>
      <c r="DE105" s="1642"/>
      <c r="DF105" s="1642"/>
      <c r="DG105" s="1642"/>
      <c r="DH105" s="1642"/>
      <c r="DI105" s="1642"/>
      <c r="DJ105" s="1642"/>
      <c r="DK105" s="1642"/>
      <c r="DL105" s="1642"/>
      <c r="DM105" s="1642"/>
      <c r="DN105" s="1643"/>
      <c r="DO105" s="1808"/>
      <c r="DP105" s="1809"/>
      <c r="DQ105" s="1480"/>
      <c r="DR105" s="1481"/>
      <c r="DS105" s="1481"/>
      <c r="DT105" s="1816" t="s">
        <v>245</v>
      </c>
      <c r="DU105" s="1817"/>
      <c r="DV105" s="1817"/>
      <c r="DW105" s="1817"/>
      <c r="DX105" s="1817"/>
      <c r="DY105" s="1817"/>
      <c r="DZ105" s="1817"/>
      <c r="EA105" s="1818"/>
    </row>
    <row r="106" spans="1:131" ht="27.75" customHeight="1" x14ac:dyDescent="0.15">
      <c r="A106" s="174"/>
      <c r="B106" s="1687"/>
      <c r="C106" s="1688"/>
      <c r="D106" s="1559"/>
      <c r="E106" s="1603" t="s">
        <v>192</v>
      </c>
      <c r="F106" s="1604"/>
      <c r="G106" s="1604"/>
      <c r="H106" s="1604"/>
      <c r="I106" s="1605"/>
      <c r="J106" s="1606" t="str">
        <f>DBCS(年末調整1!$X$61)</f>
        <v/>
      </c>
      <c r="K106" s="1607"/>
      <c r="L106" s="1607"/>
      <c r="M106" s="1607"/>
      <c r="N106" s="1607"/>
      <c r="O106" s="1607"/>
      <c r="P106" s="1607"/>
      <c r="Q106" s="1793" t="str">
        <f>DBCS(年末調整1!$AB$61)</f>
        <v/>
      </c>
      <c r="R106" s="1793"/>
      <c r="S106" s="1793"/>
      <c r="T106" s="1793"/>
      <c r="U106" s="1793"/>
      <c r="V106" s="1793"/>
      <c r="W106" s="1793" t="str">
        <f>DBCS(年末調整1!$AF$61)</f>
        <v/>
      </c>
      <c r="X106" s="1793"/>
      <c r="Y106" s="1793"/>
      <c r="Z106" s="1793"/>
      <c r="AA106" s="1793"/>
      <c r="AB106" s="1793"/>
      <c r="AC106" s="1794"/>
      <c r="AD106" s="1665"/>
      <c r="AE106" s="1666"/>
      <c r="AF106" s="1648"/>
      <c r="AG106" s="1603" t="s">
        <v>192</v>
      </c>
      <c r="AH106" s="1604"/>
      <c r="AI106" s="1604"/>
      <c r="AJ106" s="1604"/>
      <c r="AK106" s="1605"/>
      <c r="AL106" s="1658" t="str">
        <f>DBCS(年末調整1!$X$83)</f>
        <v/>
      </c>
      <c r="AM106" s="1659"/>
      <c r="AN106" s="1659"/>
      <c r="AO106" s="1659"/>
      <c r="AP106" s="1659"/>
      <c r="AQ106" s="1659"/>
      <c r="AR106" s="1659"/>
      <c r="AS106" s="1363" t="str">
        <f>DBCS(年末調整1!$AB$83)</f>
        <v/>
      </c>
      <c r="AT106" s="1363"/>
      <c r="AU106" s="1363"/>
      <c r="AV106" s="1363"/>
      <c r="AW106" s="1363"/>
      <c r="AX106" s="1363"/>
      <c r="AY106" s="1363" t="str">
        <f>DBCS(年末調整1!$AF$83)</f>
        <v/>
      </c>
      <c r="AZ106" s="1363"/>
      <c r="BA106" s="1363"/>
      <c r="BB106" s="1363"/>
      <c r="BC106" s="1363"/>
      <c r="BD106" s="1363"/>
      <c r="BE106" s="1364"/>
      <c r="BF106" s="184"/>
      <c r="BG106" s="185"/>
      <c r="BH106" s="185"/>
      <c r="BI106" s="185"/>
      <c r="BJ106" s="185"/>
      <c r="BK106" s="185"/>
      <c r="BL106" s="185"/>
      <c r="BM106" s="186"/>
      <c r="BN106" s="174"/>
      <c r="BO106" s="174"/>
      <c r="BP106" s="1687"/>
      <c r="BQ106" s="1688"/>
      <c r="BR106" s="1559"/>
      <c r="BS106" s="1603" t="s">
        <v>192</v>
      </c>
      <c r="BT106" s="1604"/>
      <c r="BU106" s="1604"/>
      <c r="BV106" s="1604"/>
      <c r="BW106" s="1605"/>
      <c r="BX106" s="1606" t="str">
        <f>DBCS(年末調整1!$X$61)</f>
        <v/>
      </c>
      <c r="BY106" s="1607"/>
      <c r="BZ106" s="1607"/>
      <c r="CA106" s="1607"/>
      <c r="CB106" s="1607"/>
      <c r="CC106" s="1607"/>
      <c r="CD106" s="1607"/>
      <c r="CE106" s="1793" t="str">
        <f>DBCS(年末調整1!$AB$61)</f>
        <v/>
      </c>
      <c r="CF106" s="1793"/>
      <c r="CG106" s="1793"/>
      <c r="CH106" s="1793"/>
      <c r="CI106" s="1793"/>
      <c r="CJ106" s="1793"/>
      <c r="CK106" s="1793" t="str">
        <f>DBCS(年末調整1!$AF$61)</f>
        <v/>
      </c>
      <c r="CL106" s="1793"/>
      <c r="CM106" s="1793"/>
      <c r="CN106" s="1793"/>
      <c r="CO106" s="1793"/>
      <c r="CP106" s="1793"/>
      <c r="CQ106" s="1794"/>
      <c r="CR106" s="1665"/>
      <c r="CS106" s="1666"/>
      <c r="CT106" s="1648"/>
      <c r="CU106" s="1603" t="s">
        <v>192</v>
      </c>
      <c r="CV106" s="1604"/>
      <c r="CW106" s="1604"/>
      <c r="CX106" s="1604"/>
      <c r="CY106" s="1605"/>
      <c r="CZ106" s="1658" t="str">
        <f>DBCS(年末調整1!$X$83)</f>
        <v/>
      </c>
      <c r="DA106" s="1659"/>
      <c r="DB106" s="1659"/>
      <c r="DC106" s="1659"/>
      <c r="DD106" s="1659"/>
      <c r="DE106" s="1659"/>
      <c r="DF106" s="1659"/>
      <c r="DG106" s="1363" t="str">
        <f>DBCS(年末調整1!$AB$83)</f>
        <v/>
      </c>
      <c r="DH106" s="1363"/>
      <c r="DI106" s="1363"/>
      <c r="DJ106" s="1363"/>
      <c r="DK106" s="1363"/>
      <c r="DL106" s="1363"/>
      <c r="DM106" s="1363" t="str">
        <f>DBCS(年末調整1!$AF$83)</f>
        <v/>
      </c>
      <c r="DN106" s="1363"/>
      <c r="DO106" s="1363"/>
      <c r="DP106" s="1363"/>
      <c r="DQ106" s="1363"/>
      <c r="DR106" s="1363"/>
      <c r="DS106" s="1364"/>
      <c r="DT106" s="184"/>
      <c r="DU106" s="185"/>
      <c r="DV106" s="185"/>
      <c r="DW106" s="185"/>
      <c r="DX106" s="185"/>
      <c r="DY106" s="185"/>
      <c r="DZ106" s="185"/>
      <c r="EA106" s="186"/>
    </row>
    <row r="107" spans="1:131" ht="15.75" customHeight="1" x14ac:dyDescent="0.15">
      <c r="A107" s="174"/>
      <c r="B107" s="1687"/>
      <c r="C107" s="1688"/>
      <c r="D107" s="1557">
        <v>4</v>
      </c>
      <c r="E107" s="1439" t="s">
        <v>282</v>
      </c>
      <c r="F107" s="1440"/>
      <c r="G107" s="1440"/>
      <c r="H107" s="1440"/>
      <c r="I107" s="1440"/>
      <c r="J107" s="1560">
        <f>年末調整1!$G$64</f>
        <v>0</v>
      </c>
      <c r="K107" s="1561"/>
      <c r="L107" s="1561"/>
      <c r="M107" s="1561"/>
      <c r="N107" s="1561"/>
      <c r="O107" s="1561"/>
      <c r="P107" s="1561"/>
      <c r="Q107" s="1561"/>
      <c r="R107" s="1561"/>
      <c r="S107" s="1561"/>
      <c r="T107" s="1561"/>
      <c r="U107" s="1561"/>
      <c r="V107" s="1561"/>
      <c r="W107" s="1561"/>
      <c r="X107" s="1562"/>
      <c r="Y107" s="1806" t="s">
        <v>214</v>
      </c>
      <c r="Z107" s="1807"/>
      <c r="AA107" s="1477">
        <f>年末調整1!$V$64</f>
        <v>0</v>
      </c>
      <c r="AB107" s="1478"/>
      <c r="AC107" s="1478"/>
      <c r="AD107" s="1665"/>
      <c r="AE107" s="1666"/>
      <c r="AF107" s="1648">
        <v>4</v>
      </c>
      <c r="AG107" s="1439" t="s">
        <v>282</v>
      </c>
      <c r="AH107" s="1440"/>
      <c r="AI107" s="1440"/>
      <c r="AJ107" s="1440"/>
      <c r="AK107" s="1440"/>
      <c r="AL107" s="1651">
        <f>年末調整1!$H$86</f>
        <v>0</v>
      </c>
      <c r="AM107" s="1652"/>
      <c r="AN107" s="1652"/>
      <c r="AO107" s="1652"/>
      <c r="AP107" s="1652"/>
      <c r="AQ107" s="1652"/>
      <c r="AR107" s="1652"/>
      <c r="AS107" s="1652"/>
      <c r="AT107" s="1652"/>
      <c r="AU107" s="1652"/>
      <c r="AV107" s="1652"/>
      <c r="AW107" s="1652"/>
      <c r="AX107" s="1652"/>
      <c r="AY107" s="1652"/>
      <c r="AZ107" s="1653"/>
      <c r="BA107" s="1814" t="s">
        <v>214</v>
      </c>
      <c r="BB107" s="1815"/>
      <c r="BC107" s="1167">
        <f>年末調整1!$V$86</f>
        <v>0</v>
      </c>
      <c r="BD107" s="1168"/>
      <c r="BE107" s="1168"/>
      <c r="BF107" s="213"/>
      <c r="BG107" s="180"/>
      <c r="BH107" s="180"/>
      <c r="BI107" s="180"/>
      <c r="BJ107" s="180"/>
      <c r="BK107" s="180"/>
      <c r="BL107" s="180"/>
      <c r="BM107" s="214"/>
      <c r="BN107" s="174"/>
      <c r="BO107" s="174"/>
      <c r="BP107" s="1687"/>
      <c r="BQ107" s="1688"/>
      <c r="BR107" s="1557">
        <v>4</v>
      </c>
      <c r="BS107" s="1439" t="s">
        <v>282</v>
      </c>
      <c r="BT107" s="1440"/>
      <c r="BU107" s="1440"/>
      <c r="BV107" s="1440"/>
      <c r="BW107" s="1440"/>
      <c r="BX107" s="1560">
        <f>年末調整1!$G$64</f>
        <v>0</v>
      </c>
      <c r="BY107" s="1561"/>
      <c r="BZ107" s="1561"/>
      <c r="CA107" s="1561"/>
      <c r="CB107" s="1561"/>
      <c r="CC107" s="1561"/>
      <c r="CD107" s="1561"/>
      <c r="CE107" s="1561"/>
      <c r="CF107" s="1561"/>
      <c r="CG107" s="1561"/>
      <c r="CH107" s="1561"/>
      <c r="CI107" s="1561"/>
      <c r="CJ107" s="1561"/>
      <c r="CK107" s="1561"/>
      <c r="CL107" s="1562"/>
      <c r="CM107" s="1806" t="s">
        <v>214</v>
      </c>
      <c r="CN107" s="1807"/>
      <c r="CO107" s="1477">
        <f>年末調整1!$V$64</f>
        <v>0</v>
      </c>
      <c r="CP107" s="1478"/>
      <c r="CQ107" s="1478"/>
      <c r="CR107" s="1665"/>
      <c r="CS107" s="1666"/>
      <c r="CT107" s="1648">
        <v>4</v>
      </c>
      <c r="CU107" s="1439" t="s">
        <v>282</v>
      </c>
      <c r="CV107" s="1440"/>
      <c r="CW107" s="1440"/>
      <c r="CX107" s="1440"/>
      <c r="CY107" s="1440"/>
      <c r="CZ107" s="1651">
        <f>年末調整1!$H$86</f>
        <v>0</v>
      </c>
      <c r="DA107" s="1652"/>
      <c r="DB107" s="1652"/>
      <c r="DC107" s="1652"/>
      <c r="DD107" s="1652"/>
      <c r="DE107" s="1652"/>
      <c r="DF107" s="1652"/>
      <c r="DG107" s="1652"/>
      <c r="DH107" s="1652"/>
      <c r="DI107" s="1652"/>
      <c r="DJ107" s="1652"/>
      <c r="DK107" s="1652"/>
      <c r="DL107" s="1652"/>
      <c r="DM107" s="1652"/>
      <c r="DN107" s="1653"/>
      <c r="DO107" s="1814" t="s">
        <v>214</v>
      </c>
      <c r="DP107" s="1815"/>
      <c r="DQ107" s="1167">
        <f>年末調整1!$V$86</f>
        <v>0</v>
      </c>
      <c r="DR107" s="1168"/>
      <c r="DS107" s="1168"/>
      <c r="DT107" s="213"/>
      <c r="DU107" s="180"/>
      <c r="DV107" s="180"/>
      <c r="DW107" s="180"/>
      <c r="DX107" s="180"/>
      <c r="DY107" s="180"/>
      <c r="DZ107" s="180"/>
      <c r="EA107" s="214"/>
    </row>
    <row r="108" spans="1:131" ht="33" customHeight="1" x14ac:dyDescent="0.15">
      <c r="A108" s="174"/>
      <c r="B108" s="1687"/>
      <c r="C108" s="1688"/>
      <c r="D108" s="1558"/>
      <c r="E108" s="1636" t="s">
        <v>212</v>
      </c>
      <c r="F108" s="1637"/>
      <c r="G108" s="1637"/>
      <c r="H108" s="1637"/>
      <c r="I108" s="1637"/>
      <c r="J108" s="1638">
        <f>年末調整1!$G$65</f>
        <v>0</v>
      </c>
      <c r="K108" s="1639"/>
      <c r="L108" s="1639"/>
      <c r="M108" s="1639"/>
      <c r="N108" s="1639"/>
      <c r="O108" s="1639"/>
      <c r="P108" s="1639"/>
      <c r="Q108" s="1639"/>
      <c r="R108" s="1639"/>
      <c r="S108" s="1639"/>
      <c r="T108" s="1639"/>
      <c r="U108" s="1639"/>
      <c r="V108" s="1639"/>
      <c r="W108" s="1639"/>
      <c r="X108" s="1640"/>
      <c r="Y108" s="1808"/>
      <c r="Z108" s="1809"/>
      <c r="AA108" s="1480"/>
      <c r="AB108" s="1481"/>
      <c r="AC108" s="1481"/>
      <c r="AD108" s="1665"/>
      <c r="AE108" s="1666"/>
      <c r="AF108" s="1648"/>
      <c r="AG108" s="1636" t="s">
        <v>212</v>
      </c>
      <c r="AH108" s="1637"/>
      <c r="AI108" s="1637"/>
      <c r="AJ108" s="1637"/>
      <c r="AK108" s="1637"/>
      <c r="AL108" s="1641">
        <f>年末調整1!$G$87</f>
        <v>0</v>
      </c>
      <c r="AM108" s="1642"/>
      <c r="AN108" s="1642"/>
      <c r="AO108" s="1642"/>
      <c r="AP108" s="1642"/>
      <c r="AQ108" s="1642"/>
      <c r="AR108" s="1642"/>
      <c r="AS108" s="1642"/>
      <c r="AT108" s="1642"/>
      <c r="AU108" s="1642"/>
      <c r="AV108" s="1642"/>
      <c r="AW108" s="1642"/>
      <c r="AX108" s="1642"/>
      <c r="AY108" s="1642"/>
      <c r="AZ108" s="1643"/>
      <c r="BA108" s="1808"/>
      <c r="BB108" s="1809"/>
      <c r="BC108" s="1480"/>
      <c r="BD108" s="1481"/>
      <c r="BE108" s="1481"/>
      <c r="BF108" s="213"/>
      <c r="BG108" s="180"/>
      <c r="BH108" s="180"/>
      <c r="BI108" s="180"/>
      <c r="BJ108" s="180"/>
      <c r="BK108" s="180"/>
      <c r="BL108" s="180"/>
      <c r="BM108" s="214"/>
      <c r="BN108" s="174"/>
      <c r="BO108" s="174"/>
      <c r="BP108" s="1687"/>
      <c r="BQ108" s="1688"/>
      <c r="BR108" s="1558"/>
      <c r="BS108" s="1636" t="s">
        <v>212</v>
      </c>
      <c r="BT108" s="1637"/>
      <c r="BU108" s="1637"/>
      <c r="BV108" s="1637"/>
      <c r="BW108" s="1637"/>
      <c r="BX108" s="1638">
        <f>年末調整1!$G$65</f>
        <v>0</v>
      </c>
      <c r="BY108" s="1639"/>
      <c r="BZ108" s="1639"/>
      <c r="CA108" s="1639"/>
      <c r="CB108" s="1639"/>
      <c r="CC108" s="1639"/>
      <c r="CD108" s="1639"/>
      <c r="CE108" s="1639"/>
      <c r="CF108" s="1639"/>
      <c r="CG108" s="1639"/>
      <c r="CH108" s="1639"/>
      <c r="CI108" s="1639"/>
      <c r="CJ108" s="1639"/>
      <c r="CK108" s="1639"/>
      <c r="CL108" s="1640"/>
      <c r="CM108" s="1808"/>
      <c r="CN108" s="1809"/>
      <c r="CO108" s="1480"/>
      <c r="CP108" s="1481"/>
      <c r="CQ108" s="1481"/>
      <c r="CR108" s="1665"/>
      <c r="CS108" s="1666"/>
      <c r="CT108" s="1648"/>
      <c r="CU108" s="1636" t="s">
        <v>212</v>
      </c>
      <c r="CV108" s="1637"/>
      <c r="CW108" s="1637"/>
      <c r="CX108" s="1637"/>
      <c r="CY108" s="1637"/>
      <c r="CZ108" s="1641">
        <f>年末調整1!$G$87</f>
        <v>0</v>
      </c>
      <c r="DA108" s="1642"/>
      <c r="DB108" s="1642"/>
      <c r="DC108" s="1642"/>
      <c r="DD108" s="1642"/>
      <c r="DE108" s="1642"/>
      <c r="DF108" s="1642"/>
      <c r="DG108" s="1642"/>
      <c r="DH108" s="1642"/>
      <c r="DI108" s="1642"/>
      <c r="DJ108" s="1642"/>
      <c r="DK108" s="1642"/>
      <c r="DL108" s="1642"/>
      <c r="DM108" s="1642"/>
      <c r="DN108" s="1643"/>
      <c r="DO108" s="1808"/>
      <c r="DP108" s="1809"/>
      <c r="DQ108" s="1480"/>
      <c r="DR108" s="1481"/>
      <c r="DS108" s="1481"/>
      <c r="DT108" s="213"/>
      <c r="DU108" s="180"/>
      <c r="DV108" s="180"/>
      <c r="DW108" s="180"/>
      <c r="DX108" s="180"/>
      <c r="DY108" s="180"/>
      <c r="DZ108" s="180"/>
      <c r="EA108" s="214"/>
    </row>
    <row r="109" spans="1:131" ht="27.75" customHeight="1" x14ac:dyDescent="0.15">
      <c r="A109" s="174"/>
      <c r="B109" s="1689"/>
      <c r="C109" s="1690"/>
      <c r="D109" s="1680"/>
      <c r="E109" s="1682" t="s">
        <v>192</v>
      </c>
      <c r="F109" s="1683"/>
      <c r="G109" s="1683"/>
      <c r="H109" s="1683"/>
      <c r="I109" s="1684"/>
      <c r="J109" s="1606" t="str">
        <f>DBCS(年末調整1!$X$64)</f>
        <v/>
      </c>
      <c r="K109" s="1607"/>
      <c r="L109" s="1607"/>
      <c r="M109" s="1607"/>
      <c r="N109" s="1607"/>
      <c r="O109" s="1607"/>
      <c r="P109" s="1607"/>
      <c r="Q109" s="1793" t="str">
        <f>DBCS(年末調整1!$AB$64)</f>
        <v/>
      </c>
      <c r="R109" s="1793"/>
      <c r="S109" s="1793"/>
      <c r="T109" s="1793"/>
      <c r="U109" s="1793"/>
      <c r="V109" s="1793"/>
      <c r="W109" s="1793" t="str">
        <f>DBCS(年末調整1!$AF$64)</f>
        <v/>
      </c>
      <c r="X109" s="1793"/>
      <c r="Y109" s="1793"/>
      <c r="Z109" s="1793"/>
      <c r="AA109" s="1793"/>
      <c r="AB109" s="1793"/>
      <c r="AC109" s="1794"/>
      <c r="AD109" s="1665"/>
      <c r="AE109" s="1666"/>
      <c r="AF109" s="1681"/>
      <c r="AG109" s="1682" t="s">
        <v>192</v>
      </c>
      <c r="AH109" s="1683"/>
      <c r="AI109" s="1683"/>
      <c r="AJ109" s="1683"/>
      <c r="AK109" s="1684"/>
      <c r="AL109" s="1606" t="str">
        <f>DBCS(年末調整1!$X$86)</f>
        <v/>
      </c>
      <c r="AM109" s="1607"/>
      <c r="AN109" s="1607"/>
      <c r="AO109" s="1607"/>
      <c r="AP109" s="1607"/>
      <c r="AQ109" s="1607"/>
      <c r="AR109" s="1607"/>
      <c r="AS109" s="1793" t="str">
        <f>DBCS(年末調整1!$AB$86)</f>
        <v/>
      </c>
      <c r="AT109" s="1793"/>
      <c r="AU109" s="1793"/>
      <c r="AV109" s="1793"/>
      <c r="AW109" s="1793"/>
      <c r="AX109" s="1793"/>
      <c r="AY109" s="1793" t="str">
        <f>DBCS(年末調整1!$AF$86)</f>
        <v/>
      </c>
      <c r="AZ109" s="1793"/>
      <c r="BA109" s="1793"/>
      <c r="BB109" s="1793"/>
      <c r="BC109" s="1793"/>
      <c r="BD109" s="1793"/>
      <c r="BE109" s="1810"/>
      <c r="BF109" s="213"/>
      <c r="BG109" s="180"/>
      <c r="BH109" s="180"/>
      <c r="BI109" s="180"/>
      <c r="BJ109" s="180"/>
      <c r="BK109" s="180"/>
      <c r="BL109" s="180"/>
      <c r="BM109" s="214"/>
      <c r="BN109" s="174"/>
      <c r="BO109" s="174"/>
      <c r="BP109" s="1689"/>
      <c r="BQ109" s="1690"/>
      <c r="BR109" s="1680"/>
      <c r="BS109" s="1682" t="s">
        <v>192</v>
      </c>
      <c r="BT109" s="1683"/>
      <c r="BU109" s="1683"/>
      <c r="BV109" s="1683"/>
      <c r="BW109" s="1684"/>
      <c r="BX109" s="1606" t="str">
        <f>DBCS(年末調整1!$X$64)</f>
        <v/>
      </c>
      <c r="BY109" s="1607"/>
      <c r="BZ109" s="1607"/>
      <c r="CA109" s="1607"/>
      <c r="CB109" s="1607"/>
      <c r="CC109" s="1607"/>
      <c r="CD109" s="1607"/>
      <c r="CE109" s="1793" t="str">
        <f>DBCS(年末調整1!$AB$64)</f>
        <v/>
      </c>
      <c r="CF109" s="1793"/>
      <c r="CG109" s="1793"/>
      <c r="CH109" s="1793"/>
      <c r="CI109" s="1793"/>
      <c r="CJ109" s="1793"/>
      <c r="CK109" s="1793" t="str">
        <f>DBCS(年末調整1!$AF$64)</f>
        <v/>
      </c>
      <c r="CL109" s="1793"/>
      <c r="CM109" s="1793"/>
      <c r="CN109" s="1793"/>
      <c r="CO109" s="1793"/>
      <c r="CP109" s="1793"/>
      <c r="CQ109" s="1794"/>
      <c r="CR109" s="1665"/>
      <c r="CS109" s="1666"/>
      <c r="CT109" s="1681"/>
      <c r="CU109" s="1682" t="s">
        <v>192</v>
      </c>
      <c r="CV109" s="1683"/>
      <c r="CW109" s="1683"/>
      <c r="CX109" s="1683"/>
      <c r="CY109" s="1684"/>
      <c r="CZ109" s="1606" t="str">
        <f>DBCS(年末調整1!$X$86)</f>
        <v/>
      </c>
      <c r="DA109" s="1607"/>
      <c r="DB109" s="1607"/>
      <c r="DC109" s="1607"/>
      <c r="DD109" s="1607"/>
      <c r="DE109" s="1607"/>
      <c r="DF109" s="1607"/>
      <c r="DG109" s="1793" t="str">
        <f>DBCS(年末調整1!$AB$86)</f>
        <v/>
      </c>
      <c r="DH109" s="1793"/>
      <c r="DI109" s="1793"/>
      <c r="DJ109" s="1793"/>
      <c r="DK109" s="1793"/>
      <c r="DL109" s="1793"/>
      <c r="DM109" s="1793" t="str">
        <f>DBCS(年末調整1!$AF$86)</f>
        <v/>
      </c>
      <c r="DN109" s="1793"/>
      <c r="DO109" s="1793"/>
      <c r="DP109" s="1793"/>
      <c r="DQ109" s="1793"/>
      <c r="DR109" s="1793"/>
      <c r="DS109" s="1810"/>
      <c r="DT109" s="213"/>
      <c r="DU109" s="180"/>
      <c r="DV109" s="180"/>
      <c r="DW109" s="180"/>
      <c r="DX109" s="180"/>
      <c r="DY109" s="180"/>
      <c r="DZ109" s="180"/>
      <c r="EA109" s="214"/>
    </row>
    <row r="110" spans="1:131" ht="15.75" customHeight="1" x14ac:dyDescent="0.15">
      <c r="A110" s="174"/>
      <c r="B110" s="1667" t="s">
        <v>111</v>
      </c>
      <c r="C110" s="1667"/>
      <c r="D110" s="1667"/>
      <c r="E110" s="1667" t="s">
        <v>112</v>
      </c>
      <c r="F110" s="1667"/>
      <c r="G110" s="1667"/>
      <c r="H110" s="1667" t="s">
        <v>113</v>
      </c>
      <c r="I110" s="1667"/>
      <c r="J110" s="1667"/>
      <c r="K110" s="1667" t="s">
        <v>114</v>
      </c>
      <c r="L110" s="1667"/>
      <c r="M110" s="1667"/>
      <c r="N110" s="1667" t="s">
        <v>3</v>
      </c>
      <c r="O110" s="1667"/>
      <c r="P110" s="1667"/>
      <c r="Q110" s="1668" t="s">
        <v>115</v>
      </c>
      <c r="R110" s="1669"/>
      <c r="S110" s="1669"/>
      <c r="T110" s="1669"/>
      <c r="U110" s="1669"/>
      <c r="V110" s="1670"/>
      <c r="W110" s="1671" t="s">
        <v>376</v>
      </c>
      <c r="X110" s="1672"/>
      <c r="Y110" s="1672"/>
      <c r="Z110" s="1671" t="s">
        <v>375</v>
      </c>
      <c r="AA110" s="1672"/>
      <c r="AB110" s="1673"/>
      <c r="AC110" s="1667" t="s">
        <v>119</v>
      </c>
      <c r="AD110" s="1667"/>
      <c r="AE110" s="1667"/>
      <c r="AF110" s="1710"/>
      <c r="AG110" s="1691" t="s">
        <v>83</v>
      </c>
      <c r="AH110" s="1692"/>
      <c r="AI110" s="1692"/>
      <c r="AJ110" s="1692"/>
      <c r="AK110" s="1692"/>
      <c r="AL110" s="1692"/>
      <c r="AM110" s="1692"/>
      <c r="AN110" s="1692"/>
      <c r="AO110" s="1692"/>
      <c r="AP110" s="1692"/>
      <c r="AQ110" s="1692"/>
      <c r="AR110" s="1692"/>
      <c r="AS110" s="1692"/>
      <c r="AT110" s="1692"/>
      <c r="AU110" s="1693"/>
      <c r="AV110" s="1691" t="s">
        <v>391</v>
      </c>
      <c r="AW110" s="1692"/>
      <c r="AX110" s="1692"/>
      <c r="AY110" s="1692"/>
      <c r="AZ110" s="1692"/>
      <c r="BA110" s="1692"/>
      <c r="BB110" s="1692"/>
      <c r="BC110" s="1692"/>
      <c r="BD110" s="1692"/>
      <c r="BE110" s="1692"/>
      <c r="BF110" s="1692"/>
      <c r="BG110" s="1692"/>
      <c r="BH110" s="1692"/>
      <c r="BI110" s="1692"/>
      <c r="BJ110" s="1692"/>
      <c r="BK110" s="1692"/>
      <c r="BL110" s="1692"/>
      <c r="BM110" s="1693"/>
      <c r="BN110" s="174"/>
      <c r="BO110" s="174"/>
      <c r="BP110" s="1667" t="s">
        <v>111</v>
      </c>
      <c r="BQ110" s="1667"/>
      <c r="BR110" s="1667"/>
      <c r="BS110" s="1667" t="s">
        <v>112</v>
      </c>
      <c r="BT110" s="1667"/>
      <c r="BU110" s="1667"/>
      <c r="BV110" s="1667" t="s">
        <v>113</v>
      </c>
      <c r="BW110" s="1667"/>
      <c r="BX110" s="1667"/>
      <c r="BY110" s="1667" t="s">
        <v>114</v>
      </c>
      <c r="BZ110" s="1667"/>
      <c r="CA110" s="1667"/>
      <c r="CB110" s="1667" t="s">
        <v>3</v>
      </c>
      <c r="CC110" s="1667"/>
      <c r="CD110" s="1667"/>
      <c r="CE110" s="1668" t="s">
        <v>115</v>
      </c>
      <c r="CF110" s="1669"/>
      <c r="CG110" s="1669"/>
      <c r="CH110" s="1669"/>
      <c r="CI110" s="1669"/>
      <c r="CJ110" s="1670"/>
      <c r="CK110" s="1671" t="s">
        <v>376</v>
      </c>
      <c r="CL110" s="1672"/>
      <c r="CM110" s="1672"/>
      <c r="CN110" s="1671" t="s">
        <v>375</v>
      </c>
      <c r="CO110" s="1672"/>
      <c r="CP110" s="1673"/>
      <c r="CQ110" s="1667" t="s">
        <v>119</v>
      </c>
      <c r="CR110" s="1667"/>
      <c r="CS110" s="1667"/>
      <c r="CT110" s="1710"/>
      <c r="CU110" s="1691" t="s">
        <v>83</v>
      </c>
      <c r="CV110" s="1692"/>
      <c r="CW110" s="1692"/>
      <c r="CX110" s="1692"/>
      <c r="CY110" s="1692"/>
      <c r="CZ110" s="1692"/>
      <c r="DA110" s="1692"/>
      <c r="DB110" s="1692"/>
      <c r="DC110" s="1692"/>
      <c r="DD110" s="1692"/>
      <c r="DE110" s="1692"/>
      <c r="DF110" s="1692"/>
      <c r="DG110" s="1692"/>
      <c r="DH110" s="1692"/>
      <c r="DI110" s="1693"/>
      <c r="DJ110" s="1691" t="s">
        <v>391</v>
      </c>
      <c r="DK110" s="1692"/>
      <c r="DL110" s="1692"/>
      <c r="DM110" s="1692"/>
      <c r="DN110" s="1692"/>
      <c r="DO110" s="1692"/>
      <c r="DP110" s="1692"/>
      <c r="DQ110" s="1692"/>
      <c r="DR110" s="1692"/>
      <c r="DS110" s="1692"/>
      <c r="DT110" s="1692"/>
      <c r="DU110" s="1692"/>
      <c r="DV110" s="1692"/>
      <c r="DW110" s="1692"/>
      <c r="DX110" s="1692"/>
      <c r="DY110" s="1692"/>
      <c r="DZ110" s="1692"/>
      <c r="EA110" s="1693"/>
    </row>
    <row r="111" spans="1:131" ht="15.75" customHeight="1" x14ac:dyDescent="0.15">
      <c r="A111" s="174"/>
      <c r="B111" s="1667"/>
      <c r="C111" s="1667"/>
      <c r="D111" s="1667"/>
      <c r="E111" s="1667"/>
      <c r="F111" s="1667"/>
      <c r="G111" s="1667"/>
      <c r="H111" s="1667"/>
      <c r="I111" s="1667"/>
      <c r="J111" s="1667"/>
      <c r="K111" s="1667"/>
      <c r="L111" s="1667"/>
      <c r="M111" s="1667"/>
      <c r="N111" s="1667"/>
      <c r="O111" s="1667"/>
      <c r="P111" s="1667"/>
      <c r="Q111" s="1671" t="s">
        <v>116</v>
      </c>
      <c r="R111" s="1672"/>
      <c r="S111" s="1673"/>
      <c r="T111" s="1671" t="s">
        <v>117</v>
      </c>
      <c r="U111" s="1672"/>
      <c r="V111" s="1673"/>
      <c r="W111" s="1674"/>
      <c r="X111" s="1675"/>
      <c r="Y111" s="1675"/>
      <c r="Z111" s="1674"/>
      <c r="AA111" s="1675"/>
      <c r="AB111" s="1676"/>
      <c r="AC111" s="1667"/>
      <c r="AD111" s="1667"/>
      <c r="AE111" s="1667"/>
      <c r="AF111" s="1711"/>
      <c r="AG111" s="1694"/>
      <c r="AH111" s="1695"/>
      <c r="AI111" s="1695"/>
      <c r="AJ111" s="1695"/>
      <c r="AK111" s="1695"/>
      <c r="AL111" s="1695"/>
      <c r="AM111" s="1695"/>
      <c r="AN111" s="1695"/>
      <c r="AO111" s="1695"/>
      <c r="AP111" s="1695"/>
      <c r="AQ111" s="1695"/>
      <c r="AR111" s="1695"/>
      <c r="AS111" s="1695"/>
      <c r="AT111" s="1695"/>
      <c r="AU111" s="1696"/>
      <c r="AV111" s="1694"/>
      <c r="AW111" s="1695"/>
      <c r="AX111" s="1695"/>
      <c r="AY111" s="1695"/>
      <c r="AZ111" s="1695"/>
      <c r="BA111" s="1695"/>
      <c r="BB111" s="1695"/>
      <c r="BC111" s="1695"/>
      <c r="BD111" s="1695"/>
      <c r="BE111" s="1695"/>
      <c r="BF111" s="1695"/>
      <c r="BG111" s="1695"/>
      <c r="BH111" s="1695"/>
      <c r="BI111" s="1695"/>
      <c r="BJ111" s="1695"/>
      <c r="BK111" s="1695"/>
      <c r="BL111" s="1695"/>
      <c r="BM111" s="1696"/>
      <c r="BN111" s="174"/>
      <c r="BO111" s="174"/>
      <c r="BP111" s="1667"/>
      <c r="BQ111" s="1667"/>
      <c r="BR111" s="1667"/>
      <c r="BS111" s="1667"/>
      <c r="BT111" s="1667"/>
      <c r="BU111" s="1667"/>
      <c r="BV111" s="1667"/>
      <c r="BW111" s="1667"/>
      <c r="BX111" s="1667"/>
      <c r="BY111" s="1667"/>
      <c r="BZ111" s="1667"/>
      <c r="CA111" s="1667"/>
      <c r="CB111" s="1667"/>
      <c r="CC111" s="1667"/>
      <c r="CD111" s="1667"/>
      <c r="CE111" s="1671" t="s">
        <v>116</v>
      </c>
      <c r="CF111" s="1672"/>
      <c r="CG111" s="1673"/>
      <c r="CH111" s="1671" t="s">
        <v>117</v>
      </c>
      <c r="CI111" s="1672"/>
      <c r="CJ111" s="1673"/>
      <c r="CK111" s="1674"/>
      <c r="CL111" s="1675"/>
      <c r="CM111" s="1675"/>
      <c r="CN111" s="1674"/>
      <c r="CO111" s="1675"/>
      <c r="CP111" s="1676"/>
      <c r="CQ111" s="1667"/>
      <c r="CR111" s="1667"/>
      <c r="CS111" s="1667"/>
      <c r="CT111" s="1711"/>
      <c r="CU111" s="1694"/>
      <c r="CV111" s="1695"/>
      <c r="CW111" s="1695"/>
      <c r="CX111" s="1695"/>
      <c r="CY111" s="1695"/>
      <c r="CZ111" s="1695"/>
      <c r="DA111" s="1695"/>
      <c r="DB111" s="1695"/>
      <c r="DC111" s="1695"/>
      <c r="DD111" s="1695"/>
      <c r="DE111" s="1695"/>
      <c r="DF111" s="1695"/>
      <c r="DG111" s="1695"/>
      <c r="DH111" s="1695"/>
      <c r="DI111" s="1696"/>
      <c r="DJ111" s="1694"/>
      <c r="DK111" s="1695"/>
      <c r="DL111" s="1695"/>
      <c r="DM111" s="1695"/>
      <c r="DN111" s="1695"/>
      <c r="DO111" s="1695"/>
      <c r="DP111" s="1695"/>
      <c r="DQ111" s="1695"/>
      <c r="DR111" s="1695"/>
      <c r="DS111" s="1695"/>
      <c r="DT111" s="1695"/>
      <c r="DU111" s="1695"/>
      <c r="DV111" s="1695"/>
      <c r="DW111" s="1695"/>
      <c r="DX111" s="1695"/>
      <c r="DY111" s="1695"/>
      <c r="DZ111" s="1695"/>
      <c r="EA111" s="1696"/>
    </row>
    <row r="112" spans="1:131" ht="15.75" customHeight="1" x14ac:dyDescent="0.15">
      <c r="A112" s="174"/>
      <c r="B112" s="1667"/>
      <c r="C112" s="1667"/>
      <c r="D112" s="1667"/>
      <c r="E112" s="1667"/>
      <c r="F112" s="1667"/>
      <c r="G112" s="1667"/>
      <c r="H112" s="1667"/>
      <c r="I112" s="1667"/>
      <c r="J112" s="1667"/>
      <c r="K112" s="1667"/>
      <c r="L112" s="1667"/>
      <c r="M112" s="1667"/>
      <c r="N112" s="1667"/>
      <c r="O112" s="1667"/>
      <c r="P112" s="1667"/>
      <c r="Q112" s="1674"/>
      <c r="R112" s="1675"/>
      <c r="S112" s="1676"/>
      <c r="T112" s="1674"/>
      <c r="U112" s="1675"/>
      <c r="V112" s="1676"/>
      <c r="W112" s="1674"/>
      <c r="X112" s="1675"/>
      <c r="Y112" s="1675"/>
      <c r="Z112" s="1674"/>
      <c r="AA112" s="1675"/>
      <c r="AB112" s="1676"/>
      <c r="AC112" s="1667"/>
      <c r="AD112" s="1667"/>
      <c r="AE112" s="1667"/>
      <c r="AF112" s="1711"/>
      <c r="AG112" s="1691" t="s">
        <v>84</v>
      </c>
      <c r="AH112" s="1692"/>
      <c r="AI112" s="1693"/>
      <c r="AJ112" s="1691" t="s">
        <v>85</v>
      </c>
      <c r="AK112" s="1692"/>
      <c r="AL112" s="1693"/>
      <c r="AM112" s="1691" t="s">
        <v>86</v>
      </c>
      <c r="AN112" s="1692"/>
      <c r="AO112" s="1693"/>
      <c r="AP112" s="1691" t="s">
        <v>2</v>
      </c>
      <c r="AQ112" s="1692"/>
      <c r="AR112" s="1693"/>
      <c r="AS112" s="1691" t="s">
        <v>87</v>
      </c>
      <c r="AT112" s="1692"/>
      <c r="AU112" s="1693"/>
      <c r="AV112" s="1691" t="s">
        <v>387</v>
      </c>
      <c r="AW112" s="1692"/>
      <c r="AX112" s="1692"/>
      <c r="AY112" s="1692"/>
      <c r="AZ112" s="1692"/>
      <c r="BA112" s="1692"/>
      <c r="BB112" s="1692"/>
      <c r="BC112" s="1692"/>
      <c r="BD112" s="1693"/>
      <c r="BE112" s="1691" t="s">
        <v>86</v>
      </c>
      <c r="BF112" s="1692"/>
      <c r="BG112" s="1693"/>
      <c r="BH112" s="1691" t="s">
        <v>2</v>
      </c>
      <c r="BI112" s="1692"/>
      <c r="BJ112" s="1693"/>
      <c r="BK112" s="1691" t="s">
        <v>87</v>
      </c>
      <c r="BL112" s="1692"/>
      <c r="BM112" s="1693"/>
      <c r="BN112" s="174"/>
      <c r="BO112" s="174"/>
      <c r="BP112" s="1667"/>
      <c r="BQ112" s="1667"/>
      <c r="BR112" s="1667"/>
      <c r="BS112" s="1667"/>
      <c r="BT112" s="1667"/>
      <c r="BU112" s="1667"/>
      <c r="BV112" s="1667"/>
      <c r="BW112" s="1667"/>
      <c r="BX112" s="1667"/>
      <c r="BY112" s="1667"/>
      <c r="BZ112" s="1667"/>
      <c r="CA112" s="1667"/>
      <c r="CB112" s="1667"/>
      <c r="CC112" s="1667"/>
      <c r="CD112" s="1667"/>
      <c r="CE112" s="1674"/>
      <c r="CF112" s="1675"/>
      <c r="CG112" s="1676"/>
      <c r="CH112" s="1674"/>
      <c r="CI112" s="1675"/>
      <c r="CJ112" s="1676"/>
      <c r="CK112" s="1674"/>
      <c r="CL112" s="1675"/>
      <c r="CM112" s="1675"/>
      <c r="CN112" s="1674"/>
      <c r="CO112" s="1675"/>
      <c r="CP112" s="1676"/>
      <c r="CQ112" s="1667"/>
      <c r="CR112" s="1667"/>
      <c r="CS112" s="1667"/>
      <c r="CT112" s="1711"/>
      <c r="CU112" s="1691" t="s">
        <v>84</v>
      </c>
      <c r="CV112" s="1692"/>
      <c r="CW112" s="1693"/>
      <c r="CX112" s="1691" t="s">
        <v>85</v>
      </c>
      <c r="CY112" s="1692"/>
      <c r="CZ112" s="1693"/>
      <c r="DA112" s="1691" t="s">
        <v>86</v>
      </c>
      <c r="DB112" s="1692"/>
      <c r="DC112" s="1693"/>
      <c r="DD112" s="1691" t="s">
        <v>2</v>
      </c>
      <c r="DE112" s="1692"/>
      <c r="DF112" s="1693"/>
      <c r="DG112" s="1691" t="s">
        <v>87</v>
      </c>
      <c r="DH112" s="1692"/>
      <c r="DI112" s="1693"/>
      <c r="DJ112" s="1691" t="s">
        <v>387</v>
      </c>
      <c r="DK112" s="1692"/>
      <c r="DL112" s="1692"/>
      <c r="DM112" s="1692"/>
      <c r="DN112" s="1692"/>
      <c r="DO112" s="1692"/>
      <c r="DP112" s="1692"/>
      <c r="DQ112" s="1692"/>
      <c r="DR112" s="1693"/>
      <c r="DS112" s="1691" t="s">
        <v>86</v>
      </c>
      <c r="DT112" s="1692"/>
      <c r="DU112" s="1693"/>
      <c r="DV112" s="1691" t="s">
        <v>2</v>
      </c>
      <c r="DW112" s="1692"/>
      <c r="DX112" s="1693"/>
      <c r="DY112" s="1691" t="s">
        <v>87</v>
      </c>
      <c r="DZ112" s="1692"/>
      <c r="EA112" s="1693"/>
    </row>
    <row r="113" spans="1:131" ht="15.75" customHeight="1" x14ac:dyDescent="0.15">
      <c r="A113" s="174"/>
      <c r="B113" s="1667"/>
      <c r="C113" s="1667"/>
      <c r="D113" s="1667"/>
      <c r="E113" s="1667"/>
      <c r="F113" s="1667"/>
      <c r="G113" s="1667"/>
      <c r="H113" s="1667"/>
      <c r="I113" s="1667"/>
      <c r="J113" s="1667"/>
      <c r="K113" s="1667"/>
      <c r="L113" s="1667"/>
      <c r="M113" s="1667"/>
      <c r="N113" s="1667"/>
      <c r="O113" s="1667"/>
      <c r="P113" s="1667"/>
      <c r="Q113" s="1677"/>
      <c r="R113" s="1678"/>
      <c r="S113" s="1679"/>
      <c r="T113" s="1677"/>
      <c r="U113" s="1678"/>
      <c r="V113" s="1679"/>
      <c r="W113" s="1677"/>
      <c r="X113" s="1678"/>
      <c r="Y113" s="1678"/>
      <c r="Z113" s="1677"/>
      <c r="AA113" s="1678"/>
      <c r="AB113" s="1679"/>
      <c r="AC113" s="1667"/>
      <c r="AD113" s="1667"/>
      <c r="AE113" s="1667"/>
      <c r="AF113" s="1711"/>
      <c r="AG113" s="1694"/>
      <c r="AH113" s="1695"/>
      <c r="AI113" s="1696"/>
      <c r="AJ113" s="1694"/>
      <c r="AK113" s="1695"/>
      <c r="AL113" s="1696"/>
      <c r="AM113" s="1694"/>
      <c r="AN113" s="1695"/>
      <c r="AO113" s="1696"/>
      <c r="AP113" s="1694"/>
      <c r="AQ113" s="1695"/>
      <c r="AR113" s="1696"/>
      <c r="AS113" s="1694"/>
      <c r="AT113" s="1695"/>
      <c r="AU113" s="1696"/>
      <c r="AV113" s="1694"/>
      <c r="AW113" s="1695"/>
      <c r="AX113" s="1695"/>
      <c r="AY113" s="1695"/>
      <c r="AZ113" s="1695"/>
      <c r="BA113" s="1695"/>
      <c r="BB113" s="1695"/>
      <c r="BC113" s="1695"/>
      <c r="BD113" s="1696"/>
      <c r="BE113" s="1694"/>
      <c r="BF113" s="1695"/>
      <c r="BG113" s="1696"/>
      <c r="BH113" s="1694"/>
      <c r="BI113" s="1695"/>
      <c r="BJ113" s="1696"/>
      <c r="BK113" s="1694"/>
      <c r="BL113" s="1695"/>
      <c r="BM113" s="1696"/>
      <c r="BN113" s="174"/>
      <c r="BO113" s="174"/>
      <c r="BP113" s="1667"/>
      <c r="BQ113" s="1667"/>
      <c r="BR113" s="1667"/>
      <c r="BS113" s="1667"/>
      <c r="BT113" s="1667"/>
      <c r="BU113" s="1667"/>
      <c r="BV113" s="1667"/>
      <c r="BW113" s="1667"/>
      <c r="BX113" s="1667"/>
      <c r="BY113" s="1667"/>
      <c r="BZ113" s="1667"/>
      <c r="CA113" s="1667"/>
      <c r="CB113" s="1667"/>
      <c r="CC113" s="1667"/>
      <c r="CD113" s="1667"/>
      <c r="CE113" s="1677"/>
      <c r="CF113" s="1678"/>
      <c r="CG113" s="1679"/>
      <c r="CH113" s="1677"/>
      <c r="CI113" s="1678"/>
      <c r="CJ113" s="1679"/>
      <c r="CK113" s="1677"/>
      <c r="CL113" s="1678"/>
      <c r="CM113" s="1678"/>
      <c r="CN113" s="1677"/>
      <c r="CO113" s="1678"/>
      <c r="CP113" s="1679"/>
      <c r="CQ113" s="1667"/>
      <c r="CR113" s="1667"/>
      <c r="CS113" s="1667"/>
      <c r="CT113" s="1711"/>
      <c r="CU113" s="1694"/>
      <c r="CV113" s="1695"/>
      <c r="CW113" s="1696"/>
      <c r="CX113" s="1694"/>
      <c r="CY113" s="1695"/>
      <c r="CZ113" s="1696"/>
      <c r="DA113" s="1694"/>
      <c r="DB113" s="1695"/>
      <c r="DC113" s="1696"/>
      <c r="DD113" s="1694"/>
      <c r="DE113" s="1695"/>
      <c r="DF113" s="1696"/>
      <c r="DG113" s="1694"/>
      <c r="DH113" s="1695"/>
      <c r="DI113" s="1696"/>
      <c r="DJ113" s="1694"/>
      <c r="DK113" s="1695"/>
      <c r="DL113" s="1695"/>
      <c r="DM113" s="1695"/>
      <c r="DN113" s="1695"/>
      <c r="DO113" s="1695"/>
      <c r="DP113" s="1695"/>
      <c r="DQ113" s="1695"/>
      <c r="DR113" s="1696"/>
      <c r="DS113" s="1694"/>
      <c r="DT113" s="1695"/>
      <c r="DU113" s="1696"/>
      <c r="DV113" s="1694"/>
      <c r="DW113" s="1695"/>
      <c r="DX113" s="1696"/>
      <c r="DY113" s="1694"/>
      <c r="DZ113" s="1695"/>
      <c r="EA113" s="1696"/>
    </row>
    <row r="114" spans="1:131" ht="18.75" customHeight="1" x14ac:dyDescent="0.15">
      <c r="A114" s="1713" t="s">
        <v>269</v>
      </c>
      <c r="B114" s="1703">
        <f>年末調整1!$C$10</f>
        <v>0</v>
      </c>
      <c r="C114" s="1703"/>
      <c r="D114" s="1703"/>
      <c r="E114" s="1703">
        <f>年末調整1!$E$10</f>
        <v>0</v>
      </c>
      <c r="F114" s="1703"/>
      <c r="G114" s="1703"/>
      <c r="H114" s="1703">
        <f>年末調整1!$G$10</f>
        <v>0</v>
      </c>
      <c r="I114" s="1703"/>
      <c r="J114" s="1703"/>
      <c r="K114" s="1703">
        <f>年末調整1!$I$10</f>
        <v>0</v>
      </c>
      <c r="L114" s="1703"/>
      <c r="M114" s="1703"/>
      <c r="N114" s="1703">
        <f>年末調整1!$K$10</f>
        <v>0</v>
      </c>
      <c r="O114" s="1703"/>
      <c r="P114" s="1703"/>
      <c r="Q114" s="1703">
        <f>年末調整1!$M$10</f>
        <v>0</v>
      </c>
      <c r="R114" s="1703"/>
      <c r="S114" s="1703"/>
      <c r="T114" s="1703">
        <f>年末調整1!$O$10</f>
        <v>0</v>
      </c>
      <c r="U114" s="1703"/>
      <c r="V114" s="1703"/>
      <c r="W114" s="1703">
        <f>年末調整1!$Q$10</f>
        <v>0</v>
      </c>
      <c r="X114" s="1703"/>
      <c r="Y114" s="1703"/>
      <c r="Z114" s="1703">
        <f>年末調整1!$S$10</f>
        <v>0</v>
      </c>
      <c r="AA114" s="1703"/>
      <c r="AB114" s="1703"/>
      <c r="AC114" s="1703">
        <f>年末調整1!$U$10</f>
        <v>0</v>
      </c>
      <c r="AD114" s="1703"/>
      <c r="AE114" s="1703"/>
      <c r="AF114" s="1711"/>
      <c r="AG114" s="1354">
        <f>従業員情報!$H$30</f>
        <v>0</v>
      </c>
      <c r="AH114" s="1801"/>
      <c r="AI114" s="1355"/>
      <c r="AJ114" s="1354"/>
      <c r="AK114" s="1801"/>
      <c r="AL114" s="1355"/>
      <c r="AM114" s="1795">
        <f>従業員情報!$N$30</f>
        <v>0</v>
      </c>
      <c r="AN114" s="1796"/>
      <c r="AO114" s="1797"/>
      <c r="AP114" s="1795">
        <f>従業員情報!$Q$30</f>
        <v>0</v>
      </c>
      <c r="AQ114" s="1796"/>
      <c r="AR114" s="1797"/>
      <c r="AS114" s="1795">
        <f>従業員情報!$T$30</f>
        <v>0</v>
      </c>
      <c r="AT114" s="1796"/>
      <c r="AU114" s="1797"/>
      <c r="AV114" s="1697">
        <f>従業員情報!$H$22</f>
        <v>0</v>
      </c>
      <c r="AW114" s="1698"/>
      <c r="AX114" s="1698"/>
      <c r="AY114" s="1698"/>
      <c r="AZ114" s="1698"/>
      <c r="BA114" s="1698"/>
      <c r="BB114" s="1698"/>
      <c r="BC114" s="1698"/>
      <c r="BD114" s="1699"/>
      <c r="BE114" s="1697">
        <f>従業員情報!$L$22</f>
        <v>3</v>
      </c>
      <c r="BF114" s="1698"/>
      <c r="BG114" s="1699"/>
      <c r="BH114" s="1697">
        <f>従業員情報!$N$22</f>
        <v>4</v>
      </c>
      <c r="BI114" s="1698"/>
      <c r="BJ114" s="1699"/>
      <c r="BK114" s="1697">
        <f>従業員情報!$P$22</f>
        <v>5</v>
      </c>
      <c r="BL114" s="1698"/>
      <c r="BM114" s="1699"/>
      <c r="BN114" s="174"/>
      <c r="BO114" s="1713" t="s">
        <v>269</v>
      </c>
      <c r="BP114" s="1703">
        <f>年末調整1!$C$10</f>
        <v>0</v>
      </c>
      <c r="BQ114" s="1703"/>
      <c r="BR114" s="1703"/>
      <c r="BS114" s="1703">
        <f>年末調整1!$E$10</f>
        <v>0</v>
      </c>
      <c r="BT114" s="1703"/>
      <c r="BU114" s="1703"/>
      <c r="BV114" s="1703">
        <f>年末調整1!$G$10</f>
        <v>0</v>
      </c>
      <c r="BW114" s="1703"/>
      <c r="BX114" s="1703"/>
      <c r="BY114" s="1703">
        <f>年末調整1!$I$10</f>
        <v>0</v>
      </c>
      <c r="BZ114" s="1703"/>
      <c r="CA114" s="1703"/>
      <c r="CB114" s="1703">
        <f>年末調整1!$K$10</f>
        <v>0</v>
      </c>
      <c r="CC114" s="1703"/>
      <c r="CD114" s="1703"/>
      <c r="CE114" s="1703">
        <f>年末調整1!$M$10</f>
        <v>0</v>
      </c>
      <c r="CF114" s="1703"/>
      <c r="CG114" s="1703"/>
      <c r="CH114" s="1703">
        <f>年末調整1!$O$10</f>
        <v>0</v>
      </c>
      <c r="CI114" s="1703"/>
      <c r="CJ114" s="1703"/>
      <c r="CK114" s="1703">
        <f>年末調整1!$Q$10</f>
        <v>0</v>
      </c>
      <c r="CL114" s="1703"/>
      <c r="CM114" s="1703"/>
      <c r="CN114" s="1703">
        <f>年末調整1!$S$10</f>
        <v>0</v>
      </c>
      <c r="CO114" s="1703"/>
      <c r="CP114" s="1703"/>
      <c r="CQ114" s="1703">
        <f>年末調整1!$U$10</f>
        <v>0</v>
      </c>
      <c r="CR114" s="1703"/>
      <c r="CS114" s="1703"/>
      <c r="CT114" s="1711"/>
      <c r="CU114" s="1354">
        <f>従業員情報!$H$30</f>
        <v>0</v>
      </c>
      <c r="CV114" s="1801"/>
      <c r="CW114" s="1355"/>
      <c r="CX114" s="1354"/>
      <c r="CY114" s="1801"/>
      <c r="CZ114" s="1355"/>
      <c r="DA114" s="1795">
        <f>従業員情報!$N$30</f>
        <v>0</v>
      </c>
      <c r="DB114" s="1796"/>
      <c r="DC114" s="1797"/>
      <c r="DD114" s="1795">
        <f>従業員情報!$Q$30</f>
        <v>0</v>
      </c>
      <c r="DE114" s="1796"/>
      <c r="DF114" s="1797"/>
      <c r="DG114" s="1795">
        <f>従業員情報!$T$30</f>
        <v>0</v>
      </c>
      <c r="DH114" s="1796"/>
      <c r="DI114" s="1797"/>
      <c r="DJ114" s="1697">
        <f>従業員情報!$H$22</f>
        <v>0</v>
      </c>
      <c r="DK114" s="1698"/>
      <c r="DL114" s="1698"/>
      <c r="DM114" s="1698"/>
      <c r="DN114" s="1698"/>
      <c r="DO114" s="1698"/>
      <c r="DP114" s="1698"/>
      <c r="DQ114" s="1698"/>
      <c r="DR114" s="1699"/>
      <c r="DS114" s="1697">
        <f>従業員情報!$L$22</f>
        <v>3</v>
      </c>
      <c r="DT114" s="1698"/>
      <c r="DU114" s="1699"/>
      <c r="DV114" s="1697">
        <f>従業員情報!$N$22</f>
        <v>4</v>
      </c>
      <c r="DW114" s="1698"/>
      <c r="DX114" s="1699"/>
      <c r="DY114" s="1697">
        <f>従業員情報!$P$22</f>
        <v>5</v>
      </c>
      <c r="DZ114" s="1698"/>
      <c r="EA114" s="1699"/>
    </row>
    <row r="115" spans="1:131" ht="18.75" customHeight="1" x14ac:dyDescent="0.15">
      <c r="A115" s="1713"/>
      <c r="B115" s="1703"/>
      <c r="C115" s="1703"/>
      <c r="D115" s="1703"/>
      <c r="E115" s="1703"/>
      <c r="F115" s="1703"/>
      <c r="G115" s="1703"/>
      <c r="H115" s="1703"/>
      <c r="I115" s="1703"/>
      <c r="J115" s="1703"/>
      <c r="K115" s="1703"/>
      <c r="L115" s="1703"/>
      <c r="M115" s="1703"/>
      <c r="N115" s="1703"/>
      <c r="O115" s="1703"/>
      <c r="P115" s="1703"/>
      <c r="Q115" s="1703"/>
      <c r="R115" s="1703"/>
      <c r="S115" s="1703"/>
      <c r="T115" s="1703"/>
      <c r="U115" s="1703"/>
      <c r="V115" s="1703"/>
      <c r="W115" s="1703"/>
      <c r="X115" s="1703"/>
      <c r="Y115" s="1703"/>
      <c r="Z115" s="1703"/>
      <c r="AA115" s="1703"/>
      <c r="AB115" s="1703"/>
      <c r="AC115" s="1703"/>
      <c r="AD115" s="1703"/>
      <c r="AE115" s="1703"/>
      <c r="AF115" s="1712"/>
      <c r="AG115" s="1811"/>
      <c r="AH115" s="1812"/>
      <c r="AI115" s="1813"/>
      <c r="AJ115" s="1811">
        <f>従業員情報!$K$30</f>
        <v>0</v>
      </c>
      <c r="AK115" s="1812"/>
      <c r="AL115" s="1813"/>
      <c r="AM115" s="1798">
        <f>従業員情報!$K$33</f>
        <v>0</v>
      </c>
      <c r="AN115" s="1799"/>
      <c r="AO115" s="1800"/>
      <c r="AP115" s="1798" t="e">
        <f>従業員情報!#REF!</f>
        <v>#REF!</v>
      </c>
      <c r="AQ115" s="1799"/>
      <c r="AR115" s="1800"/>
      <c r="AS115" s="1798" t="e">
        <f>従業員情報!#REF!</f>
        <v>#REF!</v>
      </c>
      <c r="AT115" s="1799"/>
      <c r="AU115" s="1800"/>
      <c r="AV115" s="1700"/>
      <c r="AW115" s="1701"/>
      <c r="AX115" s="1701"/>
      <c r="AY115" s="1701"/>
      <c r="AZ115" s="1701"/>
      <c r="BA115" s="1701"/>
      <c r="BB115" s="1701"/>
      <c r="BC115" s="1701"/>
      <c r="BD115" s="1702"/>
      <c r="BE115" s="1700"/>
      <c r="BF115" s="1701"/>
      <c r="BG115" s="1702"/>
      <c r="BH115" s="1700"/>
      <c r="BI115" s="1701"/>
      <c r="BJ115" s="1702"/>
      <c r="BK115" s="1700"/>
      <c r="BL115" s="1701"/>
      <c r="BM115" s="1702"/>
      <c r="BN115" s="174"/>
      <c r="BO115" s="1713"/>
      <c r="BP115" s="1703"/>
      <c r="BQ115" s="1703"/>
      <c r="BR115" s="1703"/>
      <c r="BS115" s="1703"/>
      <c r="BT115" s="1703"/>
      <c r="BU115" s="1703"/>
      <c r="BV115" s="1703"/>
      <c r="BW115" s="1703"/>
      <c r="BX115" s="1703"/>
      <c r="BY115" s="1703"/>
      <c r="BZ115" s="1703"/>
      <c r="CA115" s="1703"/>
      <c r="CB115" s="1703"/>
      <c r="CC115" s="1703"/>
      <c r="CD115" s="1703"/>
      <c r="CE115" s="1703"/>
      <c r="CF115" s="1703"/>
      <c r="CG115" s="1703"/>
      <c r="CH115" s="1703"/>
      <c r="CI115" s="1703"/>
      <c r="CJ115" s="1703"/>
      <c r="CK115" s="1703"/>
      <c r="CL115" s="1703"/>
      <c r="CM115" s="1703"/>
      <c r="CN115" s="1703"/>
      <c r="CO115" s="1703"/>
      <c r="CP115" s="1703"/>
      <c r="CQ115" s="1703"/>
      <c r="CR115" s="1703"/>
      <c r="CS115" s="1703"/>
      <c r="CT115" s="1712"/>
      <c r="CU115" s="1811"/>
      <c r="CV115" s="1812"/>
      <c r="CW115" s="1813"/>
      <c r="CX115" s="1811">
        <f>従業員情報!$K$30</f>
        <v>0</v>
      </c>
      <c r="CY115" s="1812"/>
      <c r="CZ115" s="1813"/>
      <c r="DA115" s="1798">
        <f>従業員情報!$K$33</f>
        <v>0</v>
      </c>
      <c r="DB115" s="1799"/>
      <c r="DC115" s="1800"/>
      <c r="DD115" s="1798" t="e">
        <f>従業員情報!#REF!</f>
        <v>#REF!</v>
      </c>
      <c r="DE115" s="1799"/>
      <c r="DF115" s="1800"/>
      <c r="DG115" s="1798" t="e">
        <f>従業員情報!#REF!</f>
        <v>#REF!</v>
      </c>
      <c r="DH115" s="1799"/>
      <c r="DI115" s="1800"/>
      <c r="DJ115" s="1700"/>
      <c r="DK115" s="1701"/>
      <c r="DL115" s="1701"/>
      <c r="DM115" s="1701"/>
      <c r="DN115" s="1701"/>
      <c r="DO115" s="1701"/>
      <c r="DP115" s="1701"/>
      <c r="DQ115" s="1701"/>
      <c r="DR115" s="1702"/>
      <c r="DS115" s="1700"/>
      <c r="DT115" s="1701"/>
      <c r="DU115" s="1702"/>
      <c r="DV115" s="1700"/>
      <c r="DW115" s="1701"/>
      <c r="DX115" s="1702"/>
      <c r="DY115" s="1700"/>
      <c r="DZ115" s="1701"/>
      <c r="EA115" s="1702"/>
    </row>
    <row r="116" spans="1:131" ht="34.5" customHeight="1" x14ac:dyDescent="0.15">
      <c r="A116" s="1713"/>
      <c r="B116" s="1716" t="s">
        <v>283</v>
      </c>
      <c r="C116" s="1716"/>
      <c r="D116" s="1716"/>
      <c r="E116" s="1717" t="s">
        <v>222</v>
      </c>
      <c r="F116" s="1718"/>
      <c r="G116" s="1718"/>
      <c r="H116" s="1718"/>
      <c r="I116" s="1718"/>
      <c r="J116" s="1718"/>
      <c r="K116" s="1719"/>
      <c r="L116" s="1727" t="str">
        <f>DBCS(事業者情報!$I$12)</f>
        <v/>
      </c>
      <c r="M116" s="1728"/>
      <c r="N116" s="1361" t="str">
        <f>DBCS(事業者情報!$J$12)</f>
        <v/>
      </c>
      <c r="O116" s="1363"/>
      <c r="P116" s="1363"/>
      <c r="Q116" s="1363"/>
      <c r="R116" s="1363"/>
      <c r="S116" s="1363"/>
      <c r="T116" s="1363"/>
      <c r="U116" s="1363"/>
      <c r="V116" s="1363" t="str">
        <f>DBCS(事業者情報!$M$12)</f>
        <v/>
      </c>
      <c r="W116" s="1363"/>
      <c r="X116" s="1363"/>
      <c r="Y116" s="1363"/>
      <c r="Z116" s="1363"/>
      <c r="AA116" s="1363"/>
      <c r="AB116" s="1363"/>
      <c r="AC116" s="1363"/>
      <c r="AD116" s="1363" t="str">
        <f>DBCS(事業者情報!$P$12)</f>
        <v/>
      </c>
      <c r="AE116" s="1363"/>
      <c r="AF116" s="1363"/>
      <c r="AG116" s="1363"/>
      <c r="AH116" s="1363"/>
      <c r="AI116" s="1363"/>
      <c r="AJ116" s="1363"/>
      <c r="AK116" s="1364"/>
      <c r="AL116" s="215" t="s">
        <v>225</v>
      </c>
      <c r="AM116" s="216"/>
      <c r="AN116" s="216"/>
      <c r="AO116" s="216"/>
      <c r="AP116" s="216"/>
      <c r="AQ116" s="216"/>
      <c r="AR116" s="216"/>
      <c r="AS116" s="217"/>
      <c r="AT116" s="217"/>
      <c r="AU116" s="217"/>
      <c r="AV116" s="217"/>
      <c r="AW116" s="217"/>
      <c r="AX116" s="217"/>
      <c r="AY116" s="217"/>
      <c r="AZ116" s="217"/>
      <c r="BA116" s="217"/>
      <c r="BB116" s="217"/>
      <c r="BC116" s="217"/>
      <c r="BD116" s="217"/>
      <c r="BE116" s="216"/>
      <c r="BF116" s="216"/>
      <c r="BG116" s="216"/>
      <c r="BH116" s="216"/>
      <c r="BI116" s="216"/>
      <c r="BJ116" s="216"/>
      <c r="BK116" s="216"/>
      <c r="BL116" s="216"/>
      <c r="BM116" s="218"/>
      <c r="BN116" s="174"/>
      <c r="BO116" s="1713"/>
      <c r="BP116" s="1716" t="s">
        <v>221</v>
      </c>
      <c r="BQ116" s="1716"/>
      <c r="BR116" s="1716"/>
      <c r="BS116" s="1717" t="s">
        <v>222</v>
      </c>
      <c r="BT116" s="1718"/>
      <c r="BU116" s="1718"/>
      <c r="BV116" s="1718"/>
      <c r="BW116" s="1718"/>
      <c r="BX116" s="1718"/>
      <c r="BY116" s="1719"/>
      <c r="BZ116" s="1727" t="str">
        <f>DBCS(事業者情報!$I$12)</f>
        <v/>
      </c>
      <c r="CA116" s="1728"/>
      <c r="CB116" s="1361" t="str">
        <f>DBCS(事業者情報!$J$12)</f>
        <v/>
      </c>
      <c r="CC116" s="1363"/>
      <c r="CD116" s="1363"/>
      <c r="CE116" s="1363"/>
      <c r="CF116" s="1363"/>
      <c r="CG116" s="1363"/>
      <c r="CH116" s="1363"/>
      <c r="CI116" s="1363"/>
      <c r="CJ116" s="1363" t="str">
        <f>DBCS(事業者情報!$M$12)</f>
        <v/>
      </c>
      <c r="CK116" s="1363"/>
      <c r="CL116" s="1363"/>
      <c r="CM116" s="1363"/>
      <c r="CN116" s="1363"/>
      <c r="CO116" s="1363"/>
      <c r="CP116" s="1363"/>
      <c r="CQ116" s="1363"/>
      <c r="CR116" s="1363" t="str">
        <f>DBCS(事業者情報!$P$12)</f>
        <v/>
      </c>
      <c r="CS116" s="1363"/>
      <c r="CT116" s="1363"/>
      <c r="CU116" s="1363"/>
      <c r="CV116" s="1363"/>
      <c r="CW116" s="1363"/>
      <c r="CX116" s="1363"/>
      <c r="CY116" s="1364"/>
      <c r="CZ116" s="215" t="s">
        <v>225</v>
      </c>
      <c r="DA116" s="216"/>
      <c r="DB116" s="216"/>
      <c r="DC116" s="216"/>
      <c r="DD116" s="216"/>
      <c r="DE116" s="216"/>
      <c r="DF116" s="216"/>
      <c r="DG116" s="217"/>
      <c r="DH116" s="217"/>
      <c r="DI116" s="217"/>
      <c r="DJ116" s="217"/>
      <c r="DK116" s="217"/>
      <c r="DL116" s="217"/>
      <c r="DM116" s="217"/>
      <c r="DN116" s="217"/>
      <c r="DO116" s="217"/>
      <c r="DP116" s="217"/>
      <c r="DQ116" s="217"/>
      <c r="DR116" s="217"/>
      <c r="DS116" s="216"/>
      <c r="DT116" s="216"/>
      <c r="DU116" s="216"/>
      <c r="DV116" s="216"/>
      <c r="DW116" s="216"/>
      <c r="DX116" s="216"/>
      <c r="DY116" s="216"/>
      <c r="DZ116" s="216"/>
      <c r="EA116" s="218"/>
    </row>
    <row r="117" spans="1:131" ht="47.25" customHeight="1" x14ac:dyDescent="0.15">
      <c r="A117" s="1713"/>
      <c r="B117" s="1716"/>
      <c r="C117" s="1716"/>
      <c r="D117" s="1716"/>
      <c r="E117" s="1717" t="s">
        <v>284</v>
      </c>
      <c r="F117" s="1718"/>
      <c r="G117" s="1718"/>
      <c r="H117" s="1718"/>
      <c r="I117" s="1718"/>
      <c r="J117" s="1718"/>
      <c r="K117" s="1719"/>
      <c r="L117" s="1729">
        <f>事業者情報!$I$9</f>
        <v>0</v>
      </c>
      <c r="M117" s="1730"/>
      <c r="N117" s="1730"/>
      <c r="O117" s="1730"/>
      <c r="P117" s="1730"/>
      <c r="Q117" s="1730"/>
      <c r="R117" s="1730"/>
      <c r="S117" s="1730"/>
      <c r="T117" s="1730"/>
      <c r="U117" s="1730"/>
      <c r="V117" s="1730"/>
      <c r="W117" s="1730"/>
      <c r="X117" s="1730"/>
      <c r="Y117" s="1730"/>
      <c r="Z117" s="1730"/>
      <c r="AA117" s="1730"/>
      <c r="AB117" s="1730"/>
      <c r="AC117" s="1730"/>
      <c r="AD117" s="1730"/>
      <c r="AE117" s="1730"/>
      <c r="AF117" s="1730"/>
      <c r="AG117" s="1730"/>
      <c r="AH117" s="1730"/>
      <c r="AI117" s="1730"/>
      <c r="AJ117" s="1730"/>
      <c r="AK117" s="1730"/>
      <c r="AL117" s="1730"/>
      <c r="AM117" s="1730"/>
      <c r="AN117" s="1730"/>
      <c r="AO117" s="1730"/>
      <c r="AP117" s="1730"/>
      <c r="AQ117" s="1730"/>
      <c r="AR117" s="1730"/>
      <c r="AS117" s="1730"/>
      <c r="AT117" s="1730"/>
      <c r="AU117" s="1730"/>
      <c r="AV117" s="1730"/>
      <c r="AW117" s="1730"/>
      <c r="AX117" s="1730"/>
      <c r="AY117" s="1730"/>
      <c r="AZ117" s="1730"/>
      <c r="BA117" s="1730"/>
      <c r="BB117" s="1730"/>
      <c r="BC117" s="1730"/>
      <c r="BD117" s="1730"/>
      <c r="BE117" s="1730"/>
      <c r="BF117" s="1730"/>
      <c r="BG117" s="1730"/>
      <c r="BH117" s="1730"/>
      <c r="BI117" s="1730"/>
      <c r="BJ117" s="1730"/>
      <c r="BK117" s="1730"/>
      <c r="BL117" s="1730"/>
      <c r="BM117" s="1731"/>
      <c r="BN117" s="173"/>
      <c r="BO117" s="1713"/>
      <c r="BP117" s="1716"/>
      <c r="BQ117" s="1716"/>
      <c r="BR117" s="1716"/>
      <c r="BS117" s="1717" t="s">
        <v>223</v>
      </c>
      <c r="BT117" s="1718"/>
      <c r="BU117" s="1718"/>
      <c r="BV117" s="1718"/>
      <c r="BW117" s="1718"/>
      <c r="BX117" s="1718"/>
      <c r="BY117" s="1719"/>
      <c r="BZ117" s="1729">
        <f>事業者情報!$I$9</f>
        <v>0</v>
      </c>
      <c r="CA117" s="1730"/>
      <c r="CB117" s="1730"/>
      <c r="CC117" s="1730"/>
      <c r="CD117" s="1730"/>
      <c r="CE117" s="1730"/>
      <c r="CF117" s="1730"/>
      <c r="CG117" s="1730"/>
      <c r="CH117" s="1730"/>
      <c r="CI117" s="1730"/>
      <c r="CJ117" s="1730"/>
      <c r="CK117" s="1730"/>
      <c r="CL117" s="1730"/>
      <c r="CM117" s="1730"/>
      <c r="CN117" s="1730"/>
      <c r="CO117" s="1730"/>
      <c r="CP117" s="1730"/>
      <c r="CQ117" s="1730"/>
      <c r="CR117" s="1730"/>
      <c r="CS117" s="1730"/>
      <c r="CT117" s="1730"/>
      <c r="CU117" s="1730"/>
      <c r="CV117" s="1730"/>
      <c r="CW117" s="1730"/>
      <c r="CX117" s="1730"/>
      <c r="CY117" s="1730"/>
      <c r="CZ117" s="1730"/>
      <c r="DA117" s="1730"/>
      <c r="DB117" s="1730"/>
      <c r="DC117" s="1730"/>
      <c r="DD117" s="1730"/>
      <c r="DE117" s="1730"/>
      <c r="DF117" s="1730"/>
      <c r="DG117" s="1730"/>
      <c r="DH117" s="1730"/>
      <c r="DI117" s="1730"/>
      <c r="DJ117" s="1730"/>
      <c r="DK117" s="1730"/>
      <c r="DL117" s="1730"/>
      <c r="DM117" s="1730"/>
      <c r="DN117" s="1730"/>
      <c r="DO117" s="1730"/>
      <c r="DP117" s="1730"/>
      <c r="DQ117" s="1730"/>
      <c r="DR117" s="1730"/>
      <c r="DS117" s="1730"/>
      <c r="DT117" s="1730"/>
      <c r="DU117" s="1730"/>
      <c r="DV117" s="1730"/>
      <c r="DW117" s="1730"/>
      <c r="DX117" s="1730"/>
      <c r="DY117" s="1730"/>
      <c r="DZ117" s="1730"/>
      <c r="EA117" s="1731"/>
    </row>
    <row r="118" spans="1:131" ht="33.75" customHeight="1" x14ac:dyDescent="0.2">
      <c r="A118" s="1713"/>
      <c r="B118" s="1716"/>
      <c r="C118" s="1716"/>
      <c r="D118" s="1716"/>
      <c r="E118" s="1717" t="s">
        <v>285</v>
      </c>
      <c r="F118" s="1718"/>
      <c r="G118" s="1718"/>
      <c r="H118" s="1718"/>
      <c r="I118" s="1718"/>
      <c r="J118" s="1718"/>
      <c r="K118" s="1719"/>
      <c r="L118" s="1722">
        <f>事業者情報!$I$10</f>
        <v>0</v>
      </c>
      <c r="M118" s="1723"/>
      <c r="N118" s="1723"/>
      <c r="O118" s="1723"/>
      <c r="P118" s="1723"/>
      <c r="Q118" s="1723"/>
      <c r="R118" s="1723"/>
      <c r="S118" s="1723"/>
      <c r="T118" s="1723"/>
      <c r="U118" s="1723"/>
      <c r="V118" s="1723"/>
      <c r="W118" s="1723"/>
      <c r="X118" s="1723"/>
      <c r="Y118" s="1723"/>
      <c r="Z118" s="1723"/>
      <c r="AA118" s="1723"/>
      <c r="AB118" s="1723"/>
      <c r="AC118" s="1723"/>
      <c r="AD118" s="1723"/>
      <c r="AE118" s="1723"/>
      <c r="AF118" s="1723"/>
      <c r="AG118" s="1723"/>
      <c r="AH118" s="1723"/>
      <c r="AI118" s="1723"/>
      <c r="AJ118" s="1723"/>
      <c r="AK118" s="1723"/>
      <c r="AL118" s="1723"/>
      <c r="AM118" s="1723"/>
      <c r="AN118" s="1723"/>
      <c r="AO118" s="1723"/>
      <c r="AP118" s="1723"/>
      <c r="AQ118" s="1723"/>
      <c r="AR118" s="1723"/>
      <c r="AS118" s="1723"/>
      <c r="AT118" s="1723"/>
      <c r="AU118" s="1723"/>
      <c r="AV118" s="1721" t="s">
        <v>102</v>
      </c>
      <c r="AW118" s="1721"/>
      <c r="AX118" s="1721"/>
      <c r="AY118" s="219"/>
      <c r="AZ118" s="220">
        <f>事業者情報!$I$11</f>
        <v>0</v>
      </c>
      <c r="BA118" s="219"/>
      <c r="BB118" s="219"/>
      <c r="BC118" s="219"/>
      <c r="BD118" s="219"/>
      <c r="BE118" s="219"/>
      <c r="BF118" s="219"/>
      <c r="BG118" s="219"/>
      <c r="BH118" s="219"/>
      <c r="BI118" s="219"/>
      <c r="BJ118" s="219"/>
      <c r="BK118" s="219"/>
      <c r="BL118" s="219"/>
      <c r="BM118" s="221"/>
      <c r="BN118" s="173"/>
      <c r="BO118" s="1713"/>
      <c r="BP118" s="1716"/>
      <c r="BQ118" s="1716"/>
      <c r="BR118" s="1716"/>
      <c r="BS118" s="1717" t="s">
        <v>224</v>
      </c>
      <c r="BT118" s="1718"/>
      <c r="BU118" s="1718"/>
      <c r="BV118" s="1718"/>
      <c r="BW118" s="1718"/>
      <c r="BX118" s="1718"/>
      <c r="BY118" s="1719"/>
      <c r="BZ118" s="1722">
        <f>事業者情報!$I$10</f>
        <v>0</v>
      </c>
      <c r="CA118" s="1723"/>
      <c r="CB118" s="1723"/>
      <c r="CC118" s="1723"/>
      <c r="CD118" s="1723"/>
      <c r="CE118" s="1723"/>
      <c r="CF118" s="1723"/>
      <c r="CG118" s="1723"/>
      <c r="CH118" s="1723"/>
      <c r="CI118" s="1723"/>
      <c r="CJ118" s="1723"/>
      <c r="CK118" s="1723"/>
      <c r="CL118" s="1723"/>
      <c r="CM118" s="1723"/>
      <c r="CN118" s="1723"/>
      <c r="CO118" s="1723"/>
      <c r="CP118" s="1723"/>
      <c r="CQ118" s="1723"/>
      <c r="CR118" s="1723"/>
      <c r="CS118" s="1723"/>
      <c r="CT118" s="1723"/>
      <c r="CU118" s="1723"/>
      <c r="CV118" s="1723"/>
      <c r="CW118" s="1723"/>
      <c r="CX118" s="1723"/>
      <c r="CY118" s="1723"/>
      <c r="CZ118" s="1723"/>
      <c r="DA118" s="1723"/>
      <c r="DB118" s="1723"/>
      <c r="DC118" s="1723"/>
      <c r="DD118" s="1723"/>
      <c r="DE118" s="1723"/>
      <c r="DF118" s="1723"/>
      <c r="DG118" s="1723"/>
      <c r="DH118" s="1723"/>
      <c r="DI118" s="1723"/>
      <c r="DJ118" s="1721" t="s">
        <v>102</v>
      </c>
      <c r="DK118" s="1721"/>
      <c r="DL118" s="1721"/>
      <c r="DM118" s="219"/>
      <c r="DN118" s="220">
        <f>事業者情報!$I$11</f>
        <v>0</v>
      </c>
      <c r="DO118" s="219"/>
      <c r="DP118" s="219"/>
      <c r="DQ118" s="219"/>
      <c r="DR118" s="219"/>
      <c r="DS118" s="219"/>
      <c r="DT118" s="219"/>
      <c r="DU118" s="219"/>
      <c r="DV118" s="219"/>
      <c r="DW118" s="219"/>
      <c r="DX118" s="219"/>
      <c r="DY118" s="219"/>
      <c r="DZ118" s="219"/>
      <c r="EA118" s="221"/>
    </row>
    <row r="119" spans="1:131" ht="12" customHeight="1" x14ac:dyDescent="0.15">
      <c r="A119" s="174"/>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4"/>
      <c r="BI119" s="174"/>
      <c r="BJ119" s="174"/>
      <c r="BK119" s="174"/>
      <c r="BL119" s="174"/>
      <c r="BM119" s="174"/>
      <c r="BN119" s="174"/>
      <c r="BO119" s="174"/>
      <c r="BP119" s="174"/>
      <c r="BQ119" s="174"/>
      <c r="BR119" s="174"/>
      <c r="BS119" s="174"/>
      <c r="BT119" s="174"/>
      <c r="BU119" s="174"/>
      <c r="BV119" s="174"/>
      <c r="BW119" s="174"/>
      <c r="BX119" s="174"/>
      <c r="BY119" s="174"/>
      <c r="BZ119" s="174"/>
      <c r="CA119" s="174"/>
      <c r="CB119" s="174"/>
      <c r="CC119" s="174"/>
      <c r="CD119" s="174"/>
      <c r="CE119" s="174"/>
      <c r="CF119" s="174"/>
      <c r="CG119" s="174"/>
      <c r="CH119" s="174"/>
      <c r="CI119" s="174"/>
      <c r="CJ119" s="174"/>
      <c r="CK119" s="174"/>
      <c r="CL119" s="174"/>
      <c r="CM119" s="174"/>
      <c r="CN119" s="174"/>
      <c r="CO119" s="174"/>
      <c r="CP119" s="174"/>
      <c r="CQ119" s="174"/>
      <c r="CR119" s="174"/>
      <c r="CS119" s="174"/>
      <c r="CT119" s="174"/>
      <c r="CU119" s="174"/>
      <c r="CV119" s="174"/>
      <c r="CW119" s="174"/>
      <c r="CX119" s="174"/>
      <c r="CY119" s="174"/>
      <c r="CZ119" s="174"/>
      <c r="DA119" s="174"/>
      <c r="DB119" s="174"/>
      <c r="DC119" s="174"/>
      <c r="DD119" s="174"/>
      <c r="DE119" s="174"/>
      <c r="DF119" s="174"/>
      <c r="DG119" s="174"/>
      <c r="DH119" s="174"/>
      <c r="DI119" s="174"/>
      <c r="DJ119" s="174"/>
      <c r="DK119" s="174"/>
      <c r="DL119" s="174"/>
      <c r="DM119" s="174"/>
      <c r="DN119" s="174"/>
      <c r="DO119" s="174"/>
      <c r="DP119" s="174"/>
      <c r="DQ119" s="174"/>
      <c r="DR119" s="174"/>
      <c r="DS119" s="174"/>
      <c r="DT119" s="174"/>
      <c r="DU119" s="174"/>
      <c r="DV119" s="174"/>
      <c r="DW119" s="174"/>
      <c r="DX119" s="174"/>
      <c r="DY119" s="174"/>
      <c r="DZ119" s="174"/>
      <c r="EA119" s="174"/>
    </row>
  </sheetData>
  <sheetProtection algorithmName="SHA-512" hashValue="F+FIRt27HYRl+O1TAZ1ZMxSX6VeMZ+AqsLaf1ioVUZAs43/0rwNWMiVjEuQ34CE/GdEHy1+mulFSlk9WxxI/EA==" saltValue="PwUeUyJNFPrrVkYwod8hbw==" spinCount="100000" sheet="1" formatCells="0" formatColumns="0" formatRows="0" insertColumns="0" insertRows="0" deleteColumns="0" deleteRows="0"/>
  <mergeCells count="1288">
    <mergeCell ref="AG36:AK36"/>
    <mergeCell ref="W90:AA90"/>
    <mergeCell ref="AB90:AE90"/>
    <mergeCell ref="BG89:BM89"/>
    <mergeCell ref="J97:P97"/>
    <mergeCell ref="Q97:V97"/>
    <mergeCell ref="Y94:Z96"/>
    <mergeCell ref="AA94:AC96"/>
    <mergeCell ref="F88:J89"/>
    <mergeCell ref="AP96:AU97"/>
    <mergeCell ref="AC48:AE51"/>
    <mergeCell ref="AC52:AE53"/>
    <mergeCell ref="AF48:AF53"/>
    <mergeCell ref="W48:Y51"/>
    <mergeCell ref="Z48:AB51"/>
    <mergeCell ref="E55:K55"/>
    <mergeCell ref="F63:G63"/>
    <mergeCell ref="H63:I63"/>
    <mergeCell ref="J63:K63"/>
    <mergeCell ref="L63:M63"/>
    <mergeCell ref="F92:J93"/>
    <mergeCell ref="AV56:AX56"/>
    <mergeCell ref="AG53:AI53"/>
    <mergeCell ref="AV92:BA93"/>
    <mergeCell ref="BB92:BM92"/>
    <mergeCell ref="R92:V93"/>
    <mergeCell ref="CW89:DC89"/>
    <mergeCell ref="DI89:DO89"/>
    <mergeCell ref="DU89:EA89"/>
    <mergeCell ref="BP88:BS89"/>
    <mergeCell ref="BS94:BW94"/>
    <mergeCell ref="BX94:CL94"/>
    <mergeCell ref="DV112:DX113"/>
    <mergeCell ref="AI89:AO89"/>
    <mergeCell ref="AP94:AU95"/>
    <mergeCell ref="BB94:BG95"/>
    <mergeCell ref="CM94:CN96"/>
    <mergeCell ref="CO94:CQ96"/>
    <mergeCell ref="DD94:DI95"/>
    <mergeCell ref="AU89:BA89"/>
    <mergeCell ref="AP53:AR53"/>
    <mergeCell ref="W89:AC89"/>
    <mergeCell ref="B116:D118"/>
    <mergeCell ref="BP116:BR118"/>
    <mergeCell ref="T83:AA83"/>
    <mergeCell ref="BP72:BX72"/>
    <mergeCell ref="BY72:CG74"/>
    <mergeCell ref="AB83:AG83"/>
    <mergeCell ref="AL83:AM83"/>
    <mergeCell ref="BR104:BR106"/>
    <mergeCell ref="BS104:BW104"/>
    <mergeCell ref="BX104:CL104"/>
    <mergeCell ref="CE103:CJ103"/>
    <mergeCell ref="BZ117:EA117"/>
    <mergeCell ref="BT90:BX91"/>
    <mergeCell ref="BY90:CE91"/>
    <mergeCell ref="DV96:EA96"/>
    <mergeCell ref="K89:Q89"/>
    <mergeCell ref="B110:D113"/>
    <mergeCell ref="AJ53:AL53"/>
    <mergeCell ref="AM53:AO53"/>
    <mergeCell ref="N110:P113"/>
    <mergeCell ref="Q110:V110"/>
    <mergeCell ref="W110:Y113"/>
    <mergeCell ref="Z110:AB113"/>
    <mergeCell ref="G83:Q83"/>
    <mergeCell ref="DY112:EA113"/>
    <mergeCell ref="L116:M116"/>
    <mergeCell ref="N116:U116"/>
    <mergeCell ref="DP94:DU95"/>
    <mergeCell ref="AV95:BA95"/>
    <mergeCell ref="BH95:BM95"/>
    <mergeCell ref="BS95:BW96"/>
    <mergeCell ref="BX95:CL96"/>
    <mergeCell ref="DJ95:DO95"/>
    <mergeCell ref="BY89:CE89"/>
    <mergeCell ref="W91:AA91"/>
    <mergeCell ref="AB91:AE91"/>
    <mergeCell ref="AF91:AI91"/>
    <mergeCell ref="BB91:BM91"/>
    <mergeCell ref="CK91:CO91"/>
    <mergeCell ref="CP91:CS91"/>
    <mergeCell ref="E56:K56"/>
    <mergeCell ref="L56:AU56"/>
    <mergeCell ref="T63:U63"/>
    <mergeCell ref="J58:K58"/>
    <mergeCell ref="B54:D56"/>
    <mergeCell ref="E54:K54"/>
    <mergeCell ref="L54:M54"/>
    <mergeCell ref="AP92:AU93"/>
    <mergeCell ref="BP94:BR97"/>
    <mergeCell ref="BB96:BG97"/>
    <mergeCell ref="AV97:BA97"/>
    <mergeCell ref="BH97:BM97"/>
    <mergeCell ref="BX97:CD97"/>
    <mergeCell ref="AJ95:AO97"/>
    <mergeCell ref="B88:E89"/>
    <mergeCell ref="R88:V89"/>
    <mergeCell ref="AD88:AH89"/>
    <mergeCell ref="AP88:AT89"/>
    <mergeCell ref="BB88:BF89"/>
    <mergeCell ref="CK89:CQ89"/>
    <mergeCell ref="H52:J53"/>
    <mergeCell ref="K48:M51"/>
    <mergeCell ref="K52:M53"/>
    <mergeCell ref="Z63:AA63"/>
    <mergeCell ref="AB63:AC63"/>
    <mergeCell ref="AD63:AE63"/>
    <mergeCell ref="AF63:AG63"/>
    <mergeCell ref="AH63:AI63"/>
    <mergeCell ref="AJ63:AK63"/>
    <mergeCell ref="N63:O63"/>
    <mergeCell ref="P63:Q63"/>
    <mergeCell ref="R63:S63"/>
    <mergeCell ref="B48:D51"/>
    <mergeCell ref="E48:G51"/>
    <mergeCell ref="Q48:V48"/>
    <mergeCell ref="AP52:AR52"/>
    <mergeCell ref="V63:W63"/>
    <mergeCell ref="X63:Y63"/>
    <mergeCell ref="BH96:BM96"/>
    <mergeCell ref="R90:V91"/>
    <mergeCell ref="DV95:EA95"/>
    <mergeCell ref="DP96:DU97"/>
    <mergeCell ref="DJ97:DO97"/>
    <mergeCell ref="DV97:EA97"/>
    <mergeCell ref="CE97:CJ97"/>
    <mergeCell ref="CK97:CQ97"/>
    <mergeCell ref="DV94:EA94"/>
    <mergeCell ref="CX95:DC97"/>
    <mergeCell ref="DD96:DI97"/>
    <mergeCell ref="DJ96:DO96"/>
    <mergeCell ref="DD90:DI91"/>
    <mergeCell ref="BS118:BY118"/>
    <mergeCell ref="BZ118:DI118"/>
    <mergeCell ref="CX90:DC91"/>
    <mergeCell ref="AF90:AI90"/>
    <mergeCell ref="DP90:EA90"/>
    <mergeCell ref="CF90:CJ91"/>
    <mergeCell ref="CK90:CO90"/>
    <mergeCell ref="CP90:CS90"/>
    <mergeCell ref="DP91:EA91"/>
    <mergeCell ref="DP93:EA93"/>
    <mergeCell ref="DY101:DZ101"/>
    <mergeCell ref="DQ98:DS99"/>
    <mergeCell ref="DT98:EA99"/>
    <mergeCell ref="DW103:DX103"/>
    <mergeCell ref="DY103:DZ103"/>
    <mergeCell ref="DU103:DV103"/>
    <mergeCell ref="DQ101:DS102"/>
    <mergeCell ref="DT102:DV102"/>
    <mergeCell ref="BX101:CL101"/>
    <mergeCell ref="BS117:BY117"/>
    <mergeCell ref="BH94:BM94"/>
    <mergeCell ref="DP32:DU33"/>
    <mergeCell ref="CU37:CY37"/>
    <mergeCell ref="CR36:CS47"/>
    <mergeCell ref="CT36:CT38"/>
    <mergeCell ref="CU36:CY36"/>
    <mergeCell ref="CZ36:DN36"/>
    <mergeCell ref="DO36:DP37"/>
    <mergeCell ref="CZ37:DN37"/>
    <mergeCell ref="CU38:DS38"/>
    <mergeCell ref="DQ42:DS43"/>
    <mergeCell ref="BS38:CQ38"/>
    <mergeCell ref="CM39:CN40"/>
    <mergeCell ref="BS42:BW42"/>
    <mergeCell ref="AL47:BE47"/>
    <mergeCell ref="CT39:CT41"/>
    <mergeCell ref="BH32:BM32"/>
    <mergeCell ref="BP32:BR35"/>
    <mergeCell ref="BS32:BW32"/>
    <mergeCell ref="BX32:CL32"/>
    <mergeCell ref="CX32:DC32"/>
    <mergeCell ref="CU47:DS47"/>
    <mergeCell ref="DQ45:DS46"/>
    <mergeCell ref="AV35:BA35"/>
    <mergeCell ref="BH35:BM35"/>
    <mergeCell ref="BS33:BW34"/>
    <mergeCell ref="BX33:CL34"/>
    <mergeCell ref="AP32:AU33"/>
    <mergeCell ref="AV33:BA33"/>
    <mergeCell ref="BS43:BW43"/>
    <mergeCell ref="BS37:BW37"/>
    <mergeCell ref="BA36:BB37"/>
    <mergeCell ref="BF36:BM36"/>
    <mergeCell ref="CR88:CV89"/>
    <mergeCell ref="DD88:DH89"/>
    <mergeCell ref="DP88:DT89"/>
    <mergeCell ref="CO32:CQ34"/>
    <mergeCell ref="BH33:BM33"/>
    <mergeCell ref="AP34:AU35"/>
    <mergeCell ref="AV34:BA34"/>
    <mergeCell ref="BB34:BG35"/>
    <mergeCell ref="DD32:DI33"/>
    <mergeCell ref="DV32:EA32"/>
    <mergeCell ref="DJ32:DO32"/>
    <mergeCell ref="CU46:CY46"/>
    <mergeCell ref="CZ46:DN46"/>
    <mergeCell ref="DJ34:DO34"/>
    <mergeCell ref="DP34:DU35"/>
    <mergeCell ref="DV34:EA34"/>
    <mergeCell ref="DJ35:DO35"/>
    <mergeCell ref="DV35:EA35"/>
    <mergeCell ref="DJ33:DO33"/>
    <mergeCell ref="DV33:EA33"/>
    <mergeCell ref="DD34:DI35"/>
    <mergeCell ref="DQ36:DS37"/>
    <mergeCell ref="DT36:EA47"/>
    <mergeCell ref="DO45:DP46"/>
    <mergeCell ref="CU39:CY39"/>
    <mergeCell ref="CZ39:DN39"/>
    <mergeCell ref="DO39:DP40"/>
    <mergeCell ref="DQ39:DS40"/>
    <mergeCell ref="CU40:CY40"/>
    <mergeCell ref="CZ40:DN40"/>
    <mergeCell ref="CX33:DC35"/>
    <mergeCell ref="CR32:CW35"/>
    <mergeCell ref="P1:AC1"/>
    <mergeCell ref="CD1:CQ1"/>
    <mergeCell ref="B2:E6"/>
    <mergeCell ref="F2:G6"/>
    <mergeCell ref="H2:AL6"/>
    <mergeCell ref="AM2:AN6"/>
    <mergeCell ref="AO2:AU2"/>
    <mergeCell ref="AV2:BM2"/>
    <mergeCell ref="BP2:BS6"/>
    <mergeCell ref="BT2:BU6"/>
    <mergeCell ref="BD6:BM6"/>
    <mergeCell ref="B13:D13"/>
    <mergeCell ref="E13:G13"/>
    <mergeCell ref="H13:J13"/>
    <mergeCell ref="T13:W13"/>
    <mergeCell ref="X13:Y13"/>
    <mergeCell ref="AC13:AF13"/>
    <mergeCell ref="B8:M9"/>
    <mergeCell ref="CB9:CN9"/>
    <mergeCell ref="B11:G12"/>
    <mergeCell ref="H11:J12"/>
    <mergeCell ref="AG13:AH13"/>
    <mergeCell ref="AI13:AL13"/>
    <mergeCell ref="AM13:AN13"/>
    <mergeCell ref="AO13:AR13"/>
    <mergeCell ref="AS13:AT13"/>
    <mergeCell ref="AU13:AX13"/>
    <mergeCell ref="AY13:BA13"/>
    <mergeCell ref="BP13:BR13"/>
    <mergeCell ref="N9:Z9"/>
    <mergeCell ref="AA9:AM9"/>
    <mergeCell ref="AN9:AZ9"/>
    <mergeCell ref="B7:M7"/>
    <mergeCell ref="N7:Z7"/>
    <mergeCell ref="AA7:AM7"/>
    <mergeCell ref="AN7:AZ7"/>
    <mergeCell ref="BA7:BM7"/>
    <mergeCell ref="BP7:CA7"/>
    <mergeCell ref="AV4:BM4"/>
    <mergeCell ref="DC4:DI4"/>
    <mergeCell ref="DJ4:EA4"/>
    <mergeCell ref="AO5:AP6"/>
    <mergeCell ref="AU5:BC5"/>
    <mergeCell ref="BD5:BM5"/>
    <mergeCell ref="DC5:DD6"/>
    <mergeCell ref="DI5:DQ5"/>
    <mergeCell ref="DR5:EA5"/>
    <mergeCell ref="AT6:BC6"/>
    <mergeCell ref="BV2:CZ6"/>
    <mergeCell ref="DA2:DB6"/>
    <mergeCell ref="CB7:CN7"/>
    <mergeCell ref="DC2:DI2"/>
    <mergeCell ref="DJ2:EA2"/>
    <mergeCell ref="AO3:AU3"/>
    <mergeCell ref="AV3:BA3"/>
    <mergeCell ref="BB3:BG3"/>
    <mergeCell ref="BH3:BM3"/>
    <mergeCell ref="DC3:EA3"/>
    <mergeCell ref="AO4:AU4"/>
    <mergeCell ref="DH6:DQ6"/>
    <mergeCell ref="DR6:EA6"/>
    <mergeCell ref="CO9:DA9"/>
    <mergeCell ref="DB9:DN9"/>
    <mergeCell ref="DO9:EA9"/>
    <mergeCell ref="BJ10:BM12"/>
    <mergeCell ref="CO7:DA7"/>
    <mergeCell ref="DB7:DN7"/>
    <mergeCell ref="DO7:EA7"/>
    <mergeCell ref="T10:AT10"/>
    <mergeCell ref="AU10:AX12"/>
    <mergeCell ref="AY10:BI11"/>
    <mergeCell ref="Z12:AH12"/>
    <mergeCell ref="AI12:AN12"/>
    <mergeCell ref="AO12:AT12"/>
    <mergeCell ref="AY12:BE12"/>
    <mergeCell ref="BP8:CA9"/>
    <mergeCell ref="T11:AT11"/>
    <mergeCell ref="BA9:BM9"/>
    <mergeCell ref="B10:J10"/>
    <mergeCell ref="K10:S12"/>
    <mergeCell ref="DX13:EA13"/>
    <mergeCell ref="BJ13:BM13"/>
    <mergeCell ref="BB13:BE13"/>
    <mergeCell ref="BF13:BI13"/>
    <mergeCell ref="BP10:BX10"/>
    <mergeCell ref="BY10:CG12"/>
    <mergeCell ref="CH10:DH10"/>
    <mergeCell ref="DI10:DL12"/>
    <mergeCell ref="DM10:DW11"/>
    <mergeCell ref="BP11:BU12"/>
    <mergeCell ref="BV11:BX12"/>
    <mergeCell ref="CH11:DH11"/>
    <mergeCell ref="CH12:CM12"/>
    <mergeCell ref="CN12:CV12"/>
    <mergeCell ref="CQ13:CT13"/>
    <mergeCell ref="CU13:CV13"/>
    <mergeCell ref="CW13:CZ13"/>
    <mergeCell ref="DA13:DB13"/>
    <mergeCell ref="DC13:DF13"/>
    <mergeCell ref="BF12:BI12"/>
    <mergeCell ref="DM12:DS12"/>
    <mergeCell ref="BS13:BU13"/>
    <mergeCell ref="BV13:BX13"/>
    <mergeCell ref="CH13:CK13"/>
    <mergeCell ref="CL13:CM13"/>
    <mergeCell ref="DX10:EA12"/>
    <mergeCell ref="B14:D16"/>
    <mergeCell ref="E14:G16"/>
    <mergeCell ref="DG13:DH13"/>
    <mergeCell ref="DI13:DL13"/>
    <mergeCell ref="DM13:DO13"/>
    <mergeCell ref="BP14:BR16"/>
    <mergeCell ref="BS14:BU16"/>
    <mergeCell ref="BV14:BX16"/>
    <mergeCell ref="BY14:CG16"/>
    <mergeCell ref="CH14:CK16"/>
    <mergeCell ref="CL14:CM16"/>
    <mergeCell ref="CN14:CP16"/>
    <mergeCell ref="CQ14:CT16"/>
    <mergeCell ref="CW14:CZ16"/>
    <mergeCell ref="DC14:DF16"/>
    <mergeCell ref="DI14:DL16"/>
    <mergeCell ref="DM14:DO16"/>
    <mergeCell ref="AO14:AR16"/>
    <mergeCell ref="AU14:AX16"/>
    <mergeCell ref="AY14:BA16"/>
    <mergeCell ref="CB17:CN17"/>
    <mergeCell ref="CO17:DA17"/>
    <mergeCell ref="H14:J16"/>
    <mergeCell ref="K14:S16"/>
    <mergeCell ref="T14:W16"/>
    <mergeCell ref="X14:Y16"/>
    <mergeCell ref="Z14:AB16"/>
    <mergeCell ref="T12:Y12"/>
    <mergeCell ref="DT12:DW12"/>
    <mergeCell ref="DB17:DN17"/>
    <mergeCell ref="DO17:EA17"/>
    <mergeCell ref="BP19:CA20"/>
    <mergeCell ref="CB19:CN20"/>
    <mergeCell ref="CO19:DA20"/>
    <mergeCell ref="DB19:DN20"/>
    <mergeCell ref="DO19:EA20"/>
    <mergeCell ref="DP14:DS16"/>
    <mergeCell ref="DT14:DW16"/>
    <mergeCell ref="DX14:EA16"/>
    <mergeCell ref="DP13:DS13"/>
    <mergeCell ref="DT13:DW13"/>
    <mergeCell ref="AP28:AU29"/>
    <mergeCell ref="AV28:BA29"/>
    <mergeCell ref="BB28:BM28"/>
    <mergeCell ref="K28:Q29"/>
    <mergeCell ref="B22:E25"/>
    <mergeCell ref="F22:BM25"/>
    <mergeCell ref="BP22:BS25"/>
    <mergeCell ref="CW12:DB12"/>
    <mergeCell ref="DC12:DH12"/>
    <mergeCell ref="R21:S21"/>
    <mergeCell ref="T21:AA21"/>
    <mergeCell ref="AL21:AM21"/>
    <mergeCell ref="AN21:AU21"/>
    <mergeCell ref="BP21:BS21"/>
    <mergeCell ref="CF21:CG21"/>
    <mergeCell ref="CH21:CO21"/>
    <mergeCell ref="BF14:BI16"/>
    <mergeCell ref="BJ14:BM16"/>
    <mergeCell ref="B17:M17"/>
    <mergeCell ref="N17:Z17"/>
    <mergeCell ref="AA17:AM17"/>
    <mergeCell ref="AN17:AZ17"/>
    <mergeCell ref="BA17:BM17"/>
    <mergeCell ref="B19:M20"/>
    <mergeCell ref="N19:Z20"/>
    <mergeCell ref="AA19:AM20"/>
    <mergeCell ref="AN19:AZ20"/>
    <mergeCell ref="BA19:BM20"/>
    <mergeCell ref="BB14:BE16"/>
    <mergeCell ref="G21:Q21"/>
    <mergeCell ref="BB21:BF21"/>
    <mergeCell ref="BP17:CA17"/>
    <mergeCell ref="CX30:DC31"/>
    <mergeCell ref="CP31:CS31"/>
    <mergeCell ref="DP31:EA31"/>
    <mergeCell ref="BB31:BM31"/>
    <mergeCell ref="DD30:DI31"/>
    <mergeCell ref="BP28:BS31"/>
    <mergeCell ref="CT31:CW31"/>
    <mergeCell ref="AC14:AF16"/>
    <mergeCell ref="AI14:AL16"/>
    <mergeCell ref="B26:E27"/>
    <mergeCell ref="F26:J27"/>
    <mergeCell ref="R26:V27"/>
    <mergeCell ref="AD26:AH27"/>
    <mergeCell ref="AP26:AT27"/>
    <mergeCell ref="BB26:BF27"/>
    <mergeCell ref="K27:Q27"/>
    <mergeCell ref="W27:AC27"/>
    <mergeCell ref="AI27:AO27"/>
    <mergeCell ref="AU27:BA27"/>
    <mergeCell ref="DP29:EA29"/>
    <mergeCell ref="DP21:DT21"/>
    <mergeCell ref="BU21:CE21"/>
    <mergeCell ref="AB21:AG21"/>
    <mergeCell ref="AV21:BA21"/>
    <mergeCell ref="CP21:CU21"/>
    <mergeCell ref="CZ21:DA21"/>
    <mergeCell ref="DB21:DI21"/>
    <mergeCell ref="DJ21:DO21"/>
    <mergeCell ref="BG21:BK21"/>
    <mergeCell ref="DU21:DY21"/>
    <mergeCell ref="AF28:AI28"/>
    <mergeCell ref="AJ28:AO29"/>
    <mergeCell ref="CK29:CO29"/>
    <mergeCell ref="CP29:CS29"/>
    <mergeCell ref="BT28:BX29"/>
    <mergeCell ref="BY28:CE29"/>
    <mergeCell ref="BB32:BG33"/>
    <mergeCell ref="CF28:CJ29"/>
    <mergeCell ref="BT22:EA25"/>
    <mergeCell ref="B21:E21"/>
    <mergeCell ref="BG27:BM27"/>
    <mergeCell ref="BY27:CE27"/>
    <mergeCell ref="CK27:CQ27"/>
    <mergeCell ref="CW27:DC27"/>
    <mergeCell ref="DI27:DO27"/>
    <mergeCell ref="DU27:EA27"/>
    <mergeCell ref="BP26:BS27"/>
    <mergeCell ref="BT26:BX27"/>
    <mergeCell ref="CF26:CJ27"/>
    <mergeCell ref="CR26:CV27"/>
    <mergeCell ref="DD26:DH27"/>
    <mergeCell ref="DP26:DT27"/>
    <mergeCell ref="DJ30:DO31"/>
    <mergeCell ref="DP30:EA30"/>
    <mergeCell ref="DD28:DI29"/>
    <mergeCell ref="DJ28:DO29"/>
    <mergeCell ref="DP28:EA28"/>
    <mergeCell ref="BY31:CE31"/>
    <mergeCell ref="CK31:CO31"/>
    <mergeCell ref="BT30:BX31"/>
    <mergeCell ref="CF30:CJ31"/>
    <mergeCell ref="CK30:CO30"/>
    <mergeCell ref="CP30:CS30"/>
    <mergeCell ref="CT30:CW30"/>
    <mergeCell ref="AL37:AZ37"/>
    <mergeCell ref="BC36:BE37"/>
    <mergeCell ref="AG37:AK37"/>
    <mergeCell ref="E33:I34"/>
    <mergeCell ref="J33:X34"/>
    <mergeCell ref="Y32:Z34"/>
    <mergeCell ref="AA32:AC34"/>
    <mergeCell ref="CM32:CN34"/>
    <mergeCell ref="W28:AA28"/>
    <mergeCell ref="AB28:AE28"/>
    <mergeCell ref="B32:D35"/>
    <mergeCell ref="E32:I32"/>
    <mergeCell ref="J32:X32"/>
    <mergeCell ref="AD32:AI35"/>
    <mergeCell ref="AJ32:AO32"/>
    <mergeCell ref="AV32:BA32"/>
    <mergeCell ref="BS35:CQ35"/>
    <mergeCell ref="AJ33:AO35"/>
    <mergeCell ref="E35:I35"/>
    <mergeCell ref="J35:P35"/>
    <mergeCell ref="Q35:V35"/>
    <mergeCell ref="W35:AC35"/>
    <mergeCell ref="B28:E31"/>
    <mergeCell ref="F28:J29"/>
    <mergeCell ref="F30:J31"/>
    <mergeCell ref="AB29:AE29"/>
    <mergeCell ref="BH34:BM34"/>
    <mergeCell ref="AF29:AI29"/>
    <mergeCell ref="BB29:BM29"/>
    <mergeCell ref="B36:C47"/>
    <mergeCell ref="D36:D38"/>
    <mergeCell ref="E36:I36"/>
    <mergeCell ref="BX40:CL40"/>
    <mergeCell ref="BS44:CQ44"/>
    <mergeCell ref="BX43:CL43"/>
    <mergeCell ref="CO39:CQ40"/>
    <mergeCell ref="BC42:BE43"/>
    <mergeCell ref="E37:I37"/>
    <mergeCell ref="J37:X37"/>
    <mergeCell ref="D42:D44"/>
    <mergeCell ref="AA42:AC43"/>
    <mergeCell ref="J42:X42"/>
    <mergeCell ref="Y42:Z43"/>
    <mergeCell ref="CK28:CO28"/>
    <mergeCell ref="CP28:CS28"/>
    <mergeCell ref="K31:Q31"/>
    <mergeCell ref="W31:AA31"/>
    <mergeCell ref="AB31:AE31"/>
    <mergeCell ref="AF31:AI31"/>
    <mergeCell ref="R30:V31"/>
    <mergeCell ref="W30:AA30"/>
    <mergeCell ref="AB30:AE30"/>
    <mergeCell ref="AF30:AI30"/>
    <mergeCell ref="AJ30:AO31"/>
    <mergeCell ref="AP30:AU31"/>
    <mergeCell ref="AV30:BA31"/>
    <mergeCell ref="BB30:BM30"/>
    <mergeCell ref="CM36:CN37"/>
    <mergeCell ref="CO36:CQ37"/>
    <mergeCell ref="W29:AA29"/>
    <mergeCell ref="R28:V29"/>
    <mergeCell ref="BS36:BW36"/>
    <mergeCell ref="BF37:BH37"/>
    <mergeCell ref="AL36:AZ36"/>
    <mergeCell ref="J36:X36"/>
    <mergeCell ref="Y36:Z37"/>
    <mergeCell ref="AA36:AC37"/>
    <mergeCell ref="E38:I38"/>
    <mergeCell ref="J38:P38"/>
    <mergeCell ref="Q38:V38"/>
    <mergeCell ref="W38:AC38"/>
    <mergeCell ref="D45:D47"/>
    <mergeCell ref="Q47:V47"/>
    <mergeCell ref="Q41:V41"/>
    <mergeCell ref="W41:AC41"/>
    <mergeCell ref="W47:AC47"/>
    <mergeCell ref="E46:I46"/>
    <mergeCell ref="E47:I47"/>
    <mergeCell ref="E43:I43"/>
    <mergeCell ref="J41:P41"/>
    <mergeCell ref="J43:X43"/>
    <mergeCell ref="J39:X39"/>
    <mergeCell ref="Y39:Z40"/>
    <mergeCell ref="AA39:AC40"/>
    <mergeCell ref="D39:D41"/>
    <mergeCell ref="BG38:BH38"/>
    <mergeCell ref="BF39:BH39"/>
    <mergeCell ref="BR39:BR41"/>
    <mergeCell ref="AL39:AZ39"/>
    <mergeCell ref="AG41:AK41"/>
    <mergeCell ref="AL41:BE41"/>
    <mergeCell ref="AG43:AK43"/>
    <mergeCell ref="AL43:AZ43"/>
    <mergeCell ref="BF43:BM47"/>
    <mergeCell ref="E45:I45"/>
    <mergeCell ref="E44:I44"/>
    <mergeCell ref="BC45:BE46"/>
    <mergeCell ref="BR45:BR47"/>
    <mergeCell ref="AG42:AK42"/>
    <mergeCell ref="AL42:AZ42"/>
    <mergeCell ref="BA42:BB43"/>
    <mergeCell ref="AG40:AK40"/>
    <mergeCell ref="AL40:AZ40"/>
    <mergeCell ref="AG38:AK38"/>
    <mergeCell ref="AL38:BE38"/>
    <mergeCell ref="AG39:AK39"/>
    <mergeCell ref="BC39:BE40"/>
    <mergeCell ref="AG44:AK44"/>
    <mergeCell ref="AL44:BE44"/>
    <mergeCell ref="E40:I40"/>
    <mergeCell ref="E41:I41"/>
    <mergeCell ref="BI40:BJ40"/>
    <mergeCell ref="BK40:BL40"/>
    <mergeCell ref="E39:I39"/>
    <mergeCell ref="BS40:BW40"/>
    <mergeCell ref="CK48:CM51"/>
    <mergeCell ref="Q49:S51"/>
    <mergeCell ref="T49:V51"/>
    <mergeCell ref="J46:X46"/>
    <mergeCell ref="J45:X45"/>
    <mergeCell ref="Y45:Z46"/>
    <mergeCell ref="AA45:AC46"/>
    <mergeCell ref="J44:P44"/>
    <mergeCell ref="BH50:BJ51"/>
    <mergeCell ref="BK50:BM51"/>
    <mergeCell ref="AF45:AF47"/>
    <mergeCell ref="AG45:AK45"/>
    <mergeCell ref="AL45:AZ45"/>
    <mergeCell ref="BA45:BB46"/>
    <mergeCell ref="J47:P47"/>
    <mergeCell ref="AL46:AZ46"/>
    <mergeCell ref="CE49:CG51"/>
    <mergeCell ref="BY48:CA51"/>
    <mergeCell ref="CH49:CJ51"/>
    <mergeCell ref="CM42:CN43"/>
    <mergeCell ref="BA39:BB40"/>
    <mergeCell ref="AF42:AF44"/>
    <mergeCell ref="AD36:AE47"/>
    <mergeCell ref="AF36:AF38"/>
    <mergeCell ref="J40:X40"/>
    <mergeCell ref="AF39:AF41"/>
    <mergeCell ref="BX36:CL36"/>
    <mergeCell ref="BI38:BJ38"/>
    <mergeCell ref="BK38:BL38"/>
    <mergeCell ref="Q44:V44"/>
    <mergeCell ref="W44:AC44"/>
    <mergeCell ref="CU41:DS41"/>
    <mergeCell ref="CU43:CY43"/>
    <mergeCell ref="CZ43:DN43"/>
    <mergeCell ref="CO42:CQ43"/>
    <mergeCell ref="CT42:CT44"/>
    <mergeCell ref="CT45:CT47"/>
    <mergeCell ref="BX42:CL42"/>
    <mergeCell ref="AG46:AK46"/>
    <mergeCell ref="CE48:CJ48"/>
    <mergeCell ref="AV48:BM49"/>
    <mergeCell ref="BG40:BH40"/>
    <mergeCell ref="CU44:DS44"/>
    <mergeCell ref="CU45:CY45"/>
    <mergeCell ref="CZ45:DN45"/>
    <mergeCell ref="E42:I42"/>
    <mergeCell ref="BP48:BR51"/>
    <mergeCell ref="AG50:AI51"/>
    <mergeCell ref="AJ50:AL51"/>
    <mergeCell ref="AM50:AO51"/>
    <mergeCell ref="AP50:AR51"/>
    <mergeCell ref="BS48:BU51"/>
    <mergeCell ref="BV48:BX51"/>
    <mergeCell ref="CB48:CD51"/>
    <mergeCell ref="AS50:AU51"/>
    <mergeCell ref="BE50:BG51"/>
    <mergeCell ref="AV50:BD51"/>
    <mergeCell ref="AG48:AU49"/>
    <mergeCell ref="N48:P51"/>
    <mergeCell ref="CM45:CN46"/>
    <mergeCell ref="CN48:CP51"/>
    <mergeCell ref="CQ48:CS51"/>
    <mergeCell ref="CT48:CT53"/>
    <mergeCell ref="BZ54:CY54"/>
    <mergeCell ref="BS54:BY54"/>
    <mergeCell ref="BS45:BW45"/>
    <mergeCell ref="AG47:AK47"/>
    <mergeCell ref="H48:J51"/>
    <mergeCell ref="DD52:DF52"/>
    <mergeCell ref="DJ48:EA49"/>
    <mergeCell ref="DJ50:DR51"/>
    <mergeCell ref="CU42:CY42"/>
    <mergeCell ref="CZ42:DN42"/>
    <mergeCell ref="DO42:DP43"/>
    <mergeCell ref="DV50:DX51"/>
    <mergeCell ref="CU48:DI49"/>
    <mergeCell ref="DY50:EA51"/>
    <mergeCell ref="DD50:DF51"/>
    <mergeCell ref="DG50:DI51"/>
    <mergeCell ref="DS50:DU51"/>
    <mergeCell ref="DJ52:DR53"/>
    <mergeCell ref="DA50:DC51"/>
    <mergeCell ref="BS47:CQ47"/>
    <mergeCell ref="DY52:EA53"/>
    <mergeCell ref="BE52:BG53"/>
    <mergeCell ref="BH52:BJ53"/>
    <mergeCell ref="BS52:BU53"/>
    <mergeCell ref="BV52:BX53"/>
    <mergeCell ref="AS53:AU53"/>
    <mergeCell ref="BK52:BM53"/>
    <mergeCell ref="CX52:CZ52"/>
    <mergeCell ref="CH52:CJ53"/>
    <mergeCell ref="CU50:CW51"/>
    <mergeCell ref="CO45:CQ46"/>
    <mergeCell ref="CX50:CZ51"/>
    <mergeCell ref="BS56:BY56"/>
    <mergeCell ref="CK52:CM53"/>
    <mergeCell ref="CU52:CW52"/>
    <mergeCell ref="CU53:CW53"/>
    <mergeCell ref="BY52:CA53"/>
    <mergeCell ref="CB52:CD53"/>
    <mergeCell ref="CE52:CG53"/>
    <mergeCell ref="DG52:DI52"/>
    <mergeCell ref="N52:P53"/>
    <mergeCell ref="Q52:S53"/>
    <mergeCell ref="T52:V53"/>
    <mergeCell ref="CN58:CO58"/>
    <mergeCell ref="DY58:EA58"/>
    <mergeCell ref="BX58:BY58"/>
    <mergeCell ref="DV52:DX53"/>
    <mergeCell ref="CX53:CZ53"/>
    <mergeCell ref="DA53:DC53"/>
    <mergeCell ref="DD53:DF53"/>
    <mergeCell ref="N54:U54"/>
    <mergeCell ref="V54:AC54"/>
    <mergeCell ref="AD54:AK54"/>
    <mergeCell ref="AS52:AU52"/>
    <mergeCell ref="DG53:DI53"/>
    <mergeCell ref="AV52:BD53"/>
    <mergeCell ref="BO52:BO56"/>
    <mergeCell ref="BP52:BR53"/>
    <mergeCell ref="AM52:AO52"/>
    <mergeCell ref="Z58:AA58"/>
    <mergeCell ref="DS52:DU53"/>
    <mergeCell ref="DA52:DC52"/>
    <mergeCell ref="CN52:CP53"/>
    <mergeCell ref="CQ52:CS53"/>
    <mergeCell ref="E52:G53"/>
    <mergeCell ref="AU76:AX78"/>
    <mergeCell ref="AY76:BA78"/>
    <mergeCell ref="CL76:CM78"/>
    <mergeCell ref="CN76:CP78"/>
    <mergeCell ref="CQ76:CT78"/>
    <mergeCell ref="W52:Y53"/>
    <mergeCell ref="Z52:AB53"/>
    <mergeCell ref="AG52:AI52"/>
    <mergeCell ref="AJ52:AL52"/>
    <mergeCell ref="L55:BM55"/>
    <mergeCell ref="A52:A56"/>
    <mergeCell ref="B52:D53"/>
    <mergeCell ref="CR63:CS63"/>
    <mergeCell ref="CB71:CN71"/>
    <mergeCell ref="CO71:DA71"/>
    <mergeCell ref="BO62:BO63"/>
    <mergeCell ref="B63:C63"/>
    <mergeCell ref="D63:E63"/>
    <mergeCell ref="AL63:AS63"/>
    <mergeCell ref="BP63:BQ63"/>
    <mergeCell ref="B58:I58"/>
    <mergeCell ref="BS55:BY55"/>
    <mergeCell ref="BK58:BM58"/>
    <mergeCell ref="AA69:AM69"/>
    <mergeCell ref="AN69:AZ69"/>
    <mergeCell ref="BA69:BM69"/>
    <mergeCell ref="BZ63:CA63"/>
    <mergeCell ref="CB63:CC63"/>
    <mergeCell ref="BP62:CY62"/>
    <mergeCell ref="A62:A63"/>
    <mergeCell ref="B62:AK62"/>
    <mergeCell ref="AL62:AS62"/>
    <mergeCell ref="BE62:BM62"/>
    <mergeCell ref="CZ62:DG62"/>
    <mergeCell ref="CF63:CG63"/>
    <mergeCell ref="BV63:BW63"/>
    <mergeCell ref="DR68:EA68"/>
    <mergeCell ref="DC65:DI65"/>
    <mergeCell ref="DJ65:DO65"/>
    <mergeCell ref="DP65:DU65"/>
    <mergeCell ref="DC66:DI66"/>
    <mergeCell ref="DJ66:EA66"/>
    <mergeCell ref="A65:A84"/>
    <mergeCell ref="F84:BM87"/>
    <mergeCell ref="BV73:BX74"/>
    <mergeCell ref="CH73:DH73"/>
    <mergeCell ref="CH74:CM74"/>
    <mergeCell ref="CN74:CV74"/>
    <mergeCell ref="CW74:DB74"/>
    <mergeCell ref="DC74:DH74"/>
    <mergeCell ref="DA64:DB68"/>
    <mergeCell ref="DC64:DI64"/>
    <mergeCell ref="BP69:CA69"/>
    <mergeCell ref="BV64:CZ68"/>
    <mergeCell ref="B83:E83"/>
    <mergeCell ref="CB69:CN69"/>
    <mergeCell ref="DS62:EA62"/>
    <mergeCell ref="B70:M71"/>
    <mergeCell ref="BP70:CA71"/>
    <mergeCell ref="N71:Z71"/>
    <mergeCell ref="AA71:AM71"/>
    <mergeCell ref="AN71:AZ71"/>
    <mergeCell ref="BA71:BM71"/>
    <mergeCell ref="CD63:CE63"/>
    <mergeCell ref="DB69:DN69"/>
    <mergeCell ref="DO69:EA69"/>
    <mergeCell ref="DJ64:EA64"/>
    <mergeCell ref="CX63:CY63"/>
    <mergeCell ref="CZ63:DG63"/>
    <mergeCell ref="B64:E68"/>
    <mergeCell ref="F64:G68"/>
    <mergeCell ref="H64:AL68"/>
    <mergeCell ref="AM64:AN68"/>
    <mergeCell ref="AO64:AU64"/>
    <mergeCell ref="AV64:BM64"/>
    <mergeCell ref="BP64:BS68"/>
    <mergeCell ref="BT64:BU68"/>
    <mergeCell ref="CL63:CM63"/>
    <mergeCell ref="CN63:CO63"/>
    <mergeCell ref="B69:M69"/>
    <mergeCell ref="N69:Z69"/>
    <mergeCell ref="AO65:AU65"/>
    <mergeCell ref="AV65:BA65"/>
    <mergeCell ref="BB65:BG65"/>
    <mergeCell ref="BH65:BM65"/>
    <mergeCell ref="BO65:BO84"/>
    <mergeCell ref="B84:E87"/>
    <mergeCell ref="CH72:DH72"/>
    <mergeCell ref="BD68:BM68"/>
    <mergeCell ref="R83:S83"/>
    <mergeCell ref="BP83:BS83"/>
    <mergeCell ref="CF83:CG83"/>
    <mergeCell ref="CH83:CO83"/>
    <mergeCell ref="DP83:DT83"/>
    <mergeCell ref="BP75:BR75"/>
    <mergeCell ref="AN83:AU83"/>
    <mergeCell ref="AV83:BA83"/>
    <mergeCell ref="CP83:CU83"/>
    <mergeCell ref="DP76:DS78"/>
    <mergeCell ref="BF76:BI78"/>
    <mergeCell ref="BJ76:BM78"/>
    <mergeCell ref="BU83:CE83"/>
    <mergeCell ref="BG83:BK83"/>
    <mergeCell ref="DI76:DL78"/>
    <mergeCell ref="DM76:DO78"/>
    <mergeCell ref="DO79:EA79"/>
    <mergeCell ref="CB81:CN82"/>
    <mergeCell ref="CO81:DA82"/>
    <mergeCell ref="DB81:DN82"/>
    <mergeCell ref="DO81:EA82"/>
    <mergeCell ref="BB83:BF83"/>
    <mergeCell ref="DU83:DY83"/>
    <mergeCell ref="DC76:DF78"/>
    <mergeCell ref="BP79:CA79"/>
    <mergeCell ref="CB79:CN79"/>
    <mergeCell ref="CO79:DA79"/>
    <mergeCell ref="DB79:DN79"/>
    <mergeCell ref="B94:D97"/>
    <mergeCell ref="E94:I94"/>
    <mergeCell ref="J94:X94"/>
    <mergeCell ref="AD94:AI97"/>
    <mergeCell ref="AJ94:AO94"/>
    <mergeCell ref="AV94:BA94"/>
    <mergeCell ref="DD92:DI93"/>
    <mergeCell ref="DJ92:DO93"/>
    <mergeCell ref="DP92:EA92"/>
    <mergeCell ref="K93:Q93"/>
    <mergeCell ref="W93:AA93"/>
    <mergeCell ref="AB93:AE93"/>
    <mergeCell ref="AF93:AI93"/>
    <mergeCell ref="BB93:BM93"/>
    <mergeCell ref="BY93:CE93"/>
    <mergeCell ref="CK93:CO93"/>
    <mergeCell ref="BT92:BX93"/>
    <mergeCell ref="CF92:CJ93"/>
    <mergeCell ref="CK92:CO92"/>
    <mergeCell ref="CP92:CS92"/>
    <mergeCell ref="CT92:CW92"/>
    <mergeCell ref="CX92:DC93"/>
    <mergeCell ref="CP93:CS93"/>
    <mergeCell ref="CT93:CW93"/>
    <mergeCell ref="BP90:BS93"/>
    <mergeCell ref="B90:E93"/>
    <mergeCell ref="F90:J91"/>
    <mergeCell ref="AF92:AI92"/>
    <mergeCell ref="AJ92:AO93"/>
    <mergeCell ref="CT90:CW90"/>
    <mergeCell ref="CT91:CW91"/>
    <mergeCell ref="K90:Q91"/>
    <mergeCell ref="E97:I97"/>
    <mergeCell ref="W97:AC97"/>
    <mergeCell ref="BS97:BW97"/>
    <mergeCell ref="DT100:DV100"/>
    <mergeCell ref="E95:I96"/>
    <mergeCell ref="J95:X96"/>
    <mergeCell ref="BR98:BR100"/>
    <mergeCell ref="BS98:BW98"/>
    <mergeCell ref="BX98:CL98"/>
    <mergeCell ref="CM98:CN99"/>
    <mergeCell ref="BF100:BH100"/>
    <mergeCell ref="BS100:BW100"/>
    <mergeCell ref="BX100:CD100"/>
    <mergeCell ref="CE100:CJ100"/>
    <mergeCell ref="AD98:AE109"/>
    <mergeCell ref="AF98:AF100"/>
    <mergeCell ref="AG98:AK98"/>
    <mergeCell ref="AL98:AZ98"/>
    <mergeCell ref="BA98:BB99"/>
    <mergeCell ref="BC98:BE99"/>
    <mergeCell ref="AG100:AK100"/>
    <mergeCell ref="AL100:AR100"/>
    <mergeCell ref="AS100:AX100"/>
    <mergeCell ref="AY100:BE100"/>
    <mergeCell ref="AG108:AK108"/>
    <mergeCell ref="W103:AC103"/>
    <mergeCell ref="BC104:BE105"/>
    <mergeCell ref="CM104:CN105"/>
    <mergeCell ref="BX105:CL105"/>
    <mergeCell ref="BX106:CD106"/>
    <mergeCell ref="DT105:EA105"/>
    <mergeCell ref="DW101:DX101"/>
    <mergeCell ref="E99:I99"/>
    <mergeCell ref="J99:X99"/>
    <mergeCell ref="AG99:AK99"/>
    <mergeCell ref="AL99:AZ99"/>
    <mergeCell ref="BS99:BW99"/>
    <mergeCell ref="BX99:CL99"/>
    <mergeCell ref="CU99:CY99"/>
    <mergeCell ref="CZ99:DN99"/>
    <mergeCell ref="CO98:CQ99"/>
    <mergeCell ref="CR98:CS109"/>
    <mergeCell ref="CT98:CT100"/>
    <mergeCell ref="CU98:CY98"/>
    <mergeCell ref="CZ98:DN98"/>
    <mergeCell ref="DO98:DP99"/>
    <mergeCell ref="CK100:CQ100"/>
    <mergeCell ref="CU100:CY100"/>
    <mergeCell ref="CZ100:DF100"/>
    <mergeCell ref="DG100:DL100"/>
    <mergeCell ref="BF98:BM99"/>
    <mergeCell ref="BP98:BQ109"/>
    <mergeCell ref="CO101:CQ102"/>
    <mergeCell ref="CT101:CT103"/>
    <mergeCell ref="CU101:CY101"/>
    <mergeCell ref="E102:I102"/>
    <mergeCell ref="CK103:CQ103"/>
    <mergeCell ref="CU103:CY103"/>
    <mergeCell ref="AS103:AX103"/>
    <mergeCell ref="AY103:BE103"/>
    <mergeCell ref="BG103:BH103"/>
    <mergeCell ref="E103:I103"/>
    <mergeCell ref="CZ102:DN102"/>
    <mergeCell ref="BS101:BW101"/>
    <mergeCell ref="J101:X101"/>
    <mergeCell ref="CU102:CY102"/>
    <mergeCell ref="BX103:CD103"/>
    <mergeCell ref="BA101:BB102"/>
    <mergeCell ref="CZ101:DN101"/>
    <mergeCell ref="Y101:Z102"/>
    <mergeCell ref="DU101:DV101"/>
    <mergeCell ref="AA101:AC102"/>
    <mergeCell ref="BK101:BL101"/>
    <mergeCell ref="B98:C109"/>
    <mergeCell ref="D98:D100"/>
    <mergeCell ref="E98:I98"/>
    <mergeCell ref="J98:X98"/>
    <mergeCell ref="Y98:Z99"/>
    <mergeCell ref="AA98:AC99"/>
    <mergeCell ref="E100:I100"/>
    <mergeCell ref="J100:P100"/>
    <mergeCell ref="Q100:V100"/>
    <mergeCell ref="W100:AC100"/>
    <mergeCell ref="E104:I104"/>
    <mergeCell ref="J104:X104"/>
    <mergeCell ref="Y104:Z105"/>
    <mergeCell ref="AA104:AC105"/>
    <mergeCell ref="AF104:AF106"/>
    <mergeCell ref="AG104:AK104"/>
    <mergeCell ref="AL104:AZ104"/>
    <mergeCell ref="AL103:AR103"/>
    <mergeCell ref="E106:I106"/>
    <mergeCell ref="J106:P106"/>
    <mergeCell ref="Q106:V106"/>
    <mergeCell ref="W106:AC106"/>
    <mergeCell ref="AG106:AK106"/>
    <mergeCell ref="D107:D109"/>
    <mergeCell ref="E107:I107"/>
    <mergeCell ref="J107:X107"/>
    <mergeCell ref="AL101:AZ101"/>
    <mergeCell ref="Y107:Z108"/>
    <mergeCell ref="AL107:AZ107"/>
    <mergeCell ref="J102:X102"/>
    <mergeCell ref="AG102:AK102"/>
    <mergeCell ref="AL102:AZ102"/>
    <mergeCell ref="E117:K117"/>
    <mergeCell ref="E116:K116"/>
    <mergeCell ref="J103:P103"/>
    <mergeCell ref="Q103:V103"/>
    <mergeCell ref="E105:I105"/>
    <mergeCell ref="J105:X105"/>
    <mergeCell ref="AG105:AK105"/>
    <mergeCell ref="AL105:AZ105"/>
    <mergeCell ref="Q111:S113"/>
    <mergeCell ref="T111:V113"/>
    <mergeCell ref="AG112:AI113"/>
    <mergeCell ref="AJ112:AL113"/>
    <mergeCell ref="AM112:AO113"/>
    <mergeCell ref="AC110:AE113"/>
    <mergeCell ref="AF110:AF115"/>
    <mergeCell ref="AG110:AU111"/>
    <mergeCell ref="AV110:BM111"/>
    <mergeCell ref="AF107:AF109"/>
    <mergeCell ref="AG107:AK107"/>
    <mergeCell ref="E109:I109"/>
    <mergeCell ref="BA104:BB105"/>
    <mergeCell ref="BA107:BB108"/>
    <mergeCell ref="AS109:AX109"/>
    <mergeCell ref="AL106:AR106"/>
    <mergeCell ref="AF101:AF103"/>
    <mergeCell ref="BG101:BH101"/>
    <mergeCell ref="BI101:BJ101"/>
    <mergeCell ref="V116:AC116"/>
    <mergeCell ref="BF102:BH102"/>
    <mergeCell ref="K110:M113"/>
    <mergeCell ref="E110:G113"/>
    <mergeCell ref="H110:J113"/>
    <mergeCell ref="DQ107:DS108"/>
    <mergeCell ref="CU108:CY108"/>
    <mergeCell ref="DO107:DP108"/>
    <mergeCell ref="BR107:BR109"/>
    <mergeCell ref="BS107:BW107"/>
    <mergeCell ref="BX107:CL107"/>
    <mergeCell ref="BS109:BW109"/>
    <mergeCell ref="BX109:CD109"/>
    <mergeCell ref="CE109:CJ109"/>
    <mergeCell ref="CM101:CN102"/>
    <mergeCell ref="H114:J115"/>
    <mergeCell ref="Z114:AB115"/>
    <mergeCell ref="AC114:AE115"/>
    <mergeCell ref="AS114:AU114"/>
    <mergeCell ref="BX102:CL102"/>
    <mergeCell ref="CE106:CJ106"/>
    <mergeCell ref="AP112:AR113"/>
    <mergeCell ref="AS112:AU113"/>
    <mergeCell ref="BE112:BG113"/>
    <mergeCell ref="DD114:DF114"/>
    <mergeCell ref="CX115:CZ115"/>
    <mergeCell ref="DA115:DC115"/>
    <mergeCell ref="DD115:DF115"/>
    <mergeCell ref="CH114:CJ115"/>
    <mergeCell ref="BK114:BM115"/>
    <mergeCell ref="AV112:BD113"/>
    <mergeCell ref="BS102:BW102"/>
    <mergeCell ref="DO101:DP102"/>
    <mergeCell ref="CZ103:DF103"/>
    <mergeCell ref="DG103:DL103"/>
    <mergeCell ref="DM103:DS103"/>
    <mergeCell ref="CB116:CI116"/>
    <mergeCell ref="CJ116:CQ116"/>
    <mergeCell ref="CR116:CY116"/>
    <mergeCell ref="BP114:BR115"/>
    <mergeCell ref="BC101:BE102"/>
    <mergeCell ref="BC107:BE108"/>
    <mergeCell ref="AY109:BE109"/>
    <mergeCell ref="CU109:CY109"/>
    <mergeCell ref="BS106:BW106"/>
    <mergeCell ref="BF105:BM105"/>
    <mergeCell ref="BS105:BW105"/>
    <mergeCell ref="CO104:CQ105"/>
    <mergeCell ref="DO104:DP105"/>
    <mergeCell ref="DJ110:EA111"/>
    <mergeCell ref="DJ112:DR113"/>
    <mergeCell ref="CN114:CP115"/>
    <mergeCell ref="CE110:CJ110"/>
    <mergeCell ref="BP110:BR113"/>
    <mergeCell ref="BY114:CA115"/>
    <mergeCell ref="CB114:CD115"/>
    <mergeCell ref="CU107:CY107"/>
    <mergeCell ref="CZ107:DN107"/>
    <mergeCell ref="CU105:CY105"/>
    <mergeCell ref="CQ114:CS115"/>
    <mergeCell ref="DJ118:DL118"/>
    <mergeCell ref="J109:P109"/>
    <mergeCell ref="Q109:V109"/>
    <mergeCell ref="W109:AC109"/>
    <mergeCell ref="AG109:AK109"/>
    <mergeCell ref="AL109:AR109"/>
    <mergeCell ref="D104:D106"/>
    <mergeCell ref="D101:D103"/>
    <mergeCell ref="E101:I101"/>
    <mergeCell ref="AL108:AZ108"/>
    <mergeCell ref="AG101:AK101"/>
    <mergeCell ref="E114:G115"/>
    <mergeCell ref="E118:K118"/>
    <mergeCell ref="CK109:CQ109"/>
    <mergeCell ref="CZ109:DF109"/>
    <mergeCell ref="DG109:DL109"/>
    <mergeCell ref="AS106:AX106"/>
    <mergeCell ref="AA107:AC108"/>
    <mergeCell ref="E108:I108"/>
    <mergeCell ref="J108:X108"/>
    <mergeCell ref="AP114:AR114"/>
    <mergeCell ref="T114:V115"/>
    <mergeCell ref="W114:Y115"/>
    <mergeCell ref="BH112:BJ113"/>
    <mergeCell ref="BK112:BM113"/>
    <mergeCell ref="AD116:AK116"/>
    <mergeCell ref="CE114:CG115"/>
    <mergeCell ref="BV110:BX113"/>
    <mergeCell ref="CB110:CD113"/>
    <mergeCell ref="BS110:BU113"/>
    <mergeCell ref="CN110:CP113"/>
    <mergeCell ref="CQ110:CS113"/>
    <mergeCell ref="BP84:BS87"/>
    <mergeCell ref="AY106:BE106"/>
    <mergeCell ref="BZ116:CA116"/>
    <mergeCell ref="AJ90:AO91"/>
    <mergeCell ref="AP90:AU91"/>
    <mergeCell ref="AV90:BA91"/>
    <mergeCell ref="BB90:BM90"/>
    <mergeCell ref="W92:AA92"/>
    <mergeCell ref="AB92:AE92"/>
    <mergeCell ref="BT88:BX89"/>
    <mergeCell ref="CF88:CJ89"/>
    <mergeCell ref="AV96:BA96"/>
    <mergeCell ref="A114:A118"/>
    <mergeCell ref="B114:D115"/>
    <mergeCell ref="K114:M115"/>
    <mergeCell ref="N114:P115"/>
    <mergeCell ref="Q114:S115"/>
    <mergeCell ref="BS114:BU115"/>
    <mergeCell ref="BV114:BX115"/>
    <mergeCell ref="BS116:BY116"/>
    <mergeCell ref="CE111:CG113"/>
    <mergeCell ref="BY110:CA113"/>
    <mergeCell ref="CH111:CJ113"/>
    <mergeCell ref="AG115:AI115"/>
    <mergeCell ref="AJ115:AL115"/>
    <mergeCell ref="AM115:AO115"/>
    <mergeCell ref="AP115:AR115"/>
    <mergeCell ref="AV114:BD115"/>
    <mergeCell ref="AS115:AU115"/>
    <mergeCell ref="BE114:BG115"/>
    <mergeCell ref="BH114:BJ115"/>
    <mergeCell ref="BO114:BO118"/>
    <mergeCell ref="AJ114:AL114"/>
    <mergeCell ref="AM114:AO114"/>
    <mergeCell ref="BT84:EA87"/>
    <mergeCell ref="DX75:EA75"/>
    <mergeCell ref="BB75:BE75"/>
    <mergeCell ref="DP75:DS75"/>
    <mergeCell ref="DT75:DW75"/>
    <mergeCell ref="BR101:BR103"/>
    <mergeCell ref="BI103:BJ103"/>
    <mergeCell ref="BK103:BL103"/>
    <mergeCell ref="BS103:BW103"/>
    <mergeCell ref="L117:BM117"/>
    <mergeCell ref="L118:AU118"/>
    <mergeCell ref="CZ83:DA83"/>
    <mergeCell ref="DB83:DI83"/>
    <mergeCell ref="DJ83:DO83"/>
    <mergeCell ref="AG114:AI114"/>
    <mergeCell ref="AV118:AX118"/>
    <mergeCell ref="CX114:CZ114"/>
    <mergeCell ref="DA114:DC114"/>
    <mergeCell ref="CZ108:DN108"/>
    <mergeCell ref="CM107:CN108"/>
    <mergeCell ref="DM109:DS109"/>
    <mergeCell ref="BS108:BW108"/>
    <mergeCell ref="BX108:CL108"/>
    <mergeCell ref="CU106:CY106"/>
    <mergeCell ref="CZ106:DF106"/>
    <mergeCell ref="DG106:DL106"/>
    <mergeCell ref="DM106:DS106"/>
    <mergeCell ref="CK114:CM115"/>
    <mergeCell ref="CU114:CW114"/>
    <mergeCell ref="CU115:CW115"/>
    <mergeCell ref="CU104:CY104"/>
    <mergeCell ref="CZ104:DN104"/>
    <mergeCell ref="CR94:CW97"/>
    <mergeCell ref="CU112:CW113"/>
    <mergeCell ref="CX112:CZ113"/>
    <mergeCell ref="DA112:DC113"/>
    <mergeCell ref="DM100:DS100"/>
    <mergeCell ref="CK106:CQ106"/>
    <mergeCell ref="DJ90:DO91"/>
    <mergeCell ref="DD112:DF113"/>
    <mergeCell ref="DG112:DI113"/>
    <mergeCell ref="CT110:CT115"/>
    <mergeCell ref="CU110:DI111"/>
    <mergeCell ref="CO107:CQ108"/>
    <mergeCell ref="CT104:CT106"/>
    <mergeCell ref="CZ105:DN105"/>
    <mergeCell ref="CT107:CT109"/>
    <mergeCell ref="DG114:DI114"/>
    <mergeCell ref="DJ114:DR115"/>
    <mergeCell ref="DG115:DI115"/>
    <mergeCell ref="DQ104:DS105"/>
    <mergeCell ref="CK110:CM113"/>
    <mergeCell ref="CX94:DC94"/>
    <mergeCell ref="DJ94:DO94"/>
    <mergeCell ref="DV114:DX115"/>
    <mergeCell ref="DS112:DU113"/>
    <mergeCell ref="DS114:DU115"/>
    <mergeCell ref="DY114:EA115"/>
    <mergeCell ref="CW76:CZ78"/>
    <mergeCell ref="CX28:DC29"/>
    <mergeCell ref="BZ55:EA55"/>
    <mergeCell ref="BS41:CQ41"/>
    <mergeCell ref="CT28:CW28"/>
    <mergeCell ref="CT29:CW29"/>
    <mergeCell ref="B81:M82"/>
    <mergeCell ref="N81:Z82"/>
    <mergeCell ref="AA81:AM82"/>
    <mergeCell ref="AN81:AZ82"/>
    <mergeCell ref="BA81:BM82"/>
    <mergeCell ref="BP81:CA82"/>
    <mergeCell ref="H75:J75"/>
    <mergeCell ref="T75:W75"/>
    <mergeCell ref="X75:Y75"/>
    <mergeCell ref="AC75:AF75"/>
    <mergeCell ref="AG75:AH75"/>
    <mergeCell ref="AI75:AL75"/>
    <mergeCell ref="AM75:AN75"/>
    <mergeCell ref="AO75:AR75"/>
    <mergeCell ref="AS75:AT75"/>
    <mergeCell ref="AU75:AX75"/>
    <mergeCell ref="T76:W78"/>
    <mergeCell ref="DT76:DW78"/>
    <mergeCell ref="AI76:AL78"/>
    <mergeCell ref="AO76:AR78"/>
    <mergeCell ref="AA79:AM79"/>
    <mergeCell ref="AG103:AK103"/>
    <mergeCell ref="B79:M79"/>
    <mergeCell ref="N79:Z79"/>
    <mergeCell ref="B76:D78"/>
    <mergeCell ref="DJ56:DL56"/>
    <mergeCell ref="BZ56:DI56"/>
    <mergeCell ref="BP36:BQ47"/>
    <mergeCell ref="BR36:BR38"/>
    <mergeCell ref="BS39:BW39"/>
    <mergeCell ref="BX39:CL39"/>
    <mergeCell ref="BX37:CL37"/>
    <mergeCell ref="BR42:BR44"/>
    <mergeCell ref="BS46:BW46"/>
    <mergeCell ref="BX46:CL46"/>
    <mergeCell ref="BX45:CL45"/>
    <mergeCell ref="DC67:DD68"/>
    <mergeCell ref="DI67:DQ67"/>
    <mergeCell ref="AT68:BC68"/>
    <mergeCell ref="T73:AT73"/>
    <mergeCell ref="T74:Y74"/>
    <mergeCell ref="Z74:AH74"/>
    <mergeCell ref="AI74:AN74"/>
    <mergeCell ref="CT63:CU63"/>
    <mergeCell ref="DA75:DB75"/>
    <mergeCell ref="AN79:AZ79"/>
    <mergeCell ref="BB76:BE78"/>
    <mergeCell ref="BS75:BU75"/>
    <mergeCell ref="BV75:BX75"/>
    <mergeCell ref="CH75:CK75"/>
    <mergeCell ref="BY76:CG78"/>
    <mergeCell ref="CH76:CK78"/>
    <mergeCell ref="BJ75:BM75"/>
    <mergeCell ref="CO69:DA69"/>
    <mergeCell ref="CV63:CW63"/>
    <mergeCell ref="DH68:DQ68"/>
    <mergeCell ref="BP54:BR56"/>
    <mergeCell ref="DC75:DF75"/>
    <mergeCell ref="BJ72:BM74"/>
    <mergeCell ref="BF74:BI74"/>
    <mergeCell ref="DV65:EA65"/>
    <mergeCell ref="AO66:AU66"/>
    <mergeCell ref="AV66:BM66"/>
    <mergeCell ref="DX72:EA74"/>
    <mergeCell ref="DB71:DN71"/>
    <mergeCell ref="DO71:EA71"/>
    <mergeCell ref="AY75:BA75"/>
    <mergeCell ref="BA79:BM79"/>
    <mergeCell ref="BP76:BR78"/>
    <mergeCell ref="BS76:BU78"/>
    <mergeCell ref="BV76:BX78"/>
    <mergeCell ref="DR67:EA67"/>
    <mergeCell ref="DM74:DS74"/>
    <mergeCell ref="BR63:BS63"/>
    <mergeCell ref="BT63:BU63"/>
    <mergeCell ref="AO67:AP68"/>
    <mergeCell ref="AU67:BC67"/>
    <mergeCell ref="BD67:BM67"/>
    <mergeCell ref="CP63:CQ63"/>
    <mergeCell ref="BX63:BY63"/>
    <mergeCell ref="CH63:CI63"/>
    <mergeCell ref="CJ63:CK63"/>
    <mergeCell ref="BP58:BW58"/>
    <mergeCell ref="DG75:DH75"/>
    <mergeCell ref="DX76:EA78"/>
    <mergeCell ref="CL75:CM75"/>
    <mergeCell ref="B72:J72"/>
    <mergeCell ref="K72:S74"/>
    <mergeCell ref="T72:AT72"/>
    <mergeCell ref="AU72:AX74"/>
    <mergeCell ref="AY72:BI73"/>
    <mergeCell ref="B73:G74"/>
    <mergeCell ref="H73:J74"/>
    <mergeCell ref="AO74:AT74"/>
    <mergeCell ref="AY74:BE74"/>
    <mergeCell ref="DT74:DW74"/>
    <mergeCell ref="DI72:DL74"/>
    <mergeCell ref="DM72:DW73"/>
    <mergeCell ref="BP73:BU74"/>
    <mergeCell ref="BF75:BI75"/>
    <mergeCell ref="DI75:DL75"/>
    <mergeCell ref="DM75:DO75"/>
    <mergeCell ref="E76:G78"/>
    <mergeCell ref="H76:J78"/>
    <mergeCell ref="B75:D75"/>
    <mergeCell ref="E75:G75"/>
    <mergeCell ref="K76:S78"/>
    <mergeCell ref="X76:Y78"/>
    <mergeCell ref="Z76:AB78"/>
    <mergeCell ref="AC76:AF78"/>
    <mergeCell ref="CQ75:CT75"/>
    <mergeCell ref="CU75:CV75"/>
    <mergeCell ref="CW75:CZ75"/>
  </mergeCells>
  <phoneticPr fontId="1"/>
  <pageMargins left="0.27559055118110237" right="0.27559055118110237" top="0.15748031496062992" bottom="0.15748031496062992" header="0.15748031496062992" footer="0.15748031496062992"/>
  <pageSetup paperSize="9" scale="48" fitToHeight="0" orientation="landscape" r:id="rId1"/>
  <rowBreaks count="1" manualBreakCount="1">
    <brk id="6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dimension ref="C2:L27"/>
  <sheetViews>
    <sheetView workbookViewId="0">
      <selection activeCell="O14" sqref="O14"/>
    </sheetView>
  </sheetViews>
  <sheetFormatPr defaultRowHeight="13.5" x14ac:dyDescent="0.15"/>
  <cols>
    <col min="1" max="1" width="3" customWidth="1"/>
    <col min="2" max="2" width="2.375" customWidth="1"/>
    <col min="8" max="9" width="3.5" customWidth="1"/>
    <col min="11" max="11" width="9.625" customWidth="1"/>
    <col min="12" max="12" width="4.375" style="1" customWidth="1"/>
    <col min="13" max="13" width="5" customWidth="1"/>
    <col min="257" max="257" width="3" customWidth="1"/>
    <col min="258" max="258" width="2.375" customWidth="1"/>
    <col min="264" max="265" width="3.5" customWidth="1"/>
    <col min="267" max="267" width="9.625" customWidth="1"/>
    <col min="268" max="268" width="4.375" customWidth="1"/>
    <col min="269" max="269" width="5" customWidth="1"/>
    <col min="513" max="513" width="3" customWidth="1"/>
    <col min="514" max="514" width="2.375" customWidth="1"/>
    <col min="520" max="521" width="3.5" customWidth="1"/>
    <col min="523" max="523" width="9.625" customWidth="1"/>
    <col min="524" max="524" width="4.375" customWidth="1"/>
    <col min="525" max="525" width="5" customWidth="1"/>
    <col min="769" max="769" width="3" customWidth="1"/>
    <col min="770" max="770" width="2.375" customWidth="1"/>
    <col min="776" max="777" width="3.5" customWidth="1"/>
    <col min="779" max="779" width="9.625" customWidth="1"/>
    <col min="780" max="780" width="4.375" customWidth="1"/>
    <col min="781" max="781" width="5" customWidth="1"/>
    <col min="1025" max="1025" width="3" customWidth="1"/>
    <col min="1026" max="1026" width="2.375" customWidth="1"/>
    <col min="1032" max="1033" width="3.5" customWidth="1"/>
    <col min="1035" max="1035" width="9.625" customWidth="1"/>
    <col min="1036" max="1036" width="4.375" customWidth="1"/>
    <col min="1037" max="1037" width="5" customWidth="1"/>
    <col min="1281" max="1281" width="3" customWidth="1"/>
    <col min="1282" max="1282" width="2.375" customWidth="1"/>
    <col min="1288" max="1289" width="3.5" customWidth="1"/>
    <col min="1291" max="1291" width="9.625" customWidth="1"/>
    <col min="1292" max="1292" width="4.375" customWidth="1"/>
    <col min="1293" max="1293" width="5" customWidth="1"/>
    <col min="1537" max="1537" width="3" customWidth="1"/>
    <col min="1538" max="1538" width="2.375" customWidth="1"/>
    <col min="1544" max="1545" width="3.5" customWidth="1"/>
    <col min="1547" max="1547" width="9.625" customWidth="1"/>
    <col min="1548" max="1548" width="4.375" customWidth="1"/>
    <col min="1549" max="1549" width="5" customWidth="1"/>
    <col min="1793" max="1793" width="3" customWidth="1"/>
    <col min="1794" max="1794" width="2.375" customWidth="1"/>
    <col min="1800" max="1801" width="3.5" customWidth="1"/>
    <col min="1803" max="1803" width="9.625" customWidth="1"/>
    <col min="1804" max="1804" width="4.375" customWidth="1"/>
    <col min="1805" max="1805" width="5" customWidth="1"/>
    <col min="2049" max="2049" width="3" customWidth="1"/>
    <col min="2050" max="2050" width="2.375" customWidth="1"/>
    <col min="2056" max="2057" width="3.5" customWidth="1"/>
    <col min="2059" max="2059" width="9.625" customWidth="1"/>
    <col min="2060" max="2060" width="4.375" customWidth="1"/>
    <col min="2061" max="2061" width="5" customWidth="1"/>
    <col min="2305" max="2305" width="3" customWidth="1"/>
    <col min="2306" max="2306" width="2.375" customWidth="1"/>
    <col min="2312" max="2313" width="3.5" customWidth="1"/>
    <col min="2315" max="2315" width="9.625" customWidth="1"/>
    <col min="2316" max="2316" width="4.375" customWidth="1"/>
    <col min="2317" max="2317" width="5" customWidth="1"/>
    <col min="2561" max="2561" width="3" customWidth="1"/>
    <col min="2562" max="2562" width="2.375" customWidth="1"/>
    <col min="2568" max="2569" width="3.5" customWidth="1"/>
    <col min="2571" max="2571" width="9.625" customWidth="1"/>
    <col min="2572" max="2572" width="4.375" customWidth="1"/>
    <col min="2573" max="2573" width="5" customWidth="1"/>
    <col min="2817" max="2817" width="3" customWidth="1"/>
    <col min="2818" max="2818" width="2.375" customWidth="1"/>
    <col min="2824" max="2825" width="3.5" customWidth="1"/>
    <col min="2827" max="2827" width="9.625" customWidth="1"/>
    <col min="2828" max="2828" width="4.375" customWidth="1"/>
    <col min="2829" max="2829" width="5" customWidth="1"/>
    <col min="3073" max="3073" width="3" customWidth="1"/>
    <col min="3074" max="3074" width="2.375" customWidth="1"/>
    <col min="3080" max="3081" width="3.5" customWidth="1"/>
    <col min="3083" max="3083" width="9.625" customWidth="1"/>
    <col min="3084" max="3084" width="4.375" customWidth="1"/>
    <col min="3085" max="3085" width="5" customWidth="1"/>
    <col min="3329" max="3329" width="3" customWidth="1"/>
    <col min="3330" max="3330" width="2.375" customWidth="1"/>
    <col min="3336" max="3337" width="3.5" customWidth="1"/>
    <col min="3339" max="3339" width="9.625" customWidth="1"/>
    <col min="3340" max="3340" width="4.375" customWidth="1"/>
    <col min="3341" max="3341" width="5" customWidth="1"/>
    <col min="3585" max="3585" width="3" customWidth="1"/>
    <col min="3586" max="3586" width="2.375" customWidth="1"/>
    <col min="3592" max="3593" width="3.5" customWidth="1"/>
    <col min="3595" max="3595" width="9.625" customWidth="1"/>
    <col min="3596" max="3596" width="4.375" customWidth="1"/>
    <col min="3597" max="3597" width="5" customWidth="1"/>
    <col min="3841" max="3841" width="3" customWidth="1"/>
    <col min="3842" max="3842" width="2.375" customWidth="1"/>
    <col min="3848" max="3849" width="3.5" customWidth="1"/>
    <col min="3851" max="3851" width="9.625" customWidth="1"/>
    <col min="3852" max="3852" width="4.375" customWidth="1"/>
    <col min="3853" max="3853" width="5" customWidth="1"/>
    <col min="4097" max="4097" width="3" customWidth="1"/>
    <col min="4098" max="4098" width="2.375" customWidth="1"/>
    <col min="4104" max="4105" width="3.5" customWidth="1"/>
    <col min="4107" max="4107" width="9.625" customWidth="1"/>
    <col min="4108" max="4108" width="4.375" customWidth="1"/>
    <col min="4109" max="4109" width="5" customWidth="1"/>
    <col min="4353" max="4353" width="3" customWidth="1"/>
    <col min="4354" max="4354" width="2.375" customWidth="1"/>
    <col min="4360" max="4361" width="3.5" customWidth="1"/>
    <col min="4363" max="4363" width="9.625" customWidth="1"/>
    <col min="4364" max="4364" width="4.375" customWidth="1"/>
    <col min="4365" max="4365" width="5" customWidth="1"/>
    <col min="4609" max="4609" width="3" customWidth="1"/>
    <col min="4610" max="4610" width="2.375" customWidth="1"/>
    <col min="4616" max="4617" width="3.5" customWidth="1"/>
    <col min="4619" max="4619" width="9.625" customWidth="1"/>
    <col min="4620" max="4620" width="4.375" customWidth="1"/>
    <col min="4621" max="4621" width="5" customWidth="1"/>
    <col min="4865" max="4865" width="3" customWidth="1"/>
    <col min="4866" max="4866" width="2.375" customWidth="1"/>
    <col min="4872" max="4873" width="3.5" customWidth="1"/>
    <col min="4875" max="4875" width="9.625" customWidth="1"/>
    <col min="4876" max="4876" width="4.375" customWidth="1"/>
    <col min="4877" max="4877" width="5" customWidth="1"/>
    <col min="5121" max="5121" width="3" customWidth="1"/>
    <col min="5122" max="5122" width="2.375" customWidth="1"/>
    <col min="5128" max="5129" width="3.5" customWidth="1"/>
    <col min="5131" max="5131" width="9.625" customWidth="1"/>
    <col min="5132" max="5132" width="4.375" customWidth="1"/>
    <col min="5133" max="5133" width="5" customWidth="1"/>
    <col min="5377" max="5377" width="3" customWidth="1"/>
    <col min="5378" max="5378" width="2.375" customWidth="1"/>
    <col min="5384" max="5385" width="3.5" customWidth="1"/>
    <col min="5387" max="5387" width="9.625" customWidth="1"/>
    <col min="5388" max="5388" width="4.375" customWidth="1"/>
    <col min="5389" max="5389" width="5" customWidth="1"/>
    <col min="5633" max="5633" width="3" customWidth="1"/>
    <col min="5634" max="5634" width="2.375" customWidth="1"/>
    <col min="5640" max="5641" width="3.5" customWidth="1"/>
    <col min="5643" max="5643" width="9.625" customWidth="1"/>
    <col min="5644" max="5644" width="4.375" customWidth="1"/>
    <col min="5645" max="5645" width="5" customWidth="1"/>
    <col min="5889" max="5889" width="3" customWidth="1"/>
    <col min="5890" max="5890" width="2.375" customWidth="1"/>
    <col min="5896" max="5897" width="3.5" customWidth="1"/>
    <col min="5899" max="5899" width="9.625" customWidth="1"/>
    <col min="5900" max="5900" width="4.375" customWidth="1"/>
    <col min="5901" max="5901" width="5" customWidth="1"/>
    <col min="6145" max="6145" width="3" customWidth="1"/>
    <col min="6146" max="6146" width="2.375" customWidth="1"/>
    <col min="6152" max="6153" width="3.5" customWidth="1"/>
    <col min="6155" max="6155" width="9.625" customWidth="1"/>
    <col min="6156" max="6156" width="4.375" customWidth="1"/>
    <col min="6157" max="6157" width="5" customWidth="1"/>
    <col min="6401" max="6401" width="3" customWidth="1"/>
    <col min="6402" max="6402" width="2.375" customWidth="1"/>
    <col min="6408" max="6409" width="3.5" customWidth="1"/>
    <col min="6411" max="6411" width="9.625" customWidth="1"/>
    <col min="6412" max="6412" width="4.375" customWidth="1"/>
    <col min="6413" max="6413" width="5" customWidth="1"/>
    <col min="6657" max="6657" width="3" customWidth="1"/>
    <col min="6658" max="6658" width="2.375" customWidth="1"/>
    <col min="6664" max="6665" width="3.5" customWidth="1"/>
    <col min="6667" max="6667" width="9.625" customWidth="1"/>
    <col min="6668" max="6668" width="4.375" customWidth="1"/>
    <col min="6669" max="6669" width="5" customWidth="1"/>
    <col min="6913" max="6913" width="3" customWidth="1"/>
    <col min="6914" max="6914" width="2.375" customWidth="1"/>
    <col min="6920" max="6921" width="3.5" customWidth="1"/>
    <col min="6923" max="6923" width="9.625" customWidth="1"/>
    <col min="6924" max="6924" width="4.375" customWidth="1"/>
    <col min="6925" max="6925" width="5" customWidth="1"/>
    <col min="7169" max="7169" width="3" customWidth="1"/>
    <col min="7170" max="7170" width="2.375" customWidth="1"/>
    <col min="7176" max="7177" width="3.5" customWidth="1"/>
    <col min="7179" max="7179" width="9.625" customWidth="1"/>
    <col min="7180" max="7180" width="4.375" customWidth="1"/>
    <col min="7181" max="7181" width="5" customWidth="1"/>
    <col min="7425" max="7425" width="3" customWidth="1"/>
    <col min="7426" max="7426" width="2.375" customWidth="1"/>
    <col min="7432" max="7433" width="3.5" customWidth="1"/>
    <col min="7435" max="7435" width="9.625" customWidth="1"/>
    <col min="7436" max="7436" width="4.375" customWidth="1"/>
    <col min="7437" max="7437" width="5" customWidth="1"/>
    <col min="7681" max="7681" width="3" customWidth="1"/>
    <col min="7682" max="7682" width="2.375" customWidth="1"/>
    <col min="7688" max="7689" width="3.5" customWidth="1"/>
    <col min="7691" max="7691" width="9.625" customWidth="1"/>
    <col min="7692" max="7692" width="4.375" customWidth="1"/>
    <col min="7693" max="7693" width="5" customWidth="1"/>
    <col min="7937" max="7937" width="3" customWidth="1"/>
    <col min="7938" max="7938" width="2.375" customWidth="1"/>
    <col min="7944" max="7945" width="3.5" customWidth="1"/>
    <col min="7947" max="7947" width="9.625" customWidth="1"/>
    <col min="7948" max="7948" width="4.375" customWidth="1"/>
    <col min="7949" max="7949" width="5" customWidth="1"/>
    <col min="8193" max="8193" width="3" customWidth="1"/>
    <col min="8194" max="8194" width="2.375" customWidth="1"/>
    <col min="8200" max="8201" width="3.5" customWidth="1"/>
    <col min="8203" max="8203" width="9.625" customWidth="1"/>
    <col min="8204" max="8204" width="4.375" customWidth="1"/>
    <col min="8205" max="8205" width="5" customWidth="1"/>
    <col min="8449" max="8449" width="3" customWidth="1"/>
    <col min="8450" max="8450" width="2.375" customWidth="1"/>
    <col min="8456" max="8457" width="3.5" customWidth="1"/>
    <col min="8459" max="8459" width="9.625" customWidth="1"/>
    <col min="8460" max="8460" width="4.375" customWidth="1"/>
    <col min="8461" max="8461" width="5" customWidth="1"/>
    <col min="8705" max="8705" width="3" customWidth="1"/>
    <col min="8706" max="8706" width="2.375" customWidth="1"/>
    <col min="8712" max="8713" width="3.5" customWidth="1"/>
    <col min="8715" max="8715" width="9.625" customWidth="1"/>
    <col min="8716" max="8716" width="4.375" customWidth="1"/>
    <col min="8717" max="8717" width="5" customWidth="1"/>
    <col min="8961" max="8961" width="3" customWidth="1"/>
    <col min="8962" max="8962" width="2.375" customWidth="1"/>
    <col min="8968" max="8969" width="3.5" customWidth="1"/>
    <col min="8971" max="8971" width="9.625" customWidth="1"/>
    <col min="8972" max="8972" width="4.375" customWidth="1"/>
    <col min="8973" max="8973" width="5" customWidth="1"/>
    <col min="9217" max="9217" width="3" customWidth="1"/>
    <col min="9218" max="9218" width="2.375" customWidth="1"/>
    <col min="9224" max="9225" width="3.5" customWidth="1"/>
    <col min="9227" max="9227" width="9.625" customWidth="1"/>
    <col min="9228" max="9228" width="4.375" customWidth="1"/>
    <col min="9229" max="9229" width="5" customWidth="1"/>
    <col min="9473" max="9473" width="3" customWidth="1"/>
    <col min="9474" max="9474" width="2.375" customWidth="1"/>
    <col min="9480" max="9481" width="3.5" customWidth="1"/>
    <col min="9483" max="9483" width="9.625" customWidth="1"/>
    <col min="9484" max="9484" width="4.375" customWidth="1"/>
    <col min="9485" max="9485" width="5" customWidth="1"/>
    <col min="9729" max="9729" width="3" customWidth="1"/>
    <col min="9730" max="9730" width="2.375" customWidth="1"/>
    <col min="9736" max="9737" width="3.5" customWidth="1"/>
    <col min="9739" max="9739" width="9.625" customWidth="1"/>
    <col min="9740" max="9740" width="4.375" customWidth="1"/>
    <col min="9741" max="9741" width="5" customWidth="1"/>
    <col min="9985" max="9985" width="3" customWidth="1"/>
    <col min="9986" max="9986" width="2.375" customWidth="1"/>
    <col min="9992" max="9993" width="3.5" customWidth="1"/>
    <col min="9995" max="9995" width="9.625" customWidth="1"/>
    <col min="9996" max="9996" width="4.375" customWidth="1"/>
    <col min="9997" max="9997" width="5" customWidth="1"/>
    <col min="10241" max="10241" width="3" customWidth="1"/>
    <col min="10242" max="10242" width="2.375" customWidth="1"/>
    <col min="10248" max="10249" width="3.5" customWidth="1"/>
    <col min="10251" max="10251" width="9.625" customWidth="1"/>
    <col min="10252" max="10252" width="4.375" customWidth="1"/>
    <col min="10253" max="10253" width="5" customWidth="1"/>
    <col min="10497" max="10497" width="3" customWidth="1"/>
    <col min="10498" max="10498" width="2.375" customWidth="1"/>
    <col min="10504" max="10505" width="3.5" customWidth="1"/>
    <col min="10507" max="10507" width="9.625" customWidth="1"/>
    <col min="10508" max="10508" width="4.375" customWidth="1"/>
    <col min="10509" max="10509" width="5" customWidth="1"/>
    <col min="10753" max="10753" width="3" customWidth="1"/>
    <col min="10754" max="10754" width="2.375" customWidth="1"/>
    <col min="10760" max="10761" width="3.5" customWidth="1"/>
    <col min="10763" max="10763" width="9.625" customWidth="1"/>
    <col min="10764" max="10764" width="4.375" customWidth="1"/>
    <col min="10765" max="10765" width="5" customWidth="1"/>
    <col min="11009" max="11009" width="3" customWidth="1"/>
    <col min="11010" max="11010" width="2.375" customWidth="1"/>
    <col min="11016" max="11017" width="3.5" customWidth="1"/>
    <col min="11019" max="11019" width="9.625" customWidth="1"/>
    <col min="11020" max="11020" width="4.375" customWidth="1"/>
    <col min="11021" max="11021" width="5" customWidth="1"/>
    <col min="11265" max="11265" width="3" customWidth="1"/>
    <col min="11266" max="11266" width="2.375" customWidth="1"/>
    <col min="11272" max="11273" width="3.5" customWidth="1"/>
    <col min="11275" max="11275" width="9.625" customWidth="1"/>
    <col min="11276" max="11276" width="4.375" customWidth="1"/>
    <col min="11277" max="11277" width="5" customWidth="1"/>
    <col min="11521" max="11521" width="3" customWidth="1"/>
    <col min="11522" max="11522" width="2.375" customWidth="1"/>
    <col min="11528" max="11529" width="3.5" customWidth="1"/>
    <col min="11531" max="11531" width="9.625" customWidth="1"/>
    <col min="11532" max="11532" width="4.375" customWidth="1"/>
    <col min="11533" max="11533" width="5" customWidth="1"/>
    <col min="11777" max="11777" width="3" customWidth="1"/>
    <col min="11778" max="11778" width="2.375" customWidth="1"/>
    <col min="11784" max="11785" width="3.5" customWidth="1"/>
    <col min="11787" max="11787" width="9.625" customWidth="1"/>
    <col min="11788" max="11788" width="4.375" customWidth="1"/>
    <col min="11789" max="11789" width="5" customWidth="1"/>
    <col min="12033" max="12033" width="3" customWidth="1"/>
    <col min="12034" max="12034" width="2.375" customWidth="1"/>
    <col min="12040" max="12041" width="3.5" customWidth="1"/>
    <col min="12043" max="12043" width="9.625" customWidth="1"/>
    <col min="12044" max="12044" width="4.375" customWidth="1"/>
    <col min="12045" max="12045" width="5" customWidth="1"/>
    <col min="12289" max="12289" width="3" customWidth="1"/>
    <col min="12290" max="12290" width="2.375" customWidth="1"/>
    <col min="12296" max="12297" width="3.5" customWidth="1"/>
    <col min="12299" max="12299" width="9.625" customWidth="1"/>
    <col min="12300" max="12300" width="4.375" customWidth="1"/>
    <col min="12301" max="12301" width="5" customWidth="1"/>
    <col min="12545" max="12545" width="3" customWidth="1"/>
    <col min="12546" max="12546" width="2.375" customWidth="1"/>
    <col min="12552" max="12553" width="3.5" customWidth="1"/>
    <col min="12555" max="12555" width="9.625" customWidth="1"/>
    <col min="12556" max="12556" width="4.375" customWidth="1"/>
    <col min="12557" max="12557" width="5" customWidth="1"/>
    <col min="12801" max="12801" width="3" customWidth="1"/>
    <col min="12802" max="12802" width="2.375" customWidth="1"/>
    <col min="12808" max="12809" width="3.5" customWidth="1"/>
    <col min="12811" max="12811" width="9.625" customWidth="1"/>
    <col min="12812" max="12812" width="4.375" customWidth="1"/>
    <col min="12813" max="12813" width="5" customWidth="1"/>
    <col min="13057" max="13057" width="3" customWidth="1"/>
    <col min="13058" max="13058" width="2.375" customWidth="1"/>
    <col min="13064" max="13065" width="3.5" customWidth="1"/>
    <col min="13067" max="13067" width="9.625" customWidth="1"/>
    <col min="13068" max="13068" width="4.375" customWidth="1"/>
    <col min="13069" max="13069" width="5" customWidth="1"/>
    <col min="13313" max="13313" width="3" customWidth="1"/>
    <col min="13314" max="13314" width="2.375" customWidth="1"/>
    <col min="13320" max="13321" width="3.5" customWidth="1"/>
    <col min="13323" max="13323" width="9.625" customWidth="1"/>
    <col min="13324" max="13324" width="4.375" customWidth="1"/>
    <col min="13325" max="13325" width="5" customWidth="1"/>
    <col min="13569" max="13569" width="3" customWidth="1"/>
    <col min="13570" max="13570" width="2.375" customWidth="1"/>
    <col min="13576" max="13577" width="3.5" customWidth="1"/>
    <col min="13579" max="13579" width="9.625" customWidth="1"/>
    <col min="13580" max="13580" width="4.375" customWidth="1"/>
    <col min="13581" max="13581" width="5" customWidth="1"/>
    <col min="13825" max="13825" width="3" customWidth="1"/>
    <col min="13826" max="13826" width="2.375" customWidth="1"/>
    <col min="13832" max="13833" width="3.5" customWidth="1"/>
    <col min="13835" max="13835" width="9.625" customWidth="1"/>
    <col min="13836" max="13836" width="4.375" customWidth="1"/>
    <col min="13837" max="13837" width="5" customWidth="1"/>
    <col min="14081" max="14081" width="3" customWidth="1"/>
    <col min="14082" max="14082" width="2.375" customWidth="1"/>
    <col min="14088" max="14089" width="3.5" customWidth="1"/>
    <col min="14091" max="14091" width="9.625" customWidth="1"/>
    <col min="14092" max="14092" width="4.375" customWidth="1"/>
    <col min="14093" max="14093" width="5" customWidth="1"/>
    <col min="14337" max="14337" width="3" customWidth="1"/>
    <col min="14338" max="14338" width="2.375" customWidth="1"/>
    <col min="14344" max="14345" width="3.5" customWidth="1"/>
    <col min="14347" max="14347" width="9.625" customWidth="1"/>
    <col min="14348" max="14348" width="4.375" customWidth="1"/>
    <col min="14349" max="14349" width="5" customWidth="1"/>
    <col min="14593" max="14593" width="3" customWidth="1"/>
    <col min="14594" max="14594" width="2.375" customWidth="1"/>
    <col min="14600" max="14601" width="3.5" customWidth="1"/>
    <col min="14603" max="14603" width="9.625" customWidth="1"/>
    <col min="14604" max="14604" width="4.375" customWidth="1"/>
    <col min="14605" max="14605" width="5" customWidth="1"/>
    <col min="14849" max="14849" width="3" customWidth="1"/>
    <col min="14850" max="14850" width="2.375" customWidth="1"/>
    <col min="14856" max="14857" width="3.5" customWidth="1"/>
    <col min="14859" max="14859" width="9.625" customWidth="1"/>
    <col min="14860" max="14860" width="4.375" customWidth="1"/>
    <col min="14861" max="14861" width="5" customWidth="1"/>
    <col min="15105" max="15105" width="3" customWidth="1"/>
    <col min="15106" max="15106" width="2.375" customWidth="1"/>
    <col min="15112" max="15113" width="3.5" customWidth="1"/>
    <col min="15115" max="15115" width="9.625" customWidth="1"/>
    <col min="15116" max="15116" width="4.375" customWidth="1"/>
    <col min="15117" max="15117" width="5" customWidth="1"/>
    <col min="15361" max="15361" width="3" customWidth="1"/>
    <col min="15362" max="15362" width="2.375" customWidth="1"/>
    <col min="15368" max="15369" width="3.5" customWidth="1"/>
    <col min="15371" max="15371" width="9.625" customWidth="1"/>
    <col min="15372" max="15372" width="4.375" customWidth="1"/>
    <col min="15373" max="15373" width="5" customWidth="1"/>
    <col min="15617" max="15617" width="3" customWidth="1"/>
    <col min="15618" max="15618" width="2.375" customWidth="1"/>
    <col min="15624" max="15625" width="3.5" customWidth="1"/>
    <col min="15627" max="15627" width="9.625" customWidth="1"/>
    <col min="15628" max="15628" width="4.375" customWidth="1"/>
    <col min="15629" max="15629" width="5" customWidth="1"/>
    <col min="15873" max="15873" width="3" customWidth="1"/>
    <col min="15874" max="15874" width="2.375" customWidth="1"/>
    <col min="15880" max="15881" width="3.5" customWidth="1"/>
    <col min="15883" max="15883" width="9.625" customWidth="1"/>
    <col min="15884" max="15884" width="4.375" customWidth="1"/>
    <col min="15885" max="15885" width="5" customWidth="1"/>
    <col min="16129" max="16129" width="3" customWidth="1"/>
    <col min="16130" max="16130" width="2.375" customWidth="1"/>
    <col min="16136" max="16137" width="3.5" customWidth="1"/>
    <col min="16139" max="16139" width="9.625" customWidth="1"/>
    <col min="16140" max="16140" width="4.375" customWidth="1"/>
    <col min="16141" max="16141" width="5" customWidth="1"/>
  </cols>
  <sheetData>
    <row r="2" spans="3:12" x14ac:dyDescent="0.15">
      <c r="C2" s="615" t="s">
        <v>45</v>
      </c>
      <c r="D2" s="615"/>
      <c r="E2" s="615"/>
      <c r="F2" s="615" t="s">
        <v>46</v>
      </c>
      <c r="G2" s="615"/>
      <c r="H2" s="1"/>
      <c r="I2" s="1"/>
      <c r="L2"/>
    </row>
    <row r="3" spans="3:12" x14ac:dyDescent="0.15">
      <c r="C3" s="615"/>
      <c r="D3" s="615"/>
      <c r="E3" s="615"/>
      <c r="F3" s="1910">
        <f>年末調整2!N7</f>
        <v>0</v>
      </c>
      <c r="G3" s="1910"/>
      <c r="H3" s="1"/>
      <c r="I3" s="1"/>
      <c r="L3"/>
    </row>
    <row r="4" spans="3:12" x14ac:dyDescent="0.15">
      <c r="C4" s="615"/>
      <c r="D4" s="615"/>
      <c r="E4" s="615"/>
      <c r="F4" s="1910"/>
      <c r="G4" s="1910"/>
      <c r="H4" s="1"/>
      <c r="I4" s="1"/>
      <c r="L4"/>
    </row>
    <row r="5" spans="3:12" x14ac:dyDescent="0.15">
      <c r="C5" s="615"/>
      <c r="D5" s="615"/>
      <c r="E5" s="615"/>
      <c r="F5" s="1910"/>
      <c r="G5" s="1910"/>
      <c r="H5" s="1"/>
      <c r="I5" s="1"/>
      <c r="L5"/>
    </row>
    <row r="6" spans="3:12" x14ac:dyDescent="0.15">
      <c r="C6" s="615" t="s">
        <v>47</v>
      </c>
      <c r="D6" s="615"/>
      <c r="E6" s="615"/>
      <c r="F6" s="1910">
        <f>SUM(F3:G5)</f>
        <v>0</v>
      </c>
      <c r="G6" s="1910"/>
      <c r="H6" s="2"/>
      <c r="I6" s="1"/>
      <c r="L6"/>
    </row>
    <row r="7" spans="3:12" x14ac:dyDescent="0.15">
      <c r="G7" t="s">
        <v>48</v>
      </c>
    </row>
    <row r="9" spans="3:12" x14ac:dyDescent="0.15">
      <c r="C9" s="615" t="s">
        <v>49</v>
      </c>
      <c r="D9" s="615"/>
      <c r="E9" s="615"/>
      <c r="F9" s="615" t="s">
        <v>50</v>
      </c>
      <c r="G9" s="615"/>
      <c r="H9" s="615"/>
      <c r="I9" s="615"/>
      <c r="J9" s="615"/>
      <c r="K9" s="615"/>
      <c r="L9" s="615"/>
    </row>
    <row r="10" spans="3:12" x14ac:dyDescent="0.15">
      <c r="C10" s="615" t="s">
        <v>476</v>
      </c>
      <c r="D10" s="615"/>
      <c r="E10" s="615"/>
      <c r="F10" s="606">
        <v>0</v>
      </c>
      <c r="G10" s="607"/>
      <c r="H10" s="1911">
        <f>IF(F6&lt;=740999,0,0)</f>
        <v>0</v>
      </c>
      <c r="I10" s="1911"/>
      <c r="J10" s="1911"/>
      <c r="K10" s="1911"/>
      <c r="L10" s="364" t="s">
        <v>51</v>
      </c>
    </row>
    <row r="11" spans="3:12" x14ac:dyDescent="0.15">
      <c r="C11" s="615" t="s">
        <v>477</v>
      </c>
      <c r="D11" s="615"/>
      <c r="E11" s="615"/>
      <c r="F11" s="606" t="s">
        <v>478</v>
      </c>
      <c r="G11" s="607"/>
      <c r="H11" s="1912">
        <f>IF(AND(741000&lt;=F6,F6&lt;=2190999),MAX(F6-740000,0),0)</f>
        <v>0</v>
      </c>
      <c r="I11" s="1912"/>
      <c r="J11" s="1912"/>
      <c r="K11" s="1912"/>
      <c r="L11" s="364" t="s">
        <v>51</v>
      </c>
    </row>
    <row r="12" spans="3:12" x14ac:dyDescent="0.15">
      <c r="C12" s="615" t="s">
        <v>479</v>
      </c>
      <c r="D12" s="615"/>
      <c r="E12" s="615"/>
      <c r="F12" s="1913">
        <v>1451000</v>
      </c>
      <c r="G12" s="1914"/>
      <c r="H12" s="1912">
        <f>IF(AND(F6&gt;=2191000,F6&lt;=2192999),F12,0)</f>
        <v>0</v>
      </c>
      <c r="I12" s="1912"/>
      <c r="J12" s="1912"/>
      <c r="K12" s="1912"/>
      <c r="L12" s="364" t="s">
        <v>51</v>
      </c>
    </row>
    <row r="13" spans="3:12" x14ac:dyDescent="0.15">
      <c r="C13" s="615" t="s">
        <v>480</v>
      </c>
      <c r="D13" s="615"/>
      <c r="E13" s="615"/>
      <c r="F13" s="1913">
        <v>1453000</v>
      </c>
      <c r="G13" s="1914"/>
      <c r="H13" s="1912">
        <f>IF(AND(F6&gt;=2193000,F6&lt;=2195999),F13,0)</f>
        <v>0</v>
      </c>
      <c r="I13" s="1912"/>
      <c r="J13" s="1912"/>
      <c r="K13" s="1912"/>
      <c r="L13" s="364" t="s">
        <v>51</v>
      </c>
    </row>
    <row r="14" spans="3:12" x14ac:dyDescent="0.15">
      <c r="C14" s="615" t="s">
        <v>481</v>
      </c>
      <c r="D14" s="615"/>
      <c r="E14" s="615"/>
      <c r="F14" s="1913">
        <v>1456000</v>
      </c>
      <c r="G14" s="1914"/>
      <c r="H14" s="1912">
        <f>IF(AND(F6&gt;=2196000,F6&lt;=2199999),F14,0)</f>
        <v>0</v>
      </c>
      <c r="I14" s="1912"/>
      <c r="J14" s="1912"/>
      <c r="K14" s="1912"/>
      <c r="L14" s="364" t="s">
        <v>51</v>
      </c>
    </row>
    <row r="15" spans="3:12" x14ac:dyDescent="0.15">
      <c r="C15" s="615"/>
      <c r="D15" s="615"/>
      <c r="E15" s="615"/>
      <c r="F15" s="606"/>
      <c r="G15" s="607"/>
      <c r="H15" s="1912"/>
      <c r="I15" s="1912"/>
      <c r="J15" s="1912"/>
      <c r="K15" s="1912"/>
      <c r="L15" s="364" t="s">
        <v>51</v>
      </c>
    </row>
    <row r="16" spans="3:12" x14ac:dyDescent="0.15">
      <c r="C16" s="1915"/>
      <c r="D16" s="1916"/>
      <c r="E16" s="1917"/>
      <c r="F16" s="1921"/>
      <c r="G16" s="1922"/>
      <c r="H16" s="1923" t="s">
        <v>53</v>
      </c>
      <c r="I16" s="1926"/>
      <c r="J16" s="1927"/>
      <c r="K16" s="1927"/>
      <c r="L16" s="1917" t="s">
        <v>51</v>
      </c>
    </row>
    <row r="17" spans="3:12" x14ac:dyDescent="0.15">
      <c r="C17" s="1918"/>
      <c r="D17" s="1919"/>
      <c r="E17" s="1920"/>
      <c r="F17" s="1928"/>
      <c r="G17" s="1929"/>
      <c r="H17" s="1924"/>
      <c r="I17" s="1930"/>
      <c r="J17" s="1931"/>
      <c r="K17" s="1931"/>
      <c r="L17" s="1920"/>
    </row>
    <row r="18" spans="3:12" x14ac:dyDescent="0.15">
      <c r="C18" s="1915" t="s">
        <v>482</v>
      </c>
      <c r="D18" s="1916"/>
      <c r="E18" s="1917"/>
      <c r="F18" s="1921" t="s">
        <v>52</v>
      </c>
      <c r="G18" s="1922"/>
      <c r="H18" s="1924"/>
      <c r="I18" s="1926" t="s">
        <v>363</v>
      </c>
      <c r="J18" s="1927"/>
      <c r="K18" s="1927"/>
      <c r="L18" s="1917" t="s">
        <v>51</v>
      </c>
    </row>
    <row r="19" spans="3:12" x14ac:dyDescent="0.15">
      <c r="C19" s="1918"/>
      <c r="D19" s="1919"/>
      <c r="E19" s="1920"/>
      <c r="F19" s="1928">
        <f>IF(AND(2200000&lt;=F6,F6&lt;=3599999),ROUNDDOWN(F6/4,-3),0)</f>
        <v>0</v>
      </c>
      <c r="G19" s="1929"/>
      <c r="H19" s="1924"/>
      <c r="I19" s="1930">
        <f>MAX(F19*2.8-80000,0)</f>
        <v>0</v>
      </c>
      <c r="J19" s="1931"/>
      <c r="K19" s="1931"/>
      <c r="L19" s="1920"/>
    </row>
    <row r="20" spans="3:12" x14ac:dyDescent="0.15">
      <c r="C20" s="1915" t="s">
        <v>54</v>
      </c>
      <c r="D20" s="1916"/>
      <c r="E20" s="1917"/>
      <c r="F20" s="1921" t="s">
        <v>52</v>
      </c>
      <c r="G20" s="1922"/>
      <c r="H20" s="1924"/>
      <c r="I20" s="1926" t="s">
        <v>364</v>
      </c>
      <c r="J20" s="1927"/>
      <c r="K20" s="1927"/>
      <c r="L20" s="1917" t="s">
        <v>51</v>
      </c>
    </row>
    <row r="21" spans="3:12" x14ac:dyDescent="0.15">
      <c r="C21" s="1918"/>
      <c r="D21" s="1919"/>
      <c r="E21" s="1920"/>
      <c r="F21" s="1928">
        <f>IF(AND(3600000&lt;=F6,F6&lt;=6599999),ROUNDDOWN(F6/4,-3),0)</f>
        <v>0</v>
      </c>
      <c r="G21" s="1929"/>
      <c r="H21" s="1925"/>
      <c r="I21" s="1930">
        <f>MAX(F21*3.2-440000,0)</f>
        <v>0</v>
      </c>
      <c r="J21" s="1931"/>
      <c r="K21" s="1931"/>
      <c r="L21" s="1920"/>
    </row>
    <row r="22" spans="3:12" x14ac:dyDescent="0.15">
      <c r="C22" s="1915" t="s">
        <v>365</v>
      </c>
      <c r="D22" s="1916"/>
      <c r="E22" s="1917"/>
      <c r="F22" s="1926" t="s">
        <v>366</v>
      </c>
      <c r="G22" s="1927"/>
      <c r="H22" s="1927"/>
      <c r="I22" s="1927"/>
      <c r="J22" s="1927"/>
      <c r="K22" s="1927"/>
      <c r="L22" s="1917" t="s">
        <v>51</v>
      </c>
    </row>
    <row r="23" spans="3:12" x14ac:dyDescent="0.15">
      <c r="C23" s="1918"/>
      <c r="D23" s="1919"/>
      <c r="E23" s="1920"/>
      <c r="F23" s="1932">
        <f>ROUNDDOWN(IF(AND(6600000&lt;=F6,F6&lt;=8499999),F6*0.9-1100000,0),0)</f>
        <v>0</v>
      </c>
      <c r="G23" s="1933"/>
      <c r="H23" s="1933"/>
      <c r="I23" s="1933"/>
      <c r="J23" s="1933"/>
      <c r="K23" s="1933"/>
      <c r="L23" s="1920"/>
    </row>
    <row r="24" spans="3:12" x14ac:dyDescent="0.15">
      <c r="C24" s="1915" t="s">
        <v>367</v>
      </c>
      <c r="D24" s="1916"/>
      <c r="E24" s="1917"/>
      <c r="F24" s="1926" t="s">
        <v>368</v>
      </c>
      <c r="G24" s="1927"/>
      <c r="H24" s="1927"/>
      <c r="I24" s="1927"/>
      <c r="J24" s="1927"/>
      <c r="K24" s="1927"/>
      <c r="L24" s="1917" t="s">
        <v>51</v>
      </c>
    </row>
    <row r="25" spans="3:12" x14ac:dyDescent="0.15">
      <c r="C25" s="1918"/>
      <c r="D25" s="1919"/>
      <c r="E25" s="1920"/>
      <c r="F25" s="1932">
        <f>ROUNDDOWN(IF(8500000&lt;=F6,F6-1950000,0),0)</f>
        <v>0</v>
      </c>
      <c r="G25" s="1933"/>
      <c r="H25" s="1933"/>
      <c r="I25" s="1933"/>
      <c r="J25" s="1933"/>
      <c r="K25" s="1933"/>
      <c r="L25" s="1920"/>
    </row>
    <row r="27" spans="3:12" ht="24.75" customHeight="1" x14ac:dyDescent="0.15">
      <c r="C27" s="615" t="s">
        <v>55</v>
      </c>
      <c r="D27" s="615"/>
      <c r="E27" s="615"/>
      <c r="F27" s="615"/>
      <c r="G27" s="615"/>
      <c r="H27" s="1934">
        <f>SUM(H10:K15,I17,I19,I21,F23,F25,)</f>
        <v>0</v>
      </c>
      <c r="I27" s="1935"/>
      <c r="J27" s="1935"/>
      <c r="K27" s="1935"/>
      <c r="L27" s="1936"/>
    </row>
  </sheetData>
  <mergeCells count="59">
    <mergeCell ref="C24:E25"/>
    <mergeCell ref="F24:K24"/>
    <mergeCell ref="L24:L25"/>
    <mergeCell ref="F25:K25"/>
    <mergeCell ref="C27:G27"/>
    <mergeCell ref="H27:L27"/>
    <mergeCell ref="L20:L21"/>
    <mergeCell ref="F21:G21"/>
    <mergeCell ref="I21:K21"/>
    <mergeCell ref="C22:E23"/>
    <mergeCell ref="F22:K22"/>
    <mergeCell ref="L22:L23"/>
    <mergeCell ref="F23:K23"/>
    <mergeCell ref="L16:L17"/>
    <mergeCell ref="F17:G17"/>
    <mergeCell ref="I17:K17"/>
    <mergeCell ref="C18:E19"/>
    <mergeCell ref="F18:G18"/>
    <mergeCell ref="I18:K18"/>
    <mergeCell ref="L18:L19"/>
    <mergeCell ref="F19:G19"/>
    <mergeCell ref="I19:K19"/>
    <mergeCell ref="C15:E15"/>
    <mergeCell ref="F15:G15"/>
    <mergeCell ref="H15:K15"/>
    <mergeCell ref="C16:E17"/>
    <mergeCell ref="F16:G16"/>
    <mergeCell ref="H16:H21"/>
    <mergeCell ref="I16:K16"/>
    <mergeCell ref="C20:E21"/>
    <mergeCell ref="F20:G20"/>
    <mergeCell ref="I20:K20"/>
    <mergeCell ref="C13:E13"/>
    <mergeCell ref="F13:G13"/>
    <mergeCell ref="H13:K13"/>
    <mergeCell ref="C14:E14"/>
    <mergeCell ref="F14:G14"/>
    <mergeCell ref="H14:K14"/>
    <mergeCell ref="C11:E11"/>
    <mergeCell ref="F11:G11"/>
    <mergeCell ref="H11:K11"/>
    <mergeCell ref="C12:E12"/>
    <mergeCell ref="F12:G12"/>
    <mergeCell ref="H12:K12"/>
    <mergeCell ref="H10:K10"/>
    <mergeCell ref="C4:E4"/>
    <mergeCell ref="F4:G4"/>
    <mergeCell ref="C5:E5"/>
    <mergeCell ref="F5:G5"/>
    <mergeCell ref="C6:E6"/>
    <mergeCell ref="F6:G6"/>
    <mergeCell ref="C9:E9"/>
    <mergeCell ref="F9:L9"/>
    <mergeCell ref="C2:E2"/>
    <mergeCell ref="F2:G2"/>
    <mergeCell ref="C3:E3"/>
    <mergeCell ref="F3:G3"/>
    <mergeCell ref="C10:E10"/>
    <mergeCell ref="F10:G10"/>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C2:L27"/>
  <sheetViews>
    <sheetView workbookViewId="0">
      <selection activeCell="O13" sqref="O13"/>
    </sheetView>
  </sheetViews>
  <sheetFormatPr defaultRowHeight="13.5" x14ac:dyDescent="0.15"/>
  <cols>
    <col min="1" max="1" width="3" customWidth="1"/>
    <col min="2" max="2" width="2.375" customWidth="1"/>
    <col min="8" max="9" width="3.5" customWidth="1"/>
    <col min="11" max="11" width="9.625" customWidth="1"/>
    <col min="12" max="12" width="4.375" style="1" customWidth="1"/>
    <col min="13" max="13" width="5" customWidth="1"/>
    <col min="257" max="257" width="3" customWidth="1"/>
    <col min="258" max="258" width="2.375" customWidth="1"/>
    <col min="264" max="265" width="3.5" customWidth="1"/>
    <col min="267" max="267" width="9.625" customWidth="1"/>
    <col min="268" max="268" width="4.375" customWidth="1"/>
    <col min="269" max="269" width="5" customWidth="1"/>
    <col min="513" max="513" width="3" customWidth="1"/>
    <col min="514" max="514" width="2.375" customWidth="1"/>
    <col min="520" max="521" width="3.5" customWidth="1"/>
    <col min="523" max="523" width="9.625" customWidth="1"/>
    <col min="524" max="524" width="4.375" customWidth="1"/>
    <col min="525" max="525" width="5" customWidth="1"/>
    <col min="769" max="769" width="3" customWidth="1"/>
    <col min="770" max="770" width="2.375" customWidth="1"/>
    <col min="776" max="777" width="3.5" customWidth="1"/>
    <col min="779" max="779" width="9.625" customWidth="1"/>
    <col min="780" max="780" width="4.375" customWidth="1"/>
    <col min="781" max="781" width="5" customWidth="1"/>
    <col min="1025" max="1025" width="3" customWidth="1"/>
    <col min="1026" max="1026" width="2.375" customWidth="1"/>
    <col min="1032" max="1033" width="3.5" customWidth="1"/>
    <col min="1035" max="1035" width="9.625" customWidth="1"/>
    <col min="1036" max="1036" width="4.375" customWidth="1"/>
    <col min="1037" max="1037" width="5" customWidth="1"/>
    <col min="1281" max="1281" width="3" customWidth="1"/>
    <col min="1282" max="1282" width="2.375" customWidth="1"/>
    <col min="1288" max="1289" width="3.5" customWidth="1"/>
    <col min="1291" max="1291" width="9.625" customWidth="1"/>
    <col min="1292" max="1292" width="4.375" customWidth="1"/>
    <col min="1293" max="1293" width="5" customWidth="1"/>
    <col min="1537" max="1537" width="3" customWidth="1"/>
    <col min="1538" max="1538" width="2.375" customWidth="1"/>
    <col min="1544" max="1545" width="3.5" customWidth="1"/>
    <col min="1547" max="1547" width="9.625" customWidth="1"/>
    <col min="1548" max="1548" width="4.375" customWidth="1"/>
    <col min="1549" max="1549" width="5" customWidth="1"/>
    <col min="1793" max="1793" width="3" customWidth="1"/>
    <col min="1794" max="1794" width="2.375" customWidth="1"/>
    <col min="1800" max="1801" width="3.5" customWidth="1"/>
    <col min="1803" max="1803" width="9.625" customWidth="1"/>
    <col min="1804" max="1804" width="4.375" customWidth="1"/>
    <col min="1805" max="1805" width="5" customWidth="1"/>
    <col min="2049" max="2049" width="3" customWidth="1"/>
    <col min="2050" max="2050" width="2.375" customWidth="1"/>
    <col min="2056" max="2057" width="3.5" customWidth="1"/>
    <col min="2059" max="2059" width="9.625" customWidth="1"/>
    <col min="2060" max="2060" width="4.375" customWidth="1"/>
    <col min="2061" max="2061" width="5" customWidth="1"/>
    <col min="2305" max="2305" width="3" customWidth="1"/>
    <col min="2306" max="2306" width="2.375" customWidth="1"/>
    <col min="2312" max="2313" width="3.5" customWidth="1"/>
    <col min="2315" max="2315" width="9.625" customWidth="1"/>
    <col min="2316" max="2316" width="4.375" customWidth="1"/>
    <col min="2317" max="2317" width="5" customWidth="1"/>
    <col min="2561" max="2561" width="3" customWidth="1"/>
    <col min="2562" max="2562" width="2.375" customWidth="1"/>
    <col min="2568" max="2569" width="3.5" customWidth="1"/>
    <col min="2571" max="2571" width="9.625" customWidth="1"/>
    <col min="2572" max="2572" width="4.375" customWidth="1"/>
    <col min="2573" max="2573" width="5" customWidth="1"/>
    <col min="2817" max="2817" width="3" customWidth="1"/>
    <col min="2818" max="2818" width="2.375" customWidth="1"/>
    <col min="2824" max="2825" width="3.5" customWidth="1"/>
    <col min="2827" max="2827" width="9.625" customWidth="1"/>
    <col min="2828" max="2828" width="4.375" customWidth="1"/>
    <col min="2829" max="2829" width="5" customWidth="1"/>
    <col min="3073" max="3073" width="3" customWidth="1"/>
    <col min="3074" max="3074" width="2.375" customWidth="1"/>
    <col min="3080" max="3081" width="3.5" customWidth="1"/>
    <col min="3083" max="3083" width="9.625" customWidth="1"/>
    <col min="3084" max="3084" width="4.375" customWidth="1"/>
    <col min="3085" max="3085" width="5" customWidth="1"/>
    <col min="3329" max="3329" width="3" customWidth="1"/>
    <col min="3330" max="3330" width="2.375" customWidth="1"/>
    <col min="3336" max="3337" width="3.5" customWidth="1"/>
    <col min="3339" max="3339" width="9.625" customWidth="1"/>
    <col min="3340" max="3340" width="4.375" customWidth="1"/>
    <col min="3341" max="3341" width="5" customWidth="1"/>
    <col min="3585" max="3585" width="3" customWidth="1"/>
    <col min="3586" max="3586" width="2.375" customWidth="1"/>
    <col min="3592" max="3593" width="3.5" customWidth="1"/>
    <col min="3595" max="3595" width="9.625" customWidth="1"/>
    <col min="3596" max="3596" width="4.375" customWidth="1"/>
    <col min="3597" max="3597" width="5" customWidth="1"/>
    <col min="3841" max="3841" width="3" customWidth="1"/>
    <col min="3842" max="3842" width="2.375" customWidth="1"/>
    <col min="3848" max="3849" width="3.5" customWidth="1"/>
    <col min="3851" max="3851" width="9.625" customWidth="1"/>
    <col min="3852" max="3852" width="4.375" customWidth="1"/>
    <col min="3853" max="3853" width="5" customWidth="1"/>
    <col min="4097" max="4097" width="3" customWidth="1"/>
    <col min="4098" max="4098" width="2.375" customWidth="1"/>
    <col min="4104" max="4105" width="3.5" customWidth="1"/>
    <col min="4107" max="4107" width="9.625" customWidth="1"/>
    <col min="4108" max="4108" width="4.375" customWidth="1"/>
    <col min="4109" max="4109" width="5" customWidth="1"/>
    <col min="4353" max="4353" width="3" customWidth="1"/>
    <col min="4354" max="4354" width="2.375" customWidth="1"/>
    <col min="4360" max="4361" width="3.5" customWidth="1"/>
    <col min="4363" max="4363" width="9.625" customWidth="1"/>
    <col min="4364" max="4364" width="4.375" customWidth="1"/>
    <col min="4365" max="4365" width="5" customWidth="1"/>
    <col min="4609" max="4609" width="3" customWidth="1"/>
    <col min="4610" max="4610" width="2.375" customWidth="1"/>
    <col min="4616" max="4617" width="3.5" customWidth="1"/>
    <col min="4619" max="4619" width="9.625" customWidth="1"/>
    <col min="4620" max="4620" width="4.375" customWidth="1"/>
    <col min="4621" max="4621" width="5" customWidth="1"/>
    <col min="4865" max="4865" width="3" customWidth="1"/>
    <col min="4866" max="4866" width="2.375" customWidth="1"/>
    <col min="4872" max="4873" width="3.5" customWidth="1"/>
    <col min="4875" max="4875" width="9.625" customWidth="1"/>
    <col min="4876" max="4876" width="4.375" customWidth="1"/>
    <col min="4877" max="4877" width="5" customWidth="1"/>
    <col min="5121" max="5121" width="3" customWidth="1"/>
    <col min="5122" max="5122" width="2.375" customWidth="1"/>
    <col min="5128" max="5129" width="3.5" customWidth="1"/>
    <col min="5131" max="5131" width="9.625" customWidth="1"/>
    <col min="5132" max="5132" width="4.375" customWidth="1"/>
    <col min="5133" max="5133" width="5" customWidth="1"/>
    <col min="5377" max="5377" width="3" customWidth="1"/>
    <col min="5378" max="5378" width="2.375" customWidth="1"/>
    <col min="5384" max="5385" width="3.5" customWidth="1"/>
    <col min="5387" max="5387" width="9.625" customWidth="1"/>
    <col min="5388" max="5388" width="4.375" customWidth="1"/>
    <col min="5389" max="5389" width="5" customWidth="1"/>
    <col min="5633" max="5633" width="3" customWidth="1"/>
    <col min="5634" max="5634" width="2.375" customWidth="1"/>
    <col min="5640" max="5641" width="3.5" customWidth="1"/>
    <col min="5643" max="5643" width="9.625" customWidth="1"/>
    <col min="5644" max="5644" width="4.375" customWidth="1"/>
    <col min="5645" max="5645" width="5" customWidth="1"/>
    <col min="5889" max="5889" width="3" customWidth="1"/>
    <col min="5890" max="5890" width="2.375" customWidth="1"/>
    <col min="5896" max="5897" width="3.5" customWidth="1"/>
    <col min="5899" max="5899" width="9.625" customWidth="1"/>
    <col min="5900" max="5900" width="4.375" customWidth="1"/>
    <col min="5901" max="5901" width="5" customWidth="1"/>
    <col min="6145" max="6145" width="3" customWidth="1"/>
    <col min="6146" max="6146" width="2.375" customWidth="1"/>
    <col min="6152" max="6153" width="3.5" customWidth="1"/>
    <col min="6155" max="6155" width="9.625" customWidth="1"/>
    <col min="6156" max="6156" width="4.375" customWidth="1"/>
    <col min="6157" max="6157" width="5" customWidth="1"/>
    <col min="6401" max="6401" width="3" customWidth="1"/>
    <col min="6402" max="6402" width="2.375" customWidth="1"/>
    <col min="6408" max="6409" width="3.5" customWidth="1"/>
    <col min="6411" max="6411" width="9.625" customWidth="1"/>
    <col min="6412" max="6412" width="4.375" customWidth="1"/>
    <col min="6413" max="6413" width="5" customWidth="1"/>
    <col min="6657" max="6657" width="3" customWidth="1"/>
    <col min="6658" max="6658" width="2.375" customWidth="1"/>
    <col min="6664" max="6665" width="3.5" customWidth="1"/>
    <col min="6667" max="6667" width="9.625" customWidth="1"/>
    <col min="6668" max="6668" width="4.375" customWidth="1"/>
    <col min="6669" max="6669" width="5" customWidth="1"/>
    <col min="6913" max="6913" width="3" customWidth="1"/>
    <col min="6914" max="6914" width="2.375" customWidth="1"/>
    <col min="6920" max="6921" width="3.5" customWidth="1"/>
    <col min="6923" max="6923" width="9.625" customWidth="1"/>
    <col min="6924" max="6924" width="4.375" customWidth="1"/>
    <col min="6925" max="6925" width="5" customWidth="1"/>
    <col min="7169" max="7169" width="3" customWidth="1"/>
    <col min="7170" max="7170" width="2.375" customWidth="1"/>
    <col min="7176" max="7177" width="3.5" customWidth="1"/>
    <col min="7179" max="7179" width="9.625" customWidth="1"/>
    <col min="7180" max="7180" width="4.375" customWidth="1"/>
    <col min="7181" max="7181" width="5" customWidth="1"/>
    <col min="7425" max="7425" width="3" customWidth="1"/>
    <col min="7426" max="7426" width="2.375" customWidth="1"/>
    <col min="7432" max="7433" width="3.5" customWidth="1"/>
    <col min="7435" max="7435" width="9.625" customWidth="1"/>
    <col min="7436" max="7436" width="4.375" customWidth="1"/>
    <col min="7437" max="7437" width="5" customWidth="1"/>
    <col min="7681" max="7681" width="3" customWidth="1"/>
    <col min="7682" max="7682" width="2.375" customWidth="1"/>
    <col min="7688" max="7689" width="3.5" customWidth="1"/>
    <col min="7691" max="7691" width="9.625" customWidth="1"/>
    <col min="7692" max="7692" width="4.375" customWidth="1"/>
    <col min="7693" max="7693" width="5" customWidth="1"/>
    <col min="7937" max="7937" width="3" customWidth="1"/>
    <col min="7938" max="7938" width="2.375" customWidth="1"/>
    <col min="7944" max="7945" width="3.5" customWidth="1"/>
    <col min="7947" max="7947" width="9.625" customWidth="1"/>
    <col min="7948" max="7948" width="4.375" customWidth="1"/>
    <col min="7949" max="7949" width="5" customWidth="1"/>
    <col min="8193" max="8193" width="3" customWidth="1"/>
    <col min="8194" max="8194" width="2.375" customWidth="1"/>
    <col min="8200" max="8201" width="3.5" customWidth="1"/>
    <col min="8203" max="8203" width="9.625" customWidth="1"/>
    <col min="8204" max="8204" width="4.375" customWidth="1"/>
    <col min="8205" max="8205" width="5" customWidth="1"/>
    <col min="8449" max="8449" width="3" customWidth="1"/>
    <col min="8450" max="8450" width="2.375" customWidth="1"/>
    <col min="8456" max="8457" width="3.5" customWidth="1"/>
    <col min="8459" max="8459" width="9.625" customWidth="1"/>
    <col min="8460" max="8460" width="4.375" customWidth="1"/>
    <col min="8461" max="8461" width="5" customWidth="1"/>
    <col min="8705" max="8705" width="3" customWidth="1"/>
    <col min="8706" max="8706" width="2.375" customWidth="1"/>
    <col min="8712" max="8713" width="3.5" customWidth="1"/>
    <col min="8715" max="8715" width="9.625" customWidth="1"/>
    <col min="8716" max="8716" width="4.375" customWidth="1"/>
    <col min="8717" max="8717" width="5" customWidth="1"/>
    <col min="8961" max="8961" width="3" customWidth="1"/>
    <col min="8962" max="8962" width="2.375" customWidth="1"/>
    <col min="8968" max="8969" width="3.5" customWidth="1"/>
    <col min="8971" max="8971" width="9.625" customWidth="1"/>
    <col min="8972" max="8972" width="4.375" customWidth="1"/>
    <col min="8973" max="8973" width="5" customWidth="1"/>
    <col min="9217" max="9217" width="3" customWidth="1"/>
    <col min="9218" max="9218" width="2.375" customWidth="1"/>
    <col min="9224" max="9225" width="3.5" customWidth="1"/>
    <col min="9227" max="9227" width="9.625" customWidth="1"/>
    <col min="9228" max="9228" width="4.375" customWidth="1"/>
    <col min="9229" max="9229" width="5" customWidth="1"/>
    <col min="9473" max="9473" width="3" customWidth="1"/>
    <col min="9474" max="9474" width="2.375" customWidth="1"/>
    <col min="9480" max="9481" width="3.5" customWidth="1"/>
    <col min="9483" max="9483" width="9.625" customWidth="1"/>
    <col min="9484" max="9484" width="4.375" customWidth="1"/>
    <col min="9485" max="9485" width="5" customWidth="1"/>
    <col min="9729" max="9729" width="3" customWidth="1"/>
    <col min="9730" max="9730" width="2.375" customWidth="1"/>
    <col min="9736" max="9737" width="3.5" customWidth="1"/>
    <col min="9739" max="9739" width="9.625" customWidth="1"/>
    <col min="9740" max="9740" width="4.375" customWidth="1"/>
    <col min="9741" max="9741" width="5" customWidth="1"/>
    <col min="9985" max="9985" width="3" customWidth="1"/>
    <col min="9986" max="9986" width="2.375" customWidth="1"/>
    <col min="9992" max="9993" width="3.5" customWidth="1"/>
    <col min="9995" max="9995" width="9.625" customWidth="1"/>
    <col min="9996" max="9996" width="4.375" customWidth="1"/>
    <col min="9997" max="9997" width="5" customWidth="1"/>
    <col min="10241" max="10241" width="3" customWidth="1"/>
    <col min="10242" max="10242" width="2.375" customWidth="1"/>
    <col min="10248" max="10249" width="3.5" customWidth="1"/>
    <col min="10251" max="10251" width="9.625" customWidth="1"/>
    <col min="10252" max="10252" width="4.375" customWidth="1"/>
    <col min="10253" max="10253" width="5" customWidth="1"/>
    <col min="10497" max="10497" width="3" customWidth="1"/>
    <col min="10498" max="10498" width="2.375" customWidth="1"/>
    <col min="10504" max="10505" width="3.5" customWidth="1"/>
    <col min="10507" max="10507" width="9.625" customWidth="1"/>
    <col min="10508" max="10508" width="4.375" customWidth="1"/>
    <col min="10509" max="10509" width="5" customWidth="1"/>
    <col min="10753" max="10753" width="3" customWidth="1"/>
    <col min="10754" max="10754" width="2.375" customWidth="1"/>
    <col min="10760" max="10761" width="3.5" customWidth="1"/>
    <col min="10763" max="10763" width="9.625" customWidth="1"/>
    <col min="10764" max="10764" width="4.375" customWidth="1"/>
    <col min="10765" max="10765" width="5" customWidth="1"/>
    <col min="11009" max="11009" width="3" customWidth="1"/>
    <col min="11010" max="11010" width="2.375" customWidth="1"/>
    <col min="11016" max="11017" width="3.5" customWidth="1"/>
    <col min="11019" max="11019" width="9.625" customWidth="1"/>
    <col min="11020" max="11020" width="4.375" customWidth="1"/>
    <col min="11021" max="11021" width="5" customWidth="1"/>
    <col min="11265" max="11265" width="3" customWidth="1"/>
    <col min="11266" max="11266" width="2.375" customWidth="1"/>
    <col min="11272" max="11273" width="3.5" customWidth="1"/>
    <col min="11275" max="11275" width="9.625" customWidth="1"/>
    <col min="11276" max="11276" width="4.375" customWidth="1"/>
    <col min="11277" max="11277" width="5" customWidth="1"/>
    <col min="11521" max="11521" width="3" customWidth="1"/>
    <col min="11522" max="11522" width="2.375" customWidth="1"/>
    <col min="11528" max="11529" width="3.5" customWidth="1"/>
    <col min="11531" max="11531" width="9.625" customWidth="1"/>
    <col min="11532" max="11532" width="4.375" customWidth="1"/>
    <col min="11533" max="11533" width="5" customWidth="1"/>
    <col min="11777" max="11777" width="3" customWidth="1"/>
    <col min="11778" max="11778" width="2.375" customWidth="1"/>
    <col min="11784" max="11785" width="3.5" customWidth="1"/>
    <col min="11787" max="11787" width="9.625" customWidth="1"/>
    <col min="11788" max="11788" width="4.375" customWidth="1"/>
    <col min="11789" max="11789" width="5" customWidth="1"/>
    <col min="12033" max="12033" width="3" customWidth="1"/>
    <col min="12034" max="12034" width="2.375" customWidth="1"/>
    <col min="12040" max="12041" width="3.5" customWidth="1"/>
    <col min="12043" max="12043" width="9.625" customWidth="1"/>
    <col min="12044" max="12044" width="4.375" customWidth="1"/>
    <col min="12045" max="12045" width="5" customWidth="1"/>
    <col min="12289" max="12289" width="3" customWidth="1"/>
    <col min="12290" max="12290" width="2.375" customWidth="1"/>
    <col min="12296" max="12297" width="3.5" customWidth="1"/>
    <col min="12299" max="12299" width="9.625" customWidth="1"/>
    <col min="12300" max="12300" width="4.375" customWidth="1"/>
    <col min="12301" max="12301" width="5" customWidth="1"/>
    <col min="12545" max="12545" width="3" customWidth="1"/>
    <col min="12546" max="12546" width="2.375" customWidth="1"/>
    <col min="12552" max="12553" width="3.5" customWidth="1"/>
    <col min="12555" max="12555" width="9.625" customWidth="1"/>
    <col min="12556" max="12556" width="4.375" customWidth="1"/>
    <col min="12557" max="12557" width="5" customWidth="1"/>
    <col min="12801" max="12801" width="3" customWidth="1"/>
    <col min="12802" max="12802" width="2.375" customWidth="1"/>
    <col min="12808" max="12809" width="3.5" customWidth="1"/>
    <col min="12811" max="12811" width="9.625" customWidth="1"/>
    <col min="12812" max="12812" width="4.375" customWidth="1"/>
    <col min="12813" max="12813" width="5" customWidth="1"/>
    <col min="13057" max="13057" width="3" customWidth="1"/>
    <col min="13058" max="13058" width="2.375" customWidth="1"/>
    <col min="13064" max="13065" width="3.5" customWidth="1"/>
    <col min="13067" max="13067" width="9.625" customWidth="1"/>
    <col min="13068" max="13068" width="4.375" customWidth="1"/>
    <col min="13069" max="13069" width="5" customWidth="1"/>
    <col min="13313" max="13313" width="3" customWidth="1"/>
    <col min="13314" max="13314" width="2.375" customWidth="1"/>
    <col min="13320" max="13321" width="3.5" customWidth="1"/>
    <col min="13323" max="13323" width="9.625" customWidth="1"/>
    <col min="13324" max="13324" width="4.375" customWidth="1"/>
    <col min="13325" max="13325" width="5" customWidth="1"/>
    <col min="13569" max="13569" width="3" customWidth="1"/>
    <col min="13570" max="13570" width="2.375" customWidth="1"/>
    <col min="13576" max="13577" width="3.5" customWidth="1"/>
    <col min="13579" max="13579" width="9.625" customWidth="1"/>
    <col min="13580" max="13580" width="4.375" customWidth="1"/>
    <col min="13581" max="13581" width="5" customWidth="1"/>
    <col min="13825" max="13825" width="3" customWidth="1"/>
    <col min="13826" max="13826" width="2.375" customWidth="1"/>
    <col min="13832" max="13833" width="3.5" customWidth="1"/>
    <col min="13835" max="13835" width="9.625" customWidth="1"/>
    <col min="13836" max="13836" width="4.375" customWidth="1"/>
    <col min="13837" max="13837" width="5" customWidth="1"/>
    <col min="14081" max="14081" width="3" customWidth="1"/>
    <col min="14082" max="14082" width="2.375" customWidth="1"/>
    <col min="14088" max="14089" width="3.5" customWidth="1"/>
    <col min="14091" max="14091" width="9.625" customWidth="1"/>
    <col min="14092" max="14092" width="4.375" customWidth="1"/>
    <col min="14093" max="14093" width="5" customWidth="1"/>
    <col min="14337" max="14337" width="3" customWidth="1"/>
    <col min="14338" max="14338" width="2.375" customWidth="1"/>
    <col min="14344" max="14345" width="3.5" customWidth="1"/>
    <col min="14347" max="14347" width="9.625" customWidth="1"/>
    <col min="14348" max="14348" width="4.375" customWidth="1"/>
    <col min="14349" max="14349" width="5" customWidth="1"/>
    <col min="14593" max="14593" width="3" customWidth="1"/>
    <col min="14594" max="14594" width="2.375" customWidth="1"/>
    <col min="14600" max="14601" width="3.5" customWidth="1"/>
    <col min="14603" max="14603" width="9.625" customWidth="1"/>
    <col min="14604" max="14604" width="4.375" customWidth="1"/>
    <col min="14605" max="14605" width="5" customWidth="1"/>
    <col min="14849" max="14849" width="3" customWidth="1"/>
    <col min="14850" max="14850" width="2.375" customWidth="1"/>
    <col min="14856" max="14857" width="3.5" customWidth="1"/>
    <col min="14859" max="14859" width="9.625" customWidth="1"/>
    <col min="14860" max="14860" width="4.375" customWidth="1"/>
    <col min="14861" max="14861" width="5" customWidth="1"/>
    <col min="15105" max="15105" width="3" customWidth="1"/>
    <col min="15106" max="15106" width="2.375" customWidth="1"/>
    <col min="15112" max="15113" width="3.5" customWidth="1"/>
    <col min="15115" max="15115" width="9.625" customWidth="1"/>
    <col min="15116" max="15116" width="4.375" customWidth="1"/>
    <col min="15117" max="15117" width="5" customWidth="1"/>
    <col min="15361" max="15361" width="3" customWidth="1"/>
    <col min="15362" max="15362" width="2.375" customWidth="1"/>
    <col min="15368" max="15369" width="3.5" customWidth="1"/>
    <col min="15371" max="15371" width="9.625" customWidth="1"/>
    <col min="15372" max="15372" width="4.375" customWidth="1"/>
    <col min="15373" max="15373" width="5" customWidth="1"/>
    <col min="15617" max="15617" width="3" customWidth="1"/>
    <col min="15618" max="15618" width="2.375" customWidth="1"/>
    <col min="15624" max="15625" width="3.5" customWidth="1"/>
    <col min="15627" max="15627" width="9.625" customWidth="1"/>
    <col min="15628" max="15628" width="4.375" customWidth="1"/>
    <col min="15629" max="15629" width="5" customWidth="1"/>
    <col min="15873" max="15873" width="3" customWidth="1"/>
    <col min="15874" max="15874" width="2.375" customWidth="1"/>
    <col min="15880" max="15881" width="3.5" customWidth="1"/>
    <col min="15883" max="15883" width="9.625" customWidth="1"/>
    <col min="15884" max="15884" width="4.375" customWidth="1"/>
    <col min="15885" max="15885" width="5" customWidth="1"/>
    <col min="16129" max="16129" width="3" customWidth="1"/>
    <col min="16130" max="16130" width="2.375" customWidth="1"/>
    <col min="16136" max="16137" width="3.5" customWidth="1"/>
    <col min="16139" max="16139" width="9.625" customWidth="1"/>
    <col min="16140" max="16140" width="4.375" customWidth="1"/>
    <col min="16141" max="16141" width="5" customWidth="1"/>
  </cols>
  <sheetData>
    <row r="2" spans="3:12" x14ac:dyDescent="0.15">
      <c r="C2" s="615" t="s">
        <v>45</v>
      </c>
      <c r="D2" s="615"/>
      <c r="E2" s="615"/>
      <c r="F2" s="615" t="s">
        <v>46</v>
      </c>
      <c r="G2" s="615"/>
      <c r="H2" s="1"/>
      <c r="I2" s="1"/>
      <c r="L2"/>
    </row>
    <row r="3" spans="3:12" x14ac:dyDescent="0.15">
      <c r="C3" s="615"/>
      <c r="D3" s="615"/>
      <c r="E3" s="615"/>
      <c r="F3" s="1910">
        <f>年末調整1!AT25</f>
        <v>0</v>
      </c>
      <c r="G3" s="1910"/>
      <c r="H3" s="1"/>
      <c r="I3" s="1"/>
      <c r="L3"/>
    </row>
    <row r="4" spans="3:12" x14ac:dyDescent="0.15">
      <c r="C4" s="615"/>
      <c r="D4" s="615"/>
      <c r="E4" s="615"/>
      <c r="F4" s="1910"/>
      <c r="G4" s="1910"/>
      <c r="H4" s="1"/>
      <c r="I4" s="1"/>
      <c r="L4"/>
    </row>
    <row r="5" spans="3:12" x14ac:dyDescent="0.15">
      <c r="C5" s="615"/>
      <c r="D5" s="615"/>
      <c r="E5" s="615"/>
      <c r="F5" s="1910"/>
      <c r="G5" s="1910"/>
      <c r="H5" s="1"/>
      <c r="I5" s="1"/>
      <c r="L5"/>
    </row>
    <row r="6" spans="3:12" x14ac:dyDescent="0.15">
      <c r="C6" s="615" t="s">
        <v>47</v>
      </c>
      <c r="D6" s="615"/>
      <c r="E6" s="615"/>
      <c r="F6" s="1910">
        <f>SUM(F3:G5)</f>
        <v>0</v>
      </c>
      <c r="G6" s="1910"/>
      <c r="H6" s="2"/>
      <c r="I6" s="1"/>
      <c r="L6"/>
    </row>
    <row r="7" spans="3:12" x14ac:dyDescent="0.15">
      <c r="G7" t="s">
        <v>48</v>
      </c>
    </row>
    <row r="9" spans="3:12" x14ac:dyDescent="0.15">
      <c r="C9" s="615" t="s">
        <v>49</v>
      </c>
      <c r="D9" s="615"/>
      <c r="E9" s="615"/>
      <c r="F9" s="615" t="s">
        <v>50</v>
      </c>
      <c r="G9" s="615"/>
      <c r="H9" s="615"/>
      <c r="I9" s="615"/>
      <c r="J9" s="615"/>
      <c r="K9" s="615"/>
      <c r="L9" s="615"/>
    </row>
    <row r="10" spans="3:12" x14ac:dyDescent="0.15">
      <c r="C10" s="615" t="s">
        <v>476</v>
      </c>
      <c r="D10" s="615"/>
      <c r="E10" s="615"/>
      <c r="F10" s="606">
        <v>0</v>
      </c>
      <c r="G10" s="607"/>
      <c r="H10" s="1911">
        <f>IF(F6&lt;=740999,0,0)</f>
        <v>0</v>
      </c>
      <c r="I10" s="1911"/>
      <c r="J10" s="1911"/>
      <c r="K10" s="1911"/>
      <c r="L10" s="364" t="s">
        <v>51</v>
      </c>
    </row>
    <row r="11" spans="3:12" x14ac:dyDescent="0.15">
      <c r="C11" s="615" t="s">
        <v>477</v>
      </c>
      <c r="D11" s="615"/>
      <c r="E11" s="615"/>
      <c r="F11" s="606" t="s">
        <v>478</v>
      </c>
      <c r="G11" s="607"/>
      <c r="H11" s="1912">
        <f>IF(AND(741000&lt;=F6,F6&lt;=2190999),MAX(F6-740000,0),0)</f>
        <v>0</v>
      </c>
      <c r="I11" s="1912"/>
      <c r="J11" s="1912"/>
      <c r="K11" s="1912"/>
      <c r="L11" s="364" t="s">
        <v>51</v>
      </c>
    </row>
    <row r="12" spans="3:12" x14ac:dyDescent="0.15">
      <c r="C12" s="615" t="s">
        <v>479</v>
      </c>
      <c r="D12" s="615"/>
      <c r="E12" s="615"/>
      <c r="F12" s="1913">
        <v>1451000</v>
      </c>
      <c r="G12" s="1914"/>
      <c r="H12" s="1912">
        <f>IF(AND(F6&gt;=2191000,F6&lt;=2192999),F12,0)</f>
        <v>0</v>
      </c>
      <c r="I12" s="1912"/>
      <c r="J12" s="1912"/>
      <c r="K12" s="1912"/>
      <c r="L12" s="364" t="s">
        <v>51</v>
      </c>
    </row>
    <row r="13" spans="3:12" x14ac:dyDescent="0.15">
      <c r="C13" s="615" t="s">
        <v>480</v>
      </c>
      <c r="D13" s="615"/>
      <c r="E13" s="615"/>
      <c r="F13" s="1913">
        <v>1453000</v>
      </c>
      <c r="G13" s="1914"/>
      <c r="H13" s="1912">
        <f>IF(AND(F6&gt;=2193000,F6&lt;=2195999),F13,0)</f>
        <v>0</v>
      </c>
      <c r="I13" s="1912"/>
      <c r="J13" s="1912"/>
      <c r="K13" s="1912"/>
      <c r="L13" s="364" t="s">
        <v>51</v>
      </c>
    </row>
    <row r="14" spans="3:12" x14ac:dyDescent="0.15">
      <c r="C14" s="615" t="s">
        <v>481</v>
      </c>
      <c r="D14" s="615"/>
      <c r="E14" s="615"/>
      <c r="F14" s="1913">
        <v>1456000</v>
      </c>
      <c r="G14" s="1914"/>
      <c r="H14" s="1912">
        <f>IF(AND(F6&gt;=2196000,F6&lt;=2199999),F14,0)</f>
        <v>0</v>
      </c>
      <c r="I14" s="1912"/>
      <c r="J14" s="1912"/>
      <c r="K14" s="1912"/>
      <c r="L14" s="364" t="s">
        <v>51</v>
      </c>
    </row>
    <row r="15" spans="3:12" x14ac:dyDescent="0.15">
      <c r="C15" s="615"/>
      <c r="D15" s="615"/>
      <c r="E15" s="615"/>
      <c r="F15" s="606"/>
      <c r="G15" s="607"/>
      <c r="H15" s="1912"/>
      <c r="I15" s="1912"/>
      <c r="J15" s="1912"/>
      <c r="K15" s="1912"/>
      <c r="L15" s="364" t="s">
        <v>51</v>
      </c>
    </row>
    <row r="16" spans="3:12" x14ac:dyDescent="0.15">
      <c r="C16" s="1915"/>
      <c r="D16" s="1916"/>
      <c r="E16" s="1917"/>
      <c r="F16" s="1921"/>
      <c r="G16" s="1922"/>
      <c r="H16" s="1923" t="s">
        <v>53</v>
      </c>
      <c r="I16" s="1926"/>
      <c r="J16" s="1927"/>
      <c r="K16" s="1927"/>
      <c r="L16" s="1917" t="s">
        <v>51</v>
      </c>
    </row>
    <row r="17" spans="3:12" x14ac:dyDescent="0.15">
      <c r="C17" s="1918"/>
      <c r="D17" s="1919"/>
      <c r="E17" s="1920"/>
      <c r="F17" s="1928"/>
      <c r="G17" s="1929"/>
      <c r="H17" s="1924"/>
      <c r="I17" s="1930"/>
      <c r="J17" s="1931"/>
      <c r="K17" s="1931"/>
      <c r="L17" s="1920"/>
    </row>
    <row r="18" spans="3:12" x14ac:dyDescent="0.15">
      <c r="C18" s="1915" t="s">
        <v>482</v>
      </c>
      <c r="D18" s="1916"/>
      <c r="E18" s="1917"/>
      <c r="F18" s="1921" t="s">
        <v>52</v>
      </c>
      <c r="G18" s="1922"/>
      <c r="H18" s="1924"/>
      <c r="I18" s="1926" t="s">
        <v>363</v>
      </c>
      <c r="J18" s="1927"/>
      <c r="K18" s="1927"/>
      <c r="L18" s="1917" t="s">
        <v>51</v>
      </c>
    </row>
    <row r="19" spans="3:12" x14ac:dyDescent="0.15">
      <c r="C19" s="1918"/>
      <c r="D19" s="1919"/>
      <c r="E19" s="1920"/>
      <c r="F19" s="1928">
        <f>IF(AND(2200000&lt;=F6,F6&lt;=3599999),ROUNDDOWN(F6/4,-3),0)</f>
        <v>0</v>
      </c>
      <c r="G19" s="1929"/>
      <c r="H19" s="1924"/>
      <c r="I19" s="1930">
        <f>MAX(F19*2.8-80000,0)</f>
        <v>0</v>
      </c>
      <c r="J19" s="1931"/>
      <c r="K19" s="1931"/>
      <c r="L19" s="1920"/>
    </row>
    <row r="20" spans="3:12" x14ac:dyDescent="0.15">
      <c r="C20" s="1915" t="s">
        <v>54</v>
      </c>
      <c r="D20" s="1916"/>
      <c r="E20" s="1917"/>
      <c r="F20" s="1921" t="s">
        <v>52</v>
      </c>
      <c r="G20" s="1922"/>
      <c r="H20" s="1924"/>
      <c r="I20" s="1926" t="s">
        <v>364</v>
      </c>
      <c r="J20" s="1927"/>
      <c r="K20" s="1927"/>
      <c r="L20" s="1917" t="s">
        <v>51</v>
      </c>
    </row>
    <row r="21" spans="3:12" x14ac:dyDescent="0.15">
      <c r="C21" s="1918"/>
      <c r="D21" s="1919"/>
      <c r="E21" s="1920"/>
      <c r="F21" s="1928">
        <f>IF(AND(3600000&lt;=F6,F6&lt;=6599999),ROUNDDOWN(F6/4,-3),0)</f>
        <v>0</v>
      </c>
      <c r="G21" s="1929"/>
      <c r="H21" s="1925"/>
      <c r="I21" s="1930">
        <f>MAX(F21*3.2-440000,0)</f>
        <v>0</v>
      </c>
      <c r="J21" s="1931"/>
      <c r="K21" s="1931"/>
      <c r="L21" s="1920"/>
    </row>
    <row r="22" spans="3:12" x14ac:dyDescent="0.15">
      <c r="C22" s="1915" t="s">
        <v>365</v>
      </c>
      <c r="D22" s="1916"/>
      <c r="E22" s="1917"/>
      <c r="F22" s="1926" t="s">
        <v>366</v>
      </c>
      <c r="G22" s="1927"/>
      <c r="H22" s="1927"/>
      <c r="I22" s="1927"/>
      <c r="J22" s="1927"/>
      <c r="K22" s="1927"/>
      <c r="L22" s="1917" t="s">
        <v>51</v>
      </c>
    </row>
    <row r="23" spans="3:12" x14ac:dyDescent="0.15">
      <c r="C23" s="1918"/>
      <c r="D23" s="1919"/>
      <c r="E23" s="1920"/>
      <c r="F23" s="1932">
        <f>ROUNDDOWN(IF(AND(6600000&lt;=F6,F6&lt;=8499999),F6*0.9-1100000,0),0)</f>
        <v>0</v>
      </c>
      <c r="G23" s="1933"/>
      <c r="H23" s="1933"/>
      <c r="I23" s="1933"/>
      <c r="J23" s="1933"/>
      <c r="K23" s="1933"/>
      <c r="L23" s="1920"/>
    </row>
    <row r="24" spans="3:12" x14ac:dyDescent="0.15">
      <c r="C24" s="1915" t="s">
        <v>367</v>
      </c>
      <c r="D24" s="1916"/>
      <c r="E24" s="1917"/>
      <c r="F24" s="1926" t="s">
        <v>368</v>
      </c>
      <c r="G24" s="1927"/>
      <c r="H24" s="1927"/>
      <c r="I24" s="1927"/>
      <c r="J24" s="1927"/>
      <c r="K24" s="1927"/>
      <c r="L24" s="1917" t="s">
        <v>51</v>
      </c>
    </row>
    <row r="25" spans="3:12" x14ac:dyDescent="0.15">
      <c r="C25" s="1918"/>
      <c r="D25" s="1919"/>
      <c r="E25" s="1920"/>
      <c r="F25" s="1932">
        <f>ROUNDDOWN(IF(8500000&lt;=F6,F6-1950000,0),0)</f>
        <v>0</v>
      </c>
      <c r="G25" s="1933"/>
      <c r="H25" s="1933"/>
      <c r="I25" s="1933"/>
      <c r="J25" s="1933"/>
      <c r="K25" s="1933"/>
      <c r="L25" s="1920"/>
    </row>
    <row r="27" spans="3:12" ht="24.75" customHeight="1" x14ac:dyDescent="0.15">
      <c r="C27" s="615" t="s">
        <v>55</v>
      </c>
      <c r="D27" s="615"/>
      <c r="E27" s="615"/>
      <c r="F27" s="615"/>
      <c r="G27" s="615"/>
      <c r="H27" s="1934">
        <f>SUM(H10:K15,I17,I19,I21,F23,F25)</f>
        <v>0</v>
      </c>
      <c r="I27" s="1935"/>
      <c r="J27" s="1935"/>
      <c r="K27" s="1935"/>
      <c r="L27" s="1936"/>
    </row>
  </sheetData>
  <mergeCells count="59">
    <mergeCell ref="C27:G27"/>
    <mergeCell ref="H27:L27"/>
    <mergeCell ref="C24:E25"/>
    <mergeCell ref="F24:K24"/>
    <mergeCell ref="L24:L25"/>
    <mergeCell ref="F25:K25"/>
    <mergeCell ref="L20:L21"/>
    <mergeCell ref="F21:G21"/>
    <mergeCell ref="I21:K21"/>
    <mergeCell ref="C22:E23"/>
    <mergeCell ref="F22:K22"/>
    <mergeCell ref="L22:L23"/>
    <mergeCell ref="F23:K23"/>
    <mergeCell ref="C16:E17"/>
    <mergeCell ref="F16:G16"/>
    <mergeCell ref="H16:H21"/>
    <mergeCell ref="I16:K16"/>
    <mergeCell ref="L16:L17"/>
    <mergeCell ref="F17:G17"/>
    <mergeCell ref="I17:K17"/>
    <mergeCell ref="C18:E19"/>
    <mergeCell ref="F18:G18"/>
    <mergeCell ref="I18:K18"/>
    <mergeCell ref="L18:L19"/>
    <mergeCell ref="F19:G19"/>
    <mergeCell ref="I19:K19"/>
    <mergeCell ref="C20:E21"/>
    <mergeCell ref="F20:G20"/>
    <mergeCell ref="I20:K20"/>
    <mergeCell ref="C14:E14"/>
    <mergeCell ref="F14:G14"/>
    <mergeCell ref="H14:K14"/>
    <mergeCell ref="C15:E15"/>
    <mergeCell ref="F15:G15"/>
    <mergeCell ref="H15:K15"/>
    <mergeCell ref="C12:E12"/>
    <mergeCell ref="F12:G12"/>
    <mergeCell ref="H12:K12"/>
    <mergeCell ref="C13:E13"/>
    <mergeCell ref="F13:G13"/>
    <mergeCell ref="H13:K13"/>
    <mergeCell ref="C10:E10"/>
    <mergeCell ref="F10:G10"/>
    <mergeCell ref="H10:K10"/>
    <mergeCell ref="C11:E11"/>
    <mergeCell ref="F11:G11"/>
    <mergeCell ref="H11:K11"/>
    <mergeCell ref="C5:E5"/>
    <mergeCell ref="F5:G5"/>
    <mergeCell ref="C6:E6"/>
    <mergeCell ref="F6:G6"/>
    <mergeCell ref="C9:E9"/>
    <mergeCell ref="F9:L9"/>
    <mergeCell ref="C2:E2"/>
    <mergeCell ref="F2:G2"/>
    <mergeCell ref="C3:E3"/>
    <mergeCell ref="F3:G3"/>
    <mergeCell ref="C4:E4"/>
    <mergeCell ref="F4:G4"/>
  </mergeCells>
  <phoneticPr fontId="1"/>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6"/>
  <dimension ref="A1:J23"/>
  <sheetViews>
    <sheetView workbookViewId="0">
      <selection activeCell="L2" sqref="L2"/>
    </sheetView>
  </sheetViews>
  <sheetFormatPr defaultRowHeight="13.5" x14ac:dyDescent="0.15"/>
  <cols>
    <col min="1" max="3" width="2.875" customWidth="1"/>
    <col min="4" max="9" width="10.375" customWidth="1"/>
    <col min="10" max="10" width="3.5" customWidth="1"/>
    <col min="257" max="259" width="2.875" customWidth="1"/>
    <col min="260" max="265" width="10.375" customWidth="1"/>
    <col min="266" max="266" width="3.5" customWidth="1"/>
    <col min="513" max="515" width="2.875" customWidth="1"/>
    <col min="516" max="521" width="10.375" customWidth="1"/>
    <col min="522" max="522" width="3.5" customWidth="1"/>
    <col min="769" max="771" width="2.875" customWidth="1"/>
    <col min="772" max="777" width="10.375" customWidth="1"/>
    <col min="778" max="778" width="3.5" customWidth="1"/>
    <col min="1025" max="1027" width="2.875" customWidth="1"/>
    <col min="1028" max="1033" width="10.375" customWidth="1"/>
    <col min="1034" max="1034" width="3.5" customWidth="1"/>
    <col min="1281" max="1283" width="2.875" customWidth="1"/>
    <col min="1284" max="1289" width="10.375" customWidth="1"/>
    <col min="1290" max="1290" width="3.5" customWidth="1"/>
    <col min="1537" max="1539" width="2.875" customWidth="1"/>
    <col min="1540" max="1545" width="10.375" customWidth="1"/>
    <col min="1546" max="1546" width="3.5" customWidth="1"/>
    <col min="1793" max="1795" width="2.875" customWidth="1"/>
    <col min="1796" max="1801" width="10.375" customWidth="1"/>
    <col min="1802" max="1802" width="3.5" customWidth="1"/>
    <col min="2049" max="2051" width="2.875" customWidth="1"/>
    <col min="2052" max="2057" width="10.375" customWidth="1"/>
    <col min="2058" max="2058" width="3.5" customWidth="1"/>
    <col min="2305" max="2307" width="2.875" customWidth="1"/>
    <col min="2308" max="2313" width="10.375" customWidth="1"/>
    <col min="2314" max="2314" width="3.5" customWidth="1"/>
    <col min="2561" max="2563" width="2.875" customWidth="1"/>
    <col min="2564" max="2569" width="10.375" customWidth="1"/>
    <col min="2570" max="2570" width="3.5" customWidth="1"/>
    <col min="2817" max="2819" width="2.875" customWidth="1"/>
    <col min="2820" max="2825" width="10.375" customWidth="1"/>
    <col min="2826" max="2826" width="3.5" customWidth="1"/>
    <col min="3073" max="3075" width="2.875" customWidth="1"/>
    <col min="3076" max="3081" width="10.375" customWidth="1"/>
    <col min="3082" max="3082" width="3.5" customWidth="1"/>
    <col min="3329" max="3331" width="2.875" customWidth="1"/>
    <col min="3332" max="3337" width="10.375" customWidth="1"/>
    <col min="3338" max="3338" width="3.5" customWidth="1"/>
    <col min="3585" max="3587" width="2.875" customWidth="1"/>
    <col min="3588" max="3593" width="10.375" customWidth="1"/>
    <col min="3594" max="3594" width="3.5" customWidth="1"/>
    <col min="3841" max="3843" width="2.875" customWidth="1"/>
    <col min="3844" max="3849" width="10.375" customWidth="1"/>
    <col min="3850" max="3850" width="3.5" customWidth="1"/>
    <col min="4097" max="4099" width="2.875" customWidth="1"/>
    <col min="4100" max="4105" width="10.375" customWidth="1"/>
    <col min="4106" max="4106" width="3.5" customWidth="1"/>
    <col min="4353" max="4355" width="2.875" customWidth="1"/>
    <col min="4356" max="4361" width="10.375" customWidth="1"/>
    <col min="4362" max="4362" width="3.5" customWidth="1"/>
    <col min="4609" max="4611" width="2.875" customWidth="1"/>
    <col min="4612" max="4617" width="10.375" customWidth="1"/>
    <col min="4618" max="4618" width="3.5" customWidth="1"/>
    <col min="4865" max="4867" width="2.875" customWidth="1"/>
    <col min="4868" max="4873" width="10.375" customWidth="1"/>
    <col min="4874" max="4874" width="3.5" customWidth="1"/>
    <col min="5121" max="5123" width="2.875" customWidth="1"/>
    <col min="5124" max="5129" width="10.375" customWidth="1"/>
    <col min="5130" max="5130" width="3.5" customWidth="1"/>
    <col min="5377" max="5379" width="2.875" customWidth="1"/>
    <col min="5380" max="5385" width="10.375" customWidth="1"/>
    <col min="5386" max="5386" width="3.5" customWidth="1"/>
    <col min="5633" max="5635" width="2.875" customWidth="1"/>
    <col min="5636" max="5641" width="10.375" customWidth="1"/>
    <col min="5642" max="5642" width="3.5" customWidth="1"/>
    <col min="5889" max="5891" width="2.875" customWidth="1"/>
    <col min="5892" max="5897" width="10.375" customWidth="1"/>
    <col min="5898" max="5898" width="3.5" customWidth="1"/>
    <col min="6145" max="6147" width="2.875" customWidth="1"/>
    <col min="6148" max="6153" width="10.375" customWidth="1"/>
    <col min="6154" max="6154" width="3.5" customWidth="1"/>
    <col min="6401" max="6403" width="2.875" customWidth="1"/>
    <col min="6404" max="6409" width="10.375" customWidth="1"/>
    <col min="6410" max="6410" width="3.5" customWidth="1"/>
    <col min="6657" max="6659" width="2.875" customWidth="1"/>
    <col min="6660" max="6665" width="10.375" customWidth="1"/>
    <col min="6666" max="6666" width="3.5" customWidth="1"/>
    <col min="6913" max="6915" width="2.875" customWidth="1"/>
    <col min="6916" max="6921" width="10.375" customWidth="1"/>
    <col min="6922" max="6922" width="3.5" customWidth="1"/>
    <col min="7169" max="7171" width="2.875" customWidth="1"/>
    <col min="7172" max="7177" width="10.375" customWidth="1"/>
    <col min="7178" max="7178" width="3.5" customWidth="1"/>
    <col min="7425" max="7427" width="2.875" customWidth="1"/>
    <col min="7428" max="7433" width="10.375" customWidth="1"/>
    <col min="7434" max="7434" width="3.5" customWidth="1"/>
    <col min="7681" max="7683" width="2.875" customWidth="1"/>
    <col min="7684" max="7689" width="10.375" customWidth="1"/>
    <col min="7690" max="7690" width="3.5" customWidth="1"/>
    <col min="7937" max="7939" width="2.875" customWidth="1"/>
    <col min="7940" max="7945" width="10.375" customWidth="1"/>
    <col min="7946" max="7946" width="3.5" customWidth="1"/>
    <col min="8193" max="8195" width="2.875" customWidth="1"/>
    <col min="8196" max="8201" width="10.375" customWidth="1"/>
    <col min="8202" max="8202" width="3.5" customWidth="1"/>
    <col min="8449" max="8451" width="2.875" customWidth="1"/>
    <col min="8452" max="8457" width="10.375" customWidth="1"/>
    <col min="8458" max="8458" width="3.5" customWidth="1"/>
    <col min="8705" max="8707" width="2.875" customWidth="1"/>
    <col min="8708" max="8713" width="10.375" customWidth="1"/>
    <col min="8714" max="8714" width="3.5" customWidth="1"/>
    <col min="8961" max="8963" width="2.875" customWidth="1"/>
    <col min="8964" max="8969" width="10.375" customWidth="1"/>
    <col min="8970" max="8970" width="3.5" customWidth="1"/>
    <col min="9217" max="9219" width="2.875" customWidth="1"/>
    <col min="9220" max="9225" width="10.375" customWidth="1"/>
    <col min="9226" max="9226" width="3.5" customWidth="1"/>
    <col min="9473" max="9475" width="2.875" customWidth="1"/>
    <col min="9476" max="9481" width="10.375" customWidth="1"/>
    <col min="9482" max="9482" width="3.5" customWidth="1"/>
    <col min="9729" max="9731" width="2.875" customWidth="1"/>
    <col min="9732" max="9737" width="10.375" customWidth="1"/>
    <col min="9738" max="9738" width="3.5" customWidth="1"/>
    <col min="9985" max="9987" width="2.875" customWidth="1"/>
    <col min="9988" max="9993" width="10.375" customWidth="1"/>
    <col min="9994" max="9994" width="3.5" customWidth="1"/>
    <col min="10241" max="10243" width="2.875" customWidth="1"/>
    <col min="10244" max="10249" width="10.375" customWidth="1"/>
    <col min="10250" max="10250" width="3.5" customWidth="1"/>
    <col min="10497" max="10499" width="2.875" customWidth="1"/>
    <col min="10500" max="10505" width="10.375" customWidth="1"/>
    <col min="10506" max="10506" width="3.5" customWidth="1"/>
    <col min="10753" max="10755" width="2.875" customWidth="1"/>
    <col min="10756" max="10761" width="10.375" customWidth="1"/>
    <col min="10762" max="10762" width="3.5" customWidth="1"/>
    <col min="11009" max="11011" width="2.875" customWidth="1"/>
    <col min="11012" max="11017" width="10.375" customWidth="1"/>
    <col min="11018" max="11018" width="3.5" customWidth="1"/>
    <col min="11265" max="11267" width="2.875" customWidth="1"/>
    <col min="11268" max="11273" width="10.375" customWidth="1"/>
    <col min="11274" max="11274" width="3.5" customWidth="1"/>
    <col min="11521" max="11523" width="2.875" customWidth="1"/>
    <col min="11524" max="11529" width="10.375" customWidth="1"/>
    <col min="11530" max="11530" width="3.5" customWidth="1"/>
    <col min="11777" max="11779" width="2.875" customWidth="1"/>
    <col min="11780" max="11785" width="10.375" customWidth="1"/>
    <col min="11786" max="11786" width="3.5" customWidth="1"/>
    <col min="12033" max="12035" width="2.875" customWidth="1"/>
    <col min="12036" max="12041" width="10.375" customWidth="1"/>
    <col min="12042" max="12042" width="3.5" customWidth="1"/>
    <col min="12289" max="12291" width="2.875" customWidth="1"/>
    <col min="12292" max="12297" width="10.375" customWidth="1"/>
    <col min="12298" max="12298" width="3.5" customWidth="1"/>
    <col min="12545" max="12547" width="2.875" customWidth="1"/>
    <col min="12548" max="12553" width="10.375" customWidth="1"/>
    <col min="12554" max="12554" width="3.5" customWidth="1"/>
    <col min="12801" max="12803" width="2.875" customWidth="1"/>
    <col min="12804" max="12809" width="10.375" customWidth="1"/>
    <col min="12810" max="12810" width="3.5" customWidth="1"/>
    <col min="13057" max="13059" width="2.875" customWidth="1"/>
    <col min="13060" max="13065" width="10.375" customWidth="1"/>
    <col min="13066" max="13066" width="3.5" customWidth="1"/>
    <col min="13313" max="13315" width="2.875" customWidth="1"/>
    <col min="13316" max="13321" width="10.375" customWidth="1"/>
    <col min="13322" max="13322" width="3.5" customWidth="1"/>
    <col min="13569" max="13571" width="2.875" customWidth="1"/>
    <col min="13572" max="13577" width="10.375" customWidth="1"/>
    <col min="13578" max="13578" width="3.5" customWidth="1"/>
    <col min="13825" max="13827" width="2.875" customWidth="1"/>
    <col min="13828" max="13833" width="10.375" customWidth="1"/>
    <col min="13834" max="13834" width="3.5" customWidth="1"/>
    <col min="14081" max="14083" width="2.875" customWidth="1"/>
    <col min="14084" max="14089" width="10.375" customWidth="1"/>
    <col min="14090" max="14090" width="3.5" customWidth="1"/>
    <col min="14337" max="14339" width="2.875" customWidth="1"/>
    <col min="14340" max="14345" width="10.375" customWidth="1"/>
    <col min="14346" max="14346" width="3.5" customWidth="1"/>
    <col min="14593" max="14595" width="2.875" customWidth="1"/>
    <col min="14596" max="14601" width="10.375" customWidth="1"/>
    <col min="14602" max="14602" width="3.5" customWidth="1"/>
    <col min="14849" max="14851" width="2.875" customWidth="1"/>
    <col min="14852" max="14857" width="10.375" customWidth="1"/>
    <col min="14858" max="14858" width="3.5" customWidth="1"/>
    <col min="15105" max="15107" width="2.875" customWidth="1"/>
    <col min="15108" max="15113" width="10.375" customWidth="1"/>
    <col min="15114" max="15114" width="3.5" customWidth="1"/>
    <col min="15361" max="15363" width="2.875" customWidth="1"/>
    <col min="15364" max="15369" width="10.375" customWidth="1"/>
    <col min="15370" max="15370" width="3.5" customWidth="1"/>
    <col min="15617" max="15619" width="2.875" customWidth="1"/>
    <col min="15620" max="15625" width="10.375" customWidth="1"/>
    <col min="15626" max="15626" width="3.5" customWidth="1"/>
    <col min="15873" max="15875" width="2.875" customWidth="1"/>
    <col min="15876" max="15881" width="10.375" customWidth="1"/>
    <col min="15882" max="15882" width="3.5" customWidth="1"/>
    <col min="16129" max="16131" width="2.875" customWidth="1"/>
    <col min="16132" max="16137" width="10.375" customWidth="1"/>
    <col min="16138" max="16138" width="3.5" customWidth="1"/>
  </cols>
  <sheetData>
    <row r="1" spans="1:10" ht="21" x14ac:dyDescent="0.15">
      <c r="A1" s="3" t="s">
        <v>58</v>
      </c>
    </row>
    <row r="2" spans="1:10" ht="21" x14ac:dyDescent="0.15">
      <c r="A2" s="3"/>
      <c r="E2" t="s">
        <v>168</v>
      </c>
    </row>
    <row r="4" spans="1:10" ht="25.5" customHeight="1" x14ac:dyDescent="0.15">
      <c r="D4" s="615" t="s">
        <v>59</v>
      </c>
      <c r="E4" s="615"/>
      <c r="F4" s="615"/>
      <c r="G4" s="1937">
        <f>年末調整2!N24</f>
        <v>0</v>
      </c>
      <c r="H4" s="1938"/>
      <c r="I4" s="1939"/>
      <c r="J4" t="s">
        <v>56</v>
      </c>
    </row>
    <row r="6" spans="1:10" x14ac:dyDescent="0.15">
      <c r="D6" s="615" t="s">
        <v>60</v>
      </c>
      <c r="E6" s="615"/>
      <c r="F6" s="615"/>
      <c r="G6" s="629" t="s">
        <v>61</v>
      </c>
      <c r="H6" s="629"/>
      <c r="I6" s="629"/>
    </row>
    <row r="7" spans="1:10" ht="29.25" customHeight="1" x14ac:dyDescent="0.15">
      <c r="D7" s="606" t="s">
        <v>62</v>
      </c>
      <c r="E7" s="607"/>
      <c r="F7" s="608"/>
      <c r="G7" s="1938">
        <v>0</v>
      </c>
      <c r="H7" s="1938"/>
      <c r="I7" s="1939"/>
      <c r="J7" s="1940" t="s">
        <v>57</v>
      </c>
    </row>
    <row r="8" spans="1:10" ht="21" customHeight="1" x14ac:dyDescent="0.15">
      <c r="D8" s="1915" t="s">
        <v>63</v>
      </c>
      <c r="E8" s="1916"/>
      <c r="F8" s="1917"/>
      <c r="G8" s="1941" t="s">
        <v>64</v>
      </c>
      <c r="H8" s="1942"/>
      <c r="I8" s="1943"/>
      <c r="J8" s="1940"/>
    </row>
    <row r="9" spans="1:10" ht="21" customHeight="1" x14ac:dyDescent="0.15">
      <c r="D9" s="1918"/>
      <c r="E9" s="1919"/>
      <c r="F9" s="1920"/>
      <c r="G9" s="1932">
        <f>IF(AND(1000&lt;=$G$4,$G$4&lt;=1949000),$G$4*0.05,0)</f>
        <v>0</v>
      </c>
      <c r="H9" s="1933"/>
      <c r="I9" s="1944"/>
      <c r="J9" s="1940"/>
    </row>
    <row r="10" spans="1:10" ht="21" customHeight="1" x14ac:dyDescent="0.15">
      <c r="D10" s="1915" t="s">
        <v>65</v>
      </c>
      <c r="E10" s="1916"/>
      <c r="F10" s="1917"/>
      <c r="G10" s="1941" t="s">
        <v>66</v>
      </c>
      <c r="H10" s="1942"/>
      <c r="I10" s="1943"/>
      <c r="J10" s="1940"/>
    </row>
    <row r="11" spans="1:10" ht="21" customHeight="1" x14ac:dyDescent="0.15">
      <c r="D11" s="1918"/>
      <c r="E11" s="1919"/>
      <c r="F11" s="1920"/>
      <c r="G11" s="1932">
        <f>IF(AND(1950000&lt;=$G$4,$G$4&lt;=3299000),$G$4*0.1-97500,0)</f>
        <v>0</v>
      </c>
      <c r="H11" s="1933"/>
      <c r="I11" s="1944"/>
      <c r="J11" s="1940"/>
    </row>
    <row r="12" spans="1:10" ht="21" customHeight="1" x14ac:dyDescent="0.15">
      <c r="D12" s="1915" t="s">
        <v>67</v>
      </c>
      <c r="E12" s="1916"/>
      <c r="F12" s="1917"/>
      <c r="G12" s="1941" t="s">
        <v>68</v>
      </c>
      <c r="H12" s="1942"/>
      <c r="I12" s="1943"/>
      <c r="J12" s="1940"/>
    </row>
    <row r="13" spans="1:10" ht="21" customHeight="1" x14ac:dyDescent="0.15">
      <c r="D13" s="1918"/>
      <c r="E13" s="1919"/>
      <c r="F13" s="1920"/>
      <c r="G13" s="1932">
        <f>IF(AND(3300000&lt;=$G$4,$G$4&lt;=6949000),$G$4*0.2-427500,0)</f>
        <v>0</v>
      </c>
      <c r="H13" s="1933"/>
      <c r="I13" s="1944"/>
      <c r="J13" s="1940"/>
    </row>
    <row r="14" spans="1:10" ht="21" customHeight="1" x14ac:dyDescent="0.15">
      <c r="D14" s="1915" t="s">
        <v>69</v>
      </c>
      <c r="E14" s="1916"/>
      <c r="F14" s="1917"/>
      <c r="G14" s="1941" t="s">
        <v>70</v>
      </c>
      <c r="H14" s="1942"/>
      <c r="I14" s="1943"/>
      <c r="J14" s="1940"/>
    </row>
    <row r="15" spans="1:10" ht="21" customHeight="1" x14ac:dyDescent="0.15">
      <c r="D15" s="1918"/>
      <c r="E15" s="1919"/>
      <c r="F15" s="1920"/>
      <c r="G15" s="1932">
        <f>IF(AND(6950000&lt;=$G$4,$G$4&lt;=8999000),$G$4*0.23-636000,0)</f>
        <v>0</v>
      </c>
      <c r="H15" s="1933"/>
      <c r="I15" s="1944"/>
      <c r="J15" s="1940"/>
    </row>
    <row r="16" spans="1:10" ht="21" customHeight="1" x14ac:dyDescent="0.15">
      <c r="D16" s="1915" t="s">
        <v>71</v>
      </c>
      <c r="E16" s="1916"/>
      <c r="F16" s="1917"/>
      <c r="G16" s="1941" t="s">
        <v>72</v>
      </c>
      <c r="H16" s="1942"/>
      <c r="I16" s="1943"/>
      <c r="J16" s="1940"/>
    </row>
    <row r="17" spans="4:10" ht="21" customHeight="1" x14ac:dyDescent="0.15">
      <c r="D17" s="1918"/>
      <c r="E17" s="1919"/>
      <c r="F17" s="1920"/>
      <c r="G17" s="1932">
        <f>IF(AND(9000000&lt;=$G$4,$G$4&lt;=17999000),$G$4*0.33-1536000,0)</f>
        <v>0</v>
      </c>
      <c r="H17" s="1933"/>
      <c r="I17" s="1944"/>
      <c r="J17" s="1940"/>
    </row>
    <row r="18" spans="4:10" ht="21" customHeight="1" x14ac:dyDescent="0.15">
      <c r="D18" s="1915" t="s">
        <v>167</v>
      </c>
      <c r="E18" s="1916"/>
      <c r="F18" s="1917"/>
      <c r="G18" s="1941" t="s">
        <v>73</v>
      </c>
      <c r="H18" s="1942"/>
      <c r="I18" s="1943"/>
      <c r="J18" s="1940"/>
    </row>
    <row r="19" spans="4:10" ht="21" customHeight="1" x14ac:dyDescent="0.15">
      <c r="D19" s="1918"/>
      <c r="E19" s="1919"/>
      <c r="F19" s="1920"/>
      <c r="G19" s="1932">
        <f>IF(AND(18000000&lt;=$G$4,$G$4&lt;=39999000),$G$4*0.4-2796000,0)</f>
        <v>0</v>
      </c>
      <c r="H19" s="1933"/>
      <c r="I19" s="1944"/>
      <c r="J19" s="1940"/>
    </row>
    <row r="20" spans="4:10" ht="21" customHeight="1" x14ac:dyDescent="0.15">
      <c r="D20" s="1915" t="s">
        <v>165</v>
      </c>
      <c r="E20" s="1916"/>
      <c r="F20" s="1917"/>
      <c r="G20" s="1941" t="s">
        <v>166</v>
      </c>
      <c r="H20" s="1942"/>
      <c r="I20" s="1943"/>
      <c r="J20" s="7"/>
    </row>
    <row r="21" spans="4:10" ht="21" customHeight="1" x14ac:dyDescent="0.15">
      <c r="D21" s="1918"/>
      <c r="E21" s="1919"/>
      <c r="F21" s="1920"/>
      <c r="G21" s="1932">
        <f>IF(40000000&lt;=$G$4,$G$4*0.45-4796000,0)</f>
        <v>0</v>
      </c>
      <c r="H21" s="1933"/>
      <c r="I21" s="1944"/>
      <c r="J21" s="7"/>
    </row>
    <row r="22" spans="4:10" ht="18" customHeight="1" x14ac:dyDescent="0.15"/>
    <row r="23" spans="4:10" ht="35.25" customHeight="1" x14ac:dyDescent="0.15">
      <c r="D23" s="1945" t="s">
        <v>74</v>
      </c>
      <c r="E23" s="1946"/>
      <c r="F23" s="1947"/>
      <c r="G23" s="1948">
        <f>G7+G9+G11+G13+G15+G17+G19+G21</f>
        <v>0</v>
      </c>
      <c r="H23" s="607"/>
      <c r="I23" s="608"/>
    </row>
  </sheetData>
  <mergeCells count="30">
    <mergeCell ref="D18:F19"/>
    <mergeCell ref="G18:I18"/>
    <mergeCell ref="G19:I19"/>
    <mergeCell ref="D23:F23"/>
    <mergeCell ref="G23:I23"/>
    <mergeCell ref="D20:F21"/>
    <mergeCell ref="G20:I20"/>
    <mergeCell ref="G21:I21"/>
    <mergeCell ref="J7:J19"/>
    <mergeCell ref="D8:F9"/>
    <mergeCell ref="G8:I8"/>
    <mergeCell ref="G9:I9"/>
    <mergeCell ref="D10:F11"/>
    <mergeCell ref="G10:I10"/>
    <mergeCell ref="G11:I11"/>
    <mergeCell ref="D12:F13"/>
    <mergeCell ref="G12:I12"/>
    <mergeCell ref="G13:I13"/>
    <mergeCell ref="D14:F15"/>
    <mergeCell ref="G14:I14"/>
    <mergeCell ref="G15:I15"/>
    <mergeCell ref="D16:F17"/>
    <mergeCell ref="G16:I16"/>
    <mergeCell ref="G17:I17"/>
    <mergeCell ref="D4:F4"/>
    <mergeCell ref="G4:I4"/>
    <mergeCell ref="D6:F6"/>
    <mergeCell ref="G6:I6"/>
    <mergeCell ref="D7:F7"/>
    <mergeCell ref="G7:I7"/>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535D327-F7E6-4135-BCC1-B5A2825441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7</vt:i4>
      </vt:variant>
    </vt:vector>
  </HeadingPairs>
  <TitlesOfParts>
    <vt:vector size="22" baseType="lpstr">
      <vt:lpstr>事業者情報</vt:lpstr>
      <vt:lpstr>従業員情報</vt:lpstr>
      <vt:lpstr>給与金額</vt:lpstr>
      <vt:lpstr>年末調整1</vt:lpstr>
      <vt:lpstr>保険料控除</vt:lpstr>
      <vt:lpstr>年末調整2</vt:lpstr>
      <vt:lpstr>源泉徴収簿</vt:lpstr>
      <vt:lpstr>源泉徴収票</vt:lpstr>
      <vt:lpstr>ライセンス</vt:lpstr>
      <vt:lpstr>Sheet1</vt:lpstr>
      <vt:lpstr>源泉徴収簿（旧</vt:lpstr>
      <vt:lpstr>徴収票印刷</vt:lpstr>
      <vt:lpstr>給与所得</vt:lpstr>
      <vt:lpstr>給与所得 (配偶者)</vt:lpstr>
      <vt:lpstr>税額</vt:lpstr>
      <vt:lpstr>給与金額!Print_Area</vt:lpstr>
      <vt:lpstr>源泉徴収票!Print_Area</vt:lpstr>
      <vt:lpstr>源泉徴収簿!Print_Area</vt:lpstr>
      <vt:lpstr>'源泉徴収簿（旧'!Print_Area</vt:lpstr>
      <vt:lpstr>事業者情報!Print_Area</vt:lpstr>
      <vt:lpstr>徴収票印刷!Print_Area</vt:lpstr>
      <vt:lpstr>年末調整1!Print_Area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kazuhiro</dc:creator>
  <cp:lastModifiedBy>一弘 鈴木</cp:lastModifiedBy>
  <cp:lastPrinted>2026-10-07T07:34:21Z</cp:lastPrinted>
  <dcterms:created xsi:type="dcterms:W3CDTF">2006-09-13T11:12:02Z</dcterms:created>
  <dcterms:modified xsi:type="dcterms:W3CDTF">2026-11-02T04:08:37Z</dcterms:modified>
</cp:coreProperties>
</file>