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47.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codeName="{DD97A8EA-9A9A-E61F-A557-7D5A7D7259CE}"/>
  <workbookPr codeName="ThisWorkbook" defaultThemeVersion="124226"/>
  <mc:AlternateContent xmlns:mc="http://schemas.openxmlformats.org/markup-compatibility/2006">
    <mc:Choice Requires="x15">
      <x15ac:absPath xmlns:x15ac="http://schemas.microsoft.com/office/spreadsheetml/2010/11/ac" url="E:\2026年VBA\公開版\"/>
    </mc:Choice>
  </mc:AlternateContent>
  <xr:revisionPtr revIDLastSave="0" documentId="13_ncr:1_{B3BE1AD7-0C4E-417E-A2E5-B75D09FB1555}" xr6:coauthVersionLast="47" xr6:coauthVersionMax="47" xr10:uidLastSave="{00000000-0000-0000-0000-000000000000}"/>
  <workbookProtection workbookAlgorithmName="SHA-512" workbookHashValue="0tHDgGiJFxyFe/gzVkXIm0EzpEexRoKuzCq5Ln1cXkeYORiRjZe88PEU0K0uFbnvnBh5AADnl0ZIvwtZEtmAQA==" workbookSaltValue="W/qDbbEXiw/gVKIdZcsTrw==" workbookSpinCount="100000" lockStructure="1"/>
  <bookViews>
    <workbookView xWindow="-120" yWindow="-120" windowWidth="29040" windowHeight="15720" tabRatio="647" activeTab="1" xr2:uid="{00000000-000D-0000-FFFF-FFFF00000000}"/>
  </bookViews>
  <sheets>
    <sheet name="解説" sheetId="67" r:id="rId1"/>
    <sheet name="TOP" sheetId="61" r:id="rId2"/>
    <sheet name="事業者情報" sheetId="54" r:id="rId3"/>
    <sheet name="受給者情報" sheetId="53" r:id="rId4"/>
    <sheet name="data1" sheetId="48" state="hidden" r:id="rId5"/>
    <sheet name="data3" sheetId="43" state="hidden" r:id="rId6"/>
    <sheet name="data2" sheetId="42" state="hidden" r:id="rId7"/>
    <sheet name="data4" sheetId="44" state="hidden" r:id="rId8"/>
    <sheet name="data5" sheetId="2" state="hidden" r:id="rId9"/>
    <sheet name="源泉徴収簿" sheetId="36" r:id="rId10"/>
    <sheet name="源泉徴収票" sheetId="62" r:id="rId11"/>
    <sheet name="徴収票2枚" sheetId="49" state="hidden" r:id="rId12"/>
    <sheet name="給与所得" sheetId="22" state="hidden" r:id="rId13"/>
    <sheet name="税額" sheetId="32" state="hidden" r:id="rId14"/>
    <sheet name="保険料配偶者" sheetId="45" state="hidden" r:id="rId15"/>
    <sheet name="ライセンス2" sheetId="50" state="hidden" r:id="rId16"/>
    <sheet name="給与所得配偶者" sheetId="59" state="hidden" r:id="rId17"/>
    <sheet name="法定調書合計表" sheetId="65" state="hidden" r:id="rId18"/>
    <sheet name="税務署提出用" sheetId="63" r:id="rId19"/>
    <sheet name="ライセンス" sheetId="58" r:id="rId20"/>
    <sheet name="集計" sheetId="55" r:id="rId21"/>
    <sheet name="個人データ一覧" sheetId="57" r:id="rId22"/>
    <sheet name="eltax1" sheetId="64" state="hidden" r:id="rId23"/>
    <sheet name="eLTAX" sheetId="66" r:id="rId24"/>
  </sheets>
  <definedNames>
    <definedName name="_xleta.IF" hidden="1" xlm="1">#NAME?</definedName>
    <definedName name="_xleta.SUMPRODUCT" hidden="1" xlm="1">#NAME?</definedName>
    <definedName name="_xleta.TRANSPOSE" hidden="1" xlm="1">#NAME?</definedName>
    <definedName name="_xlnm.Print_Area" localSheetId="4">data1!#REF!</definedName>
    <definedName name="_xlnm.Print_Area" localSheetId="5">data3!$B$4:$AA$6</definedName>
    <definedName name="_xlnm.Print_Area" localSheetId="7">data4!$A$6:$BM$149</definedName>
    <definedName name="_xlnm.Print_Area" localSheetId="10">源泉徴収票!$A$1:$EA$58</definedName>
    <definedName name="_xlnm.Print_Area" localSheetId="9">源泉徴収簿!$A$1:$DV$197</definedName>
    <definedName name="_xlnm.Print_Area" localSheetId="3">受給者情報!#REF!</definedName>
    <definedName name="_xlnm.Print_Area" localSheetId="18">税務署提出用!$A$1:$KK$66</definedName>
    <definedName name="_xlnm.Print_Area" localSheetId="11">徴収票2枚!$A$1:$EB$118</definedName>
    <definedName name="_xlnm.Print_Area" localSheetId="17">法定調書合計表!$IX$1:$RB$63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H6" i="64" l="1"/>
  <c r="I33" i="63"/>
  <c r="EY32" i="63"/>
  <c r="CQ32" i="63"/>
  <c r="DN32" i="63"/>
  <c r="DG32" i="63"/>
  <c r="BF32" i="63"/>
  <c r="AY32" i="63"/>
  <c r="J32" i="63"/>
  <c r="CA6" i="64" a="1"/>
  <c r="CA6" i="64" s="1"/>
  <c r="DZ6" i="64"/>
  <c r="DV6" i="64"/>
  <c r="DR6" i="64"/>
  <c r="DN6" i="64"/>
  <c r="DJ6" i="64"/>
  <c r="CX6" i="64"/>
  <c r="DB6" i="64"/>
  <c r="CY6" i="64"/>
  <c r="AA38" i="62"/>
  <c r="CN6" i="64"/>
  <c r="CL6" i="64"/>
  <c r="CK6" i="64"/>
  <c r="CJ6" i="64"/>
  <c r="CI6" i="64"/>
  <c r="AA35" i="63"/>
  <c r="BX6" i="64"/>
  <c r="BW6" i="64"/>
  <c r="BV6" i="64"/>
  <c r="BK6" i="64"/>
  <c r="BJ6" i="64"/>
  <c r="BI6" i="64"/>
  <c r="AQ6" i="64"/>
  <c r="BH34" i="62"/>
  <c r="AO6" i="64"/>
  <c r="BG28" i="62"/>
  <c r="CF11" i="63"/>
  <c r="BO1" i="62"/>
  <c r="DO10" i="62"/>
  <c r="BT23" i="62"/>
  <c r="F23" i="62"/>
  <c r="BN8" i="44"/>
  <c r="BM8" i="44"/>
  <c r="BL8" i="44"/>
  <c r="BK8" i="44"/>
  <c r="DN58" i="62"/>
  <c r="BZ58" i="62"/>
  <c r="BZ57" i="62"/>
  <c r="DV34" i="62"/>
  <c r="DJ34" i="62"/>
  <c r="CU59" i="63"/>
  <c r="CF59" i="63"/>
  <c r="BQ59" i="63"/>
  <c r="BB59" i="63"/>
  <c r="AM59" i="63"/>
  <c r="X59" i="63"/>
  <c r="I59" i="63"/>
  <c r="FR59" i="63"/>
  <c r="FC59" i="63"/>
  <c r="DQ47" i="62"/>
  <c r="DQ44" i="62"/>
  <c r="DQ41" i="62"/>
  <c r="DQ38" i="62"/>
  <c r="DH22" i="62"/>
  <c r="CZ22" i="62"/>
  <c r="CX22" i="62"/>
  <c r="CQ22" i="62"/>
  <c r="CI22" i="62"/>
  <c r="CG22" i="62"/>
  <c r="DG54" i="62"/>
  <c r="DD54" i="62"/>
  <c r="DA54" i="62"/>
  <c r="CX54" i="62"/>
  <c r="CU54" i="62"/>
  <c r="AS54" i="62"/>
  <c r="HT59" i="63"/>
  <c r="AP54" i="62"/>
  <c r="HH59" i="63"/>
  <c r="AM54" i="62"/>
  <c r="GV59" i="63"/>
  <c r="GG59" i="63"/>
  <c r="BF42" i="62"/>
  <c r="JG47" i="63"/>
  <c r="BF40" i="62"/>
  <c r="JG45" i="63"/>
  <c r="DY54" i="62"/>
  <c r="DV54" i="62"/>
  <c r="DS54" i="62"/>
  <c r="DJ54" i="62"/>
  <c r="CH54" i="62"/>
  <c r="CE54" i="62"/>
  <c r="CB54" i="62"/>
  <c r="BY54" i="62"/>
  <c r="BV54" i="62"/>
  <c r="BS54" i="62"/>
  <c r="BP54" i="62"/>
  <c r="BU22" i="62"/>
  <c r="BP20" i="62"/>
  <c r="BP9" i="62"/>
  <c r="W28" i="62"/>
  <c r="CG11" i="36"/>
  <c r="EG6" i="64" l="1"/>
  <c r="E6" i="64"/>
  <c r="D6" i="64"/>
  <c r="EQ6" i="64" a="1"/>
  <c r="EQ6" i="64" s="1"/>
  <c r="J6" i="64" l="1" a="1"/>
  <c r="J6" i="64" s="1"/>
  <c r="EJ6" i="64"/>
  <c r="EI6" i="64"/>
  <c r="EE6" i="64"/>
  <c r="ED6" i="64"/>
  <c r="EF6" i="64"/>
  <c r="DF6" i="64"/>
  <c r="EB6" i="64"/>
  <c r="JI48" i="63"/>
  <c r="JI46" i="63"/>
  <c r="BK41" i="62"/>
  <c r="CF6" i="64" a="1"/>
  <c r="CF6" i="64" s="1"/>
  <c r="CP6" i="64"/>
  <c r="CQ6" i="64"/>
  <c r="EP6" i="64"/>
  <c r="I28" i="63"/>
  <c r="EH6" i="64"/>
  <c r="EA6" i="64"/>
  <c r="DY6" i="64"/>
  <c r="DX6" i="64"/>
  <c r="DW6" i="64"/>
  <c r="DU6" i="64"/>
  <c r="DT6" i="64"/>
  <c r="DS6" i="64"/>
  <c r="DQ6" i="64"/>
  <c r="DP6" i="64"/>
  <c r="DO6" i="64"/>
  <c r="DM6" i="64"/>
  <c r="DL6" i="64"/>
  <c r="DK6" i="64"/>
  <c r="DI6" i="64"/>
  <c r="DH6" i="64"/>
  <c r="DG6" i="64"/>
  <c r="DE6" i="64"/>
  <c r="DD6" i="64"/>
  <c r="DC6" i="64"/>
  <c r="DA6" i="64"/>
  <c r="CZ6" i="64"/>
  <c r="CW6" i="64"/>
  <c r="CV6" i="64"/>
  <c r="CG6" i="64"/>
  <c r="CE6" i="64"/>
  <c r="CD6" i="64"/>
  <c r="CC6" i="64"/>
  <c r="CB6" i="64"/>
  <c r="BZ6" i="64"/>
  <c r="BY6" i="64"/>
  <c r="BH6" i="64"/>
  <c r="BG6" i="64"/>
  <c r="BF6" i="64"/>
  <c r="BE6" i="64"/>
  <c r="AZ6" i="64"/>
  <c r="AY6" i="64"/>
  <c r="AX6" i="64"/>
  <c r="AW6" i="64"/>
  <c r="AU6" i="64"/>
  <c r="AT6" i="64"/>
  <c r="AS6" i="64"/>
  <c r="AR6" i="64" a="1"/>
  <c r="AR6" i="64" s="1"/>
  <c r="C3" i="45"/>
  <c r="C2" i="45"/>
  <c r="D3" i="45" s="1"/>
  <c r="NI53" i="65"/>
  <c r="JI53" i="65"/>
  <c r="PH52" i="65"/>
  <c r="PH51" i="65"/>
  <c r="OB52" i="65"/>
  <c r="OB51" i="65"/>
  <c r="JI60" i="65"/>
  <c r="LJ58" i="65"/>
  <c r="LJ57" i="65"/>
  <c r="KE58" i="65"/>
  <c r="KE57" i="65"/>
  <c r="KE52" i="65"/>
  <c r="LJ52" i="65"/>
  <c r="LJ51" i="65"/>
  <c r="KE51" i="65"/>
  <c r="OS46" i="65"/>
  <c r="NI46" i="65"/>
  <c r="MA48" i="65"/>
  <c r="KS48" i="65"/>
  <c r="MA46" i="65"/>
  <c r="KS46" i="65"/>
  <c r="PJ44" i="65"/>
  <c r="NI44" i="65"/>
  <c r="MA44" i="65"/>
  <c r="KS44" i="65"/>
  <c r="FX43" i="65"/>
  <c r="PJ43" i="65" s="1"/>
  <c r="DW43" i="65"/>
  <c r="NI43" i="65" s="1"/>
  <c r="CO43" i="65"/>
  <c r="MA43" i="65" s="1"/>
  <c r="BG43" i="65"/>
  <c r="KS43" i="65" s="1"/>
  <c r="PJ42" i="65"/>
  <c r="PJ41" i="65"/>
  <c r="PJ40" i="65"/>
  <c r="PJ39" i="65"/>
  <c r="PJ38" i="65"/>
  <c r="PJ36" i="65"/>
  <c r="PJ35" i="65"/>
  <c r="PJ34" i="65"/>
  <c r="NI42" i="65"/>
  <c r="NI41" i="65"/>
  <c r="NI40" i="65"/>
  <c r="NI39" i="65"/>
  <c r="NI38" i="65"/>
  <c r="NI36" i="65"/>
  <c r="NI35" i="65"/>
  <c r="NI34" i="65"/>
  <c r="MA42" i="65"/>
  <c r="MA41" i="65"/>
  <c r="MA40" i="65"/>
  <c r="MA39" i="65"/>
  <c r="MA38" i="65"/>
  <c r="MA36" i="65"/>
  <c r="MA35" i="65"/>
  <c r="MA34" i="65"/>
  <c r="KS42" i="65"/>
  <c r="KS41" i="65"/>
  <c r="KS40" i="65"/>
  <c r="KS39" i="65"/>
  <c r="KS38" i="65"/>
  <c r="KS36" i="65"/>
  <c r="KS35" i="65"/>
  <c r="KS34" i="65"/>
  <c r="JV30" i="65"/>
  <c r="LH30" i="65"/>
  <c r="NO30" i="65"/>
  <c r="PP29" i="65"/>
  <c r="NO29" i="65"/>
  <c r="LH29" i="65"/>
  <c r="JV29" i="65"/>
  <c r="NE26" i="65"/>
  <c r="LH26" i="65"/>
  <c r="JV26" i="65"/>
  <c r="PA24" i="65"/>
  <c r="MT24" i="65"/>
  <c r="JV24" i="65"/>
  <c r="PA23" i="65"/>
  <c r="MT23" i="65"/>
  <c r="QF19" i="65"/>
  <c r="PL19" i="65"/>
  <c r="OS19" i="65"/>
  <c r="OS18" i="65"/>
  <c r="OS17" i="65"/>
  <c r="OS16" i="65"/>
  <c r="OS14" i="65"/>
  <c r="QO12" i="65"/>
  <c r="QC12" i="65"/>
  <c r="PQ12" i="65"/>
  <c r="PD12" i="65"/>
  <c r="OQ12" i="65"/>
  <c r="OE12" i="65"/>
  <c r="QE9" i="65"/>
  <c r="OW9" i="65"/>
  <c r="KI19" i="65"/>
  <c r="KI18" i="65"/>
  <c r="KI10" i="65"/>
  <c r="OM6" i="65"/>
  <c r="MG6" i="65"/>
  <c r="KV7" i="65"/>
  <c r="KM7" i="65"/>
  <c r="KE7" i="65"/>
  <c r="JV7" i="65"/>
  <c r="AT22" i="62"/>
  <c r="AL22" i="62"/>
  <c r="AJ22" i="62"/>
  <c r="AC22" i="62"/>
  <c r="U22" i="62"/>
  <c r="S22" i="62"/>
  <c r="G22" i="62"/>
  <c r="AQ16" i="63"/>
  <c r="CC9" i="65"/>
  <c r="LO9" i="65" s="1"/>
  <c r="BP9" i="65"/>
  <c r="LB9" i="65" s="1"/>
  <c r="BC9" i="65"/>
  <c r="KO9" i="65" s="1"/>
  <c r="AX9" i="65"/>
  <c r="KJ9" i="65" s="1"/>
  <c r="AW17" i="65"/>
  <c r="KI17" i="65" s="1"/>
  <c r="AW15" i="65"/>
  <c r="KI15" i="65" s="1"/>
  <c r="AW13" i="65"/>
  <c r="KI13" i="65" s="1"/>
  <c r="DS39" i="63"/>
  <c r="DS38" i="63"/>
  <c r="AN64" i="63"/>
  <c r="AZ58" i="62"/>
  <c r="CF56" i="63"/>
  <c r="W49" i="62"/>
  <c r="BF56" i="63"/>
  <c r="Q49" i="62"/>
  <c r="AF56" i="63"/>
  <c r="J49" i="62"/>
  <c r="CF53" i="63"/>
  <c r="W46" i="62"/>
  <c r="BF53" i="63"/>
  <c r="Q46" i="62"/>
  <c r="AF53" i="63"/>
  <c r="J46" i="62"/>
  <c r="AQ17" i="63"/>
  <c r="BD7" i="62"/>
  <c r="AT7" i="62"/>
  <c r="P6" i="64"/>
  <c r="O6" i="64"/>
  <c r="N6" i="64"/>
  <c r="L6" i="64"/>
  <c r="F6" i="64"/>
  <c r="JY59" i="63"/>
  <c r="BK54" i="62"/>
  <c r="JM59" i="63"/>
  <c r="BH54" i="62"/>
  <c r="JA59" i="63"/>
  <c r="BE54" i="62"/>
  <c r="IL59" i="63"/>
  <c r="AV54" i="62"/>
  <c r="AJ54" i="62"/>
  <c r="AG54" i="62"/>
  <c r="T54" i="62"/>
  <c r="Q54" i="62"/>
  <c r="N54" i="62"/>
  <c r="K54" i="62"/>
  <c r="H54" i="62"/>
  <c r="E54" i="62"/>
  <c r="B54" i="62"/>
  <c r="IR54" i="63"/>
  <c r="BC47" i="62"/>
  <c r="IR51" i="63"/>
  <c r="BC44" i="62"/>
  <c r="IR48" i="63"/>
  <c r="BC41" i="62"/>
  <c r="IR45" i="63"/>
  <c r="BC38" i="62"/>
  <c r="FC55" i="63"/>
  <c r="AL48" i="62"/>
  <c r="FC54" i="63"/>
  <c r="AL47" i="62"/>
  <c r="FC52" i="63"/>
  <c r="AL45" i="62"/>
  <c r="FC51" i="63"/>
  <c r="AL44" i="62"/>
  <c r="FC49" i="63"/>
  <c r="AL42" i="62"/>
  <c r="FC48" i="63"/>
  <c r="AL41" i="62"/>
  <c r="FC46" i="63"/>
  <c r="AL39" i="62"/>
  <c r="FC45" i="63"/>
  <c r="AL38" i="62"/>
  <c r="DS54" i="63"/>
  <c r="AA47" i="62"/>
  <c r="DS51" i="63"/>
  <c r="AA44" i="62"/>
  <c r="AD55" i="63"/>
  <c r="J48" i="62"/>
  <c r="AD54" i="63"/>
  <c r="J47" i="62"/>
  <c r="AD52" i="63"/>
  <c r="J45" i="62"/>
  <c r="AD51" i="63"/>
  <c r="J44" i="62"/>
  <c r="DS48" i="63"/>
  <c r="AA41" i="62"/>
  <c r="CF50" i="63"/>
  <c r="W43" i="62"/>
  <c r="BF50" i="63"/>
  <c r="Q43" i="62"/>
  <c r="AF50" i="63"/>
  <c r="J43" i="62"/>
  <c r="AD49" i="63"/>
  <c r="J42" i="62"/>
  <c r="AD48" i="63"/>
  <c r="J41" i="62"/>
  <c r="DS45" i="63"/>
  <c r="CF47" i="63"/>
  <c r="W40" i="62"/>
  <c r="BF47" i="63"/>
  <c r="Q40" i="62"/>
  <c r="AF47" i="63"/>
  <c r="J40" i="62"/>
  <c r="AD45" i="63"/>
  <c r="J38" i="62"/>
  <c r="AD46" i="63"/>
  <c r="J39" i="62"/>
  <c r="IR41" i="63"/>
  <c r="GS41" i="63"/>
  <c r="AV34" i="62"/>
  <c r="CQ18" i="63"/>
  <c r="BP18" i="63"/>
  <c r="HN39" i="63"/>
  <c r="BB32" i="62"/>
  <c r="HN38" i="63"/>
  <c r="BB30" i="62"/>
  <c r="GA39" i="63"/>
  <c r="AP31" i="62"/>
  <c r="GA38" i="63"/>
  <c r="AP29" i="62"/>
  <c r="FC39" i="63"/>
  <c r="AF32" i="62"/>
  <c r="FC38" i="63"/>
  <c r="AF30" i="62"/>
  <c r="EQ39" i="63"/>
  <c r="AB32" i="62"/>
  <c r="EQ38" i="63"/>
  <c r="AB30" i="62"/>
  <c r="EE39" i="63"/>
  <c r="W32" i="62"/>
  <c r="EE38" i="63"/>
  <c r="W30" i="62"/>
  <c r="BQ38" i="63"/>
  <c r="K32" i="62"/>
  <c r="AA38" i="63"/>
  <c r="K29" i="62"/>
  <c r="IL35" i="63"/>
  <c r="GG35" i="63"/>
  <c r="AU28" i="62"/>
  <c r="EE35" i="63"/>
  <c r="AI28" i="62"/>
  <c r="CC35" i="63"/>
  <c r="K28" i="62"/>
  <c r="B20" i="62"/>
  <c r="E2" i="45" l="1"/>
  <c r="E3" i="45"/>
  <c r="F2" i="45"/>
  <c r="F3" i="45"/>
  <c r="G2" i="45"/>
  <c r="G3" i="45"/>
  <c r="D2" i="45"/>
  <c r="I21" i="63"/>
  <c r="B9" i="62"/>
  <c r="BH4" i="62"/>
  <c r="BB4" i="62"/>
  <c r="AO18" i="63"/>
  <c r="AV4" i="62"/>
  <c r="GP17" i="63"/>
  <c r="AV5" i="62"/>
  <c r="GP16" i="63"/>
  <c r="AV3" i="62"/>
  <c r="II64" i="63"/>
  <c r="AD56" i="62"/>
  <c r="HH64" i="63"/>
  <c r="V56" i="62"/>
  <c r="GG64" i="63"/>
  <c r="N56" i="62"/>
  <c r="FX64" i="63"/>
  <c r="L56" i="62"/>
  <c r="AM62" i="63"/>
  <c r="L57" i="62"/>
  <c r="AM63" i="63"/>
  <c r="L58" i="62"/>
  <c r="AM15" i="63"/>
  <c r="H4" i="62"/>
  <c r="AK8" i="36"/>
  <c r="BS37" i="36"/>
  <c r="CW118" i="36"/>
  <c r="DP32" i="62"/>
  <c r="CT32" i="62"/>
  <c r="CP32" i="62"/>
  <c r="CK32" i="62"/>
  <c r="BY32" i="62"/>
  <c r="DD31" i="62"/>
  <c r="DP30" i="62"/>
  <c r="CT30" i="62"/>
  <c r="CP30" i="62"/>
  <c r="CK30" i="62"/>
  <c r="DD29" i="62"/>
  <c r="BY29" i="62"/>
  <c r="DU28" i="62"/>
  <c r="DI28" i="62"/>
  <c r="CW28" i="62"/>
  <c r="CK28" i="62"/>
  <c r="BY28" i="62"/>
  <c r="DW95" i="49"/>
  <c r="DK95" i="49"/>
  <c r="BH95" i="49"/>
  <c r="AV95" i="49"/>
  <c r="DW33" i="49"/>
  <c r="DK33" i="49"/>
  <c r="DQ93" i="49"/>
  <c r="CU93" i="49"/>
  <c r="CQ93" i="49"/>
  <c r="CL93" i="49"/>
  <c r="BZ93" i="49"/>
  <c r="DE92" i="49"/>
  <c r="DQ91" i="49"/>
  <c r="CU91" i="49"/>
  <c r="CQ91" i="49"/>
  <c r="CL91" i="49"/>
  <c r="DE90" i="49"/>
  <c r="BZ90" i="49"/>
  <c r="DV89" i="49"/>
  <c r="DJ89" i="49"/>
  <c r="CX89" i="49"/>
  <c r="CL89" i="49"/>
  <c r="BZ89" i="49"/>
  <c r="BB93" i="49"/>
  <c r="AF93" i="49"/>
  <c r="AB93" i="49"/>
  <c r="W93" i="49"/>
  <c r="K93" i="49"/>
  <c r="AP92" i="49"/>
  <c r="BB91" i="49"/>
  <c r="AF91" i="49"/>
  <c r="AB91" i="49"/>
  <c r="W91" i="49"/>
  <c r="AP90" i="49"/>
  <c r="K90" i="49"/>
  <c r="BG89" i="49"/>
  <c r="AU89" i="49"/>
  <c r="AI89" i="49"/>
  <c r="W89" i="49"/>
  <c r="K89" i="49"/>
  <c r="DQ31" i="49"/>
  <c r="CU31" i="49"/>
  <c r="CQ31" i="49"/>
  <c r="CL31" i="49"/>
  <c r="BZ31" i="49"/>
  <c r="DE30" i="49"/>
  <c r="DQ29" i="49"/>
  <c r="CU29" i="49"/>
  <c r="CQ29" i="49"/>
  <c r="CL29" i="49"/>
  <c r="DE28" i="49"/>
  <c r="BZ28" i="49"/>
  <c r="DV27" i="49"/>
  <c r="DJ27" i="49"/>
  <c r="CX27" i="49"/>
  <c r="CL27" i="49"/>
  <c r="BZ27" i="49"/>
  <c r="BH33" i="49"/>
  <c r="AV33" i="49"/>
  <c r="BB31" i="49"/>
  <c r="AP30" i="49"/>
  <c r="AF31" i="49"/>
  <c r="AB31" i="49"/>
  <c r="W31" i="49"/>
  <c r="K31" i="49"/>
  <c r="BB29" i="49"/>
  <c r="AP28" i="49"/>
  <c r="AF29" i="49"/>
  <c r="AB29" i="49"/>
  <c r="W29" i="49"/>
  <c r="K28" i="49"/>
  <c r="BG27" i="49"/>
  <c r="AU27" i="49"/>
  <c r="AI27" i="49"/>
  <c r="W27" i="49"/>
  <c r="K27" i="49"/>
  <c r="B19" i="49"/>
  <c r="I3" i="58"/>
  <c r="CB7" i="44"/>
  <c r="DT15" i="62" s="1"/>
  <c r="CA7" i="44"/>
  <c r="BZ7" i="44"/>
  <c r="DM15" i="62" s="1"/>
  <c r="DI83" i="49"/>
  <c r="DA83" i="49"/>
  <c r="CY83" i="49"/>
  <c r="CR83" i="49"/>
  <c r="CJ83" i="49"/>
  <c r="CH83" i="49"/>
  <c r="BV83" i="49"/>
  <c r="AT83" i="49"/>
  <c r="AL83" i="49"/>
  <c r="AJ83" i="49"/>
  <c r="AC83" i="49"/>
  <c r="U83" i="49"/>
  <c r="S83" i="49"/>
  <c r="G83" i="49"/>
  <c r="DI21" i="49"/>
  <c r="DA21" i="49"/>
  <c r="CY21" i="49"/>
  <c r="CR21" i="49"/>
  <c r="CJ21" i="49"/>
  <c r="CH21" i="49"/>
  <c r="BV21" i="49"/>
  <c r="AC21" i="49"/>
  <c r="AT21" i="49"/>
  <c r="BO8" i="44"/>
  <c r="BP8" i="44"/>
  <c r="BQ8" i="44"/>
  <c r="BR8" i="44"/>
  <c r="BS8" i="44"/>
  <c r="BT8" i="44"/>
  <c r="BU8" i="44"/>
  <c r="BV8" i="44"/>
  <c r="BW8" i="44"/>
  <c r="P3" i="22"/>
  <c r="BQ81" i="49"/>
  <c r="B81" i="49"/>
  <c r="BQ19" i="49"/>
  <c r="DO118" i="49"/>
  <c r="BZ118" i="49"/>
  <c r="BZ117" i="49"/>
  <c r="CR116" i="49"/>
  <c r="CJ116" i="49"/>
  <c r="CB116" i="49"/>
  <c r="BZ116" i="49"/>
  <c r="DH115" i="49"/>
  <c r="DE115" i="49"/>
  <c r="DB115" i="49"/>
  <c r="CY115" i="49"/>
  <c r="DZ114" i="49"/>
  <c r="DW114" i="49"/>
  <c r="DT114" i="49"/>
  <c r="DK114" i="49"/>
  <c r="DH114" i="49"/>
  <c r="DE114" i="49"/>
  <c r="DB114" i="49"/>
  <c r="CV114" i="49"/>
  <c r="CI114" i="49"/>
  <c r="CF114" i="49"/>
  <c r="CC114" i="49"/>
  <c r="BZ114" i="49"/>
  <c r="BW114" i="49"/>
  <c r="BT114" i="49"/>
  <c r="BQ114" i="49"/>
  <c r="DN109" i="49"/>
  <c r="DH109" i="49"/>
  <c r="DA109" i="49"/>
  <c r="CL109" i="49"/>
  <c r="CF109" i="49"/>
  <c r="BY109" i="49"/>
  <c r="DA108" i="49"/>
  <c r="BY108" i="49"/>
  <c r="DR107" i="49"/>
  <c r="DA107" i="49"/>
  <c r="CP107" i="49"/>
  <c r="BY107" i="49"/>
  <c r="DN106" i="49"/>
  <c r="DH106" i="49"/>
  <c r="DA106" i="49"/>
  <c r="CL106" i="49"/>
  <c r="CF106" i="49"/>
  <c r="BY106" i="49"/>
  <c r="DA105" i="49"/>
  <c r="BY105" i="49"/>
  <c r="DR104" i="49"/>
  <c r="DA104" i="49"/>
  <c r="CP104" i="49"/>
  <c r="BY104" i="49"/>
  <c r="DZ103" i="49"/>
  <c r="DX103" i="49"/>
  <c r="DV103" i="49"/>
  <c r="DN103" i="49"/>
  <c r="DH103" i="49"/>
  <c r="DA103" i="49"/>
  <c r="CL103" i="49"/>
  <c r="CF103" i="49"/>
  <c r="BY103" i="49"/>
  <c r="DU102" i="49"/>
  <c r="DA102" i="49"/>
  <c r="BY102" i="49"/>
  <c r="DZ101" i="49"/>
  <c r="DX101" i="49"/>
  <c r="DV101" i="49"/>
  <c r="DR101" i="49"/>
  <c r="DA101" i="49"/>
  <c r="CP101" i="49"/>
  <c r="BY101" i="49"/>
  <c r="DU100" i="49"/>
  <c r="DN100" i="49"/>
  <c r="DH100" i="49"/>
  <c r="DA100" i="49"/>
  <c r="CL100" i="49"/>
  <c r="CF100" i="49"/>
  <c r="BY100" i="49"/>
  <c r="DA99" i="49"/>
  <c r="BY99" i="49"/>
  <c r="DR98" i="49"/>
  <c r="DA98" i="49"/>
  <c r="CP98" i="49"/>
  <c r="BY98" i="49"/>
  <c r="BU85" i="49"/>
  <c r="BQ70" i="49"/>
  <c r="DS68" i="49"/>
  <c r="DI68" i="49"/>
  <c r="DS67" i="49"/>
  <c r="DJ67" i="49"/>
  <c r="DK66" i="49"/>
  <c r="DW65" i="49"/>
  <c r="DQ65" i="49"/>
  <c r="DK65" i="49"/>
  <c r="DK64" i="49"/>
  <c r="BW64" i="49"/>
  <c r="EB61" i="49"/>
  <c r="DO56" i="49"/>
  <c r="CA56" i="49"/>
  <c r="CA55" i="49"/>
  <c r="CS54" i="49"/>
  <c r="CK54" i="49"/>
  <c r="CC54" i="49"/>
  <c r="CA54" i="49"/>
  <c r="DH53" i="49"/>
  <c r="DE53" i="49"/>
  <c r="DB53" i="49"/>
  <c r="CY53" i="49"/>
  <c r="DZ52" i="49"/>
  <c r="DW52" i="49"/>
  <c r="DT52" i="49"/>
  <c r="DK52" i="49"/>
  <c r="DH52" i="49"/>
  <c r="DE52" i="49"/>
  <c r="DB52" i="49"/>
  <c r="CV52" i="49"/>
  <c r="CI52" i="49"/>
  <c r="CF52" i="49"/>
  <c r="CC52" i="49"/>
  <c r="BZ52" i="49"/>
  <c r="BW52" i="49"/>
  <c r="BT52" i="49"/>
  <c r="BQ52" i="49"/>
  <c r="DA46" i="49"/>
  <c r="BY46" i="49"/>
  <c r="DR45" i="49"/>
  <c r="DA45" i="49"/>
  <c r="CP45" i="49"/>
  <c r="BY45" i="49"/>
  <c r="DA43" i="49"/>
  <c r="BY43" i="49"/>
  <c r="DR42" i="49"/>
  <c r="DA42" i="49"/>
  <c r="CP42" i="49"/>
  <c r="BY42" i="49"/>
  <c r="DA40" i="49"/>
  <c r="BY40" i="49"/>
  <c r="DR39" i="49"/>
  <c r="DA39" i="49"/>
  <c r="CP39" i="49"/>
  <c r="BY39" i="49"/>
  <c r="DA37" i="49"/>
  <c r="BY37" i="49"/>
  <c r="DR36" i="49"/>
  <c r="DA36" i="49"/>
  <c r="CP36" i="49"/>
  <c r="BY36" i="49"/>
  <c r="BU23" i="49"/>
  <c r="BQ8" i="49"/>
  <c r="DS6" i="49"/>
  <c r="DI6" i="49"/>
  <c r="DS5" i="49"/>
  <c r="DJ5" i="49"/>
  <c r="DK4" i="49"/>
  <c r="DK2" i="49"/>
  <c r="BW2" i="49"/>
  <c r="AU7" i="44"/>
  <c r="DC15" i="62" s="1"/>
  <c r="BP1" i="49"/>
  <c r="Q3" i="53"/>
  <c r="L7" i="53"/>
  <c r="CB26" i="36"/>
  <c r="H13" i="53"/>
  <c r="I16" i="53"/>
  <c r="I18" i="53"/>
  <c r="H10" i="53"/>
  <c r="H6" i="53"/>
  <c r="D14" i="53"/>
  <c r="D11" i="53"/>
  <c r="E12" i="53"/>
  <c r="E6" i="53"/>
  <c r="E13" i="53"/>
  <c r="H19" i="53"/>
  <c r="H11" i="53"/>
  <c r="D13" i="53"/>
  <c r="D6" i="53"/>
  <c r="D7" i="53"/>
  <c r="D16" i="53"/>
  <c r="D19" i="53"/>
  <c r="D5" i="53"/>
  <c r="H8" i="53"/>
  <c r="E17" i="53"/>
  <c r="E18" i="53"/>
  <c r="I15" i="53"/>
  <c r="E11" i="53"/>
  <c r="E10" i="53"/>
  <c r="D10" i="53"/>
  <c r="H18" i="53"/>
  <c r="D18" i="53"/>
  <c r="E15" i="53"/>
  <c r="D12" i="53"/>
  <c r="H16" i="53"/>
  <c r="I5" i="53"/>
  <c r="H9" i="53"/>
  <c r="D8" i="53"/>
  <c r="H7" i="53"/>
  <c r="I7" i="53"/>
  <c r="I17" i="53"/>
  <c r="I10" i="53"/>
  <c r="E14" i="53"/>
  <c r="E8" i="53"/>
  <c r="I9" i="53"/>
  <c r="D17" i="53"/>
  <c r="I11" i="53"/>
  <c r="I14" i="53"/>
  <c r="E19" i="53"/>
  <c r="I6" i="53"/>
  <c r="I12" i="53"/>
  <c r="E9" i="53"/>
  <c r="H14" i="53"/>
  <c r="D15" i="53"/>
  <c r="D9" i="53"/>
  <c r="E7" i="53"/>
  <c r="H15" i="53"/>
  <c r="I13" i="53"/>
  <c r="H12" i="53"/>
  <c r="H17" i="53"/>
  <c r="E16" i="53"/>
  <c r="I8" i="53"/>
  <c r="I19" i="53"/>
  <c r="H5" i="53"/>
  <c r="E5" i="53"/>
  <c r="DP15" i="62" l="1"/>
  <c r="AO76" i="49"/>
  <c r="EN6" i="64"/>
  <c r="GP26" i="63"/>
  <c r="H3" i="45"/>
  <c r="AY15" i="62"/>
  <c r="AH6" i="64"/>
  <c r="BB15" i="62"/>
  <c r="AG6" i="64"/>
  <c r="JM26" i="63"/>
  <c r="AI6" i="64"/>
  <c r="BF15" i="62"/>
  <c r="IX26" i="63"/>
  <c r="II26" i="63"/>
  <c r="AO15" i="62"/>
  <c r="DD76" i="49"/>
  <c r="AO14" i="49"/>
  <c r="DD14" i="49"/>
  <c r="O28" i="55"/>
  <c r="P31" i="55"/>
  <c r="P28" i="55"/>
  <c r="P26" i="55"/>
  <c r="O29" i="55"/>
  <c r="P22" i="55"/>
  <c r="P25" i="55"/>
  <c r="O31" i="55"/>
  <c r="P24" i="55"/>
  <c r="P27" i="55"/>
  <c r="O23" i="55"/>
  <c r="O30" i="55"/>
  <c r="O22" i="55"/>
  <c r="P21" i="55"/>
  <c r="O25" i="55"/>
  <c r="P29" i="55"/>
  <c r="P20" i="55"/>
  <c r="P23" i="55"/>
  <c r="O26" i="55"/>
  <c r="P32" i="55"/>
  <c r="O20" i="55"/>
  <c r="O24" i="55"/>
  <c r="O27" i="55"/>
  <c r="P30" i="55"/>
  <c r="O33" i="55"/>
  <c r="O32" i="55"/>
  <c r="O21" i="55"/>
  <c r="P33" i="55"/>
  <c r="P19" i="55"/>
  <c r="O19" i="55"/>
  <c r="P18" i="55"/>
  <c r="O13" i="55"/>
  <c r="P15" i="55"/>
  <c r="O16" i="55"/>
  <c r="P11" i="55"/>
  <c r="O5" i="55"/>
  <c r="O9" i="55"/>
  <c r="P13" i="55"/>
  <c r="P5" i="55"/>
  <c r="P14" i="55"/>
  <c r="O14" i="55"/>
  <c r="P16" i="55"/>
  <c r="P8" i="55"/>
  <c r="O7" i="55"/>
  <c r="O10" i="55"/>
  <c r="P12" i="55"/>
  <c r="P7" i="55"/>
  <c r="O17" i="55"/>
  <c r="O8" i="55"/>
  <c r="P6" i="55"/>
  <c r="P17" i="55"/>
  <c r="O18" i="55"/>
  <c r="O6" i="55"/>
  <c r="P10" i="55"/>
  <c r="P9" i="55"/>
  <c r="O11" i="55"/>
  <c r="O12" i="55"/>
  <c r="O15" i="55"/>
  <c r="P4" i="55"/>
  <c r="O4" i="55"/>
  <c r="H2" i="49"/>
  <c r="BV3" i="62"/>
  <c r="H64" i="49"/>
  <c r="A1" i="49"/>
  <c r="F85" i="49"/>
  <c r="AL2" i="62"/>
  <c r="BK43" i="62"/>
  <c r="BI43" i="62"/>
  <c r="BG43" i="62"/>
  <c r="BI41" i="62"/>
  <c r="BG41" i="62"/>
  <c r="AY49" i="62"/>
  <c r="AS49" i="62"/>
  <c r="AL49" i="62"/>
  <c r="AY46" i="62"/>
  <c r="AS46" i="62"/>
  <c r="AL46" i="62"/>
  <c r="AY43" i="62"/>
  <c r="AS43" i="62"/>
  <c r="AL43" i="62"/>
  <c r="AY40" i="62"/>
  <c r="AS40" i="62"/>
  <c r="AL40" i="62"/>
  <c r="AU6" i="62"/>
  <c r="BD6" i="62"/>
  <c r="CZ48" i="62"/>
  <c r="BX48" i="62"/>
  <c r="CZ47" i="62"/>
  <c r="CO47" i="62"/>
  <c r="BX47" i="62"/>
  <c r="CZ45" i="62"/>
  <c r="BX45" i="62"/>
  <c r="CZ44" i="62"/>
  <c r="CO44" i="62"/>
  <c r="BX44" i="62"/>
  <c r="CZ42" i="62"/>
  <c r="BX42" i="62"/>
  <c r="CZ41" i="62"/>
  <c r="CO41" i="62"/>
  <c r="BX41" i="62"/>
  <c r="CZ39" i="62"/>
  <c r="BX39" i="62"/>
  <c r="CZ38" i="62"/>
  <c r="CO38" i="62"/>
  <c r="BX38" i="62"/>
  <c r="DR7" i="62"/>
  <c r="DH7" i="62"/>
  <c r="DR6" i="62"/>
  <c r="DI6" i="62"/>
  <c r="DJ5" i="62"/>
  <c r="DJ3" i="62"/>
  <c r="B70" i="49"/>
  <c r="B8" i="49"/>
  <c r="DU14" i="49" l="1"/>
  <c r="DU76" i="49"/>
  <c r="BF76" i="49"/>
  <c r="DQ14" i="49"/>
  <c r="DQ76" i="49"/>
  <c r="BB76" i="49"/>
  <c r="DN14" i="49"/>
  <c r="DN76" i="49"/>
  <c r="AY76" i="49"/>
  <c r="AS115" i="49"/>
  <c r="AP115" i="49"/>
  <c r="AM115" i="49"/>
  <c r="AJ115" i="49"/>
  <c r="BK114" i="49"/>
  <c r="BH114" i="49"/>
  <c r="BE114" i="49"/>
  <c r="AV114" i="49"/>
  <c r="AS114" i="49"/>
  <c r="AP114" i="49"/>
  <c r="AM114" i="49"/>
  <c r="AG114" i="49"/>
  <c r="T114" i="49"/>
  <c r="Q114" i="49"/>
  <c r="N114" i="49"/>
  <c r="K114" i="49"/>
  <c r="H114" i="49"/>
  <c r="E114" i="49"/>
  <c r="B114" i="49"/>
  <c r="AV52" i="49"/>
  <c r="J36" i="49"/>
  <c r="AA36" i="49"/>
  <c r="AL36" i="49"/>
  <c r="BC36" i="49"/>
  <c r="J37" i="49"/>
  <c r="AL37" i="49"/>
  <c r="BF37" i="49"/>
  <c r="J38" i="49"/>
  <c r="Q38" i="49"/>
  <c r="W38" i="49"/>
  <c r="BG38" i="49"/>
  <c r="BI38" i="49"/>
  <c r="BK38" i="49"/>
  <c r="J39" i="49"/>
  <c r="AA39" i="49"/>
  <c r="AL39" i="49"/>
  <c r="BC39" i="49"/>
  <c r="BF39" i="49"/>
  <c r="J40" i="49"/>
  <c r="AL40" i="49"/>
  <c r="BG40" i="49"/>
  <c r="BI40" i="49"/>
  <c r="BK40" i="49"/>
  <c r="J41" i="49"/>
  <c r="Q41" i="49"/>
  <c r="W41" i="49"/>
  <c r="J42" i="49"/>
  <c r="AA42" i="49"/>
  <c r="AL42" i="49"/>
  <c r="BC42" i="49"/>
  <c r="J43" i="49"/>
  <c r="AL43" i="49"/>
  <c r="J44" i="49"/>
  <c r="Q44" i="49"/>
  <c r="W44" i="49"/>
  <c r="J45" i="49"/>
  <c r="AA45" i="49"/>
  <c r="AL45" i="49"/>
  <c r="BC45" i="49"/>
  <c r="J46" i="49"/>
  <c r="AL46" i="49"/>
  <c r="J47" i="49"/>
  <c r="Q47" i="49"/>
  <c r="W47" i="49"/>
  <c r="B52" i="49"/>
  <c r="E52" i="49"/>
  <c r="H52" i="49"/>
  <c r="K52" i="49"/>
  <c r="N52" i="49"/>
  <c r="Q52" i="49"/>
  <c r="T52" i="49"/>
  <c r="AG52" i="49"/>
  <c r="AM52" i="49"/>
  <c r="AP52" i="49"/>
  <c r="AS52" i="49"/>
  <c r="BE52" i="49"/>
  <c r="BH52" i="49"/>
  <c r="BK52" i="49"/>
  <c r="AJ53" i="49"/>
  <c r="AM53" i="49"/>
  <c r="AP53" i="49"/>
  <c r="AS53" i="49"/>
  <c r="L54" i="49"/>
  <c r="N54" i="49"/>
  <c r="V54" i="49"/>
  <c r="AD54" i="49"/>
  <c r="L55" i="49"/>
  <c r="L56" i="49"/>
  <c r="AZ56" i="49"/>
  <c r="BM61" i="49"/>
  <c r="AV64" i="49"/>
  <c r="AV65" i="49"/>
  <c r="BB65" i="49"/>
  <c r="BH65" i="49"/>
  <c r="AV66" i="49"/>
  <c r="AU67" i="49"/>
  <c r="BD67" i="49"/>
  <c r="AT68" i="49"/>
  <c r="BD68" i="49"/>
  <c r="S14" i="55"/>
  <c r="R20" i="55"/>
  <c r="S22" i="55"/>
  <c r="R18" i="55"/>
  <c r="T20" i="55"/>
  <c r="E30" i="55"/>
  <c r="V22" i="55"/>
  <c r="T27" i="55"/>
  <c r="S19" i="55"/>
  <c r="S35" i="55"/>
  <c r="V19" i="55"/>
  <c r="T19" i="55"/>
  <c r="V32" i="55"/>
  <c r="V31" i="55"/>
  <c r="V6" i="55"/>
  <c r="V33" i="55"/>
  <c r="T17" i="55"/>
  <c r="S23" i="55"/>
  <c r="T9" i="55"/>
  <c r="V23" i="55"/>
  <c r="R30" i="55"/>
  <c r="V10" i="55"/>
  <c r="R6" i="55"/>
  <c r="R4" i="55"/>
  <c r="S13" i="55"/>
  <c r="R22" i="55"/>
  <c r="T5" i="55"/>
  <c r="R29" i="55"/>
  <c r="T23" i="55"/>
  <c r="R12" i="55"/>
  <c r="V12" i="55"/>
  <c r="R8" i="55"/>
  <c r="V7" i="55"/>
  <c r="R14" i="55"/>
  <c r="T25" i="55"/>
  <c r="R27" i="55"/>
  <c r="V17" i="55"/>
  <c r="R11" i="55"/>
  <c r="V26" i="55"/>
  <c r="T8" i="55"/>
  <c r="S5" i="55"/>
  <c r="V20" i="55"/>
  <c r="S9" i="55"/>
  <c r="T6" i="55"/>
  <c r="V9" i="55"/>
  <c r="V28" i="55"/>
  <c r="T18" i="55"/>
  <c r="V4" i="55"/>
  <c r="S26" i="55"/>
  <c r="S17" i="55"/>
  <c r="R15" i="55"/>
  <c r="T32" i="55"/>
  <c r="T31" i="55"/>
  <c r="R32" i="55"/>
  <c r="V11" i="55"/>
  <c r="V21" i="55"/>
  <c r="S27" i="55"/>
  <c r="V14" i="55"/>
  <c r="S10" i="55"/>
  <c r="S4" i="55"/>
  <c r="S21" i="55"/>
  <c r="R28" i="55"/>
  <c r="S20" i="55"/>
  <c r="S25" i="55"/>
  <c r="S16" i="55"/>
  <c r="S32" i="55"/>
  <c r="S8" i="55"/>
  <c r="T7" i="55"/>
  <c r="R17" i="55"/>
  <c r="S33" i="55"/>
  <c r="T33" i="55"/>
  <c r="R31" i="55"/>
  <c r="R5" i="55"/>
  <c r="T14" i="55"/>
  <c r="V13" i="55"/>
  <c r="T22" i="55"/>
  <c r="R25" i="55"/>
  <c r="S28" i="55"/>
  <c r="V16" i="55"/>
  <c r="V8" i="55"/>
  <c r="S29" i="55"/>
  <c r="R33" i="55"/>
  <c r="T12" i="55"/>
  <c r="R9" i="55"/>
  <c r="E31" i="55"/>
  <c r="S18" i="55"/>
  <c r="T30" i="55"/>
  <c r="T13" i="55"/>
  <c r="V24" i="55"/>
  <c r="T16" i="55"/>
  <c r="V18" i="55"/>
  <c r="V15" i="55"/>
  <c r="R13" i="55"/>
  <c r="V25" i="55"/>
  <c r="T15" i="55"/>
  <c r="T26" i="55"/>
  <c r="T24" i="55"/>
  <c r="T4" i="55"/>
  <c r="S11" i="55"/>
  <c r="S31" i="55"/>
  <c r="T29" i="55"/>
  <c r="R26" i="55"/>
  <c r="S6" i="55"/>
  <c r="S7" i="55"/>
  <c r="S12" i="55"/>
  <c r="T11" i="55"/>
  <c r="R16" i="55"/>
  <c r="R10" i="55"/>
  <c r="R23" i="55"/>
  <c r="T10" i="55"/>
  <c r="R7" i="55"/>
  <c r="S30" i="55"/>
  <c r="R19" i="55"/>
  <c r="R24" i="55"/>
  <c r="S15" i="55"/>
  <c r="R21" i="55"/>
  <c r="V29" i="55"/>
  <c r="T21" i="55"/>
  <c r="S24" i="55"/>
  <c r="T28" i="55"/>
  <c r="V27" i="55"/>
  <c r="V5" i="55"/>
  <c r="V30" i="55"/>
  <c r="W10" i="55" l="1"/>
  <c r="W25" i="55"/>
  <c r="W21" i="55"/>
  <c r="W5" i="55"/>
  <c r="W12" i="55"/>
  <c r="W16" i="55"/>
  <c r="W30" i="55"/>
  <c r="W13" i="55"/>
  <c r="W29" i="55"/>
  <c r="W22" i="55"/>
  <c r="W23" i="55"/>
  <c r="W28" i="55"/>
  <c r="W7" i="55"/>
  <c r="W8" i="55"/>
  <c r="W11" i="55"/>
  <c r="W14" i="55"/>
  <c r="W20" i="55"/>
  <c r="W6" i="55"/>
  <c r="W4" i="55"/>
  <c r="W18" i="55"/>
  <c r="W26" i="55"/>
  <c r="W31" i="55"/>
  <c r="W27" i="55"/>
  <c r="W15" i="55"/>
  <c r="W24" i="55"/>
  <c r="W33" i="55"/>
  <c r="W9" i="55"/>
  <c r="W19" i="55"/>
  <c r="W17" i="55"/>
  <c r="W32" i="55"/>
  <c r="CI11" i="36"/>
  <c r="CJ11" i="36"/>
  <c r="CK11" i="36"/>
  <c r="CL11" i="36"/>
  <c r="AS182" i="36" l="1"/>
  <c r="AS175" i="36"/>
  <c r="AS167" i="36"/>
  <c r="AS147" i="36" l="1"/>
  <c r="AS137" i="36"/>
  <c r="AS128" i="36"/>
  <c r="AS118" i="36"/>
  <c r="AS108" i="36"/>
  <c r="AS98" i="36"/>
  <c r="AS88" i="36"/>
  <c r="AS78" i="36"/>
  <c r="AS68" i="36"/>
  <c r="AS59" i="36"/>
  <c r="AS49" i="36"/>
  <c r="N57" i="43"/>
  <c r="N67" i="43"/>
  <c r="Q68" i="43"/>
  <c r="N71" i="43"/>
  <c r="N72" i="43"/>
  <c r="Q67" i="43"/>
  <c r="O62" i="43"/>
  <c r="O60" i="43"/>
  <c r="N62" i="43"/>
  <c r="Q17" i="55"/>
  <c r="O55" i="43"/>
  <c r="Q8" i="55"/>
  <c r="N78" i="43"/>
  <c r="P50" i="43"/>
  <c r="N53" i="43"/>
  <c r="Q5" i="55"/>
  <c r="Q79" i="43"/>
  <c r="P51" i="43"/>
  <c r="Q59" i="43"/>
  <c r="P58" i="43"/>
  <c r="P59" i="43"/>
  <c r="P63" i="43"/>
  <c r="P81" i="43"/>
  <c r="Q27" i="55"/>
  <c r="O68" i="43"/>
  <c r="O48" i="43"/>
  <c r="N73" i="43"/>
  <c r="Q16" i="55"/>
  <c r="P67" i="43"/>
  <c r="Q55" i="43"/>
  <c r="N63" i="43"/>
  <c r="Q57" i="43"/>
  <c r="Q77" i="43"/>
  <c r="Q61" i="43"/>
  <c r="Q62" i="43"/>
  <c r="O57" i="43"/>
  <c r="Q78" i="43"/>
  <c r="N59" i="43"/>
  <c r="N77" i="43"/>
  <c r="P77" i="43"/>
  <c r="O65" i="43"/>
  <c r="Q73" i="43"/>
  <c r="Q30" i="55"/>
  <c r="P72" i="43"/>
  <c r="Q26" i="55"/>
  <c r="N80" i="43"/>
  <c r="Q13" i="55"/>
  <c r="O47" i="43"/>
  <c r="N65" i="43"/>
  <c r="Q44" i="43"/>
  <c r="P76" i="43"/>
  <c r="Q10" i="55"/>
  <c r="P70" i="43"/>
  <c r="P47" i="43"/>
  <c r="Q47" i="43"/>
  <c r="N74" i="43"/>
  <c r="O73" i="43"/>
  <c r="Q60" i="43"/>
  <c r="O64" i="43"/>
  <c r="N64" i="43"/>
  <c r="N50" i="43"/>
  <c r="Q54" i="43"/>
  <c r="P55" i="43"/>
  <c r="Q74" i="43"/>
  <c r="Q76" i="43"/>
  <c r="Q52" i="43"/>
  <c r="P73" i="43"/>
  <c r="P75" i="43"/>
  <c r="P64" i="43"/>
  <c r="Q58" i="43"/>
  <c r="O58" i="43"/>
  <c r="Q4" i="55"/>
  <c r="O78" i="43"/>
  <c r="Q81" i="43"/>
  <c r="N45" i="43"/>
  <c r="O70" i="43"/>
  <c r="P68" i="43"/>
  <c r="O54" i="43"/>
  <c r="Q53" i="43"/>
  <c r="Q14" i="55"/>
  <c r="P48" i="43"/>
  <c r="P53" i="43"/>
  <c r="Q20" i="55"/>
  <c r="Q72" i="43"/>
  <c r="P80" i="43"/>
  <c r="P79" i="43"/>
  <c r="Q32" i="55"/>
  <c r="O79" i="43"/>
  <c r="P66" i="43"/>
  <c r="P71" i="43"/>
  <c r="Q64" i="43"/>
  <c r="Q80" i="43"/>
  <c r="N48" i="43"/>
  <c r="Q46" i="43"/>
  <c r="O80" i="43"/>
  <c r="O50" i="43"/>
  <c r="Q66" i="43"/>
  <c r="N60" i="43"/>
  <c r="Q23" i="55"/>
  <c r="N52" i="43"/>
  <c r="P46" i="43"/>
  <c r="N58" i="43"/>
  <c r="Q22" i="55"/>
  <c r="Q21" i="55"/>
  <c r="P44" i="43"/>
  <c r="O61" i="43"/>
  <c r="Q28" i="55"/>
  <c r="O74" i="43"/>
  <c r="P74" i="43"/>
  <c r="Q45" i="43"/>
  <c r="Q70" i="43"/>
  <c r="P60" i="43"/>
  <c r="N79" i="43"/>
  <c r="P78" i="43"/>
  <c r="Q19" i="55"/>
  <c r="Q65" i="43"/>
  <c r="N44" i="43"/>
  <c r="N68" i="43"/>
  <c r="Q31" i="55"/>
  <c r="Q24" i="55"/>
  <c r="P49" i="43"/>
  <c r="N81" i="43"/>
  <c r="Q51" i="43"/>
  <c r="O67" i="43"/>
  <c r="N51" i="43"/>
  <c r="N61" i="43"/>
  <c r="P65" i="43"/>
  <c r="Q49" i="43"/>
  <c r="O53" i="43"/>
  <c r="O81" i="43"/>
  <c r="O75" i="43"/>
  <c r="Q12" i="55"/>
  <c r="O63" i="43"/>
  <c r="Q75" i="43"/>
  <c r="N47" i="43"/>
  <c r="N76" i="43"/>
  <c r="O44" i="43"/>
  <c r="P54" i="43"/>
  <c r="Q48" i="43"/>
  <c r="Q6" i="55"/>
  <c r="P52" i="43"/>
  <c r="P61" i="43"/>
  <c r="P45" i="43"/>
  <c r="O46" i="43"/>
  <c r="O72" i="43"/>
  <c r="Q35" i="55"/>
  <c r="Q63" i="43"/>
  <c r="Q11" i="55"/>
  <c r="P57" i="43"/>
  <c r="O77" i="43"/>
  <c r="N54" i="43"/>
  <c r="N70" i="43"/>
  <c r="O45" i="43"/>
  <c r="Q18" i="55"/>
  <c r="Q71" i="43"/>
  <c r="N55" i="43"/>
  <c r="O66" i="43"/>
  <c r="O59" i="43"/>
  <c r="N46" i="43"/>
  <c r="Q9" i="55"/>
  <c r="Q50" i="43"/>
  <c r="N75" i="43"/>
  <c r="N49" i="43"/>
  <c r="O51" i="43"/>
  <c r="Q7" i="55"/>
  <c r="P62" i="43"/>
  <c r="Q15" i="55"/>
  <c r="Q33" i="55"/>
  <c r="N66" i="43"/>
  <c r="Q25" i="55"/>
  <c r="O71" i="43"/>
  <c r="O49" i="43"/>
  <c r="Q29" i="55"/>
  <c r="O52" i="43"/>
  <c r="O76" i="43"/>
  <c r="BV22" i="65" l="1"/>
  <c r="LH22" i="65" s="1"/>
  <c r="AJ22" i="65"/>
  <c r="JV22" i="65" s="1"/>
  <c r="AO181" i="36"/>
  <c r="AO174" i="36"/>
  <c r="AO166" i="36"/>
  <c r="AO147" i="36"/>
  <c r="AO137" i="36"/>
  <c r="AO128" i="36"/>
  <c r="AO118" i="36"/>
  <c r="AO108" i="36"/>
  <c r="AO98" i="36"/>
  <c r="AO88" i="36"/>
  <c r="AO78" i="36"/>
  <c r="AO68" i="36"/>
  <c r="AO59" i="36"/>
  <c r="AO49" i="36"/>
  <c r="BA39" i="36"/>
  <c r="W147" i="36" l="1"/>
  <c r="W137" i="36"/>
  <c r="W128" i="36"/>
  <c r="W118" i="36"/>
  <c r="W108" i="36"/>
  <c r="W98" i="36"/>
  <c r="W88" i="36"/>
  <c r="W78" i="36"/>
  <c r="W68" i="36"/>
  <c r="W59" i="36"/>
  <c r="W49" i="36"/>
  <c r="W181" i="36"/>
  <c r="W174" i="36"/>
  <c r="W166" i="36"/>
  <c r="X181" i="36"/>
  <c r="X174" i="36"/>
  <c r="X147" i="36"/>
  <c r="X137" i="36"/>
  <c r="X128" i="36"/>
  <c r="X118" i="36"/>
  <c r="X108" i="36"/>
  <c r="X98" i="36"/>
  <c r="X88" i="36"/>
  <c r="X78" i="36"/>
  <c r="X68" i="36"/>
  <c r="X59" i="36"/>
  <c r="O181" i="36" l="1"/>
  <c r="O174" i="36"/>
  <c r="O147" i="36"/>
  <c r="O166" i="36"/>
  <c r="O137" i="36"/>
  <c r="O128" i="36"/>
  <c r="O117" i="36"/>
  <c r="O108" i="36"/>
  <c r="O98" i="36"/>
  <c r="O88" i="36"/>
  <c r="O78" i="36"/>
  <c r="O68" i="36"/>
  <c r="O59" i="36"/>
  <c r="O49" i="36"/>
  <c r="AS39" i="36" l="1"/>
  <c r="AO39" i="36"/>
  <c r="W39" i="36"/>
  <c r="O39" i="36"/>
  <c r="A5" i="36" l="1"/>
  <c r="A9" i="36"/>
  <c r="I40" i="57" l="1"/>
  <c r="I39" i="57"/>
  <c r="E2" i="57" l="1"/>
  <c r="D2" i="57"/>
  <c r="C2" i="57"/>
  <c r="B2" i="57"/>
  <c r="H20" i="57"/>
  <c r="B55" i="57" l="1"/>
  <c r="G53" i="57"/>
  <c r="G52" i="57"/>
  <c r="F53" i="57"/>
  <c r="F52" i="57"/>
  <c r="E53" i="57"/>
  <c r="E52" i="57"/>
  <c r="D53" i="57"/>
  <c r="D52" i="57"/>
  <c r="C53" i="57"/>
  <c r="C52" i="57"/>
  <c r="E49" i="57"/>
  <c r="E48" i="57"/>
  <c r="F6" i="59" l="1"/>
  <c r="H10" i="59" s="1"/>
  <c r="H14" i="59" l="1"/>
  <c r="H13" i="59"/>
  <c r="H12" i="59"/>
  <c r="H11" i="59"/>
  <c r="F19" i="59"/>
  <c r="I19" i="59" s="1"/>
  <c r="F25" i="59"/>
  <c r="F23" i="59"/>
  <c r="F21" i="59"/>
  <c r="I21" i="59" s="1"/>
  <c r="I46" i="57"/>
  <c r="E46" i="57"/>
  <c r="I44" i="57"/>
  <c r="E44" i="57"/>
  <c r="E43" i="57"/>
  <c r="I42" i="57"/>
  <c r="E42" i="57"/>
  <c r="H29" i="59" l="1"/>
  <c r="E40" i="57"/>
  <c r="E39" i="57"/>
  <c r="I35" i="57"/>
  <c r="I36" i="57"/>
  <c r="I37" i="57"/>
  <c r="I34" i="57"/>
  <c r="H35" i="57"/>
  <c r="H36" i="57"/>
  <c r="H37" i="57"/>
  <c r="H34" i="57"/>
  <c r="G35" i="57"/>
  <c r="G36" i="57"/>
  <c r="G37" i="57"/>
  <c r="G34" i="57"/>
  <c r="F35" i="57"/>
  <c r="F36" i="57"/>
  <c r="F37" i="57"/>
  <c r="F34" i="57"/>
  <c r="E35" i="57"/>
  <c r="E36" i="57"/>
  <c r="E37" i="57"/>
  <c r="E34" i="57"/>
  <c r="C35" i="57"/>
  <c r="C36" i="57"/>
  <c r="C37" i="57"/>
  <c r="C34" i="57"/>
  <c r="B35" i="57"/>
  <c r="B36" i="57"/>
  <c r="B37" i="57"/>
  <c r="B34" i="57"/>
  <c r="I27" i="57" l="1"/>
  <c r="I28" i="57"/>
  <c r="I29" i="57"/>
  <c r="I30" i="57"/>
  <c r="I31" i="57"/>
  <c r="I26" i="57"/>
  <c r="H27" i="57"/>
  <c r="H28" i="57"/>
  <c r="H29" i="57"/>
  <c r="H30" i="57"/>
  <c r="H31" i="57"/>
  <c r="H26" i="57"/>
  <c r="G27" i="57"/>
  <c r="G28" i="57"/>
  <c r="G29" i="57"/>
  <c r="G30" i="57"/>
  <c r="G31" i="57"/>
  <c r="G26" i="57"/>
  <c r="F27" i="57"/>
  <c r="F28" i="57"/>
  <c r="F29" i="57"/>
  <c r="F30" i="57"/>
  <c r="F31" i="57"/>
  <c r="F26" i="57"/>
  <c r="E27" i="57"/>
  <c r="E28" i="57"/>
  <c r="E29" i="57"/>
  <c r="E30" i="57"/>
  <c r="E31" i="57"/>
  <c r="E26" i="57"/>
  <c r="D27" i="57"/>
  <c r="D28" i="57"/>
  <c r="D29" i="57"/>
  <c r="D30" i="57"/>
  <c r="D31" i="57"/>
  <c r="D26" i="57"/>
  <c r="C27" i="57"/>
  <c r="C28" i="57"/>
  <c r="C29" i="57"/>
  <c r="C30" i="57"/>
  <c r="C31" i="57"/>
  <c r="C26" i="57"/>
  <c r="B27" i="57"/>
  <c r="B28" i="57"/>
  <c r="B29" i="57"/>
  <c r="B30" i="57"/>
  <c r="B31" i="57"/>
  <c r="B26" i="57"/>
  <c r="C23" i="57"/>
  <c r="D23" i="57"/>
  <c r="B23" i="57"/>
  <c r="D20" i="57"/>
  <c r="B20" i="57"/>
  <c r="E17" i="57"/>
  <c r="C17" i="57"/>
  <c r="D17" i="57"/>
  <c r="B17" i="57"/>
  <c r="C11" i="57"/>
  <c r="D11" i="57"/>
  <c r="E11" i="57"/>
  <c r="F11" i="57"/>
  <c r="G11" i="57"/>
  <c r="H11" i="57"/>
  <c r="B14" i="57"/>
  <c r="C14" i="57"/>
  <c r="D14" i="57"/>
  <c r="B11" i="57"/>
  <c r="B8" i="57"/>
  <c r="D7" i="57"/>
  <c r="E7" i="57"/>
  <c r="C7" i="57"/>
  <c r="B7" i="57"/>
  <c r="C5" i="57"/>
  <c r="D5" i="57"/>
  <c r="B5" i="57"/>
  <c r="D4" i="57"/>
  <c r="C4" i="57"/>
  <c r="B4" i="57"/>
  <c r="D3" i="57"/>
  <c r="B3" i="57"/>
  <c r="AL21" i="49" l="1"/>
  <c r="AJ21" i="49"/>
  <c r="U21" i="49"/>
  <c r="S21" i="49"/>
  <c r="G21" i="49"/>
  <c r="R34" i="55" l="1"/>
  <c r="R35" i="55" s="1"/>
  <c r="AZ158" i="43"/>
  <c r="BA181" i="36"/>
  <c r="BA175" i="36"/>
  <c r="BA166" i="36"/>
  <c r="BA147" i="36"/>
  <c r="BA137" i="36"/>
  <c r="BA128" i="36"/>
  <c r="BA118" i="36"/>
  <c r="BA108" i="36"/>
  <c r="BA98" i="36"/>
  <c r="BA88" i="36"/>
  <c r="BA78" i="36"/>
  <c r="BA68" i="36"/>
  <c r="BA59" i="36"/>
  <c r="BA49" i="36"/>
  <c r="U5" i="55"/>
  <c r="U6" i="55"/>
  <c r="U7" i="55"/>
  <c r="U8" i="55"/>
  <c r="U9" i="55"/>
  <c r="U10" i="55"/>
  <c r="U11" i="55"/>
  <c r="U12" i="55"/>
  <c r="U13" i="55"/>
  <c r="U14" i="55"/>
  <c r="U15" i="55"/>
  <c r="U16" i="55"/>
  <c r="U17" i="55"/>
  <c r="U18" i="55"/>
  <c r="U19" i="55"/>
  <c r="U20" i="55"/>
  <c r="U21" i="55"/>
  <c r="U22" i="55"/>
  <c r="U23" i="55"/>
  <c r="U24" i="55"/>
  <c r="U25" i="55"/>
  <c r="U26" i="55"/>
  <c r="U27" i="55"/>
  <c r="U28" i="55"/>
  <c r="U29" i="55"/>
  <c r="U30" i="55"/>
  <c r="U31" i="55"/>
  <c r="U32" i="55"/>
  <c r="U33" i="55"/>
  <c r="U4" i="55"/>
  <c r="U34" i="55" l="1"/>
  <c r="T35" i="55" s="1"/>
  <c r="Q34" i="55"/>
  <c r="Q36" i="55" s="1"/>
  <c r="DH22" i="65" s="1"/>
  <c r="MT22" i="65" s="1"/>
  <c r="T34" i="55"/>
  <c r="V34" i="55"/>
  <c r="V36" i="55" s="1"/>
  <c r="S34" i="55"/>
  <c r="S36" i="55" s="1"/>
  <c r="BK103" i="49"/>
  <c r="BI103" i="49"/>
  <c r="BG103" i="49"/>
  <c r="BF102" i="49"/>
  <c r="BK101" i="49"/>
  <c r="BI101" i="49"/>
  <c r="BG101" i="49"/>
  <c r="BF100" i="49"/>
  <c r="T36" i="55" l="1"/>
  <c r="W36" i="55" s="1"/>
  <c r="FO22" i="65" s="1"/>
  <c r="PA22" i="65" s="1"/>
  <c r="W34" i="55"/>
  <c r="N7" i="53"/>
  <c r="M7" i="53"/>
  <c r="X4" i="43"/>
  <c r="AR4" i="43"/>
  <c r="F4" i="43"/>
  <c r="C4" i="43"/>
  <c r="O158" i="36" s="1"/>
  <c r="H2" i="2"/>
  <c r="CC19" i="62" s="1"/>
  <c r="G2" i="2"/>
  <c r="AO4" i="43"/>
  <c r="C2" i="2" s="1"/>
  <c r="I4" i="43"/>
  <c r="AI7" i="44"/>
  <c r="DI15" i="62" s="1"/>
  <c r="AS7" i="44"/>
  <c r="AT7" i="44"/>
  <c r="CW15" i="62" s="1"/>
  <c r="AR7" i="44"/>
  <c r="CN15" i="62" s="1"/>
  <c r="AQ7" i="44"/>
  <c r="CH15" i="62" s="1"/>
  <c r="C20" i="45"/>
  <c r="E20" i="45" s="1"/>
  <c r="C18" i="45"/>
  <c r="H18" i="45" s="1"/>
  <c r="DD5" i="44" s="1"/>
  <c r="C13" i="45"/>
  <c r="G13" i="45" s="1"/>
  <c r="C12" i="45"/>
  <c r="G12" i="45" s="1"/>
  <c r="C7" i="45"/>
  <c r="F7" i="45" s="1"/>
  <c r="C5" i="45"/>
  <c r="F5" i="45" s="1"/>
  <c r="AZ118" i="49"/>
  <c r="K118" i="49"/>
  <c r="K117" i="49"/>
  <c r="AC116" i="49"/>
  <c r="U116" i="49"/>
  <c r="M116" i="49"/>
  <c r="K116" i="49"/>
  <c r="AY109" i="49"/>
  <c r="AS109" i="49"/>
  <c r="AL109" i="49"/>
  <c r="W109" i="49"/>
  <c r="Q109" i="49"/>
  <c r="J109" i="49"/>
  <c r="AL108" i="49"/>
  <c r="J108" i="49"/>
  <c r="BC107" i="49"/>
  <c r="AL107" i="49"/>
  <c r="AA107" i="49"/>
  <c r="J107" i="49"/>
  <c r="AY106" i="49"/>
  <c r="AS106" i="49"/>
  <c r="AL106" i="49"/>
  <c r="W106" i="49"/>
  <c r="Q106" i="49"/>
  <c r="J106" i="49"/>
  <c r="AL105" i="49"/>
  <c r="J105" i="49"/>
  <c r="BC104" i="49"/>
  <c r="AL104" i="49"/>
  <c r="AA104" i="49"/>
  <c r="J104" i="49"/>
  <c r="AY103" i="49"/>
  <c r="AS103" i="49"/>
  <c r="AL103" i="49"/>
  <c r="W103" i="49"/>
  <c r="Q103" i="49"/>
  <c r="J103" i="49"/>
  <c r="AL102" i="49"/>
  <c r="J102" i="49"/>
  <c r="BC101" i="49"/>
  <c r="AL101" i="49"/>
  <c r="AA101" i="49"/>
  <c r="J101" i="49"/>
  <c r="AY100" i="49"/>
  <c r="AS100" i="49"/>
  <c r="AL100" i="49"/>
  <c r="W100" i="49"/>
  <c r="Q100" i="49"/>
  <c r="J100" i="49"/>
  <c r="AL99" i="49"/>
  <c r="J99" i="49"/>
  <c r="BC98" i="49"/>
  <c r="AL98" i="49"/>
  <c r="AA98" i="49"/>
  <c r="J98" i="49"/>
  <c r="F23" i="49"/>
  <c r="BD6" i="49"/>
  <c r="AT6" i="49"/>
  <c r="BD5" i="49"/>
  <c r="AU5" i="49"/>
  <c r="AV4" i="49"/>
  <c r="BH3" i="49"/>
  <c r="BB3" i="49"/>
  <c r="AV3" i="49"/>
  <c r="AV2" i="49"/>
  <c r="DL190" i="36"/>
  <c r="DL186" i="36"/>
  <c r="DL181" i="36"/>
  <c r="DL177" i="36"/>
  <c r="L181" i="36"/>
  <c r="AT179" i="36"/>
  <c r="L174" i="36"/>
  <c r="DL168" i="36"/>
  <c r="AT172" i="36"/>
  <c r="DJ163" i="36"/>
  <c r="L166" i="36"/>
  <c r="AT164" i="36"/>
  <c r="L147" i="36"/>
  <c r="K147" i="36"/>
  <c r="L137" i="36"/>
  <c r="K137" i="36"/>
  <c r="L128" i="36"/>
  <c r="K128" i="36"/>
  <c r="DI130" i="36"/>
  <c r="L118" i="36"/>
  <c r="K118" i="36"/>
  <c r="DI117" i="36"/>
  <c r="L108" i="36"/>
  <c r="K108" i="36"/>
  <c r="DI105" i="36"/>
  <c r="L98" i="36"/>
  <c r="K98" i="36"/>
  <c r="DH94" i="36"/>
  <c r="L88" i="36"/>
  <c r="K88" i="36"/>
  <c r="L78" i="36"/>
  <c r="K78" i="36"/>
  <c r="L68" i="36"/>
  <c r="K68" i="36"/>
  <c r="BS46" i="36"/>
  <c r="L59" i="36"/>
  <c r="K59" i="36"/>
  <c r="X49" i="36"/>
  <c r="L49" i="36"/>
  <c r="K49" i="36"/>
  <c r="L39" i="36"/>
  <c r="K39" i="36"/>
  <c r="CW11" i="36"/>
  <c r="CT11" i="36"/>
  <c r="CP11" i="36"/>
  <c r="CO8" i="36"/>
  <c r="CG8" i="36"/>
  <c r="CO4" i="36"/>
  <c r="CG4" i="36"/>
  <c r="U4" i="36"/>
  <c r="AT4" i="36"/>
  <c r="AO4" i="36"/>
  <c r="W2" i="2"/>
  <c r="DJ144" i="36" s="1"/>
  <c r="H3" i="44"/>
  <c r="G3" i="44"/>
  <c r="AL4" i="43"/>
  <c r="T4" i="43"/>
  <c r="AK4" i="43"/>
  <c r="S4" i="43"/>
  <c r="AJ4" i="43"/>
  <c r="R4" i="43"/>
  <c r="AI4" i="43"/>
  <c r="Q4" i="43"/>
  <c r="AH4" i="43"/>
  <c r="P4" i="43"/>
  <c r="AG4" i="43"/>
  <c r="O4" i="43"/>
  <c r="AF4" i="43"/>
  <c r="N4" i="43"/>
  <c r="BB4" i="43"/>
  <c r="AE4" i="43"/>
  <c r="M4" i="43"/>
  <c r="BH4" i="43"/>
  <c r="AX4" i="43"/>
  <c r="AD4" i="43"/>
  <c r="L4" i="43"/>
  <c r="BG4" i="43"/>
  <c r="AW4" i="43"/>
  <c r="AC4" i="43"/>
  <c r="K4" i="43"/>
  <c r="BF4" i="43"/>
  <c r="AV4" i="43"/>
  <c r="AB4" i="43"/>
  <c r="J4" i="43"/>
  <c r="BE4" i="43"/>
  <c r="AU4" i="43"/>
  <c r="AA4" i="43"/>
  <c r="CQ15" i="62" l="1"/>
  <c r="CM6" i="64"/>
  <c r="AE59" i="36"/>
  <c r="AE78" i="36"/>
  <c r="BI108" i="36"/>
  <c r="BI147" i="36"/>
  <c r="W189" i="36"/>
  <c r="BI78" i="36"/>
  <c r="BI39" i="36"/>
  <c r="BI59" i="36"/>
  <c r="AE118" i="36"/>
  <c r="AE166" i="36"/>
  <c r="AE181" i="36"/>
  <c r="AS189" i="36"/>
  <c r="BI118" i="36"/>
  <c r="BI166" i="36"/>
  <c r="BI181" i="36"/>
  <c r="AE88" i="36"/>
  <c r="AE128" i="36"/>
  <c r="AE174" i="36"/>
  <c r="BI137" i="36"/>
  <c r="BI174" i="36"/>
  <c r="AE147" i="36"/>
  <c r="AE49" i="36"/>
  <c r="AE68" i="36"/>
  <c r="BI88" i="36"/>
  <c r="BI128" i="36"/>
  <c r="BI98" i="36"/>
  <c r="W158" i="36"/>
  <c r="AE108" i="36"/>
  <c r="BI49" i="36"/>
  <c r="BI68" i="36"/>
  <c r="AE98" i="36"/>
  <c r="AE137" i="36"/>
  <c r="AS158" i="36"/>
  <c r="AB6" i="64"/>
  <c r="AC15" i="62"/>
  <c r="AE6" i="64"/>
  <c r="AI15" i="62"/>
  <c r="Z6" i="64"/>
  <c r="T15" i="62"/>
  <c r="AK6" i="64"/>
  <c r="O19" i="62"/>
  <c r="Z15" i="62"/>
  <c r="AC6" i="64"/>
  <c r="BW28" i="63"/>
  <c r="HT26" i="63"/>
  <c r="AU15" i="62"/>
  <c r="EH26" i="63"/>
  <c r="FL26" i="63"/>
  <c r="CO26" i="63"/>
  <c r="DS26" i="63"/>
  <c r="CD18" i="49"/>
  <c r="CD80" i="49"/>
  <c r="O80" i="49"/>
  <c r="O18" i="49"/>
  <c r="T14" i="49"/>
  <c r="CI14" i="49"/>
  <c r="CI76" i="49"/>
  <c r="T76" i="49"/>
  <c r="Z14" i="49"/>
  <c r="CO76" i="49"/>
  <c r="Z76" i="49"/>
  <c r="CO14" i="49"/>
  <c r="AI76" i="49"/>
  <c r="CX14" i="49"/>
  <c r="CX76" i="49"/>
  <c r="AU76" i="49"/>
  <c r="DJ14" i="49"/>
  <c r="DJ76" i="49"/>
  <c r="CR76" i="49"/>
  <c r="AC76" i="49"/>
  <c r="CR14" i="49"/>
  <c r="CS65" i="36"/>
  <c r="CW99" i="36"/>
  <c r="CW94" i="36"/>
  <c r="R80" i="43"/>
  <c r="J23" i="55" s="1"/>
  <c r="R70" i="43"/>
  <c r="J13" i="55" s="1"/>
  <c r="R72" i="43"/>
  <c r="J15" i="55" s="1"/>
  <c r="R74" i="43"/>
  <c r="J17" i="55" s="1"/>
  <c r="R76" i="43"/>
  <c r="J19" i="55" s="1"/>
  <c r="R78" i="43"/>
  <c r="J21" i="55" s="1"/>
  <c r="R44" i="43"/>
  <c r="I13" i="55" s="1"/>
  <c r="R46" i="43"/>
  <c r="I15" i="55" s="1"/>
  <c r="R48" i="43"/>
  <c r="I17" i="55" s="1"/>
  <c r="R50" i="43"/>
  <c r="I19" i="55" s="1"/>
  <c r="R52" i="43"/>
  <c r="I21" i="55" s="1"/>
  <c r="R54" i="43"/>
  <c r="I23" i="55" s="1"/>
  <c r="R57" i="43"/>
  <c r="H13" i="55" s="1"/>
  <c r="R59" i="43"/>
  <c r="H15" i="55" s="1"/>
  <c r="R61" i="43"/>
  <c r="H17" i="55" s="1"/>
  <c r="R63" i="43"/>
  <c r="H19" i="55" s="1"/>
  <c r="R65" i="43"/>
  <c r="H21" i="55" s="1"/>
  <c r="R67" i="43"/>
  <c r="H23" i="55" s="1"/>
  <c r="R71" i="43"/>
  <c r="J14" i="55" s="1"/>
  <c r="R73" i="43"/>
  <c r="J16" i="55" s="1"/>
  <c r="R75" i="43"/>
  <c r="J18" i="55" s="1"/>
  <c r="R77" i="43"/>
  <c r="J20" i="55" s="1"/>
  <c r="R79" i="43"/>
  <c r="J22" i="55" s="1"/>
  <c r="R81" i="43"/>
  <c r="J24" i="55" s="1"/>
  <c r="R45" i="43"/>
  <c r="I14" i="55" s="1"/>
  <c r="R47" i="43"/>
  <c r="I16" i="55" s="1"/>
  <c r="R49" i="43"/>
  <c r="I18" i="55" s="1"/>
  <c r="R51" i="43"/>
  <c r="I20" i="55" s="1"/>
  <c r="R53" i="43"/>
  <c r="I22" i="55" s="1"/>
  <c r="R55" i="43"/>
  <c r="I24" i="55" s="1"/>
  <c r="R58" i="43"/>
  <c r="H14" i="55" s="1"/>
  <c r="R60" i="43"/>
  <c r="H16" i="55" s="1"/>
  <c r="R62" i="43"/>
  <c r="H18" i="55" s="1"/>
  <c r="R64" i="43"/>
  <c r="H20" i="55" s="1"/>
  <c r="R66" i="43"/>
  <c r="H22" i="55" s="1"/>
  <c r="R68" i="43"/>
  <c r="H24" i="55" s="1"/>
  <c r="U4" i="43"/>
  <c r="AY4" i="43"/>
  <c r="O189" i="36"/>
  <c r="D12" i="45"/>
  <c r="E5" i="45"/>
  <c r="G5" i="45"/>
  <c r="E7" i="45"/>
  <c r="G7" i="45"/>
  <c r="F12" i="45"/>
  <c r="D13" i="45"/>
  <c r="F13" i="45"/>
  <c r="D20" i="45"/>
  <c r="H20" i="45" s="1"/>
  <c r="DD6" i="44" s="1"/>
  <c r="DD7" i="44" s="1"/>
  <c r="J2" i="2" s="1"/>
  <c r="D5" i="45"/>
  <c r="D7" i="45"/>
  <c r="E12" i="45"/>
  <c r="E13" i="45"/>
  <c r="AR8" i="44"/>
  <c r="AT8" i="44"/>
  <c r="AI14" i="49"/>
  <c r="AQ8" i="44"/>
  <c r="AS8" i="44"/>
  <c r="AC14" i="49"/>
  <c r="AU14" i="49"/>
  <c r="T2" i="2"/>
  <c r="S2" i="2"/>
  <c r="F2" i="2"/>
  <c r="CB20" i="62" s="1"/>
  <c r="B2" i="2"/>
  <c r="AE39" i="36"/>
  <c r="DB20" i="62" l="1"/>
  <c r="AM6" i="64"/>
  <c r="AN20" i="62"/>
  <c r="GG28" i="63"/>
  <c r="CL50" i="36"/>
  <c r="CP50" i="36"/>
  <c r="AE189" i="36"/>
  <c r="AD158" i="36"/>
  <c r="AJ6" i="64"/>
  <c r="BQ29" i="63"/>
  <c r="N20" i="62"/>
  <c r="N81" i="49"/>
  <c r="CC19" i="49"/>
  <c r="CC81" i="49"/>
  <c r="DC19" i="49"/>
  <c r="DC81" i="49"/>
  <c r="AN81" i="49"/>
  <c r="CH50" i="36"/>
  <c r="M2" i="2"/>
  <c r="D2" i="2"/>
  <c r="DJ65" i="36"/>
  <c r="CD50" i="36"/>
  <c r="CS89" i="36"/>
  <c r="J6" i="55"/>
  <c r="J5" i="55"/>
  <c r="H5" i="55"/>
  <c r="I5" i="55"/>
  <c r="J25" i="55"/>
  <c r="I25" i="55"/>
  <c r="H6" i="55"/>
  <c r="I6" i="55"/>
  <c r="U2" i="2"/>
  <c r="H12" i="45"/>
  <c r="H5" i="45"/>
  <c r="K3" i="45" s="1"/>
  <c r="L3" i="45" s="1"/>
  <c r="H7" i="45"/>
  <c r="L7" i="45" s="1"/>
  <c r="DA6" i="44" s="1"/>
  <c r="H2" i="45"/>
  <c r="AN19" i="49"/>
  <c r="CW108" i="36"/>
  <c r="H13" i="45"/>
  <c r="DJ61" i="36"/>
  <c r="N19" i="49"/>
  <c r="CS61" i="36"/>
  <c r="F3" i="22" l="1"/>
  <c r="F6" i="22" s="1"/>
  <c r="H10" i="22" s="1"/>
  <c r="CB10" i="62"/>
  <c r="Q6" i="64"/>
  <c r="AC2" i="2"/>
  <c r="DV37" i="62" s="1"/>
  <c r="N10" i="62"/>
  <c r="AY22" i="63"/>
  <c r="CC71" i="49"/>
  <c r="CC9" i="49"/>
  <c r="N9" i="49"/>
  <c r="N71" i="49"/>
  <c r="DJ69" i="36"/>
  <c r="J7" i="55"/>
  <c r="I7" i="55"/>
  <c r="K2" i="45"/>
  <c r="L2" i="45" s="1"/>
  <c r="M3" i="45" s="1"/>
  <c r="DA5" i="44" s="1"/>
  <c r="K12" i="45"/>
  <c r="L12" i="45" s="1"/>
  <c r="DA7" i="44" s="1"/>
  <c r="CS69" i="36"/>
  <c r="H14" i="22" l="1"/>
  <c r="H11" i="22"/>
  <c r="H13" i="22"/>
  <c r="H12" i="22"/>
  <c r="EL6" i="64"/>
  <c r="IR43" i="63"/>
  <c r="J29" i="22"/>
  <c r="BH37" i="62"/>
  <c r="DW35" i="49"/>
  <c r="CW79" i="36"/>
  <c r="DN79" i="36" s="1"/>
  <c r="DW97" i="49"/>
  <c r="BH35" i="49"/>
  <c r="BH97" i="49"/>
  <c r="F19" i="22"/>
  <c r="I19" i="22" s="1"/>
  <c r="F25" i="22"/>
  <c r="F23" i="22"/>
  <c r="DA8" i="44"/>
  <c r="I2" i="2" s="1"/>
  <c r="F21" i="22"/>
  <c r="I21" i="22" s="1"/>
  <c r="CO20" i="62" l="1"/>
  <c r="AA20" i="62"/>
  <c r="AL6" i="64"/>
  <c r="EB28" i="63"/>
  <c r="DK79" i="36"/>
  <c r="AA81" i="49"/>
  <c r="CP19" i="49"/>
  <c r="CP81" i="49"/>
  <c r="H27" i="22"/>
  <c r="AA19" i="49"/>
  <c r="CW104" i="36"/>
  <c r="E2" i="2" l="1"/>
  <c r="J31" i="22"/>
  <c r="L3" i="44" s="1"/>
  <c r="BD6" i="64" l="1"/>
  <c r="EN59" i="63"/>
  <c r="AC54" i="62"/>
  <c r="CQ54" i="62"/>
  <c r="AD2" i="2"/>
  <c r="I3" i="44"/>
  <c r="BB6" i="64" s="1"/>
  <c r="J3" i="44"/>
  <c r="EM6" i="64" s="1"/>
  <c r="CS73" i="36"/>
  <c r="DJ59" i="63" l="1"/>
  <c r="W54" i="62"/>
  <c r="DY59" i="63"/>
  <c r="Z54" i="62"/>
  <c r="CK54" i="62"/>
  <c r="CN54" i="62"/>
  <c r="R5" i="44"/>
  <c r="CO10" i="62"/>
  <c r="DP21" i="63"/>
  <c r="AA10" i="62"/>
  <c r="S6" i="64"/>
  <c r="W114" i="49"/>
  <c r="CL52" i="49"/>
  <c r="CL114" i="49"/>
  <c r="AC114" i="49"/>
  <c r="CR52" i="49"/>
  <c r="CR114" i="49"/>
  <c r="CO114" i="49"/>
  <c r="Z114" i="49"/>
  <c r="CO52" i="49"/>
  <c r="AC52" i="49"/>
  <c r="DM50" i="36"/>
  <c r="AA71" i="49"/>
  <c r="P2" i="22"/>
  <c r="P4" i="22" s="1"/>
  <c r="B27" i="45"/>
  <c r="B35" i="45" s="1"/>
  <c r="G35" i="45" s="1"/>
  <c r="AA9" i="49"/>
  <c r="CP71" i="49"/>
  <c r="CP9" i="49"/>
  <c r="CS84" i="36"/>
  <c r="W52" i="49"/>
  <c r="B39" i="45"/>
  <c r="C39" i="45" s="1"/>
  <c r="B40" i="45"/>
  <c r="G40" i="45" s="1"/>
  <c r="B38" i="45"/>
  <c r="AY14" i="49"/>
  <c r="BZ8" i="44"/>
  <c r="CA8" i="44"/>
  <c r="BB14" i="49"/>
  <c r="CB8" i="44"/>
  <c r="BF14" i="49"/>
  <c r="CU6" i="64" l="1"/>
  <c r="AA33" i="62"/>
  <c r="CT6" i="64"/>
  <c r="CS6" i="64"/>
  <c r="CR6" i="64"/>
  <c r="J35" i="62"/>
  <c r="J33" i="62"/>
  <c r="AP6" i="64"/>
  <c r="AJ34" i="62"/>
  <c r="W6" i="64"/>
  <c r="X6" i="64"/>
  <c r="S4" i="44"/>
  <c r="I26" i="63"/>
  <c r="AM25" i="63"/>
  <c r="BX35" i="62"/>
  <c r="CO33" i="62"/>
  <c r="BX33" i="62"/>
  <c r="CX34" i="62"/>
  <c r="BP15" i="62"/>
  <c r="BV15" i="62"/>
  <c r="CF43" i="63"/>
  <c r="J37" i="62"/>
  <c r="EK41" i="63"/>
  <c r="BF43" i="63"/>
  <c r="AF43" i="63"/>
  <c r="B15" i="62"/>
  <c r="DV41" i="63"/>
  <c r="AD42" i="63"/>
  <c r="AD41" i="63"/>
  <c r="Q37" i="62"/>
  <c r="W37" i="62"/>
  <c r="H15" i="62"/>
  <c r="DA50" i="36"/>
  <c r="CT50" i="36"/>
  <c r="CX50" i="36"/>
  <c r="B42" i="45"/>
  <c r="G42" i="45" s="1"/>
  <c r="B41" i="45"/>
  <c r="E41" i="45" s="1"/>
  <c r="B37" i="45"/>
  <c r="C37" i="45" s="1"/>
  <c r="B36" i="45"/>
  <c r="G36" i="45" s="1"/>
  <c r="B31" i="45"/>
  <c r="B30" i="45"/>
  <c r="C30" i="45" s="1"/>
  <c r="B14" i="49"/>
  <c r="BW76" i="49"/>
  <c r="BQ76" i="49"/>
  <c r="H76" i="49"/>
  <c r="B76" i="49"/>
  <c r="BW14" i="49"/>
  <c r="BQ14" i="49"/>
  <c r="S9" i="22"/>
  <c r="S6" i="22"/>
  <c r="S13" i="22"/>
  <c r="S12" i="22"/>
  <c r="DH50" i="36"/>
  <c r="S7" i="22"/>
  <c r="S8" i="22"/>
  <c r="BV6" i="44"/>
  <c r="BY32" i="49"/>
  <c r="Q97" i="49"/>
  <c r="J35" i="49"/>
  <c r="AA94" i="49"/>
  <c r="S10" i="22"/>
  <c r="S11" i="22"/>
  <c r="Z52" i="49"/>
  <c r="B43" i="45"/>
  <c r="CP94" i="49"/>
  <c r="BY33" i="49"/>
  <c r="BY95" i="49"/>
  <c r="CY33" i="49"/>
  <c r="CL97" i="49"/>
  <c r="BY94" i="49"/>
  <c r="CF97" i="49"/>
  <c r="BY97" i="49"/>
  <c r="CP32" i="49"/>
  <c r="CY95" i="49"/>
  <c r="J32" i="49"/>
  <c r="F20" i="57"/>
  <c r="J94" i="49"/>
  <c r="J33" i="49"/>
  <c r="H14" i="49"/>
  <c r="AJ95" i="49"/>
  <c r="J95" i="49"/>
  <c r="AJ33" i="49"/>
  <c r="AA32" i="49"/>
  <c r="W35" i="49"/>
  <c r="W97" i="49"/>
  <c r="Q35" i="49"/>
  <c r="J97" i="49"/>
  <c r="G38" i="45"/>
  <c r="E38" i="45"/>
  <c r="E40" i="45"/>
  <c r="E39" i="45"/>
  <c r="C40" i="45"/>
  <c r="C38" i="45"/>
  <c r="G39" i="45"/>
  <c r="C35" i="45"/>
  <c r="E35" i="45"/>
  <c r="P2" i="2"/>
  <c r="N2" i="2"/>
  <c r="CO6" i="64" l="1"/>
  <c r="BJ15" i="62"/>
  <c r="KB26" i="63"/>
  <c r="DX15" i="62"/>
  <c r="CW123" i="36"/>
  <c r="E42" i="45"/>
  <c r="C42" i="45"/>
  <c r="C36" i="45"/>
  <c r="C41" i="45"/>
  <c r="G41" i="45"/>
  <c r="E37" i="45"/>
  <c r="G37" i="45"/>
  <c r="E36" i="45"/>
  <c r="E30" i="45"/>
  <c r="G30" i="45"/>
  <c r="G31" i="45"/>
  <c r="C31" i="45"/>
  <c r="E31" i="45"/>
  <c r="BJ14" i="49"/>
  <c r="DY76" i="49"/>
  <c r="BJ76" i="49"/>
  <c r="DY14" i="49"/>
  <c r="S15" i="22"/>
  <c r="O2" i="2" s="1"/>
  <c r="E43" i="45"/>
  <c r="G43" i="45"/>
  <c r="C43" i="45"/>
  <c r="I38" i="45"/>
  <c r="I40" i="45"/>
  <c r="I39" i="45"/>
  <c r="I35" i="45"/>
  <c r="DJ37" i="62" l="1"/>
  <c r="AV37" i="62"/>
  <c r="EK6" i="64"/>
  <c r="GS43" i="63"/>
  <c r="I41" i="45"/>
  <c r="I42" i="45"/>
  <c r="I36" i="45"/>
  <c r="I37" i="45"/>
  <c r="I30" i="45"/>
  <c r="R3" i="44" s="1"/>
  <c r="I31" i="45"/>
  <c r="R4" i="44" s="1"/>
  <c r="I43" i="45"/>
  <c r="DK97" i="49"/>
  <c r="DK35" i="49"/>
  <c r="CW128" i="36"/>
  <c r="AV35" i="49"/>
  <c r="AV97" i="49"/>
  <c r="I44" i="45" l="1"/>
  <c r="K2" i="2" s="1"/>
  <c r="L2" i="2"/>
  <c r="Y6" i="64" l="1"/>
  <c r="K15" i="62"/>
  <c r="BY15" i="62"/>
  <c r="BB25" i="63"/>
  <c r="K14" i="49"/>
  <c r="BZ14" i="49"/>
  <c r="K76" i="49"/>
  <c r="BZ76" i="49"/>
  <c r="Q2" i="2"/>
  <c r="CW113" i="36"/>
  <c r="T6" i="64" l="1"/>
  <c r="DB10" i="62"/>
  <c r="AN10" i="62"/>
  <c r="DC71" i="49"/>
  <c r="GA21" i="63"/>
  <c r="AN71" i="49"/>
  <c r="CW133" i="36"/>
  <c r="DC9" i="49"/>
  <c r="AN9" i="49"/>
  <c r="R2" i="2"/>
  <c r="CS139" i="36" l="1"/>
  <c r="G4" i="32"/>
  <c r="G11" i="32" s="1"/>
  <c r="G13" i="32" l="1"/>
  <c r="G17" i="32"/>
  <c r="G9" i="32"/>
  <c r="G15" i="32"/>
  <c r="G19" i="32"/>
  <c r="G21" i="32"/>
  <c r="G23" i="32" l="1"/>
  <c r="V2" i="2" s="1"/>
  <c r="DO20" i="62" l="1"/>
  <c r="AN6" i="64"/>
  <c r="BA20" i="62"/>
  <c r="IL28" i="63"/>
  <c r="DJ139" i="36"/>
  <c r="X2" i="2"/>
  <c r="Y2" i="2" s="1"/>
  <c r="DP81" i="49"/>
  <c r="BA19" i="49"/>
  <c r="BA81" i="49"/>
  <c r="DP19" i="49"/>
  <c r="DJ148" i="36" l="1"/>
  <c r="BA10" i="62" l="1"/>
  <c r="AA2" i="2"/>
  <c r="DI159" i="36" s="1"/>
  <c r="DL172" i="36" s="1"/>
  <c r="BA71" i="49"/>
  <c r="BA9" i="49"/>
  <c r="DP71" i="49"/>
  <c r="DJ154" i="36"/>
  <c r="DP9" i="49"/>
  <c r="II22" i="63"/>
  <c r="U6" i="64"/>
  <c r="Z2" i="2"/>
  <c r="CN157" i="36" s="1"/>
  <c r="AB2" i="2" l="1"/>
  <c r="CA157" i="36"/>
  <c r="AL43" i="43"/>
  <c r="AL42" i="43"/>
  <c r="CR42" i="43"/>
  <c r="CQ42" i="43"/>
  <c r="CM42" i="43"/>
  <c r="CO42" i="43"/>
  <c r="CK42" i="43"/>
  <c r="CS42" i="43"/>
  <c r="CN42" i="43"/>
  <c r="CL42" i="43"/>
  <c r="CT42" i="43"/>
  <c r="CU42" i="43"/>
  <c r="E15" i="55" l="1"/>
  <c r="E23" i="55"/>
  <c r="E22" i="55"/>
  <c r="E14" i="55"/>
  <c r="E18" i="55"/>
  <c r="E24" i="55"/>
  <c r="E20" i="55"/>
  <c r="E21" i="55"/>
  <c r="E16" i="55"/>
  <c r="E17" i="55"/>
  <c r="D17" i="55"/>
  <c r="C17" i="55"/>
  <c r="AM43" i="43"/>
  <c r="AM42" i="43"/>
  <c r="D18" i="55" l="1"/>
  <c r="C18" i="55"/>
  <c r="AI43" i="43"/>
  <c r="AI42" i="43"/>
  <c r="D14" i="55" l="1"/>
  <c r="C14" i="55"/>
  <c r="AO42" i="43"/>
  <c r="AO43" i="43"/>
  <c r="D20" i="55" l="1"/>
  <c r="C20" i="55"/>
  <c r="AK43" i="43"/>
  <c r="AK42" i="43"/>
  <c r="D16" i="55" l="1"/>
  <c r="C16" i="55"/>
  <c r="AP43" i="43"/>
  <c r="AP42" i="43"/>
  <c r="D21" i="55" l="1"/>
  <c r="C21" i="55"/>
  <c r="AQ43" i="43"/>
  <c r="AQ42" i="43"/>
  <c r="D22" i="55" l="1"/>
  <c r="C22" i="55"/>
  <c r="AJ43" i="43"/>
  <c r="AJ42" i="43"/>
  <c r="D15" i="55" l="1"/>
  <c r="C15" i="55"/>
  <c r="AR42" i="43"/>
  <c r="AR43" i="43"/>
  <c r="D23" i="55" l="1"/>
  <c r="C23" i="55"/>
  <c r="AS43" i="43"/>
  <c r="AS42" i="43"/>
  <c r="D24" i="55" l="1"/>
  <c r="C24" i="55"/>
  <c r="CP42" i="43"/>
  <c r="AN43" i="43"/>
  <c r="AN42" i="43"/>
  <c r="E19" i="55" l="1"/>
  <c r="E6" i="55" s="1"/>
  <c r="D19" i="55"/>
  <c r="D6" i="55" s="1"/>
  <c r="C19" i="55"/>
  <c r="C6" i="55" s="1"/>
  <c r="AH43" i="43"/>
  <c r="C13" i="55" l="1"/>
  <c r="C5" i="55" s="1"/>
  <c r="CJ42" i="43"/>
  <c r="AH42" i="43"/>
  <c r="D13" i="55" l="1"/>
  <c r="D25" i="55" s="1"/>
  <c r="E13" i="55"/>
  <c r="E5" i="55" s="1"/>
  <c r="E7" i="55" s="1"/>
  <c r="D5" i="55" l="1"/>
  <c r="D7" i="55" s="1"/>
  <c r="E25" i="5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 authorId="0" shapeId="0" xr:uid="{1472F843-25AF-4ADD-9638-D6C43BA53033}">
      <text>
        <r>
          <rPr>
            <sz val="8"/>
            <color indexed="81"/>
            <rFont val="メイリオ"/>
            <family val="3"/>
            <charset val="128"/>
          </rPr>
          <t>支払の確定した年を和暦で入力してください。
なお、元年～9年については、前ゼロを付加して「01」～「09」と入力してください。
※「02」以上の数値であること</t>
        </r>
      </text>
    </comment>
    <comment ref="W2" authorId="0" shapeId="0" xr:uid="{FADA2CC3-4B9C-4B2E-A403-41048BBD4085}">
      <text>
        <r>
          <rPr>
            <sz val="8"/>
            <color indexed="81"/>
            <rFont val="メイリオ"/>
            <family val="3"/>
            <charset val="128"/>
          </rPr>
          <t>書面による場合の記載に準じて入力してください。
1．主たる給与等における、控除対象配偶者（年末調整の適用を受けていない場合には、源泉控除対象配偶者）の有無
　●控除対象配偶者（年末調整の適用を受けていない場合には、源泉控除対象配偶者）を有する場合：「1」
　●控除対象配偶者（年末調整の適用を受けていない場合には、源泉控除対象配偶者）を有していない場合：「2」
2．従たる給与等における、源泉控除対象配偶者の有無
　●源泉控除対象配偶者を有する場合：「3」
　●源泉控除対象配偶者を有していない場合：「4」</t>
        </r>
      </text>
    </comment>
    <comment ref="AK2" authorId="0" shapeId="0" xr:uid="{CC0801D9-2ED9-4C26-BD4E-B90B868AA43E}">
      <text>
        <r>
          <rPr>
            <sz val="8"/>
            <color indexed="81"/>
            <rFont val="メイリオ"/>
            <family val="3"/>
            <charset val="128"/>
          </rPr>
          <t>小規模企業共済等掛金の額に係る控除の額を内書し、「社会保険料等の金額」の項の金額のうちに
所得税法第196条第２項に規定する社会保険料の金額（以下「国民年金保険料等の金額」という。）が
含まれている場合には、「国民年金保険料等の金額」の欄に国民年金保険料等の金額を入力してください。</t>
        </r>
      </text>
    </comment>
    <comment ref="BV2" authorId="0" shapeId="0" xr:uid="{28215F1E-7DB6-46B3-865E-4F33073DB473}">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W2" authorId="0" shapeId="0" xr:uid="{45CAD6B7-1486-4512-A029-283AEF1F2A21}">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X2" authorId="0" shapeId="0" xr:uid="{6D7D1D42-EF58-4F09-8D27-90712B35E72E}">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CA2" authorId="0" shapeId="0" xr:uid="{A4365D6A-CAE5-4568-817B-1BD015501F48}">
      <text>
        <r>
          <rPr>
            <sz val="8"/>
            <color indexed="81"/>
            <rFont val="メイリオ"/>
            <family val="3"/>
            <charset val="128"/>
          </rPr>
          <t>住宅の新築・購入又は増改築の区分により、次の番号を入力してください。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の特別控除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項に規定する住宅借入金等を有する場合の特別控除は「42」、東日本大震災の被災者の家屋の再取得の場合の特別控除は「44」を入力してください。
なお、複数の所得税における住借控除の適用を受ける場合は、1回目の所得税における住借控除の適用について入力してください。</t>
        </r>
      </text>
    </comment>
    <comment ref="CB2" authorId="0" shapeId="0" xr:uid="{3FBC42B6-D6E0-412C-BBE6-31C08CDAA506}">
      <text>
        <r>
          <rPr>
            <sz val="8"/>
            <color indexed="81"/>
            <rFont val="メイリオ"/>
            <family val="3"/>
            <charset val="128"/>
          </rPr>
          <t>租税特別措置法第41条の3の2第1項、第5項又は第8項に規定にする増改築等住宅借入金等の金額を入力してください。
また、住宅の購入・増改築等で、複数の所得税における住借控除の適用を受ける場合は、
1回目の所得税における住借控除の適用について、租税特別措置法第41条第1項、第10項、第15項若しくは
第18項又は同法第41条の3の2第1項、第5項若しくは第8項に規定する（特定増改築等）住宅借入金等の金額を入力してください。</t>
        </r>
      </text>
    </comment>
    <comment ref="CC2" authorId="0" shapeId="0" xr:uid="{39E39EBA-6441-424B-B707-C51671D20831}">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D2" authorId="0" shapeId="0" xr:uid="{D4091004-2F12-4F58-911A-84C3D4A86C10}">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E2" authorId="0" shapeId="0" xr:uid="{1DC8332B-58CC-46EA-860A-15FCB8D276E8}">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F2" authorId="0" shapeId="0" xr:uid="{82F1276D-1D07-4291-830D-A4977B453201}">
      <text>
        <r>
          <rPr>
            <sz val="8"/>
            <color indexed="81"/>
            <rFont val="メイリオ"/>
            <family val="3"/>
            <charset val="128"/>
          </rPr>
          <t>住宅の購入・増改築等で、複数の所得税における住借控除の適用を受ける場合は、2回目の所得税における住借控除の適用について、次の番号を入力してください。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
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 項に規定する住宅借入金等を有する場合の特別控除は「42」、東日本大震災の被災者の家屋の再取得の場合の特別控除は「44」を入力してください。</t>
        </r>
      </text>
    </comment>
    <comment ref="CG2" authorId="0" shapeId="0" xr:uid="{B6A9C7E8-36F4-4F04-9BAE-374C78DD047A}">
      <text>
        <r>
          <rPr>
            <sz val="8"/>
            <color indexed="81"/>
            <rFont val="メイリオ"/>
            <family val="3"/>
            <charset val="128"/>
          </rPr>
          <t>住宅の購入・増改築等で、複数の所得税における住借控除の適用を受ける場合は、
2回目の所得税における住借控除の適用について租税特別措置法第41条第1項、第10項、第15項若しくは
第18項又は同法第41条の3の2第1項、第5項若しくは第8項の規定により所得税における住借控除の適用を受ける場合、
当該規定に規定する増改築等住宅借入金等の金額を入力してください。</t>
        </r>
      </text>
    </comment>
    <comment ref="CH2" authorId="0" shapeId="0" xr:uid="{C2652A3E-ECE7-470C-960A-E4FB65F0462E}">
      <text>
        <r>
          <rPr>
            <sz val="8"/>
            <color indexed="81"/>
            <rFont val="メイリオ"/>
            <family val="3"/>
            <charset val="128"/>
          </rPr>
          <t>書面による場合の記載に準じて入力してください。
住宅の購入・増改築等で、複数の所得税における住借控除の適用を受ける場合には、3回目以降の新築・購入又は増改築の区分を「住借区分（何回目）××」、所得税における住借控除の適用を受ける家屋への居住開始年月日を「住借控除居住年月日（何回目）××年××月××日」、住宅借入金等の額を「住借額（何回目）×××円」と入力してください。
退職手当等の支払を受ける配偶者又は扶養親族若しくは特定親族がいる場合には、その者の氏名、配偶者である場合は「退配」又は扶養親族である場合は「退扶」若しくは特定親族である場合は「退特」、生年月日（「元号」については、明治「1」、大正「2」、昭和「3」、平成「4」、令和「5」を入力し、「年」、「月」及び「日」については、2桁を使用し、1桁の場合は前ゼロを付加して入力してください。）、住所（同居の場合には「同」、別居の場合には「別」を入力してください。）、障害者である場合は「普」又は特別障害者である場合は「特」、配偶者若しくは特定親族が非居住者である場合又は扶養親族が30歳未満又は70歳以上の非居住者である場合は「1」、扶養親族が30歳以上70歳未満の非居住者で留学生である場合は「2」、扶養親族が30歳以上70歳未満の非居住者で障害者である場合は「3」、扶養親族が30歳以上70歳未満の非居住者で生活費等に充てるための支払を38万円以上受けている者である場合は「4」、又は国内居住者である場合は「0」、合計所得金額の見積額を入力してください。納税者が寡婦又はひとり親に該当しない場合は「0」、寡婦（退職手当等の支払を受ける扶養親族がいる場合に限る。）に該当する場合は「1」又はひとり親（退職手当等の支払を受ける扶養親族がいる場合に限る。）に該当する場合は「2」を入力してください。
普通徴収に該当する場合は、各地方団体が定める事由等を入力してください。</t>
        </r>
      </text>
    </comment>
    <comment ref="CX2" authorId="0" shapeId="0" xr:uid="{FB036C81-8757-4AE7-8664-4ADE605DCA41}">
      <text>
        <r>
          <rPr>
            <sz val="8"/>
            <color indexed="81"/>
            <rFont val="メイリオ"/>
            <family val="3"/>
            <charset val="128"/>
          </rPr>
          <t xml:space="preserve">控除対象扶養親族等(1)の区分について、「【別紙】控除対象扶養親族等の区分」（本ファイル内別シート）を参照し、該当する区分を入力してください。
</t>
        </r>
      </text>
    </comment>
    <comment ref="DB2" authorId="0" shapeId="0" xr:uid="{6267700E-9AE7-40EF-9BFF-45D875AEF3F1}">
      <text>
        <r>
          <rPr>
            <sz val="8"/>
            <color indexed="81"/>
            <rFont val="メイリオ"/>
            <family val="3"/>
            <charset val="128"/>
          </rPr>
          <t>控除対象扶養親族等(2)の区分について、「【別紙】控除対象扶養親族等の区分」（本ファイル内別シート）を参照し、該当する区分を入力してください。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DF2" authorId="0" shapeId="0" xr:uid="{CEFCA7B9-FA81-4696-8AD3-6C2CB7E9C772}">
      <text>
        <r>
          <rPr>
            <sz val="8"/>
            <color indexed="81"/>
            <rFont val="メイリオ"/>
            <family val="3"/>
            <charset val="128"/>
          </rPr>
          <t xml:space="preserve">控除対象扶養親族等(3)の区分について、「【別紙】控除対象扶養親族等の区分」（本ファイル内別シート）を参照し、該当する区分を入力してください。
</t>
        </r>
      </text>
    </comment>
    <comment ref="DJ2" authorId="0" shapeId="0" xr:uid="{8308A569-DA45-40A9-B1D1-DD72D0F4C498}">
      <text>
        <r>
          <rPr>
            <sz val="8"/>
            <color indexed="81"/>
            <rFont val="メイリオ"/>
            <family val="3"/>
            <charset val="128"/>
          </rPr>
          <t>控除対象扶養親族等(4)の区分について、「【別紙】控除対象扶養親族等の区分」（本ファイル内別シート）を参照し、該当する区分を入力してください。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EI2" authorId="0" shapeId="0" xr:uid="{D2F2A2D7-6CC6-4102-91BF-D304E9951C70}">
      <text>
        <r>
          <rPr>
            <sz val="8"/>
            <color indexed="81"/>
            <rFont val="メイリオ"/>
            <family val="3"/>
            <charset val="128"/>
          </rPr>
          <t>「統計に用いる都道府県等の区域を示す標準コード（昭和45年行政管理庁告示第44号）」の該当コードを入力してください。
※補足
　提出先の地方公共団体コード（政令市の場合は、市を示すコード（例：横浜市の場合、141003））を入力してください。
　（JISの都道府県コード（X0401）2桁、市区町村コード（X0402）3桁及びチェックデジット（モジュラス１１）1桁からなる、地方公共団体コード）</t>
        </r>
      </text>
    </comment>
    <comment ref="EJ2" authorId="0" shapeId="0" xr:uid="{CB269970-087C-4223-BBF9-7A82B9DC07FF}">
      <text>
        <r>
          <rPr>
            <sz val="8"/>
            <color indexed="81"/>
            <rFont val="メイリオ"/>
            <family val="3"/>
            <charset val="128"/>
          </rPr>
          <t>提出先市町村の指定した番号を入力してください。なお、新たに市町村に給与支払報告書を提出することとなった等により前年度の指定番号がない場合には、入力を省略してください。</t>
        </r>
      </text>
    </comment>
    <comment ref="CH3" authorId="0" shapeId="0" xr:uid="{066C4D55-0434-4D5F-AE03-B5D3CD24B64D}">
      <text>
        <r>
          <rPr>
            <sz val="8"/>
            <color indexed="81"/>
            <rFont val="メイリオ"/>
            <family val="3"/>
            <charset val="128"/>
          </rPr>
          <t>必須となる条件は「給与支払報告書-源泉徴収票　統一CSVレイアウト」シートに記載しています。</t>
        </r>
      </text>
    </comment>
    <comment ref="EH3" authorId="0" shapeId="0" xr:uid="{28F68F24-28C4-4EE1-BFE3-5F51C51C1F61}">
      <text>
        <r>
          <rPr>
            <sz val="9"/>
            <color indexed="81"/>
            <rFont val="MS P ゴシック"/>
            <family val="3"/>
            <charset val="128"/>
          </rPr>
          <t xml:space="preserve">必須となる条件は「給与支払報告書-源泉徴収票　統一CSVレイアウト」シートに記載しています。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 authorId="0" shapeId="0" xr:uid="{D55F1000-DADB-4634-BD4B-D495EB71F02B}">
      <text>
        <r>
          <rPr>
            <sz val="8"/>
            <color indexed="81"/>
            <rFont val="メイリオ"/>
            <family val="3"/>
            <charset val="128"/>
          </rPr>
          <t>支払の確定した年を和暦で入力してください。
なお、元年～9年については、前ゼロを付加して「01」～「09」と入力してください。
※「02」以上の数値であること</t>
        </r>
      </text>
    </comment>
    <comment ref="W2" authorId="0" shapeId="0" xr:uid="{B194A037-E8FE-48BD-835C-32CB83DC8524}">
      <text>
        <r>
          <rPr>
            <sz val="8"/>
            <color indexed="81"/>
            <rFont val="メイリオ"/>
            <family val="3"/>
            <charset val="128"/>
          </rPr>
          <t>書面による場合の記載に準じて入力してください。
1．主たる給与等における、控除対象配偶者（年末調整の適用を受けていない場合には、源泉控除対象配偶者）の有無
　●控除対象配偶者（年末調整の適用を受けていない場合には、源泉控除対象配偶者）を有する場合：「1」
　●控除対象配偶者（年末調整の適用を受けていない場合には、源泉控除対象配偶者）を有していない場合：「2」
2．従たる給与等における、源泉控除対象配偶者の有無
　●源泉控除対象配偶者を有する場合：「3」
　●源泉控除対象配偶者を有していない場合：「4」</t>
        </r>
      </text>
    </comment>
    <comment ref="AK2" authorId="0" shapeId="0" xr:uid="{6784C23F-7CD2-44DD-B642-C2449EB6C7CF}">
      <text>
        <r>
          <rPr>
            <sz val="8"/>
            <color indexed="81"/>
            <rFont val="メイリオ"/>
            <family val="3"/>
            <charset val="128"/>
          </rPr>
          <t>小規模企業共済等掛金の額に係る控除の額を内書し、「社会保険料等の金額」の項の金額のうちに
所得税法第196条第２項に規定する社会保険料の金額（以下「国民年金保険料等の金額」という。）が
含まれている場合には、「国民年金保険料等の金額」の欄に国民年金保険料等の金額を入力してください。</t>
        </r>
      </text>
    </comment>
    <comment ref="BV2" authorId="0" shapeId="0" xr:uid="{4F9FD06E-D81C-481F-B9A7-C3027CA8CE17}">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W2" authorId="0" shapeId="0" xr:uid="{ABE54FE3-9E82-4A5B-B7C7-123FDF056EC7}">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X2" authorId="0" shapeId="0" xr:uid="{D2C7F738-FEE0-4BBB-BBCB-471A244D3DF4}">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CA2" authorId="0" shapeId="0" xr:uid="{F7264F4C-6034-4356-BF18-F6199CE61524}">
      <text>
        <r>
          <rPr>
            <sz val="8"/>
            <color indexed="81"/>
            <rFont val="メイリオ"/>
            <family val="3"/>
            <charset val="128"/>
          </rPr>
          <t>住宅の新築・購入又は増改築の区分により、次の番号を入力してください。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の特別控除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項に規定する住宅借入金等を有する場合の特別控除は「42」、東日本大震災の被災者の家屋の再取得の場合の特別控除は「44」を入力してください。
なお、複数の所得税における住借控除の適用を受ける場合は、1回目の所得税における住借控除の適用について入力してください。</t>
        </r>
      </text>
    </comment>
    <comment ref="CB2" authorId="0" shapeId="0" xr:uid="{855708AD-9374-481F-9A0D-8CC6F799D6C3}">
      <text>
        <r>
          <rPr>
            <sz val="8"/>
            <color indexed="81"/>
            <rFont val="メイリオ"/>
            <family val="3"/>
            <charset val="128"/>
          </rPr>
          <t>租税特別措置法第41条の3の2第1項、第5項又は第8項に規定にする増改築等住宅借入金等の金額を入力してください。
また、住宅の購入・増改築等で、複数の所得税における住借控除の適用を受ける場合は、
1回目の所得税における住借控除の適用について、租税特別措置法第41条第1項、第10項、第15項若しくは
第18項又は同法第41条の3の2第1項、第5項若しくは第8項に規定する（特定増改築等）住宅借入金等の金額を入力してください。</t>
        </r>
      </text>
    </comment>
    <comment ref="CC2" authorId="0" shapeId="0" xr:uid="{7F3CE3D9-C8A4-40E3-A984-78296D69039F}">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D2" authorId="0" shapeId="0" xr:uid="{D0E71C5F-6D3F-47A6-806F-E7E4CA00380A}">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E2" authorId="0" shapeId="0" xr:uid="{5CAD2605-7B95-4714-82CB-4022E53A8637}">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F2" authorId="0" shapeId="0" xr:uid="{45FBA5A4-138A-4938-8553-D1B1D8E52932}">
      <text>
        <r>
          <rPr>
            <sz val="8"/>
            <color indexed="81"/>
            <rFont val="メイリオ"/>
            <family val="3"/>
            <charset val="128"/>
          </rPr>
          <t>住宅の購入・増改築等で、複数の所得税における住借控除の適用を受ける場合は、2回目の所得税における住借控除の適用について、次の番号を入力してください。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
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 項に規定する住宅借入金等を有する場合の特別控除は「42」、東日本大震災の被災者の家屋の再取得の場合の特別控除は「44」を入力してください。</t>
        </r>
      </text>
    </comment>
    <comment ref="CG2" authorId="0" shapeId="0" xr:uid="{83A575BB-5F95-47EB-AB38-CB9C1EDC0B50}">
      <text>
        <r>
          <rPr>
            <sz val="8"/>
            <color indexed="81"/>
            <rFont val="メイリオ"/>
            <family val="3"/>
            <charset val="128"/>
          </rPr>
          <t>住宅の購入・増改築等で、複数の所得税における住借控除の適用を受ける場合は、
2回目の所得税における住借控除の適用について租税特別措置法第41条第1項、第10項、第15項若しくは
第18項又は同法第41条の3の2第1項、第5項若しくは第8項の規定により所得税における住借控除の適用を受ける場合、
当該規定に規定する増改築等住宅借入金等の金額を入力してください。</t>
        </r>
      </text>
    </comment>
    <comment ref="CH2" authorId="0" shapeId="0" xr:uid="{B994EC4B-8CD6-423B-AA0B-093940FAD5AF}">
      <text>
        <r>
          <rPr>
            <sz val="8"/>
            <color indexed="81"/>
            <rFont val="メイリオ"/>
            <family val="3"/>
            <charset val="128"/>
          </rPr>
          <t>書面による場合の記載に準じて入力してください。
住宅の購入・増改築等で、複数の所得税における住借控除の適用を受ける場合には、3回目以降の新築・購入又は増改築の区分を「住借区分（何回目）××」、所得税における住借控除の適用を受ける家屋への居住開始年月日を「住借控除居住年月日（何回目）××年××月××日」、住宅借入金等の額を「住借額（何回目）×××円」と入力してください。
退職手当等の支払を受ける配偶者又は扶養親族若しくは特定親族がいる場合には、その者の氏名、配偶者である場合は「退配」又は扶養親族である場合は「退扶」若しくは特定親族である場合は「退特」、生年月日（「元号」については、明治「1」、大正「2」、昭和「3」、平成「4」、令和「5」を入力し、「年」、「月」及び「日」については、2桁を使用し、1桁の場合は前ゼロを付加して入力してください。）、住所（同居の場合には「同」、別居の場合には「別」を入力してください。）、障害者である場合は「普」又は特別障害者である場合は「特」、配偶者若しくは特定親族が非居住者である場合又は扶養親族が30歳未満又は70歳以上の非居住者である場合は「1」、扶養親族が30歳以上70歳未満の非居住者で留学生である場合は「2」、扶養親族が30歳以上70歳未満の非居住者で障害者である場合は「3」、扶養親族が30歳以上70歳未満の非居住者で生活費等に充てるための支払を38万円以上受けている者である場合は「4」、又は国内居住者である場合は「0」、合計所得金額の見積額を入力してください。納税者が寡婦又はひとり親に該当しない場合は「0」、寡婦（退職手当等の支払を受ける扶養親族がいる場合に限る。）に該当する場合は「1」又はひとり親（退職手当等の支払を受ける扶養親族がいる場合に限る。）に該当する場合は「2」を入力してください。
普通徴収に該当する場合は、各地方団体が定める事由等を入力してください。</t>
        </r>
      </text>
    </comment>
    <comment ref="CX2" authorId="0" shapeId="0" xr:uid="{8BFB8829-56A6-4BC2-AC32-A54FEEA6EB07}">
      <text>
        <r>
          <rPr>
            <sz val="8"/>
            <color indexed="81"/>
            <rFont val="メイリオ"/>
            <family val="3"/>
            <charset val="128"/>
          </rPr>
          <t xml:space="preserve">控除対象扶養親族等(1)の区分について、「【別紙】控除対象扶養親族等の区分」（本ファイル内別シート）を参照し、該当する区分を入力してください。
</t>
        </r>
      </text>
    </comment>
    <comment ref="DB2" authorId="0" shapeId="0" xr:uid="{3AC04B32-8A49-4D57-9A36-0333D1CEB985}">
      <text>
        <r>
          <rPr>
            <sz val="8"/>
            <color indexed="81"/>
            <rFont val="メイリオ"/>
            <family val="3"/>
            <charset val="128"/>
          </rPr>
          <t>控除対象扶養親族等(2)の区分について、「【別紙】控除対象扶養親族等の区分」（本ファイル内別シート）を参照し、該当する区分を入力してください。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DF2" authorId="0" shapeId="0" xr:uid="{C71B4AFE-1105-4469-8564-9BE985B53068}">
      <text>
        <r>
          <rPr>
            <sz val="8"/>
            <color indexed="81"/>
            <rFont val="メイリオ"/>
            <family val="3"/>
            <charset val="128"/>
          </rPr>
          <t xml:space="preserve">控除対象扶養親族等(3)の区分について、「【別紙】控除対象扶養親族等の区分」（本ファイル内別シート）を参照し、該当する区分を入力してください。
</t>
        </r>
      </text>
    </comment>
    <comment ref="DJ2" authorId="0" shapeId="0" xr:uid="{5E6063F3-D188-4551-A71D-035928B8A9DD}">
      <text>
        <r>
          <rPr>
            <sz val="8"/>
            <color indexed="81"/>
            <rFont val="メイリオ"/>
            <family val="3"/>
            <charset val="128"/>
          </rPr>
          <t>控除対象扶養親族等(4)の区分について、「【別紙】控除対象扶養親族等の区分」（本ファイル内別シート）を参照し、該当する区分を入力してください。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EI2" authorId="0" shapeId="0" xr:uid="{D03B7110-300C-4520-AD7D-83DC437E8C77}">
      <text>
        <r>
          <rPr>
            <sz val="8"/>
            <color indexed="81"/>
            <rFont val="メイリオ"/>
            <family val="3"/>
            <charset val="128"/>
          </rPr>
          <t>「統計に用いる都道府県等の区域を示す標準コード（昭和45年行政管理庁告示第44号）」の該当コードを入力してください。
※補足
　提出先の地方公共団体コード（政令市の場合は、市を示すコード（例：横浜市の場合、141003））を入力してください。
　（JISの都道府県コード（X0401）2桁、市区町村コード（X0402）3桁及びチェックデジット（モジュラス１１）1桁からなる、地方公共団体コード）</t>
        </r>
      </text>
    </comment>
    <comment ref="EJ2" authorId="0" shapeId="0" xr:uid="{200BBDAA-0098-435E-9F28-2F940823750C}">
      <text>
        <r>
          <rPr>
            <sz val="8"/>
            <color indexed="81"/>
            <rFont val="メイリオ"/>
            <family val="3"/>
            <charset val="128"/>
          </rPr>
          <t>提出先市町村の指定した番号を入力してください。なお、新たに市町村に給与支払報告書を提出することとなった等により前年度の指定番号がない場合には、入力を省略してください。</t>
        </r>
      </text>
    </comment>
    <comment ref="CH3" authorId="0" shapeId="0" xr:uid="{55C96635-30BD-4D85-A81B-C01808B723AA}">
      <text>
        <r>
          <rPr>
            <sz val="8"/>
            <color indexed="81"/>
            <rFont val="メイリオ"/>
            <family val="3"/>
            <charset val="128"/>
          </rPr>
          <t>必須となる条件は「給与支払報告書-源泉徴収票　統一CSVレイアウト」シートに記載しています。</t>
        </r>
      </text>
    </comment>
    <comment ref="EH3" authorId="0" shapeId="0" xr:uid="{95C5A87E-B8B9-41D1-AD7E-5CAEB2DCF651}">
      <text>
        <r>
          <rPr>
            <sz val="9"/>
            <color indexed="81"/>
            <rFont val="MS P ゴシック"/>
            <family val="3"/>
            <charset val="128"/>
          </rPr>
          <t xml:space="preserve">必須となる条件は「給与支払報告書-源泉徴収票　統一CSVレイアウト」シートに記載しています。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<sst xmlns="http://schemas.openxmlformats.org/spreadsheetml/2006/main" count="4055" uniqueCount="1479">
  <si>
    <t>円</t>
  </si>
  <si>
    <t>月</t>
  </si>
  <si>
    <t>乙欄</t>
  </si>
  <si>
    <t>社会保険料等控除後の給与等の金額</t>
  </si>
  <si>
    <t>老人</t>
  </si>
  <si>
    <t>人</t>
  </si>
  <si>
    <t>給　　料　　･　　手　　当　　等</t>
  </si>
  <si>
    <t>賞　　　　　　与　　　　　　等</t>
  </si>
  <si>
    <t>計</t>
  </si>
  <si>
    <t>給与所得控除後の給与等の金額</t>
  </si>
  <si>
    <t>申告による社会保険料の控除分</t>
  </si>
  <si>
    <t>申告による小規模企業共済等掛金の控除分</t>
  </si>
  <si>
    <t>生命保険料の控除額</t>
  </si>
  <si>
    <t>地震保険料の控除額</t>
  </si>
  <si>
    <t>配偶者特別控除額</t>
  </si>
  <si>
    <t>所得控除額の合計額</t>
  </si>
  <si>
    <t>差引還付する金額</t>
  </si>
  <si>
    <t>本年中に還付する金額</t>
  </si>
  <si>
    <t>翌年において還付する金額</t>
  </si>
  <si>
    <t>本年最後の給与から徴収する金額</t>
  </si>
  <si>
    <t>翌年に繰り越して徴収する金額</t>
  </si>
  <si>
    <t>支払者の氏名・名称</t>
    <rPh sb="0" eb="2">
      <t>シハライ</t>
    </rPh>
    <rPh sb="2" eb="3">
      <t>シャ</t>
    </rPh>
    <rPh sb="4" eb="6">
      <t>シメイ</t>
    </rPh>
    <rPh sb="7" eb="9">
      <t>メイショウ</t>
    </rPh>
    <phoneticPr fontId="10"/>
  </si>
  <si>
    <t>収入金額（税込）</t>
    <rPh sb="0" eb="2">
      <t>シュウニュウ</t>
    </rPh>
    <rPh sb="2" eb="4">
      <t>キンガク</t>
    </rPh>
    <rPh sb="5" eb="7">
      <t>ゼイコミ</t>
    </rPh>
    <phoneticPr fontId="10"/>
  </si>
  <si>
    <t>合計</t>
    <rPh sb="0" eb="2">
      <t>ゴウケイ</t>
    </rPh>
    <phoneticPr fontId="10"/>
  </si>
  <si>
    <t>[A]</t>
    <phoneticPr fontId="10"/>
  </si>
  <si>
    <t>[A]の金額</t>
    <rPh sb="4" eb="6">
      <t>キンガク</t>
    </rPh>
    <phoneticPr fontId="10"/>
  </si>
  <si>
    <t>給与所得の金額</t>
    <rPh sb="0" eb="2">
      <t>キュウヨ</t>
    </rPh>
    <rPh sb="2" eb="4">
      <t>ショトク</t>
    </rPh>
    <rPh sb="5" eb="7">
      <t>キンガク</t>
    </rPh>
    <phoneticPr fontId="10"/>
  </si>
  <si>
    <t>円</t>
    <rPh sb="0" eb="1">
      <t>エン</t>
    </rPh>
    <phoneticPr fontId="10"/>
  </si>
  <si>
    <t>[A]÷4（千円未満切捨）</t>
    <rPh sb="6" eb="8">
      <t>センエン</t>
    </rPh>
    <rPh sb="8" eb="10">
      <t>ミマン</t>
    </rPh>
    <rPh sb="10" eb="11">
      <t>キ</t>
    </rPh>
    <rPh sb="11" eb="12">
      <t>ス</t>
    </rPh>
    <phoneticPr fontId="10"/>
  </si>
  <si>
    <t>[B]</t>
    <phoneticPr fontId="10"/>
  </si>
  <si>
    <t>3,600,000～6,599,999円</t>
    <rPh sb="19" eb="20">
      <t>エン</t>
    </rPh>
    <phoneticPr fontId="10"/>
  </si>
  <si>
    <t>給与所得金額</t>
    <rPh sb="0" eb="2">
      <t>キュウヨ</t>
    </rPh>
    <rPh sb="2" eb="4">
      <t>ショトク</t>
    </rPh>
    <rPh sb="4" eb="6">
      <t>キンガク</t>
    </rPh>
    <phoneticPr fontId="10"/>
  </si>
  <si>
    <t>[C]</t>
    <phoneticPr fontId="10"/>
  </si>
  <si>
    <t>[D]</t>
    <phoneticPr fontId="10"/>
  </si>
  <si>
    <t>税額の計算</t>
    <rPh sb="0" eb="2">
      <t>ゼイガク</t>
    </rPh>
    <rPh sb="3" eb="5">
      <t>ケイサン</t>
    </rPh>
    <phoneticPr fontId="10"/>
  </si>
  <si>
    <t>課税される所得金額</t>
    <rPh sb="0" eb="2">
      <t>カゼイ</t>
    </rPh>
    <rPh sb="5" eb="7">
      <t>ショトク</t>
    </rPh>
    <rPh sb="7" eb="9">
      <t>キンガク</t>
    </rPh>
    <phoneticPr fontId="10"/>
  </si>
  <si>
    <t>[C]の金額</t>
    <rPh sb="4" eb="6">
      <t>キンガク</t>
    </rPh>
    <phoneticPr fontId="10"/>
  </si>
  <si>
    <t>課税される所得金額に対する税額</t>
    <rPh sb="0" eb="2">
      <t>カゼイ</t>
    </rPh>
    <rPh sb="5" eb="7">
      <t>ショトク</t>
    </rPh>
    <rPh sb="7" eb="9">
      <t>キンガク</t>
    </rPh>
    <rPh sb="10" eb="11">
      <t>タイ</t>
    </rPh>
    <rPh sb="13" eb="15">
      <t>ゼイガク</t>
    </rPh>
    <phoneticPr fontId="10"/>
  </si>
  <si>
    <t>0円</t>
    <rPh sb="1" eb="2">
      <t>エン</t>
    </rPh>
    <phoneticPr fontId="10"/>
  </si>
  <si>
    <t>1,000円～1,949,000円</t>
    <rPh sb="5" eb="6">
      <t>エン</t>
    </rPh>
    <rPh sb="16" eb="17">
      <t>エン</t>
    </rPh>
    <phoneticPr fontId="10"/>
  </si>
  <si>
    <t>[C]×0.05</t>
    <phoneticPr fontId="10"/>
  </si>
  <si>
    <t>1,950,000円～3,299,000円</t>
    <rPh sb="9" eb="10">
      <t>エン</t>
    </rPh>
    <rPh sb="20" eb="21">
      <t>エン</t>
    </rPh>
    <phoneticPr fontId="10"/>
  </si>
  <si>
    <t>[C]×0.1-97,500円</t>
    <rPh sb="14" eb="15">
      <t>エン</t>
    </rPh>
    <phoneticPr fontId="10"/>
  </si>
  <si>
    <t>3,300,000円～6,949,000円</t>
    <rPh sb="9" eb="10">
      <t>エン</t>
    </rPh>
    <rPh sb="20" eb="21">
      <t>エン</t>
    </rPh>
    <phoneticPr fontId="10"/>
  </si>
  <si>
    <t>[C]×0.2-427,500円</t>
    <rPh sb="15" eb="16">
      <t>エン</t>
    </rPh>
    <phoneticPr fontId="10"/>
  </si>
  <si>
    <t>6,950,000円～8,999,000円</t>
    <rPh sb="9" eb="10">
      <t>エン</t>
    </rPh>
    <rPh sb="20" eb="21">
      <t>エン</t>
    </rPh>
    <phoneticPr fontId="10"/>
  </si>
  <si>
    <t>[C]×0.23-636,000円</t>
    <rPh sb="16" eb="17">
      <t>エン</t>
    </rPh>
    <phoneticPr fontId="10"/>
  </si>
  <si>
    <t>9,000,000円～17,999,000円</t>
    <rPh sb="9" eb="10">
      <t>エン</t>
    </rPh>
    <rPh sb="21" eb="22">
      <t>エン</t>
    </rPh>
    <phoneticPr fontId="10"/>
  </si>
  <si>
    <t>[C]×0.33-1,536,000円</t>
    <rPh sb="18" eb="19">
      <t>エン</t>
    </rPh>
    <phoneticPr fontId="10"/>
  </si>
  <si>
    <t>[C]×0.4-2,796,000円</t>
    <rPh sb="17" eb="18">
      <t>エン</t>
    </rPh>
    <phoneticPr fontId="10"/>
  </si>
  <si>
    <t>課税される所得金額に対する税額</t>
    <rPh sb="0" eb="2">
      <t>カゼイ</t>
    </rPh>
    <rPh sb="5" eb="7">
      <t>ショトク</t>
    </rPh>
    <rPh sb="7" eb="8">
      <t>キン</t>
    </rPh>
    <rPh sb="8" eb="9">
      <t>ガク</t>
    </rPh>
    <rPh sb="10" eb="11">
      <t>タイ</t>
    </rPh>
    <rPh sb="13" eb="15">
      <t>ゼイガク</t>
    </rPh>
    <phoneticPr fontId="10"/>
  </si>
  <si>
    <t>住所又は居所</t>
  </si>
  <si>
    <t>氏　名</t>
  </si>
  <si>
    <t>所得控除の額の合計額</t>
  </si>
  <si>
    <t>内</t>
  </si>
  <si>
    <t>有</t>
  </si>
  <si>
    <t>従有</t>
  </si>
  <si>
    <t>従人</t>
  </si>
  <si>
    <t>中途・就退職</t>
  </si>
  <si>
    <t>就職</t>
  </si>
  <si>
    <t>退職</t>
  </si>
  <si>
    <t>年</t>
  </si>
  <si>
    <t>日</t>
  </si>
  <si>
    <t>年</t>
    <rPh sb="0" eb="1">
      <t>ネン</t>
    </rPh>
    <phoneticPr fontId="1"/>
  </si>
  <si>
    <t>日</t>
    <rPh sb="0" eb="1">
      <t>ヒ</t>
    </rPh>
    <phoneticPr fontId="1"/>
  </si>
  <si>
    <t>（受給者番号）</t>
    <rPh sb="1" eb="4">
      <t>ジュキュウシャ</t>
    </rPh>
    <rPh sb="4" eb="6">
      <t>バンゴウ</t>
    </rPh>
    <phoneticPr fontId="1"/>
  </si>
  <si>
    <t>円</t>
    <rPh sb="0" eb="1">
      <t>エン</t>
    </rPh>
    <phoneticPr fontId="1"/>
  </si>
  <si>
    <t>内</t>
    <rPh sb="0" eb="1">
      <t>ウチ</t>
    </rPh>
    <phoneticPr fontId="1"/>
  </si>
  <si>
    <t>人</t>
    <rPh sb="0" eb="1">
      <t>ヒト</t>
    </rPh>
    <phoneticPr fontId="1"/>
  </si>
  <si>
    <t>（電話）</t>
    <rPh sb="1" eb="3">
      <t>デンワ</t>
    </rPh>
    <phoneticPr fontId="1"/>
  </si>
  <si>
    <t>控除対象扶養親族の数</t>
    <rPh sb="0" eb="2">
      <t>コウジョ</t>
    </rPh>
    <rPh sb="2" eb="4">
      <t>タイショウ</t>
    </rPh>
    <phoneticPr fontId="1"/>
  </si>
  <si>
    <t>特　定</t>
    <phoneticPr fontId="1"/>
  </si>
  <si>
    <t>その他</t>
    <phoneticPr fontId="1"/>
  </si>
  <si>
    <t>老　　人</t>
    <phoneticPr fontId="1"/>
  </si>
  <si>
    <t>新生命保険料の金額</t>
    <rPh sb="0" eb="1">
      <t>シン</t>
    </rPh>
    <rPh sb="1" eb="3">
      <t>セイメイ</t>
    </rPh>
    <rPh sb="3" eb="5">
      <t>ホケン</t>
    </rPh>
    <rPh sb="5" eb="6">
      <t>リョウ</t>
    </rPh>
    <rPh sb="7" eb="9">
      <t>キンガク</t>
    </rPh>
    <phoneticPr fontId="1"/>
  </si>
  <si>
    <t>旧生命保険料の金額</t>
    <rPh sb="0" eb="1">
      <t>キュウ</t>
    </rPh>
    <rPh sb="1" eb="3">
      <t>セイメイ</t>
    </rPh>
    <rPh sb="3" eb="5">
      <t>ホケン</t>
    </rPh>
    <rPh sb="5" eb="6">
      <t>リョウ</t>
    </rPh>
    <rPh sb="7" eb="9">
      <t>キンガク</t>
    </rPh>
    <phoneticPr fontId="1"/>
  </si>
  <si>
    <t>（税務署提出用）</t>
    <rPh sb="1" eb="4">
      <t>ゼイムショ</t>
    </rPh>
    <rPh sb="4" eb="7">
      <t>テイシュツヨウ</t>
    </rPh>
    <phoneticPr fontId="1"/>
  </si>
  <si>
    <t>未成年者</t>
    <rPh sb="0" eb="4">
      <t>ミセイネンシャ</t>
    </rPh>
    <phoneticPr fontId="1"/>
  </si>
  <si>
    <t>外国人</t>
    <rPh sb="0" eb="2">
      <t>ガイコク</t>
    </rPh>
    <rPh sb="2" eb="3">
      <t>ジン</t>
    </rPh>
    <phoneticPr fontId="1"/>
  </si>
  <si>
    <t>死亡退職</t>
    <rPh sb="0" eb="2">
      <t>シボウ</t>
    </rPh>
    <rPh sb="2" eb="4">
      <t>タイショク</t>
    </rPh>
    <phoneticPr fontId="1"/>
  </si>
  <si>
    <t>災害者</t>
    <rPh sb="0" eb="2">
      <t>サイガイ</t>
    </rPh>
    <rPh sb="2" eb="3">
      <t>シャ</t>
    </rPh>
    <phoneticPr fontId="1"/>
  </si>
  <si>
    <t>本人が障害者</t>
    <rPh sb="0" eb="2">
      <t>ホンニン</t>
    </rPh>
    <rPh sb="3" eb="6">
      <t>ショウガイシャ</t>
    </rPh>
    <phoneticPr fontId="1"/>
  </si>
  <si>
    <t>特別</t>
    <rPh sb="0" eb="2">
      <t>トクベツ</t>
    </rPh>
    <phoneticPr fontId="1"/>
  </si>
  <si>
    <t>その他</t>
    <rPh sb="2" eb="3">
      <t>タ</t>
    </rPh>
    <phoneticPr fontId="1"/>
  </si>
  <si>
    <t>一般</t>
    <rPh sb="0" eb="2">
      <t>イッパン</t>
    </rPh>
    <phoneticPr fontId="1"/>
  </si>
  <si>
    <t>勤労学生</t>
    <rPh sb="0" eb="2">
      <t>キンロウ</t>
    </rPh>
    <rPh sb="2" eb="4">
      <t>ガクセイ</t>
    </rPh>
    <phoneticPr fontId="1"/>
  </si>
  <si>
    <t>人</t>
    <rPh sb="0" eb="1">
      <t>ニン</t>
    </rPh>
    <phoneticPr fontId="1"/>
  </si>
  <si>
    <t>整 　理　 欄</t>
    <rPh sb="0" eb="1">
      <t>ヒトシ</t>
    </rPh>
    <rPh sb="3" eb="4">
      <t>リ</t>
    </rPh>
    <rPh sb="6" eb="7">
      <t>ラン</t>
    </rPh>
    <phoneticPr fontId="1"/>
  </si>
  <si>
    <t>電話番号</t>
    <rPh sb="0" eb="2">
      <t>デンワ</t>
    </rPh>
    <rPh sb="2" eb="4">
      <t>バンゴウ</t>
    </rPh>
    <phoneticPr fontId="1"/>
  </si>
  <si>
    <t>差引課税給与所得金額(⑨-⑰)及び算出年税額</t>
    <phoneticPr fontId="1"/>
  </si>
  <si>
    <t>給与等からの控除分（②+⑤）</t>
    <phoneticPr fontId="1"/>
  </si>
  <si>
    <t>16歳未満扶養親族</t>
    <rPh sb="2" eb="5">
      <t>サイミマン</t>
    </rPh>
    <rPh sb="5" eb="7">
      <t>フヨウ</t>
    </rPh>
    <rPh sb="7" eb="9">
      <t>シンゾク</t>
    </rPh>
    <phoneticPr fontId="1"/>
  </si>
  <si>
    <t>（受給者交付用）</t>
    <rPh sb="1" eb="4">
      <t>ジュキュウシャ</t>
    </rPh>
    <rPh sb="4" eb="6">
      <t>コウフ</t>
    </rPh>
    <rPh sb="6" eb="7">
      <t>ヨウ</t>
    </rPh>
    <phoneticPr fontId="1"/>
  </si>
  <si>
    <t>種　　　別</t>
    <phoneticPr fontId="1"/>
  </si>
  <si>
    <t>支　払　金　額</t>
    <phoneticPr fontId="1"/>
  </si>
  <si>
    <t>給与所得控除後の金額</t>
    <phoneticPr fontId="1"/>
  </si>
  <si>
    <t>源  泉  徴  収  税  額</t>
    <phoneticPr fontId="1"/>
  </si>
  <si>
    <t>※種別</t>
    <rPh sb="1" eb="3">
      <t>シュベツ</t>
    </rPh>
    <phoneticPr fontId="1"/>
  </si>
  <si>
    <t>※整理番号</t>
    <rPh sb="1" eb="3">
      <t>セイリ</t>
    </rPh>
    <rPh sb="3" eb="5">
      <t>バンゴウ</t>
    </rPh>
    <phoneticPr fontId="1"/>
  </si>
  <si>
    <t>人</t>
    <rPh sb="0" eb="1">
      <t>ジン</t>
    </rPh>
    <phoneticPr fontId="1"/>
  </si>
  <si>
    <t>従人</t>
    <rPh sb="0" eb="1">
      <t>ジュウ</t>
    </rPh>
    <phoneticPr fontId="1"/>
  </si>
  <si>
    <t>特定扶養親族</t>
    <rPh sb="0" eb="2">
      <t>トクテイ</t>
    </rPh>
    <rPh sb="2" eb="4">
      <t>フヨウ</t>
    </rPh>
    <rPh sb="4" eb="6">
      <t>シンゾク</t>
    </rPh>
    <phoneticPr fontId="1"/>
  </si>
  <si>
    <t>その他の扶養親族</t>
    <rPh sb="2" eb="3">
      <t>タ</t>
    </rPh>
    <rPh sb="4" eb="6">
      <t>フヨウ</t>
    </rPh>
    <rPh sb="6" eb="8">
      <t>シンゾク</t>
    </rPh>
    <phoneticPr fontId="1"/>
  </si>
  <si>
    <t>40,000,000円～</t>
    <rPh sb="10" eb="11">
      <t>エン</t>
    </rPh>
    <phoneticPr fontId="10"/>
  </si>
  <si>
    <t>[C]×0.45-4,796,000円</t>
    <rPh sb="18" eb="19">
      <t>エン</t>
    </rPh>
    <phoneticPr fontId="10"/>
  </si>
  <si>
    <t>18,000,000円～39,999,000円</t>
    <rPh sb="10" eb="11">
      <t>エン</t>
    </rPh>
    <rPh sb="22" eb="23">
      <t>エン</t>
    </rPh>
    <phoneticPr fontId="10"/>
  </si>
  <si>
    <t>平成27年度から用</t>
    <rPh sb="0" eb="2">
      <t>ヘイセイ</t>
    </rPh>
    <rPh sb="4" eb="6">
      <t>ネンド</t>
    </rPh>
    <rPh sb="8" eb="9">
      <t>ヨウ</t>
    </rPh>
    <phoneticPr fontId="1"/>
  </si>
  <si>
    <t>介護</t>
    <rPh sb="0" eb="2">
      <t>カイゴ</t>
    </rPh>
    <phoneticPr fontId="1"/>
  </si>
  <si>
    <t>個人年金</t>
    <rPh sb="0" eb="2">
      <t>コジン</t>
    </rPh>
    <rPh sb="2" eb="4">
      <t>ネンキン</t>
    </rPh>
    <phoneticPr fontId="1"/>
  </si>
  <si>
    <t>新</t>
    <rPh sb="0" eb="1">
      <t>シン</t>
    </rPh>
    <phoneticPr fontId="1"/>
  </si>
  <si>
    <t>旧</t>
    <rPh sb="0" eb="1">
      <t>キュウ</t>
    </rPh>
    <phoneticPr fontId="1"/>
  </si>
  <si>
    <t>地震</t>
    <rPh sb="0" eb="2">
      <t>ジシン</t>
    </rPh>
    <phoneticPr fontId="1"/>
  </si>
  <si>
    <t>旧長期</t>
    <rPh sb="0" eb="1">
      <t>キュウ</t>
    </rPh>
    <rPh sb="1" eb="3">
      <t>チョウキ</t>
    </rPh>
    <phoneticPr fontId="1"/>
  </si>
  <si>
    <t>控除額</t>
    <rPh sb="0" eb="2">
      <t>コウジョ</t>
    </rPh>
    <rPh sb="2" eb="3">
      <t>ガク</t>
    </rPh>
    <phoneticPr fontId="1"/>
  </si>
  <si>
    <t>（個人番号）</t>
    <rPh sb="1" eb="3">
      <t>コジン</t>
    </rPh>
    <rPh sb="3" eb="5">
      <t>バンゴウ</t>
    </rPh>
    <phoneticPr fontId="1"/>
  </si>
  <si>
    <t>個人番号</t>
    <rPh sb="0" eb="2">
      <t>コジン</t>
    </rPh>
    <rPh sb="2" eb="4">
      <t>バンゴウ</t>
    </rPh>
    <phoneticPr fontId="1"/>
  </si>
  <si>
    <t>社会保険料等の金額</t>
    <rPh sb="0" eb="2">
      <t>シャカイ</t>
    </rPh>
    <rPh sb="2" eb="5">
      <t>ホケンリョウ</t>
    </rPh>
    <rPh sb="5" eb="6">
      <t>トウ</t>
    </rPh>
    <rPh sb="7" eb="9">
      <t>キンガク</t>
    </rPh>
    <phoneticPr fontId="1"/>
  </si>
  <si>
    <t>生命保険料の控除額</t>
    <rPh sb="0" eb="2">
      <t>セイメイ</t>
    </rPh>
    <rPh sb="2" eb="5">
      <t>ホケンリョウ</t>
    </rPh>
    <rPh sb="6" eb="8">
      <t>コウジョ</t>
    </rPh>
    <rPh sb="8" eb="9">
      <t>ガク</t>
    </rPh>
    <phoneticPr fontId="1"/>
  </si>
  <si>
    <t>地震保険料の控除額</t>
    <rPh sb="0" eb="2">
      <t>ジシン</t>
    </rPh>
    <rPh sb="2" eb="5">
      <t>ホケンリョウ</t>
    </rPh>
    <rPh sb="6" eb="8">
      <t>コウジョ</t>
    </rPh>
    <rPh sb="8" eb="9">
      <t>ガク</t>
    </rPh>
    <phoneticPr fontId="1"/>
  </si>
  <si>
    <t>住宅借入金等特別控除の額</t>
    <rPh sb="0" eb="2">
      <t>ジュウタク</t>
    </rPh>
    <rPh sb="2" eb="4">
      <t>カリイレ</t>
    </rPh>
    <rPh sb="4" eb="5">
      <t>キン</t>
    </rPh>
    <rPh sb="5" eb="6">
      <t>トウ</t>
    </rPh>
    <rPh sb="6" eb="8">
      <t>トクベツ</t>
    </rPh>
    <rPh sb="8" eb="10">
      <t>コウジョ</t>
    </rPh>
    <rPh sb="11" eb="12">
      <t>ガク</t>
    </rPh>
    <phoneticPr fontId="1"/>
  </si>
  <si>
    <t>非居住者である　親族の数</t>
    <rPh sb="0" eb="4">
      <t>ヒキョジュウシャ</t>
    </rPh>
    <rPh sb="8" eb="10">
      <t>シンゾク</t>
    </rPh>
    <rPh sb="11" eb="12">
      <t>カズ</t>
    </rPh>
    <phoneticPr fontId="1"/>
  </si>
  <si>
    <t>16歳未満扶養親族の数</t>
    <rPh sb="2" eb="5">
      <t>サイミマン</t>
    </rPh>
    <rPh sb="5" eb="7">
      <t>フヨウ</t>
    </rPh>
    <rPh sb="7" eb="9">
      <t>シンゾク</t>
    </rPh>
    <rPh sb="10" eb="11">
      <t>カズ</t>
    </rPh>
    <phoneticPr fontId="1"/>
  </si>
  <si>
    <t>特　別</t>
    <rPh sb="0" eb="1">
      <t>トク</t>
    </rPh>
    <rPh sb="2" eb="3">
      <t>ベツ</t>
    </rPh>
    <phoneticPr fontId="1"/>
  </si>
  <si>
    <t>(摘要）</t>
    <rPh sb="1" eb="3">
      <t>テキヨウ</t>
    </rPh>
    <phoneticPr fontId="1"/>
  </si>
  <si>
    <t>介護医療保　険料の金額</t>
    <rPh sb="0" eb="2">
      <t>カイゴ</t>
    </rPh>
    <rPh sb="2" eb="4">
      <t>イリョウ</t>
    </rPh>
    <rPh sb="4" eb="5">
      <t>タモツ</t>
    </rPh>
    <rPh sb="6" eb="7">
      <t>ケン</t>
    </rPh>
    <rPh sb="7" eb="8">
      <t>リョウ</t>
    </rPh>
    <rPh sb="9" eb="11">
      <t>キンガク</t>
    </rPh>
    <phoneticPr fontId="1"/>
  </si>
  <si>
    <t>住宅借入金等特別控除の額の内訳</t>
    <rPh sb="0" eb="2">
      <t>ジュウタク</t>
    </rPh>
    <rPh sb="2" eb="4">
      <t>カリイレ</t>
    </rPh>
    <rPh sb="4" eb="5">
      <t>キン</t>
    </rPh>
    <rPh sb="5" eb="6">
      <t>トウ</t>
    </rPh>
    <rPh sb="6" eb="8">
      <t>トクベツ</t>
    </rPh>
    <rPh sb="8" eb="10">
      <t>コウジョ</t>
    </rPh>
    <rPh sb="11" eb="12">
      <t>ガク</t>
    </rPh>
    <rPh sb="13" eb="15">
      <t>ウチワケ</t>
    </rPh>
    <phoneticPr fontId="1"/>
  </si>
  <si>
    <t>住宅借入金等　　特別控除可能額</t>
    <rPh sb="0" eb="2">
      <t>ジュウタク</t>
    </rPh>
    <rPh sb="2" eb="4">
      <t>カリイレ</t>
    </rPh>
    <rPh sb="4" eb="5">
      <t>キン</t>
    </rPh>
    <rPh sb="5" eb="6">
      <t>トウ</t>
    </rPh>
    <rPh sb="8" eb="10">
      <t>トクベツ</t>
    </rPh>
    <rPh sb="10" eb="12">
      <t>コウジョ</t>
    </rPh>
    <rPh sb="12" eb="15">
      <t>カノウガク</t>
    </rPh>
    <phoneticPr fontId="1"/>
  </si>
  <si>
    <t>住宅借入金等　　　　　　特別控除適用数</t>
    <rPh sb="0" eb="2">
      <t>ジュウタク</t>
    </rPh>
    <rPh sb="2" eb="4">
      <t>カリイレ</t>
    </rPh>
    <rPh sb="4" eb="5">
      <t>キン</t>
    </rPh>
    <rPh sb="5" eb="6">
      <t>トウ</t>
    </rPh>
    <rPh sb="12" eb="14">
      <t>トクベツ</t>
    </rPh>
    <rPh sb="14" eb="16">
      <t>コウジョ</t>
    </rPh>
    <rPh sb="16" eb="18">
      <t>テキヨウ</t>
    </rPh>
    <rPh sb="18" eb="19">
      <t>スウ</t>
    </rPh>
    <phoneticPr fontId="1"/>
  </si>
  <si>
    <t>居住開始年月日（１回目）</t>
    <rPh sb="0" eb="2">
      <t>キョジュウ</t>
    </rPh>
    <rPh sb="2" eb="4">
      <t>カイシ</t>
    </rPh>
    <rPh sb="4" eb="7">
      <t>ネンガッピ</t>
    </rPh>
    <rPh sb="9" eb="11">
      <t>カイメ</t>
    </rPh>
    <phoneticPr fontId="1"/>
  </si>
  <si>
    <t>居住開始年月日（２回目）</t>
    <rPh sb="0" eb="2">
      <t>キョジュウ</t>
    </rPh>
    <rPh sb="2" eb="4">
      <t>カイシ</t>
    </rPh>
    <rPh sb="4" eb="7">
      <t>ネンガッピ</t>
    </rPh>
    <rPh sb="9" eb="11">
      <t>カイメ</t>
    </rPh>
    <phoneticPr fontId="1"/>
  </si>
  <si>
    <t>月</t>
    <rPh sb="0" eb="1">
      <t>ツキ</t>
    </rPh>
    <phoneticPr fontId="1"/>
  </si>
  <si>
    <t>住宅借入金等特別　　　控除区分（１回目）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</si>
  <si>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住宅借入金等特別　　　控除区分（２回目）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</si>
  <si>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　　　　年末残高（１回目）</t>
    <rPh sb="0" eb="2">
      <t>ジュウタク</t>
    </rPh>
    <rPh sb="2" eb="4">
      <t>カリイレ</t>
    </rPh>
    <rPh sb="4" eb="5">
      <t>キン</t>
    </rPh>
    <rPh sb="5" eb="6">
      <t>トウ</t>
    </rPh>
    <rPh sb="10" eb="12">
      <t>ネンマツ</t>
    </rPh>
    <rPh sb="12" eb="14">
      <t>ザンダカ</t>
    </rPh>
    <rPh sb="16" eb="18">
      <t>カイメ</t>
    </rPh>
    <phoneticPr fontId="1"/>
  </si>
  <si>
    <t>住宅借入金等　　　　年末残高（２回目）</t>
    <rPh sb="0" eb="2">
      <t>ジュウタク</t>
    </rPh>
    <rPh sb="2" eb="4">
      <t>カリイレ</t>
    </rPh>
    <rPh sb="4" eb="5">
      <t>キン</t>
    </rPh>
    <rPh sb="5" eb="6">
      <t>トウ</t>
    </rPh>
    <rPh sb="10" eb="12">
      <t>ネンマツ</t>
    </rPh>
    <rPh sb="12" eb="14">
      <t>ザンダカ</t>
    </rPh>
    <rPh sb="16" eb="18">
      <t>カイメ</t>
    </rPh>
    <phoneticPr fontId="1"/>
  </si>
  <si>
    <t>氏名</t>
    <rPh sb="0" eb="2">
      <t>シメイ</t>
    </rPh>
    <phoneticPr fontId="1"/>
  </si>
  <si>
    <t>（フリガナ）</t>
    <phoneticPr fontId="1"/>
  </si>
  <si>
    <t>区分</t>
    <rPh sb="0" eb="2">
      <t>クブン</t>
    </rPh>
    <phoneticPr fontId="1"/>
  </si>
  <si>
    <t>配偶者の　　　　　合計所得</t>
    <rPh sb="0" eb="3">
      <t>ハイグウシャ</t>
    </rPh>
    <rPh sb="9" eb="11">
      <t>ゴウケイ</t>
    </rPh>
    <rPh sb="11" eb="13">
      <t>ショトク</t>
    </rPh>
    <phoneticPr fontId="1"/>
  </si>
  <si>
    <t>国民年金保険　　　　　　料等の金額</t>
    <rPh sb="0" eb="2">
      <t>コクミン</t>
    </rPh>
    <rPh sb="2" eb="4">
      <t>ネンキン</t>
    </rPh>
    <rPh sb="4" eb="6">
      <t>ホケン</t>
    </rPh>
    <rPh sb="12" eb="13">
      <t>リョウ</t>
    </rPh>
    <rPh sb="13" eb="14">
      <t>トウ</t>
    </rPh>
    <rPh sb="15" eb="17">
      <t>キンガク</t>
    </rPh>
    <phoneticPr fontId="1"/>
  </si>
  <si>
    <t>旧長期損害　　　　保険料の金額</t>
    <rPh sb="0" eb="1">
      <t>キュウ</t>
    </rPh>
    <rPh sb="1" eb="3">
      <t>チョウキ</t>
    </rPh>
    <rPh sb="3" eb="5">
      <t>ソンガイ</t>
    </rPh>
    <rPh sb="9" eb="11">
      <t>ホケン</t>
    </rPh>
    <rPh sb="11" eb="12">
      <t>リョウ</t>
    </rPh>
    <rPh sb="13" eb="15">
      <t>キンガク</t>
    </rPh>
    <phoneticPr fontId="1"/>
  </si>
  <si>
    <t>控除対象扶養親族</t>
    <rPh sb="0" eb="2">
      <t>コウジョ</t>
    </rPh>
    <rPh sb="2" eb="4">
      <t>タイショウ</t>
    </rPh>
    <rPh sb="4" eb="6">
      <t>フヨウ</t>
    </rPh>
    <rPh sb="6" eb="8">
      <t>シンゾク</t>
    </rPh>
    <phoneticPr fontId="1"/>
  </si>
  <si>
    <t>16歳未満の扶養親族</t>
    <rPh sb="2" eb="3">
      <t>サイ</t>
    </rPh>
    <rPh sb="3" eb="5">
      <t>ミマン</t>
    </rPh>
    <rPh sb="6" eb="8">
      <t>フヨウ</t>
    </rPh>
    <rPh sb="8" eb="10">
      <t>シンゾク</t>
    </rPh>
    <phoneticPr fontId="1"/>
  </si>
  <si>
    <t>（備考）</t>
    <rPh sb="1" eb="3">
      <t>ビコウ</t>
    </rPh>
    <phoneticPr fontId="1"/>
  </si>
  <si>
    <t>支 払 者</t>
    <phoneticPr fontId="1"/>
  </si>
  <si>
    <t>個人番号又は　　法人番号</t>
    <rPh sb="0" eb="2">
      <t>コジン</t>
    </rPh>
    <rPh sb="2" eb="4">
      <t>バンゴウ</t>
    </rPh>
    <rPh sb="4" eb="5">
      <t>マタ</t>
    </rPh>
    <rPh sb="8" eb="10">
      <t>ホウジン</t>
    </rPh>
    <rPh sb="10" eb="12">
      <t>バンゴウ</t>
    </rPh>
    <phoneticPr fontId="1"/>
  </si>
  <si>
    <t>住所（居所）　　又は所在地</t>
    <phoneticPr fontId="1"/>
  </si>
  <si>
    <t>氏名又は名称</t>
    <phoneticPr fontId="1"/>
  </si>
  <si>
    <t>（右詰で記載してください。）</t>
    <rPh sb="1" eb="2">
      <t>ミギ</t>
    </rPh>
    <rPh sb="2" eb="3">
      <t>ツメ</t>
    </rPh>
    <rPh sb="4" eb="6">
      <t>キサイ</t>
    </rPh>
    <phoneticPr fontId="1"/>
  </si>
  <si>
    <t>住宅借入金等特別控除適用数</t>
    <rPh sb="0" eb="2">
      <t>ジュウタク</t>
    </rPh>
    <rPh sb="2" eb="4">
      <t>カリイレ</t>
    </rPh>
    <rPh sb="4" eb="5">
      <t>キン</t>
    </rPh>
    <rPh sb="5" eb="6">
      <t>トウ</t>
    </rPh>
    <rPh sb="6" eb="8">
      <t>トクベツ</t>
    </rPh>
    <rPh sb="8" eb="10">
      <t>コウジョ</t>
    </rPh>
    <rPh sb="10" eb="12">
      <t>テキヨウ</t>
    </rPh>
    <rPh sb="12" eb="13">
      <t>スウ</t>
    </rPh>
    <phoneticPr fontId="1"/>
  </si>
  <si>
    <t>支   払　を受け　　る者</t>
    <phoneticPr fontId="1"/>
  </si>
  <si>
    <t>５人目以降の控除対象扶養親族の個人番号</t>
    <rPh sb="1" eb="2">
      <t>ニン</t>
    </rPh>
    <rPh sb="2" eb="3">
      <t>メ</t>
    </rPh>
    <rPh sb="3" eb="5">
      <t>イコウ</t>
    </rPh>
    <rPh sb="6" eb="8">
      <t>コウジョ</t>
    </rPh>
    <rPh sb="8" eb="10">
      <t>タイショウ</t>
    </rPh>
    <rPh sb="10" eb="12">
      <t>フヨウ</t>
    </rPh>
    <rPh sb="12" eb="14">
      <t>シンゾク</t>
    </rPh>
    <rPh sb="15" eb="17">
      <t>コジン</t>
    </rPh>
    <rPh sb="17" eb="19">
      <t>バンゴウ</t>
    </rPh>
    <phoneticPr fontId="1"/>
  </si>
  <si>
    <t>５人目以降の１６歳未満の扶養親族等の個人番号</t>
    <rPh sb="1" eb="2">
      <t>ニン</t>
    </rPh>
    <rPh sb="2" eb="3">
      <t>メ</t>
    </rPh>
    <rPh sb="3" eb="5">
      <t>イコウ</t>
    </rPh>
    <rPh sb="8" eb="9">
      <t>サイ</t>
    </rPh>
    <rPh sb="9" eb="11">
      <t>ミマン</t>
    </rPh>
    <rPh sb="12" eb="14">
      <t>フヨウ</t>
    </rPh>
    <rPh sb="14" eb="16">
      <t>シンゾク</t>
    </rPh>
    <rPh sb="16" eb="17">
      <t>トウ</t>
    </rPh>
    <rPh sb="18" eb="20">
      <t>コジン</t>
    </rPh>
    <rPh sb="20" eb="22">
      <t>バンゴウ</t>
    </rPh>
    <phoneticPr fontId="1"/>
  </si>
  <si>
    <t>の有無等</t>
    <phoneticPr fontId="1"/>
  </si>
  <si>
    <t>（役職名）</t>
    <rPh sb="1" eb="4">
      <t>ヤクショクメイ</t>
    </rPh>
    <phoneticPr fontId="1"/>
  </si>
  <si>
    <t>障 害 者 の 数　　　　　　　　（本人を除く）</t>
    <rPh sb="0" eb="1">
      <t>ショウ</t>
    </rPh>
    <rPh sb="2" eb="3">
      <t>ガイ</t>
    </rPh>
    <rPh sb="4" eb="5">
      <t>モノ</t>
    </rPh>
    <rPh sb="8" eb="9">
      <t>カズ</t>
    </rPh>
    <rPh sb="18" eb="20">
      <t>ホンニン</t>
    </rPh>
    <rPh sb="21" eb="22">
      <t>ノゾ</t>
    </rPh>
    <phoneticPr fontId="1"/>
  </si>
  <si>
    <t>新個人年金         保険料の金額</t>
    <rPh sb="0" eb="1">
      <t>シン</t>
    </rPh>
    <rPh sb="1" eb="3">
      <t>コジン</t>
    </rPh>
    <rPh sb="3" eb="5">
      <t>ネンキン</t>
    </rPh>
    <rPh sb="14" eb="16">
      <t>ホケン</t>
    </rPh>
    <rPh sb="16" eb="17">
      <t>リョウ</t>
    </rPh>
    <rPh sb="18" eb="20">
      <t>キンガク</t>
    </rPh>
    <phoneticPr fontId="1"/>
  </si>
  <si>
    <t>旧個人年金      保険料の金額</t>
    <rPh sb="0" eb="1">
      <t>キュウ</t>
    </rPh>
    <rPh sb="1" eb="3">
      <t>コジン</t>
    </rPh>
    <rPh sb="3" eb="5">
      <t>ネンキン</t>
    </rPh>
    <rPh sb="11" eb="13">
      <t>ホケン</t>
    </rPh>
    <rPh sb="13" eb="14">
      <t>リョウ</t>
    </rPh>
    <rPh sb="15" eb="17">
      <t>キンガク</t>
    </rPh>
    <phoneticPr fontId="1"/>
  </si>
  <si>
    <t>同居　　　　老親等</t>
    <rPh sb="0" eb="2">
      <t>ドウキョ</t>
    </rPh>
    <rPh sb="6" eb="8">
      <t>ロウシン</t>
    </rPh>
    <rPh sb="8" eb="9">
      <t>トウ</t>
    </rPh>
    <phoneticPr fontId="1"/>
  </si>
  <si>
    <t>年金</t>
    <rPh sb="0" eb="2">
      <t>ネンキン</t>
    </rPh>
    <phoneticPr fontId="1"/>
  </si>
  <si>
    <t>合計</t>
    <rPh sb="0" eb="2">
      <t>ゴウケイ</t>
    </rPh>
    <phoneticPr fontId="1"/>
  </si>
  <si>
    <t>同居特別</t>
    <rPh sb="0" eb="2">
      <t>ドウキョ</t>
    </rPh>
    <rPh sb="2" eb="4">
      <t>トクベツ</t>
    </rPh>
    <phoneticPr fontId="1"/>
  </si>
  <si>
    <t>（市区町村提出用）</t>
    <rPh sb="1" eb="3">
      <t>シク</t>
    </rPh>
    <rPh sb="3" eb="5">
      <t>チョウソン</t>
    </rPh>
    <rPh sb="5" eb="8">
      <t>テイシュツヨウ</t>
    </rPh>
    <phoneticPr fontId="1"/>
  </si>
  <si>
    <t>※</t>
    <phoneticPr fontId="1"/>
  </si>
  <si>
    <t>※</t>
    <phoneticPr fontId="1"/>
  </si>
  <si>
    <t>種　　　別</t>
    <phoneticPr fontId="1"/>
  </si>
  <si>
    <t>支　払　金　額</t>
    <phoneticPr fontId="1"/>
  </si>
  <si>
    <t>給与所得控除後の金額</t>
    <phoneticPr fontId="1"/>
  </si>
  <si>
    <t>源  泉  徴  収  税  額</t>
    <phoneticPr fontId="1"/>
  </si>
  <si>
    <t>支 払 者</t>
    <phoneticPr fontId="1"/>
  </si>
  <si>
    <t>住所（居所）　　又は所在地</t>
    <phoneticPr fontId="1"/>
  </si>
  <si>
    <t>氏名又は名称</t>
    <phoneticPr fontId="1"/>
  </si>
  <si>
    <t>（フリガナ）</t>
    <phoneticPr fontId="1"/>
  </si>
  <si>
    <t>（フリガナ）</t>
    <phoneticPr fontId="1"/>
  </si>
  <si>
    <t>給与所得の源泉徴収票</t>
    <phoneticPr fontId="1"/>
  </si>
  <si>
    <t>給与支払報告書（個人別明細書)</t>
    <phoneticPr fontId="1"/>
  </si>
  <si>
    <t>住所</t>
    <rPh sb="0" eb="2">
      <t>ジュウショ</t>
    </rPh>
    <phoneticPr fontId="1"/>
  </si>
  <si>
    <t>番号1</t>
    <rPh sb="0" eb="2">
      <t>バンゴウ</t>
    </rPh>
    <phoneticPr fontId="1"/>
  </si>
  <si>
    <t>番号2</t>
    <rPh sb="0" eb="2">
      <t>バンゴウ</t>
    </rPh>
    <phoneticPr fontId="1"/>
  </si>
  <si>
    <t>番号3</t>
    <rPh sb="0" eb="2">
      <t>バンゴウ</t>
    </rPh>
    <phoneticPr fontId="1"/>
  </si>
  <si>
    <t>番号4</t>
    <rPh sb="0" eb="2">
      <t>バンゴウ</t>
    </rPh>
    <phoneticPr fontId="1"/>
  </si>
  <si>
    <t>年末調整の要否</t>
    <rPh sb="0" eb="2">
      <t>ネンマツ</t>
    </rPh>
    <rPh sb="2" eb="4">
      <t>チョウセイ</t>
    </rPh>
    <rPh sb="5" eb="7">
      <t>ヨウヒ</t>
    </rPh>
    <phoneticPr fontId="1"/>
  </si>
  <si>
    <t>ＩＤ</t>
    <phoneticPr fontId="1"/>
  </si>
  <si>
    <t>フリガナ1</t>
    <phoneticPr fontId="1"/>
  </si>
  <si>
    <t>フリガナ2</t>
    <phoneticPr fontId="1"/>
  </si>
  <si>
    <t>氏名1</t>
    <rPh sb="0" eb="2">
      <t>シメイ</t>
    </rPh>
    <phoneticPr fontId="1"/>
  </si>
  <si>
    <t>氏名2</t>
    <rPh sb="0" eb="2">
      <t>シメイ</t>
    </rPh>
    <phoneticPr fontId="1"/>
  </si>
  <si>
    <t>役職</t>
    <rPh sb="0" eb="2">
      <t>ヤクショク</t>
    </rPh>
    <phoneticPr fontId="1"/>
  </si>
  <si>
    <t>受給者番号</t>
    <rPh sb="0" eb="3">
      <t>ジュキュウシャ</t>
    </rPh>
    <rPh sb="3" eb="5">
      <t>バンゴウ</t>
    </rPh>
    <phoneticPr fontId="1"/>
  </si>
  <si>
    <t>郵便番号1</t>
    <rPh sb="0" eb="4">
      <t>ユウビンバンゴウ</t>
    </rPh>
    <phoneticPr fontId="1"/>
  </si>
  <si>
    <t>郵便番号2</t>
    <rPh sb="0" eb="4">
      <t>ユウビンバンゴウ</t>
    </rPh>
    <phoneticPr fontId="1"/>
  </si>
  <si>
    <t>住所</t>
    <rPh sb="0" eb="2">
      <t>ジュウショ</t>
    </rPh>
    <phoneticPr fontId="1"/>
  </si>
  <si>
    <t>個人番号1</t>
    <rPh sb="0" eb="2">
      <t>コジン</t>
    </rPh>
    <rPh sb="2" eb="4">
      <t>バンゴウ</t>
    </rPh>
    <phoneticPr fontId="1"/>
  </si>
  <si>
    <t>個人番号2</t>
    <rPh sb="0" eb="2">
      <t>コジン</t>
    </rPh>
    <rPh sb="2" eb="4">
      <t>バンゴウ</t>
    </rPh>
    <phoneticPr fontId="1"/>
  </si>
  <si>
    <t>個人番号3</t>
    <rPh sb="0" eb="2">
      <t>コジン</t>
    </rPh>
    <rPh sb="2" eb="4">
      <t>バンゴウ</t>
    </rPh>
    <phoneticPr fontId="1"/>
  </si>
  <si>
    <t>年</t>
    <rPh sb="0" eb="1">
      <t>ネン</t>
    </rPh>
    <phoneticPr fontId="1"/>
  </si>
  <si>
    <t>月</t>
    <rPh sb="0" eb="1">
      <t>ツキ</t>
    </rPh>
    <phoneticPr fontId="1"/>
  </si>
  <si>
    <t>日</t>
    <rPh sb="0" eb="1">
      <t>ヒ</t>
    </rPh>
    <phoneticPr fontId="1"/>
  </si>
  <si>
    <t>種別</t>
    <rPh sb="0" eb="2">
      <t>シュベツ</t>
    </rPh>
    <phoneticPr fontId="1"/>
  </si>
  <si>
    <t>扶養申告書</t>
    <rPh sb="0" eb="2">
      <t>フヨウ</t>
    </rPh>
    <rPh sb="2" eb="4">
      <t>シンコク</t>
    </rPh>
    <rPh sb="4" eb="5">
      <t>ショ</t>
    </rPh>
    <phoneticPr fontId="1"/>
  </si>
  <si>
    <t>就職</t>
    <rPh sb="0" eb="2">
      <t>シュウショク</t>
    </rPh>
    <phoneticPr fontId="1"/>
  </si>
  <si>
    <t>退職</t>
    <rPh sb="0" eb="2">
      <t>タイショク</t>
    </rPh>
    <phoneticPr fontId="1"/>
  </si>
  <si>
    <t>賞月1</t>
    <rPh sb="0" eb="1">
      <t>ショウ</t>
    </rPh>
    <rPh sb="1" eb="2">
      <t>ツキ</t>
    </rPh>
    <phoneticPr fontId="1"/>
  </si>
  <si>
    <t>賞月2</t>
    <rPh sb="0" eb="1">
      <t>ショウ</t>
    </rPh>
    <rPh sb="1" eb="2">
      <t>ツキ</t>
    </rPh>
    <phoneticPr fontId="1"/>
  </si>
  <si>
    <t>賞月3</t>
    <rPh sb="0" eb="1">
      <t>ショウ</t>
    </rPh>
    <rPh sb="1" eb="2">
      <t>ツキ</t>
    </rPh>
    <phoneticPr fontId="1"/>
  </si>
  <si>
    <t>賞月4</t>
    <rPh sb="0" eb="1">
      <t>ショウ</t>
    </rPh>
    <rPh sb="1" eb="2">
      <t>ツキ</t>
    </rPh>
    <phoneticPr fontId="1"/>
  </si>
  <si>
    <t>賞日1</t>
    <rPh sb="0" eb="1">
      <t>ショウ</t>
    </rPh>
    <rPh sb="1" eb="2">
      <t>ヒ</t>
    </rPh>
    <phoneticPr fontId="1"/>
  </si>
  <si>
    <t>賞日2</t>
    <rPh sb="0" eb="1">
      <t>ショウ</t>
    </rPh>
    <rPh sb="1" eb="2">
      <t>ヒ</t>
    </rPh>
    <phoneticPr fontId="1"/>
  </si>
  <si>
    <t>賞日3</t>
    <rPh sb="0" eb="1">
      <t>ショウ</t>
    </rPh>
    <rPh sb="1" eb="2">
      <t>ヒ</t>
    </rPh>
    <phoneticPr fontId="1"/>
  </si>
  <si>
    <t>賞日4</t>
    <rPh sb="0" eb="1">
      <t>ショウ</t>
    </rPh>
    <rPh sb="1" eb="2">
      <t>ヒ</t>
    </rPh>
    <phoneticPr fontId="1"/>
  </si>
  <si>
    <t>賞扶1</t>
    <rPh sb="0" eb="1">
      <t>ショウ</t>
    </rPh>
    <rPh sb="1" eb="2">
      <t>フ</t>
    </rPh>
    <phoneticPr fontId="1"/>
  </si>
  <si>
    <t>賞扶2</t>
    <rPh sb="0" eb="1">
      <t>ショウ</t>
    </rPh>
    <rPh sb="1" eb="2">
      <t>フ</t>
    </rPh>
    <phoneticPr fontId="1"/>
  </si>
  <si>
    <t>賞扶3</t>
    <rPh sb="0" eb="1">
      <t>ショウ</t>
    </rPh>
    <rPh sb="1" eb="2">
      <t>フ</t>
    </rPh>
    <phoneticPr fontId="1"/>
  </si>
  <si>
    <t>賞扶4</t>
    <rPh sb="0" eb="1">
      <t>ショウ</t>
    </rPh>
    <rPh sb="1" eb="2">
      <t>フ</t>
    </rPh>
    <phoneticPr fontId="1"/>
  </si>
  <si>
    <t>賞％1</t>
    <rPh sb="0" eb="1">
      <t>ショウ</t>
    </rPh>
    <phoneticPr fontId="1"/>
  </si>
  <si>
    <t>賞％2</t>
    <rPh sb="0" eb="1">
      <t>ショウ</t>
    </rPh>
    <phoneticPr fontId="1"/>
  </si>
  <si>
    <t>賞％3</t>
    <rPh sb="0" eb="1">
      <t>ショウ</t>
    </rPh>
    <phoneticPr fontId="1"/>
  </si>
  <si>
    <t>賞％4</t>
    <rPh sb="0" eb="1">
      <t>ショウ</t>
    </rPh>
    <phoneticPr fontId="1"/>
  </si>
  <si>
    <t>給税1</t>
    <rPh sb="0" eb="1">
      <t>キュウ</t>
    </rPh>
    <rPh sb="1" eb="2">
      <t>ゼイ</t>
    </rPh>
    <phoneticPr fontId="1"/>
  </si>
  <si>
    <t>給月1</t>
    <rPh sb="0" eb="1">
      <t>キュウ</t>
    </rPh>
    <rPh sb="1" eb="2">
      <t>ツキ</t>
    </rPh>
    <phoneticPr fontId="1"/>
  </si>
  <si>
    <t>給月2</t>
    <rPh sb="0" eb="1">
      <t>キュウ</t>
    </rPh>
    <rPh sb="1" eb="2">
      <t>ツキ</t>
    </rPh>
    <phoneticPr fontId="1"/>
  </si>
  <si>
    <t>給月3</t>
    <rPh sb="0" eb="1">
      <t>キュウ</t>
    </rPh>
    <rPh sb="1" eb="2">
      <t>ツキ</t>
    </rPh>
    <phoneticPr fontId="1"/>
  </si>
  <si>
    <t>給月4</t>
    <rPh sb="0" eb="1">
      <t>キュウ</t>
    </rPh>
    <rPh sb="1" eb="2">
      <t>ツキ</t>
    </rPh>
    <phoneticPr fontId="1"/>
  </si>
  <si>
    <t>給月5</t>
    <rPh sb="0" eb="1">
      <t>キュウ</t>
    </rPh>
    <rPh sb="1" eb="2">
      <t>ツキ</t>
    </rPh>
    <phoneticPr fontId="1"/>
  </si>
  <si>
    <t>給月6</t>
    <rPh sb="0" eb="1">
      <t>キュウ</t>
    </rPh>
    <rPh sb="1" eb="2">
      <t>ツキ</t>
    </rPh>
    <phoneticPr fontId="1"/>
  </si>
  <si>
    <t>給月7</t>
    <rPh sb="0" eb="1">
      <t>キュウ</t>
    </rPh>
    <rPh sb="1" eb="2">
      <t>ツキ</t>
    </rPh>
    <phoneticPr fontId="1"/>
  </si>
  <si>
    <t>給月8</t>
    <rPh sb="0" eb="1">
      <t>キュウ</t>
    </rPh>
    <rPh sb="1" eb="2">
      <t>ツキ</t>
    </rPh>
    <phoneticPr fontId="1"/>
  </si>
  <si>
    <t>給月9</t>
    <rPh sb="0" eb="1">
      <t>キュウ</t>
    </rPh>
    <rPh sb="1" eb="2">
      <t>ツキ</t>
    </rPh>
    <phoneticPr fontId="1"/>
  </si>
  <si>
    <t>給月10</t>
    <rPh sb="0" eb="1">
      <t>キュウ</t>
    </rPh>
    <rPh sb="1" eb="2">
      <t>ツキ</t>
    </rPh>
    <phoneticPr fontId="1"/>
  </si>
  <si>
    <t>給月11</t>
    <rPh sb="0" eb="1">
      <t>キュウ</t>
    </rPh>
    <rPh sb="1" eb="2">
      <t>ツキ</t>
    </rPh>
    <phoneticPr fontId="1"/>
  </si>
  <si>
    <t>給月12</t>
    <rPh sb="0" eb="1">
      <t>キュウ</t>
    </rPh>
    <rPh sb="1" eb="2">
      <t>ツキ</t>
    </rPh>
    <phoneticPr fontId="1"/>
  </si>
  <si>
    <t>給日1</t>
    <rPh sb="0" eb="1">
      <t>キュウ</t>
    </rPh>
    <rPh sb="1" eb="2">
      <t>ヒ</t>
    </rPh>
    <phoneticPr fontId="1"/>
  </si>
  <si>
    <t>給日2</t>
    <rPh sb="0" eb="1">
      <t>キュウ</t>
    </rPh>
    <rPh sb="1" eb="2">
      <t>ヒ</t>
    </rPh>
    <phoneticPr fontId="1"/>
  </si>
  <si>
    <t>給日3</t>
    <rPh sb="0" eb="1">
      <t>キュウ</t>
    </rPh>
    <rPh sb="1" eb="2">
      <t>ヒ</t>
    </rPh>
    <phoneticPr fontId="1"/>
  </si>
  <si>
    <t>給日4</t>
    <rPh sb="0" eb="1">
      <t>キュウ</t>
    </rPh>
    <rPh sb="1" eb="2">
      <t>ヒ</t>
    </rPh>
    <phoneticPr fontId="1"/>
  </si>
  <si>
    <t>給日5</t>
    <rPh sb="0" eb="1">
      <t>キュウ</t>
    </rPh>
    <rPh sb="1" eb="2">
      <t>ヒ</t>
    </rPh>
    <phoneticPr fontId="1"/>
  </si>
  <si>
    <t>給日6</t>
    <rPh sb="0" eb="1">
      <t>キュウ</t>
    </rPh>
    <rPh sb="1" eb="2">
      <t>ヒ</t>
    </rPh>
    <phoneticPr fontId="1"/>
  </si>
  <si>
    <t>給日7</t>
    <rPh sb="0" eb="1">
      <t>キュウ</t>
    </rPh>
    <rPh sb="1" eb="2">
      <t>ヒ</t>
    </rPh>
    <phoneticPr fontId="1"/>
  </si>
  <si>
    <t>給日8</t>
    <rPh sb="0" eb="1">
      <t>キュウ</t>
    </rPh>
    <rPh sb="1" eb="2">
      <t>ヒ</t>
    </rPh>
    <phoneticPr fontId="1"/>
  </si>
  <si>
    <t>給日9</t>
    <rPh sb="0" eb="1">
      <t>キュウ</t>
    </rPh>
    <rPh sb="1" eb="2">
      <t>ヒ</t>
    </rPh>
    <phoneticPr fontId="1"/>
  </si>
  <si>
    <t>給日10</t>
    <rPh sb="0" eb="1">
      <t>キュウ</t>
    </rPh>
    <rPh sb="1" eb="2">
      <t>ヒ</t>
    </rPh>
    <phoneticPr fontId="1"/>
  </si>
  <si>
    <t>給日11</t>
    <rPh sb="0" eb="1">
      <t>キュウ</t>
    </rPh>
    <rPh sb="1" eb="2">
      <t>ヒ</t>
    </rPh>
    <phoneticPr fontId="1"/>
  </si>
  <si>
    <t>給日12</t>
    <rPh sb="0" eb="1">
      <t>キュウ</t>
    </rPh>
    <rPh sb="1" eb="2">
      <t>ヒ</t>
    </rPh>
    <phoneticPr fontId="1"/>
  </si>
  <si>
    <t>給税2</t>
    <rPh sb="0" eb="1">
      <t>キュウ</t>
    </rPh>
    <rPh sb="1" eb="2">
      <t>ゼイ</t>
    </rPh>
    <phoneticPr fontId="1"/>
  </si>
  <si>
    <t>給税3</t>
    <rPh sb="0" eb="1">
      <t>キュウ</t>
    </rPh>
    <rPh sb="1" eb="2">
      <t>ゼイ</t>
    </rPh>
    <phoneticPr fontId="1"/>
  </si>
  <si>
    <t>給税4</t>
    <rPh sb="0" eb="1">
      <t>キュウ</t>
    </rPh>
    <rPh sb="1" eb="2">
      <t>ゼイ</t>
    </rPh>
    <phoneticPr fontId="1"/>
  </si>
  <si>
    <t>給税5</t>
    <rPh sb="0" eb="1">
      <t>キュウ</t>
    </rPh>
    <rPh sb="1" eb="2">
      <t>ゼイ</t>
    </rPh>
    <phoneticPr fontId="1"/>
  </si>
  <si>
    <t>給税6</t>
    <rPh sb="0" eb="1">
      <t>キュウ</t>
    </rPh>
    <rPh sb="1" eb="2">
      <t>ゼイ</t>
    </rPh>
    <phoneticPr fontId="1"/>
  </si>
  <si>
    <t>給税7</t>
    <rPh sb="0" eb="1">
      <t>キュウ</t>
    </rPh>
    <rPh sb="1" eb="2">
      <t>ゼイ</t>
    </rPh>
    <phoneticPr fontId="1"/>
  </si>
  <si>
    <t>給税8</t>
    <rPh sb="0" eb="1">
      <t>キュウ</t>
    </rPh>
    <rPh sb="1" eb="2">
      <t>ゼイ</t>
    </rPh>
    <phoneticPr fontId="1"/>
  </si>
  <si>
    <t>給税9</t>
    <rPh sb="0" eb="1">
      <t>キュウ</t>
    </rPh>
    <rPh sb="1" eb="2">
      <t>ゼイ</t>
    </rPh>
    <phoneticPr fontId="1"/>
  </si>
  <si>
    <t>給税10</t>
    <rPh sb="0" eb="1">
      <t>キュウ</t>
    </rPh>
    <rPh sb="1" eb="2">
      <t>ゼイ</t>
    </rPh>
    <phoneticPr fontId="1"/>
  </si>
  <si>
    <t>給税11</t>
    <rPh sb="0" eb="1">
      <t>キュウ</t>
    </rPh>
    <rPh sb="1" eb="2">
      <t>ゼイ</t>
    </rPh>
    <phoneticPr fontId="1"/>
  </si>
  <si>
    <t>給税12</t>
    <rPh sb="0" eb="1">
      <t>キュウ</t>
    </rPh>
    <rPh sb="1" eb="2">
      <t>ゼイ</t>
    </rPh>
    <phoneticPr fontId="1"/>
  </si>
  <si>
    <t>賞税1</t>
    <rPh sb="0" eb="1">
      <t>ショウ</t>
    </rPh>
    <rPh sb="1" eb="2">
      <t>ゼイ</t>
    </rPh>
    <phoneticPr fontId="1"/>
  </si>
  <si>
    <t>賞税2</t>
    <rPh sb="0" eb="1">
      <t>ショウ</t>
    </rPh>
    <rPh sb="1" eb="2">
      <t>ゼイ</t>
    </rPh>
    <phoneticPr fontId="1"/>
  </si>
  <si>
    <t>賞税3</t>
    <rPh sb="0" eb="1">
      <t>ショウ</t>
    </rPh>
    <rPh sb="1" eb="2">
      <t>ゼイ</t>
    </rPh>
    <phoneticPr fontId="1"/>
  </si>
  <si>
    <t>賞税4</t>
    <rPh sb="0" eb="1">
      <t>ショウ</t>
    </rPh>
    <rPh sb="1" eb="2">
      <t>ゼイ</t>
    </rPh>
    <phoneticPr fontId="1"/>
  </si>
  <si>
    <t>前税</t>
    <rPh sb="0" eb="1">
      <t>マエ</t>
    </rPh>
    <rPh sb="1" eb="2">
      <t>ゼイ</t>
    </rPh>
    <phoneticPr fontId="1"/>
  </si>
  <si>
    <t>障害者特別</t>
    <rPh sb="0" eb="3">
      <t>ショウガイシャ</t>
    </rPh>
    <rPh sb="3" eb="5">
      <t>トクベツ</t>
    </rPh>
    <phoneticPr fontId="1"/>
  </si>
  <si>
    <t>障害者その他</t>
    <rPh sb="0" eb="3">
      <t>ショウガイシャ</t>
    </rPh>
    <rPh sb="5" eb="6">
      <t>タ</t>
    </rPh>
    <phoneticPr fontId="1"/>
  </si>
  <si>
    <t>配偶者の有無</t>
    <rPh sb="0" eb="3">
      <t>ハイグウシャ</t>
    </rPh>
    <rPh sb="4" eb="6">
      <t>ウム</t>
    </rPh>
    <phoneticPr fontId="1"/>
  </si>
  <si>
    <t>配偶者の合計所得金額</t>
    <rPh sb="0" eb="3">
      <t>ハイグウシャ</t>
    </rPh>
    <rPh sb="4" eb="6">
      <t>ゴウケイ</t>
    </rPh>
    <rPh sb="6" eb="8">
      <t>ショトク</t>
    </rPh>
    <rPh sb="8" eb="10">
      <t>キンガク</t>
    </rPh>
    <phoneticPr fontId="1"/>
  </si>
  <si>
    <t>配偶者フリガナ</t>
    <rPh sb="0" eb="3">
      <t>ハイグウシャ</t>
    </rPh>
    <phoneticPr fontId="1"/>
  </si>
  <si>
    <t>配偶者氏名</t>
    <rPh sb="0" eb="3">
      <t>ハイグウシャ</t>
    </rPh>
    <rPh sb="3" eb="5">
      <t>シメイ</t>
    </rPh>
    <phoneticPr fontId="1"/>
  </si>
  <si>
    <t>配偶者区分</t>
    <rPh sb="0" eb="3">
      <t>ハイグウシャ</t>
    </rPh>
    <rPh sb="3" eb="5">
      <t>クブン</t>
    </rPh>
    <phoneticPr fontId="1"/>
  </si>
  <si>
    <t>配偶者番号1</t>
    <rPh sb="0" eb="3">
      <t>ハイグウシャ</t>
    </rPh>
    <rPh sb="3" eb="5">
      <t>バンゴウ</t>
    </rPh>
    <phoneticPr fontId="1"/>
  </si>
  <si>
    <t>配偶者番号2</t>
    <rPh sb="0" eb="3">
      <t>ハイグウシャ</t>
    </rPh>
    <rPh sb="3" eb="5">
      <t>バンゴウ</t>
    </rPh>
    <phoneticPr fontId="1"/>
  </si>
  <si>
    <t>配偶者番号3</t>
    <rPh sb="0" eb="3">
      <t>ハイグウシャ</t>
    </rPh>
    <rPh sb="3" eb="5">
      <t>バンゴウ</t>
    </rPh>
    <phoneticPr fontId="1"/>
  </si>
  <si>
    <t>ﾌﾖｳ1</t>
    <phoneticPr fontId="1"/>
  </si>
  <si>
    <t>ﾌﾖｳ2</t>
  </si>
  <si>
    <t>ﾌﾖｳ3</t>
  </si>
  <si>
    <t>ﾌﾖｳ4</t>
  </si>
  <si>
    <t>ﾌﾖｳ5</t>
  </si>
  <si>
    <t>ﾌﾖｳ6</t>
  </si>
  <si>
    <t>ﾌﾖｳ7</t>
  </si>
  <si>
    <t>ﾌﾖｳ8</t>
  </si>
  <si>
    <t>ﾌﾖｳ9</t>
  </si>
  <si>
    <t>ﾌﾖｳ10</t>
  </si>
  <si>
    <t>扶1</t>
    <rPh sb="0" eb="1">
      <t>フ</t>
    </rPh>
    <phoneticPr fontId="1"/>
  </si>
  <si>
    <t>扶2</t>
    <rPh sb="0" eb="1">
      <t>フ</t>
    </rPh>
    <phoneticPr fontId="1"/>
  </si>
  <si>
    <t>扶3</t>
    <rPh sb="0" eb="1">
      <t>フ</t>
    </rPh>
    <phoneticPr fontId="1"/>
  </si>
  <si>
    <t>扶4</t>
    <rPh sb="0" eb="1">
      <t>フ</t>
    </rPh>
    <phoneticPr fontId="1"/>
  </si>
  <si>
    <t>扶5</t>
    <rPh sb="0" eb="1">
      <t>フ</t>
    </rPh>
    <phoneticPr fontId="1"/>
  </si>
  <si>
    <t>扶6</t>
    <rPh sb="0" eb="1">
      <t>フ</t>
    </rPh>
    <phoneticPr fontId="1"/>
  </si>
  <si>
    <t>扶7</t>
    <rPh sb="0" eb="1">
      <t>フ</t>
    </rPh>
    <phoneticPr fontId="1"/>
  </si>
  <si>
    <t>扶8</t>
    <rPh sb="0" eb="1">
      <t>フ</t>
    </rPh>
    <phoneticPr fontId="1"/>
  </si>
  <si>
    <t>扶9</t>
    <rPh sb="0" eb="1">
      <t>フ</t>
    </rPh>
    <phoneticPr fontId="1"/>
  </si>
  <si>
    <t>扶10</t>
    <rPh sb="0" eb="1">
      <t>フ</t>
    </rPh>
    <phoneticPr fontId="1"/>
  </si>
  <si>
    <t>種類1</t>
    <rPh sb="0" eb="2">
      <t>シュルイ</t>
    </rPh>
    <phoneticPr fontId="1"/>
  </si>
  <si>
    <t>種類2</t>
    <rPh sb="0" eb="2">
      <t>シュルイ</t>
    </rPh>
    <phoneticPr fontId="1"/>
  </si>
  <si>
    <t>種類3</t>
    <rPh sb="0" eb="2">
      <t>シュルイ</t>
    </rPh>
    <phoneticPr fontId="1"/>
  </si>
  <si>
    <t>種類4</t>
    <rPh sb="0" eb="2">
      <t>シュルイ</t>
    </rPh>
    <phoneticPr fontId="1"/>
  </si>
  <si>
    <t>種類5</t>
    <rPh sb="0" eb="2">
      <t>シュルイ</t>
    </rPh>
    <phoneticPr fontId="1"/>
  </si>
  <si>
    <t>種類6</t>
    <rPh sb="0" eb="2">
      <t>シュルイ</t>
    </rPh>
    <phoneticPr fontId="1"/>
  </si>
  <si>
    <t>番1</t>
    <rPh sb="0" eb="1">
      <t>バン</t>
    </rPh>
    <phoneticPr fontId="1"/>
  </si>
  <si>
    <t>番2</t>
    <rPh sb="0" eb="1">
      <t>バン</t>
    </rPh>
    <phoneticPr fontId="1"/>
  </si>
  <si>
    <t>番3</t>
    <rPh sb="0" eb="1">
      <t>バン</t>
    </rPh>
    <phoneticPr fontId="1"/>
  </si>
  <si>
    <t>番4</t>
    <rPh sb="0" eb="1">
      <t>バン</t>
    </rPh>
    <phoneticPr fontId="1"/>
  </si>
  <si>
    <t>番5</t>
    <rPh sb="0" eb="1">
      <t>バン</t>
    </rPh>
    <phoneticPr fontId="1"/>
  </si>
  <si>
    <t>番6</t>
    <rPh sb="0" eb="1">
      <t>バン</t>
    </rPh>
    <phoneticPr fontId="1"/>
  </si>
  <si>
    <t>番7</t>
    <rPh sb="0" eb="1">
      <t>バン</t>
    </rPh>
    <phoneticPr fontId="1"/>
  </si>
  <si>
    <t>番8</t>
    <rPh sb="0" eb="1">
      <t>バン</t>
    </rPh>
    <phoneticPr fontId="1"/>
  </si>
  <si>
    <t>番9</t>
    <rPh sb="0" eb="1">
      <t>バン</t>
    </rPh>
    <phoneticPr fontId="1"/>
  </si>
  <si>
    <t>番10</t>
    <rPh sb="0" eb="1">
      <t>バン</t>
    </rPh>
    <phoneticPr fontId="1"/>
  </si>
  <si>
    <t>番11</t>
    <rPh sb="0" eb="1">
      <t>バン</t>
    </rPh>
    <phoneticPr fontId="1"/>
  </si>
  <si>
    <t>番12</t>
    <rPh sb="0" eb="1">
      <t>バン</t>
    </rPh>
    <phoneticPr fontId="1"/>
  </si>
  <si>
    <t>番13</t>
    <rPh sb="0" eb="1">
      <t>バン</t>
    </rPh>
    <phoneticPr fontId="1"/>
  </si>
  <si>
    <t>番14</t>
    <rPh sb="0" eb="1">
      <t>バン</t>
    </rPh>
    <phoneticPr fontId="1"/>
  </si>
  <si>
    <t>番15</t>
    <rPh sb="0" eb="1">
      <t>バン</t>
    </rPh>
    <phoneticPr fontId="1"/>
  </si>
  <si>
    <t>番16</t>
    <rPh sb="0" eb="1">
      <t>バン</t>
    </rPh>
    <phoneticPr fontId="1"/>
  </si>
  <si>
    <t>番17</t>
    <rPh sb="0" eb="1">
      <t>バン</t>
    </rPh>
    <phoneticPr fontId="1"/>
  </si>
  <si>
    <t>番18</t>
    <rPh sb="0" eb="1">
      <t>バン</t>
    </rPh>
    <phoneticPr fontId="1"/>
  </si>
  <si>
    <t>番19</t>
    <rPh sb="0" eb="1">
      <t>バン</t>
    </rPh>
    <phoneticPr fontId="1"/>
  </si>
  <si>
    <t>番20</t>
    <rPh sb="0" eb="1">
      <t>バン</t>
    </rPh>
    <phoneticPr fontId="1"/>
  </si>
  <si>
    <t>番21</t>
    <rPh sb="0" eb="1">
      <t>バン</t>
    </rPh>
    <phoneticPr fontId="1"/>
  </si>
  <si>
    <t>番22</t>
    <rPh sb="0" eb="1">
      <t>バン</t>
    </rPh>
    <phoneticPr fontId="1"/>
  </si>
  <si>
    <t>番23</t>
    <rPh sb="0" eb="1">
      <t>バン</t>
    </rPh>
    <phoneticPr fontId="1"/>
  </si>
  <si>
    <t>番24</t>
    <rPh sb="0" eb="1">
      <t>バン</t>
    </rPh>
    <phoneticPr fontId="1"/>
  </si>
  <si>
    <t>番25</t>
    <rPh sb="0" eb="1">
      <t>バン</t>
    </rPh>
    <phoneticPr fontId="1"/>
  </si>
  <si>
    <t>番26</t>
    <rPh sb="0" eb="1">
      <t>バン</t>
    </rPh>
    <phoneticPr fontId="1"/>
  </si>
  <si>
    <t>番27</t>
    <rPh sb="0" eb="1">
      <t>バン</t>
    </rPh>
    <phoneticPr fontId="1"/>
  </si>
  <si>
    <t>番28</t>
    <rPh sb="0" eb="1">
      <t>バン</t>
    </rPh>
    <phoneticPr fontId="1"/>
  </si>
  <si>
    <t>番29</t>
    <rPh sb="0" eb="1">
      <t>バン</t>
    </rPh>
    <phoneticPr fontId="1"/>
  </si>
  <si>
    <t>番30</t>
    <rPh sb="0" eb="1">
      <t>バン</t>
    </rPh>
    <phoneticPr fontId="1"/>
  </si>
  <si>
    <t>障1</t>
    <rPh sb="0" eb="1">
      <t>ショウ</t>
    </rPh>
    <phoneticPr fontId="1"/>
  </si>
  <si>
    <t>障2</t>
    <rPh sb="0" eb="1">
      <t>ショウ</t>
    </rPh>
    <phoneticPr fontId="1"/>
  </si>
  <si>
    <t>障3</t>
    <rPh sb="0" eb="1">
      <t>ショウ</t>
    </rPh>
    <phoneticPr fontId="1"/>
  </si>
  <si>
    <t>障4</t>
    <rPh sb="0" eb="1">
      <t>ショウ</t>
    </rPh>
    <phoneticPr fontId="1"/>
  </si>
  <si>
    <t>障5</t>
    <rPh sb="0" eb="1">
      <t>ショウ</t>
    </rPh>
    <phoneticPr fontId="1"/>
  </si>
  <si>
    <t>障6</t>
    <rPh sb="0" eb="1">
      <t>ショウ</t>
    </rPh>
    <phoneticPr fontId="1"/>
  </si>
  <si>
    <t>障7</t>
    <rPh sb="0" eb="1">
      <t>ショウ</t>
    </rPh>
    <phoneticPr fontId="1"/>
  </si>
  <si>
    <t>障8</t>
    <rPh sb="0" eb="1">
      <t>ショウ</t>
    </rPh>
    <phoneticPr fontId="1"/>
  </si>
  <si>
    <t>障9</t>
    <rPh sb="0" eb="1">
      <t>ショウ</t>
    </rPh>
    <phoneticPr fontId="1"/>
  </si>
  <si>
    <t>障10</t>
    <rPh sb="0" eb="1">
      <t>ショウ</t>
    </rPh>
    <phoneticPr fontId="1"/>
  </si>
  <si>
    <t>社保</t>
    <rPh sb="0" eb="2">
      <t>シャホ</t>
    </rPh>
    <phoneticPr fontId="1"/>
  </si>
  <si>
    <t>国保</t>
    <rPh sb="0" eb="2">
      <t>コクホ</t>
    </rPh>
    <phoneticPr fontId="1"/>
  </si>
  <si>
    <t>小規模申告</t>
    <rPh sb="0" eb="3">
      <t>ショウキボ</t>
    </rPh>
    <rPh sb="3" eb="5">
      <t>シンコク</t>
    </rPh>
    <phoneticPr fontId="1"/>
  </si>
  <si>
    <t>小規模天引き</t>
    <rPh sb="0" eb="3">
      <t>ショウキボ</t>
    </rPh>
    <rPh sb="3" eb="5">
      <t>テンビ</t>
    </rPh>
    <phoneticPr fontId="1"/>
  </si>
  <si>
    <t>新一</t>
    <rPh sb="0" eb="1">
      <t>シン</t>
    </rPh>
    <rPh sb="1" eb="2">
      <t>イチ</t>
    </rPh>
    <phoneticPr fontId="1"/>
  </si>
  <si>
    <t>旧一</t>
    <rPh sb="0" eb="1">
      <t>キュウ</t>
    </rPh>
    <rPh sb="1" eb="2">
      <t>イチ</t>
    </rPh>
    <phoneticPr fontId="1"/>
  </si>
  <si>
    <t>新年</t>
    <rPh sb="0" eb="1">
      <t>シン</t>
    </rPh>
    <rPh sb="1" eb="2">
      <t>ネン</t>
    </rPh>
    <phoneticPr fontId="1"/>
  </si>
  <si>
    <t>旧年</t>
    <rPh sb="0" eb="1">
      <t>キュウ</t>
    </rPh>
    <rPh sb="1" eb="2">
      <t>ネン</t>
    </rPh>
    <phoneticPr fontId="1"/>
  </si>
  <si>
    <t>旧長</t>
    <rPh sb="0" eb="1">
      <t>キュウ</t>
    </rPh>
    <rPh sb="1" eb="2">
      <t>チョウ</t>
    </rPh>
    <phoneticPr fontId="1"/>
  </si>
  <si>
    <t>年1</t>
    <rPh sb="0" eb="1">
      <t>ネン</t>
    </rPh>
    <phoneticPr fontId="1"/>
  </si>
  <si>
    <t>年2</t>
    <rPh sb="0" eb="1">
      <t>ネン</t>
    </rPh>
    <phoneticPr fontId="1"/>
  </si>
  <si>
    <t>月1</t>
    <rPh sb="0" eb="1">
      <t>ツキ</t>
    </rPh>
    <phoneticPr fontId="1"/>
  </si>
  <si>
    <t>月2</t>
    <rPh sb="0" eb="1">
      <t>ツキ</t>
    </rPh>
    <phoneticPr fontId="1"/>
  </si>
  <si>
    <t>日1</t>
    <rPh sb="0" eb="1">
      <t>ヒ</t>
    </rPh>
    <phoneticPr fontId="1"/>
  </si>
  <si>
    <t>区分1</t>
    <rPh sb="0" eb="2">
      <t>クブン</t>
    </rPh>
    <phoneticPr fontId="1"/>
  </si>
  <si>
    <t>区分2</t>
    <rPh sb="0" eb="2">
      <t>クブン</t>
    </rPh>
    <phoneticPr fontId="1"/>
  </si>
  <si>
    <t>残高1</t>
    <rPh sb="0" eb="2">
      <t>ザンダカ</t>
    </rPh>
    <phoneticPr fontId="1"/>
  </si>
  <si>
    <t>残高2</t>
    <rPh sb="0" eb="2">
      <t>ザンダカ</t>
    </rPh>
    <phoneticPr fontId="1"/>
  </si>
  <si>
    <t>日2</t>
    <rPh sb="0" eb="1">
      <t>ヒ</t>
    </rPh>
    <phoneticPr fontId="1"/>
  </si>
  <si>
    <t>控除可能額</t>
    <rPh sb="0" eb="2">
      <t>コウジョ</t>
    </rPh>
    <rPh sb="2" eb="5">
      <t>カノウガク</t>
    </rPh>
    <phoneticPr fontId="1"/>
  </si>
  <si>
    <t>摘要</t>
    <rPh sb="0" eb="2">
      <t>テキヨウ</t>
    </rPh>
    <phoneticPr fontId="1"/>
  </si>
  <si>
    <t>同居老親等以外</t>
    <rPh sb="0" eb="2">
      <t>ドウキョ</t>
    </rPh>
    <rPh sb="2" eb="4">
      <t>ロウシン</t>
    </rPh>
    <rPh sb="4" eb="5">
      <t>トウ</t>
    </rPh>
    <rPh sb="5" eb="7">
      <t>イガイ</t>
    </rPh>
    <phoneticPr fontId="1"/>
  </si>
  <si>
    <t>非居住者の人数</t>
    <rPh sb="0" eb="4">
      <t>ヒキョジュウシャ</t>
    </rPh>
    <rPh sb="5" eb="7">
      <t>ニンズウ</t>
    </rPh>
    <phoneticPr fontId="1"/>
  </si>
  <si>
    <t>配偶者障害者控除</t>
    <rPh sb="0" eb="3">
      <t>ハイグウシャ</t>
    </rPh>
    <rPh sb="3" eb="6">
      <t>ショウガイシャ</t>
    </rPh>
    <rPh sb="6" eb="8">
      <t>コウジョ</t>
    </rPh>
    <phoneticPr fontId="1"/>
  </si>
  <si>
    <t>その他の障害者</t>
    <rPh sb="4" eb="7">
      <t>ショウガイシャ</t>
    </rPh>
    <phoneticPr fontId="1"/>
  </si>
  <si>
    <t>配偶者控除額</t>
    <rPh sb="0" eb="3">
      <t>ハイグウシャ</t>
    </rPh>
    <rPh sb="3" eb="5">
      <t>コウジョ</t>
    </rPh>
    <rPh sb="5" eb="6">
      <t>ガク</t>
    </rPh>
    <phoneticPr fontId="1"/>
  </si>
  <si>
    <t>扶養控除額</t>
    <rPh sb="0" eb="2">
      <t>フヨウ</t>
    </rPh>
    <rPh sb="2" eb="4">
      <t>コウジョ</t>
    </rPh>
    <rPh sb="4" eb="5">
      <t>ガク</t>
    </rPh>
    <phoneticPr fontId="1"/>
  </si>
  <si>
    <t>障害者等の控除額</t>
    <rPh sb="0" eb="3">
      <t>ショウガイシャ</t>
    </rPh>
    <rPh sb="3" eb="4">
      <t>トウ</t>
    </rPh>
    <rPh sb="5" eb="7">
      <t>コウジョ</t>
    </rPh>
    <rPh sb="7" eb="8">
      <t>ガク</t>
    </rPh>
    <phoneticPr fontId="1"/>
  </si>
  <si>
    <t>基礎控除額</t>
    <rPh sb="0" eb="2">
      <t>キソ</t>
    </rPh>
    <rPh sb="2" eb="4">
      <t>コウジョ</t>
    </rPh>
    <rPh sb="4" eb="5">
      <t>ガク</t>
    </rPh>
    <phoneticPr fontId="1"/>
  </si>
  <si>
    <t>給与税額</t>
    <rPh sb="0" eb="2">
      <t>キュウヨ</t>
    </rPh>
    <rPh sb="2" eb="4">
      <t>ゼイガク</t>
    </rPh>
    <phoneticPr fontId="1"/>
  </si>
  <si>
    <t>賞与税額</t>
    <rPh sb="0" eb="2">
      <t>ショウヨ</t>
    </rPh>
    <rPh sb="2" eb="4">
      <t>ゼイガク</t>
    </rPh>
    <phoneticPr fontId="1"/>
  </si>
  <si>
    <t>計</t>
    <rPh sb="0" eb="1">
      <t>ケイ</t>
    </rPh>
    <phoneticPr fontId="1"/>
  </si>
  <si>
    <t>算出年税額</t>
    <rPh sb="0" eb="2">
      <t>サンシュツ</t>
    </rPh>
    <rPh sb="2" eb="5">
      <t>ネンゼイガク</t>
    </rPh>
    <phoneticPr fontId="1"/>
  </si>
  <si>
    <t>住宅</t>
    <rPh sb="0" eb="2">
      <t>ジュウタク</t>
    </rPh>
    <phoneticPr fontId="1"/>
  </si>
  <si>
    <t>年調所得税額</t>
    <rPh sb="0" eb="2">
      <t>ネンチョウ</t>
    </rPh>
    <rPh sb="2" eb="5">
      <t>ショトクゼイ</t>
    </rPh>
    <rPh sb="5" eb="6">
      <t>ガク</t>
    </rPh>
    <phoneticPr fontId="1"/>
  </si>
  <si>
    <t>年調年税額</t>
    <rPh sb="0" eb="2">
      <t>ネンチョウ</t>
    </rPh>
    <rPh sb="2" eb="5">
      <t>ネンゼイガク</t>
    </rPh>
    <phoneticPr fontId="1"/>
  </si>
  <si>
    <t>超過額又は不足額</t>
    <rPh sb="0" eb="3">
      <t>チョウカガク</t>
    </rPh>
    <rPh sb="3" eb="4">
      <t>マタ</t>
    </rPh>
    <rPh sb="5" eb="7">
      <t>フソク</t>
    </rPh>
    <rPh sb="7" eb="8">
      <t>ガク</t>
    </rPh>
    <phoneticPr fontId="1"/>
  </si>
  <si>
    <t>超過不足税額</t>
    <rPh sb="0" eb="2">
      <t>チョウカ</t>
    </rPh>
    <rPh sb="2" eb="4">
      <t>フソク</t>
    </rPh>
    <rPh sb="4" eb="6">
      <t>ゼイガク</t>
    </rPh>
    <phoneticPr fontId="1"/>
  </si>
  <si>
    <t>未払給与に係る未徴収の税額に充当する金額</t>
    <phoneticPr fontId="1"/>
  </si>
  <si>
    <t>給与差引
徴収税額</t>
    <rPh sb="0" eb="2">
      <t>キュウヨ</t>
    </rPh>
    <phoneticPr fontId="1"/>
  </si>
  <si>
    <t>給与算出税額合計</t>
    <rPh sb="0" eb="2">
      <t>キュウヨ</t>
    </rPh>
    <rPh sb="6" eb="8">
      <t>ゴウケイ</t>
    </rPh>
    <phoneticPr fontId="1"/>
  </si>
  <si>
    <t>給与社会保険料等の金額合計
控除額</t>
    <rPh sb="0" eb="2">
      <t>キュウヨ</t>
    </rPh>
    <rPh sb="9" eb="11">
      <t>キンガク</t>
    </rPh>
    <rPh sb="11" eb="13">
      <t>ゴウケイ</t>
    </rPh>
    <phoneticPr fontId="1"/>
  </si>
  <si>
    <t>給与総支給金額合計</t>
    <rPh sb="0" eb="2">
      <t>キュウヨ</t>
    </rPh>
    <rPh sb="7" eb="9">
      <t>ゴウケイ</t>
    </rPh>
    <phoneticPr fontId="1"/>
  </si>
  <si>
    <t>賞与総支給金額合計</t>
    <rPh sb="0" eb="2">
      <t>ショウヨ</t>
    </rPh>
    <rPh sb="7" eb="9">
      <t>ゴウケイ</t>
    </rPh>
    <phoneticPr fontId="1"/>
  </si>
  <si>
    <t>賞与社会保険料等の控除額合計</t>
    <rPh sb="0" eb="2">
      <t>ショウヨ</t>
    </rPh>
    <rPh sb="12" eb="14">
      <t>ゴウケイ</t>
    </rPh>
    <phoneticPr fontId="1"/>
  </si>
  <si>
    <t>賞与社会保険料等控除後の給与等の金額</t>
    <rPh sb="0" eb="2">
      <t>ショウヨ</t>
    </rPh>
    <phoneticPr fontId="1"/>
  </si>
  <si>
    <t>賞与算出税額合計</t>
    <rPh sb="0" eb="2">
      <t>ショウヨ</t>
    </rPh>
    <rPh sb="2" eb="4">
      <t>サンシュツ</t>
    </rPh>
    <rPh sb="4" eb="6">
      <t>ゼイガク</t>
    </rPh>
    <rPh sb="6" eb="8">
      <t>ゴウケイ</t>
    </rPh>
    <phoneticPr fontId="1"/>
  </si>
  <si>
    <t>賞与差引
徴収税額</t>
    <rPh sb="0" eb="2">
      <t>ショウヨ</t>
    </rPh>
    <phoneticPr fontId="1"/>
  </si>
  <si>
    <t>給年調過不足1</t>
    <rPh sb="0" eb="1">
      <t>キュウ</t>
    </rPh>
    <rPh sb="1" eb="2">
      <t>ネン</t>
    </rPh>
    <rPh sb="2" eb="3">
      <t>チョウ</t>
    </rPh>
    <rPh sb="3" eb="6">
      <t>カブソク</t>
    </rPh>
    <phoneticPr fontId="1"/>
  </si>
  <si>
    <t>給年調過不足2</t>
    <rPh sb="0" eb="1">
      <t>キュウ</t>
    </rPh>
    <rPh sb="1" eb="2">
      <t>ネン</t>
    </rPh>
    <rPh sb="2" eb="3">
      <t>チョウ</t>
    </rPh>
    <rPh sb="3" eb="6">
      <t>カブソク</t>
    </rPh>
    <phoneticPr fontId="1"/>
  </si>
  <si>
    <t>給年調過不足3</t>
    <rPh sb="0" eb="1">
      <t>キュウ</t>
    </rPh>
    <rPh sb="1" eb="2">
      <t>ネン</t>
    </rPh>
    <rPh sb="2" eb="3">
      <t>チョウ</t>
    </rPh>
    <rPh sb="3" eb="6">
      <t>カブソク</t>
    </rPh>
    <phoneticPr fontId="1"/>
  </si>
  <si>
    <t>給年調過不足4</t>
    <rPh sb="0" eb="1">
      <t>キュウ</t>
    </rPh>
    <rPh sb="1" eb="2">
      <t>ネン</t>
    </rPh>
    <rPh sb="2" eb="3">
      <t>チョウ</t>
    </rPh>
    <rPh sb="3" eb="6">
      <t>カブソク</t>
    </rPh>
    <phoneticPr fontId="1"/>
  </si>
  <si>
    <t>給年調過不足5</t>
    <rPh sb="0" eb="1">
      <t>キュウ</t>
    </rPh>
    <rPh sb="1" eb="2">
      <t>ネン</t>
    </rPh>
    <rPh sb="2" eb="3">
      <t>チョウ</t>
    </rPh>
    <rPh sb="3" eb="6">
      <t>カブソク</t>
    </rPh>
    <phoneticPr fontId="1"/>
  </si>
  <si>
    <t>給年調過不足6</t>
    <rPh sb="0" eb="1">
      <t>キュウ</t>
    </rPh>
    <rPh sb="1" eb="2">
      <t>ネン</t>
    </rPh>
    <rPh sb="2" eb="3">
      <t>チョウ</t>
    </rPh>
    <rPh sb="3" eb="6">
      <t>カブソク</t>
    </rPh>
    <phoneticPr fontId="1"/>
  </si>
  <si>
    <t>給年調過不足7</t>
    <rPh sb="0" eb="1">
      <t>キュウ</t>
    </rPh>
    <rPh sb="1" eb="2">
      <t>ネン</t>
    </rPh>
    <rPh sb="2" eb="3">
      <t>チョウ</t>
    </rPh>
    <rPh sb="3" eb="6">
      <t>カブソク</t>
    </rPh>
    <phoneticPr fontId="1"/>
  </si>
  <si>
    <t>給年調過不足8</t>
    <rPh sb="0" eb="1">
      <t>キュウ</t>
    </rPh>
    <rPh sb="1" eb="2">
      <t>ネン</t>
    </rPh>
    <rPh sb="2" eb="3">
      <t>チョウ</t>
    </rPh>
    <rPh sb="3" eb="6">
      <t>カブソク</t>
    </rPh>
    <phoneticPr fontId="1"/>
  </si>
  <si>
    <t>給年調過不足9</t>
    <rPh sb="0" eb="1">
      <t>キュウ</t>
    </rPh>
    <rPh sb="1" eb="2">
      <t>ネン</t>
    </rPh>
    <rPh sb="2" eb="3">
      <t>チョウ</t>
    </rPh>
    <rPh sb="3" eb="6">
      <t>カブソク</t>
    </rPh>
    <phoneticPr fontId="1"/>
  </si>
  <si>
    <t>給年調過不足10</t>
    <rPh sb="0" eb="1">
      <t>キュウ</t>
    </rPh>
    <rPh sb="1" eb="2">
      <t>ネン</t>
    </rPh>
    <rPh sb="2" eb="3">
      <t>チョウ</t>
    </rPh>
    <rPh sb="3" eb="6">
      <t>カブソク</t>
    </rPh>
    <phoneticPr fontId="1"/>
  </si>
  <si>
    <t>給年調過不足11</t>
    <rPh sb="0" eb="1">
      <t>キュウ</t>
    </rPh>
    <rPh sb="1" eb="2">
      <t>ネン</t>
    </rPh>
    <rPh sb="2" eb="3">
      <t>チョウ</t>
    </rPh>
    <rPh sb="3" eb="6">
      <t>カブソク</t>
    </rPh>
    <phoneticPr fontId="1"/>
  </si>
  <si>
    <t>給年調過不足12</t>
    <rPh sb="0" eb="1">
      <t>キュウ</t>
    </rPh>
    <rPh sb="1" eb="2">
      <t>ネン</t>
    </rPh>
    <rPh sb="2" eb="3">
      <t>チョウ</t>
    </rPh>
    <rPh sb="3" eb="6">
      <t>カブソク</t>
    </rPh>
    <phoneticPr fontId="1"/>
  </si>
  <si>
    <t>賞年調過不足1</t>
    <rPh sb="0" eb="1">
      <t>ショウ</t>
    </rPh>
    <rPh sb="1" eb="2">
      <t>ネン</t>
    </rPh>
    <rPh sb="2" eb="3">
      <t>チョウ</t>
    </rPh>
    <rPh sb="3" eb="6">
      <t>カブソク</t>
    </rPh>
    <phoneticPr fontId="1"/>
  </si>
  <si>
    <t>賞年調過不足2</t>
    <rPh sb="0" eb="1">
      <t>ショウ</t>
    </rPh>
    <rPh sb="1" eb="2">
      <t>ネン</t>
    </rPh>
    <rPh sb="2" eb="3">
      <t>チョウ</t>
    </rPh>
    <rPh sb="3" eb="6">
      <t>カブソク</t>
    </rPh>
    <phoneticPr fontId="1"/>
  </si>
  <si>
    <t>賞年調過不足3</t>
    <rPh sb="0" eb="1">
      <t>ショウ</t>
    </rPh>
    <rPh sb="1" eb="2">
      <t>ネン</t>
    </rPh>
    <rPh sb="2" eb="3">
      <t>チョウ</t>
    </rPh>
    <rPh sb="3" eb="6">
      <t>カブソク</t>
    </rPh>
    <phoneticPr fontId="1"/>
  </si>
  <si>
    <t>賞年調過不足4</t>
    <rPh sb="0" eb="1">
      <t>ショウ</t>
    </rPh>
    <rPh sb="1" eb="2">
      <t>ネン</t>
    </rPh>
    <rPh sb="2" eb="3">
      <t>チョウ</t>
    </rPh>
    <rPh sb="3" eb="6">
      <t>カブソク</t>
    </rPh>
    <phoneticPr fontId="1"/>
  </si>
  <si>
    <t>給社保1</t>
    <rPh sb="0" eb="1">
      <t>キュウ</t>
    </rPh>
    <rPh sb="1" eb="2">
      <t>シャ</t>
    </rPh>
    <rPh sb="2" eb="3">
      <t>ホ</t>
    </rPh>
    <phoneticPr fontId="1"/>
  </si>
  <si>
    <t>給社保2</t>
    <rPh sb="0" eb="1">
      <t>キュウ</t>
    </rPh>
    <rPh sb="1" eb="2">
      <t>シャ</t>
    </rPh>
    <rPh sb="2" eb="3">
      <t>ホ</t>
    </rPh>
    <phoneticPr fontId="1"/>
  </si>
  <si>
    <t>給社保3</t>
    <rPh sb="0" eb="1">
      <t>キュウ</t>
    </rPh>
    <rPh sb="1" eb="2">
      <t>シャ</t>
    </rPh>
    <rPh sb="2" eb="3">
      <t>ホ</t>
    </rPh>
    <phoneticPr fontId="1"/>
  </si>
  <si>
    <t>給社保4</t>
    <rPh sb="0" eb="1">
      <t>キュウ</t>
    </rPh>
    <rPh sb="1" eb="2">
      <t>シャ</t>
    </rPh>
    <rPh sb="2" eb="3">
      <t>ホ</t>
    </rPh>
    <phoneticPr fontId="1"/>
  </si>
  <si>
    <t>給社保5</t>
    <rPh sb="0" eb="1">
      <t>キュウ</t>
    </rPh>
    <rPh sb="1" eb="2">
      <t>シャ</t>
    </rPh>
    <rPh sb="2" eb="3">
      <t>ホ</t>
    </rPh>
    <phoneticPr fontId="1"/>
  </si>
  <si>
    <t>給社保6</t>
    <rPh sb="0" eb="1">
      <t>キュウ</t>
    </rPh>
    <rPh sb="1" eb="2">
      <t>シャ</t>
    </rPh>
    <rPh sb="2" eb="3">
      <t>ホ</t>
    </rPh>
    <phoneticPr fontId="1"/>
  </si>
  <si>
    <t>給社保7</t>
    <rPh sb="0" eb="1">
      <t>キュウ</t>
    </rPh>
    <rPh sb="1" eb="2">
      <t>シャ</t>
    </rPh>
    <rPh sb="2" eb="3">
      <t>ホ</t>
    </rPh>
    <phoneticPr fontId="1"/>
  </si>
  <si>
    <t>給社保8</t>
    <rPh sb="0" eb="1">
      <t>キュウ</t>
    </rPh>
    <rPh sb="1" eb="2">
      <t>シャ</t>
    </rPh>
    <rPh sb="2" eb="3">
      <t>ホ</t>
    </rPh>
    <phoneticPr fontId="1"/>
  </si>
  <si>
    <t>給社保9</t>
    <rPh sb="0" eb="1">
      <t>キュウ</t>
    </rPh>
    <rPh sb="1" eb="2">
      <t>シャ</t>
    </rPh>
    <rPh sb="2" eb="3">
      <t>ホ</t>
    </rPh>
    <phoneticPr fontId="1"/>
  </si>
  <si>
    <t>給社保10</t>
    <rPh sb="0" eb="1">
      <t>キュウ</t>
    </rPh>
    <rPh sb="1" eb="2">
      <t>シャ</t>
    </rPh>
    <rPh sb="2" eb="3">
      <t>ホ</t>
    </rPh>
    <phoneticPr fontId="1"/>
  </si>
  <si>
    <t>給社保11</t>
    <rPh sb="0" eb="1">
      <t>キュウ</t>
    </rPh>
    <rPh sb="1" eb="2">
      <t>シャ</t>
    </rPh>
    <rPh sb="2" eb="3">
      <t>ホ</t>
    </rPh>
    <phoneticPr fontId="1"/>
  </si>
  <si>
    <t>給社保12</t>
    <rPh sb="0" eb="1">
      <t>キュウ</t>
    </rPh>
    <rPh sb="1" eb="2">
      <t>シャ</t>
    </rPh>
    <rPh sb="2" eb="3">
      <t>ホ</t>
    </rPh>
    <phoneticPr fontId="1"/>
  </si>
  <si>
    <t>前社保</t>
    <rPh sb="0" eb="1">
      <t>マエ</t>
    </rPh>
    <rPh sb="1" eb="2">
      <t>シャ</t>
    </rPh>
    <rPh sb="2" eb="3">
      <t>ホ</t>
    </rPh>
    <phoneticPr fontId="1"/>
  </si>
  <si>
    <t>賞社保1</t>
    <rPh sb="0" eb="1">
      <t>ショウ</t>
    </rPh>
    <rPh sb="1" eb="2">
      <t>シャ</t>
    </rPh>
    <rPh sb="2" eb="3">
      <t>ホ</t>
    </rPh>
    <phoneticPr fontId="1"/>
  </si>
  <si>
    <t>賞社保2</t>
    <rPh sb="0" eb="1">
      <t>ショウ</t>
    </rPh>
    <rPh sb="1" eb="2">
      <t>シャ</t>
    </rPh>
    <rPh sb="2" eb="3">
      <t>ホ</t>
    </rPh>
    <phoneticPr fontId="1"/>
  </si>
  <si>
    <t>賞社保3</t>
    <rPh sb="0" eb="1">
      <t>ショウ</t>
    </rPh>
    <rPh sb="1" eb="2">
      <t>シャ</t>
    </rPh>
    <rPh sb="2" eb="3">
      <t>ホ</t>
    </rPh>
    <phoneticPr fontId="1"/>
  </si>
  <si>
    <t>賞社保4</t>
    <rPh sb="0" eb="1">
      <t>ショウ</t>
    </rPh>
    <rPh sb="1" eb="2">
      <t>シャ</t>
    </rPh>
    <rPh sb="2" eb="3">
      <t>ホ</t>
    </rPh>
    <phoneticPr fontId="1"/>
  </si>
  <si>
    <t>給扶養1</t>
    <rPh sb="0" eb="1">
      <t>キュウ</t>
    </rPh>
    <rPh sb="1" eb="3">
      <t>フヨウ</t>
    </rPh>
    <phoneticPr fontId="1"/>
  </si>
  <si>
    <t>給扶養2</t>
    <rPh sb="0" eb="1">
      <t>キュウ</t>
    </rPh>
    <rPh sb="1" eb="3">
      <t>フヨウ</t>
    </rPh>
    <phoneticPr fontId="1"/>
  </si>
  <si>
    <t>給扶養3</t>
    <rPh sb="0" eb="1">
      <t>キュウ</t>
    </rPh>
    <rPh sb="1" eb="3">
      <t>フヨウ</t>
    </rPh>
    <phoneticPr fontId="1"/>
  </si>
  <si>
    <t>給扶養4</t>
    <rPh sb="0" eb="1">
      <t>キュウ</t>
    </rPh>
    <rPh sb="1" eb="3">
      <t>フヨウ</t>
    </rPh>
    <phoneticPr fontId="1"/>
  </si>
  <si>
    <t>給扶養5</t>
    <rPh sb="0" eb="1">
      <t>キュウ</t>
    </rPh>
    <rPh sb="1" eb="3">
      <t>フヨウ</t>
    </rPh>
    <phoneticPr fontId="1"/>
  </si>
  <si>
    <t>給扶養6</t>
    <rPh sb="0" eb="1">
      <t>キュウ</t>
    </rPh>
    <rPh sb="1" eb="3">
      <t>フヨウ</t>
    </rPh>
    <phoneticPr fontId="1"/>
  </si>
  <si>
    <t>給扶養7</t>
    <rPh sb="0" eb="1">
      <t>キュウ</t>
    </rPh>
    <rPh sb="1" eb="3">
      <t>フヨウ</t>
    </rPh>
    <phoneticPr fontId="1"/>
  </si>
  <si>
    <t>給扶養8</t>
    <rPh sb="0" eb="1">
      <t>キュウ</t>
    </rPh>
    <rPh sb="1" eb="3">
      <t>フヨウ</t>
    </rPh>
    <phoneticPr fontId="1"/>
  </si>
  <si>
    <t>給扶養9</t>
    <rPh sb="0" eb="1">
      <t>キュウ</t>
    </rPh>
    <rPh sb="1" eb="3">
      <t>フヨウ</t>
    </rPh>
    <phoneticPr fontId="1"/>
  </si>
  <si>
    <t>給扶養10</t>
    <rPh sb="0" eb="1">
      <t>キュウ</t>
    </rPh>
    <rPh sb="1" eb="3">
      <t>フヨウ</t>
    </rPh>
    <phoneticPr fontId="1"/>
  </si>
  <si>
    <t>給扶養11</t>
    <rPh sb="0" eb="1">
      <t>キュウ</t>
    </rPh>
    <rPh sb="1" eb="3">
      <t>フヨウ</t>
    </rPh>
    <phoneticPr fontId="1"/>
  </si>
  <si>
    <t>給扶養12</t>
    <rPh sb="0" eb="1">
      <t>キュウ</t>
    </rPh>
    <rPh sb="1" eb="3">
      <t>フヨウ</t>
    </rPh>
    <phoneticPr fontId="1"/>
  </si>
  <si>
    <t>給料金額1</t>
    <rPh sb="0" eb="2">
      <t>キュウリョウ</t>
    </rPh>
    <rPh sb="2" eb="4">
      <t>キンガク</t>
    </rPh>
    <phoneticPr fontId="1"/>
  </si>
  <si>
    <t>給料金額2</t>
    <rPh sb="0" eb="2">
      <t>キュウリョウ</t>
    </rPh>
    <rPh sb="2" eb="4">
      <t>キンガク</t>
    </rPh>
    <phoneticPr fontId="1"/>
  </si>
  <si>
    <t>給料金額3</t>
    <rPh sb="0" eb="2">
      <t>キュウリョウ</t>
    </rPh>
    <rPh sb="2" eb="4">
      <t>キンガク</t>
    </rPh>
    <phoneticPr fontId="1"/>
  </si>
  <si>
    <t>給料金額4</t>
    <rPh sb="0" eb="2">
      <t>キュウリョウ</t>
    </rPh>
    <rPh sb="2" eb="4">
      <t>キンガク</t>
    </rPh>
    <phoneticPr fontId="1"/>
  </si>
  <si>
    <t>給料金額5</t>
    <rPh sb="0" eb="2">
      <t>キュウリョウ</t>
    </rPh>
    <rPh sb="2" eb="4">
      <t>キンガク</t>
    </rPh>
    <phoneticPr fontId="1"/>
  </si>
  <si>
    <t>給料金額6</t>
    <rPh sb="0" eb="2">
      <t>キュウリョウ</t>
    </rPh>
    <rPh sb="2" eb="4">
      <t>キンガク</t>
    </rPh>
    <phoneticPr fontId="1"/>
  </si>
  <si>
    <t>給料金額7</t>
    <rPh sb="0" eb="2">
      <t>キュウリョウ</t>
    </rPh>
    <rPh sb="2" eb="4">
      <t>キンガク</t>
    </rPh>
    <phoneticPr fontId="1"/>
  </si>
  <si>
    <t>給料金額8</t>
    <rPh sb="0" eb="2">
      <t>キュウリョウ</t>
    </rPh>
    <rPh sb="2" eb="4">
      <t>キンガク</t>
    </rPh>
    <phoneticPr fontId="1"/>
  </si>
  <si>
    <t>給料金額9</t>
    <rPh sb="0" eb="2">
      <t>キュウリョウ</t>
    </rPh>
    <rPh sb="2" eb="4">
      <t>キンガク</t>
    </rPh>
    <phoneticPr fontId="1"/>
  </si>
  <si>
    <t>給料金額10</t>
    <rPh sb="0" eb="2">
      <t>キュウリョウ</t>
    </rPh>
    <rPh sb="2" eb="4">
      <t>キンガク</t>
    </rPh>
    <phoneticPr fontId="1"/>
  </si>
  <si>
    <t>給料金額11</t>
    <rPh sb="0" eb="2">
      <t>キュウリョウ</t>
    </rPh>
    <rPh sb="2" eb="4">
      <t>キンガク</t>
    </rPh>
    <phoneticPr fontId="1"/>
  </si>
  <si>
    <t>給料金額12</t>
    <rPh sb="0" eb="2">
      <t>キュウリョウ</t>
    </rPh>
    <rPh sb="2" eb="4">
      <t>キンガク</t>
    </rPh>
    <phoneticPr fontId="1"/>
  </si>
  <si>
    <t>前職給料額</t>
    <rPh sb="0" eb="1">
      <t>マエ</t>
    </rPh>
    <rPh sb="1" eb="2">
      <t>ショク</t>
    </rPh>
    <rPh sb="2" eb="4">
      <t>キュウリョウ</t>
    </rPh>
    <rPh sb="4" eb="5">
      <t>ガク</t>
    </rPh>
    <phoneticPr fontId="1"/>
  </si>
  <si>
    <t>賞与金額1</t>
    <rPh sb="0" eb="2">
      <t>ショウヨ</t>
    </rPh>
    <rPh sb="2" eb="4">
      <t>キンガク</t>
    </rPh>
    <phoneticPr fontId="1"/>
  </si>
  <si>
    <t>賞与金額2</t>
    <rPh sb="0" eb="2">
      <t>ショウヨ</t>
    </rPh>
    <rPh sb="2" eb="4">
      <t>キンガク</t>
    </rPh>
    <phoneticPr fontId="1"/>
  </si>
  <si>
    <t>賞与金額3</t>
    <rPh sb="0" eb="2">
      <t>ショウヨ</t>
    </rPh>
    <rPh sb="2" eb="4">
      <t>キンガク</t>
    </rPh>
    <phoneticPr fontId="1"/>
  </si>
  <si>
    <t>賞与金額4</t>
    <rPh sb="0" eb="2">
      <t>ショウヨ</t>
    </rPh>
    <rPh sb="2" eb="4">
      <t>キンガク</t>
    </rPh>
    <phoneticPr fontId="1"/>
  </si>
  <si>
    <t>.</t>
    <phoneticPr fontId="1"/>
  </si>
  <si>
    <t>金額</t>
    <rPh sb="0" eb="2">
      <t>キンガク</t>
    </rPh>
    <phoneticPr fontId="1"/>
  </si>
  <si>
    <t>人数</t>
    <rPh sb="0" eb="2">
      <t>ニンズウ</t>
    </rPh>
    <phoneticPr fontId="1"/>
  </si>
  <si>
    <t>1月</t>
    <rPh sb="1" eb="2">
      <t>ガツ</t>
    </rPh>
    <phoneticPr fontId="1"/>
  </si>
  <si>
    <t>2月</t>
  </si>
  <si>
    <t>3月</t>
  </si>
  <si>
    <t>4月</t>
  </si>
  <si>
    <t>5月</t>
  </si>
  <si>
    <t>6月</t>
  </si>
  <si>
    <t>7月</t>
  </si>
  <si>
    <t>8月</t>
  </si>
  <si>
    <t>9月</t>
  </si>
  <si>
    <t>10月</t>
  </si>
  <si>
    <t>11月</t>
  </si>
  <si>
    <t>12月</t>
  </si>
  <si>
    <t>人員</t>
    <rPh sb="0" eb="2">
      <t>ジンイン</t>
    </rPh>
    <phoneticPr fontId="1"/>
  </si>
  <si>
    <t>支給総額</t>
    <rPh sb="0" eb="2">
      <t>シキュウ</t>
    </rPh>
    <rPh sb="2" eb="4">
      <t>ソウガク</t>
    </rPh>
    <phoneticPr fontId="1"/>
  </si>
  <si>
    <t>1月～6月</t>
    <rPh sb="1" eb="2">
      <t>ガツ</t>
    </rPh>
    <rPh sb="4" eb="5">
      <t>ガツ</t>
    </rPh>
    <phoneticPr fontId="1"/>
  </si>
  <si>
    <t>7月～12月</t>
    <rPh sb="1" eb="2">
      <t>ガツ</t>
    </rPh>
    <rPh sb="5" eb="6">
      <t>ガツ</t>
    </rPh>
    <phoneticPr fontId="1"/>
  </si>
  <si>
    <t>納期特例</t>
    <rPh sb="0" eb="2">
      <t>ノウキ</t>
    </rPh>
    <rPh sb="2" eb="4">
      <t>トクレイ</t>
    </rPh>
    <phoneticPr fontId="1"/>
  </si>
  <si>
    <t>月別</t>
    <rPh sb="0" eb="2">
      <t>ツキベツ</t>
    </rPh>
    <phoneticPr fontId="1"/>
  </si>
  <si>
    <t>1月</t>
    <rPh sb="1" eb="2">
      <t>ガツ</t>
    </rPh>
    <phoneticPr fontId="1"/>
  </si>
  <si>
    <t>賞与月別集計</t>
    <rPh sb="0" eb="2">
      <t>ショウヨ</t>
    </rPh>
    <rPh sb="2" eb="4">
      <t>ツキベツ</t>
    </rPh>
    <rPh sb="4" eb="6">
      <t>シュウケイ</t>
    </rPh>
    <phoneticPr fontId="1"/>
  </si>
  <si>
    <t>金額</t>
    <rPh sb="0" eb="2">
      <t>キンガク</t>
    </rPh>
    <phoneticPr fontId="1"/>
  </si>
  <si>
    <t>人員</t>
    <rPh sb="0" eb="2">
      <t>ジンイン</t>
    </rPh>
    <phoneticPr fontId="1"/>
  </si>
  <si>
    <t>計</t>
    <rPh sb="0" eb="1">
      <t>ケイ</t>
    </rPh>
    <phoneticPr fontId="1"/>
  </si>
  <si>
    <t>税額</t>
    <rPh sb="0" eb="2">
      <t>ゼイガク</t>
    </rPh>
    <phoneticPr fontId="1"/>
  </si>
  <si>
    <t>本年最後の給与から徴収する税額に充当する金額</t>
    <phoneticPr fontId="1"/>
  </si>
  <si>
    <t>超過不足</t>
    <rPh sb="0" eb="2">
      <t>チョウカ</t>
    </rPh>
    <rPh sb="2" eb="4">
      <t>フソク</t>
    </rPh>
    <phoneticPr fontId="1"/>
  </si>
  <si>
    <t>超過額</t>
    <rPh sb="0" eb="2">
      <t>チョウカ</t>
    </rPh>
    <rPh sb="2" eb="3">
      <t>ガク</t>
    </rPh>
    <phoneticPr fontId="1"/>
  </si>
  <si>
    <t>不足額</t>
    <rPh sb="0" eb="2">
      <t>フソク</t>
    </rPh>
    <rPh sb="2" eb="3">
      <t>ガク</t>
    </rPh>
    <phoneticPr fontId="1"/>
  </si>
  <si>
    <t>年末調整</t>
    <rPh sb="0" eb="2">
      <t>ネンマツ</t>
    </rPh>
    <rPh sb="2" eb="4">
      <t>チョウセイ</t>
    </rPh>
    <phoneticPr fontId="1"/>
  </si>
  <si>
    <t>超過額</t>
    <rPh sb="0" eb="3">
      <t>チョウカガク</t>
    </rPh>
    <phoneticPr fontId="1"/>
  </si>
  <si>
    <t>不足額</t>
    <rPh sb="0" eb="2">
      <t>フソク</t>
    </rPh>
    <rPh sb="2" eb="3">
      <t>ガク</t>
    </rPh>
    <phoneticPr fontId="1"/>
  </si>
  <si>
    <t>源泉徴収税額</t>
    <rPh sb="0" eb="2">
      <t>ゲンセン</t>
    </rPh>
    <rPh sb="2" eb="4">
      <t>チョウシュウ</t>
    </rPh>
    <rPh sb="4" eb="6">
      <t>ゼイガク</t>
    </rPh>
    <phoneticPr fontId="1"/>
  </si>
  <si>
    <t>納付書の「年末調整による不足税額、超過税額欄に記載する数字</t>
    <rPh sb="0" eb="3">
      <t>ノウフショ</t>
    </rPh>
    <rPh sb="5" eb="7">
      <t>ネンマツ</t>
    </rPh>
    <rPh sb="7" eb="9">
      <t>チョウセイ</t>
    </rPh>
    <rPh sb="12" eb="14">
      <t>フソク</t>
    </rPh>
    <rPh sb="14" eb="16">
      <t>ゼイガク</t>
    </rPh>
    <rPh sb="17" eb="19">
      <t>チョウカ</t>
    </rPh>
    <rPh sb="19" eb="21">
      <t>ゼイガク</t>
    </rPh>
    <rPh sb="21" eb="22">
      <t>ラン</t>
    </rPh>
    <rPh sb="23" eb="25">
      <t>キサイ</t>
    </rPh>
    <rPh sb="27" eb="29">
      <t>スウジ</t>
    </rPh>
    <phoneticPr fontId="1"/>
  </si>
  <si>
    <t>1</t>
    <phoneticPr fontId="1"/>
  </si>
  <si>
    <t>2</t>
    <phoneticPr fontId="1"/>
  </si>
  <si>
    <t>3</t>
    <phoneticPr fontId="1"/>
  </si>
  <si>
    <t>4</t>
    <phoneticPr fontId="1"/>
  </si>
  <si>
    <t>5</t>
    <phoneticPr fontId="1"/>
  </si>
  <si>
    <t>6</t>
    <phoneticPr fontId="1"/>
  </si>
  <si>
    <t>7</t>
    <phoneticPr fontId="1"/>
  </si>
  <si>
    <t>8</t>
    <phoneticPr fontId="1"/>
  </si>
  <si>
    <t>9</t>
    <phoneticPr fontId="1"/>
  </si>
  <si>
    <t>10</t>
    <phoneticPr fontId="1"/>
  </si>
  <si>
    <t>11</t>
    <phoneticPr fontId="1"/>
  </si>
  <si>
    <t>12</t>
    <phoneticPr fontId="1"/>
  </si>
  <si>
    <t>給料日付</t>
    <rPh sb="0" eb="2">
      <t>キュウリョウ</t>
    </rPh>
    <rPh sb="2" eb="4">
      <t>ヒヅケ</t>
    </rPh>
    <phoneticPr fontId="1"/>
  </si>
  <si>
    <t>賞与月</t>
    <rPh sb="0" eb="2">
      <t>ショウヨ</t>
    </rPh>
    <rPh sb="2" eb="3">
      <t>ツキ</t>
    </rPh>
    <phoneticPr fontId="1"/>
  </si>
  <si>
    <t>賞与日付</t>
    <rPh sb="0" eb="2">
      <t>ショウヨ</t>
    </rPh>
    <rPh sb="2" eb="4">
      <t>ヒヅケ</t>
    </rPh>
    <phoneticPr fontId="1"/>
  </si>
  <si>
    <t>給料金額</t>
    <rPh sb="0" eb="2">
      <t>キュウリョウ</t>
    </rPh>
    <rPh sb="2" eb="4">
      <t>キンガク</t>
    </rPh>
    <phoneticPr fontId="1"/>
  </si>
  <si>
    <t>賞与金額</t>
    <rPh sb="0" eb="2">
      <t>ショウヨ</t>
    </rPh>
    <rPh sb="2" eb="4">
      <t>キンガク</t>
    </rPh>
    <phoneticPr fontId="1"/>
  </si>
  <si>
    <t>給料社会保険料等の金額</t>
    <rPh sb="0" eb="2">
      <t>キュウリョウ</t>
    </rPh>
    <rPh sb="2" eb="4">
      <t>シャカイ</t>
    </rPh>
    <rPh sb="4" eb="7">
      <t>ホケンリョウ</t>
    </rPh>
    <rPh sb="7" eb="8">
      <t>トウ</t>
    </rPh>
    <rPh sb="9" eb="11">
      <t>キンガク</t>
    </rPh>
    <phoneticPr fontId="1"/>
  </si>
  <si>
    <t>賞与社会保険料等の金額</t>
    <rPh sb="0" eb="2">
      <t>ショウヨ</t>
    </rPh>
    <rPh sb="2" eb="4">
      <t>シャカイ</t>
    </rPh>
    <rPh sb="4" eb="7">
      <t>ホケンリョウ</t>
    </rPh>
    <rPh sb="7" eb="8">
      <t>トウ</t>
    </rPh>
    <rPh sb="9" eb="11">
      <t>キンガク</t>
    </rPh>
    <phoneticPr fontId="1"/>
  </si>
  <si>
    <t>給料扶養親族数</t>
    <rPh sb="0" eb="2">
      <t>キュウリョウ</t>
    </rPh>
    <rPh sb="2" eb="4">
      <t>フヨウ</t>
    </rPh>
    <rPh sb="4" eb="6">
      <t>シンゾク</t>
    </rPh>
    <rPh sb="6" eb="7">
      <t>スウ</t>
    </rPh>
    <phoneticPr fontId="1"/>
  </si>
  <si>
    <t>賞与扶養親族数</t>
    <rPh sb="0" eb="2">
      <t>ショウヨ</t>
    </rPh>
    <rPh sb="2" eb="4">
      <t>フヨウ</t>
    </rPh>
    <rPh sb="4" eb="6">
      <t>シンゾク</t>
    </rPh>
    <rPh sb="6" eb="7">
      <t>スウ</t>
    </rPh>
    <phoneticPr fontId="1"/>
  </si>
  <si>
    <t>賞与税率</t>
    <rPh sb="0" eb="2">
      <t>ショウヨ</t>
    </rPh>
    <rPh sb="2" eb="4">
      <t>ゼイリツ</t>
    </rPh>
    <phoneticPr fontId="1"/>
  </si>
  <si>
    <t>給料算出税額</t>
    <rPh sb="0" eb="2">
      <t>キュウリョウ</t>
    </rPh>
    <rPh sb="2" eb="4">
      <t>サンシュツ</t>
    </rPh>
    <rPh sb="4" eb="6">
      <t>ゼイガク</t>
    </rPh>
    <phoneticPr fontId="1"/>
  </si>
  <si>
    <t>賞与算出税額</t>
    <rPh sb="0" eb="2">
      <t>ショウヨ</t>
    </rPh>
    <rPh sb="2" eb="4">
      <t>サンシュツ</t>
    </rPh>
    <rPh sb="4" eb="6">
      <t>ゼイガク</t>
    </rPh>
    <phoneticPr fontId="1"/>
  </si>
  <si>
    <t>給料年末調整過不足税額</t>
    <rPh sb="0" eb="2">
      <t>キュウリョウ</t>
    </rPh>
    <rPh sb="2" eb="4">
      <t>ネンマツ</t>
    </rPh>
    <rPh sb="4" eb="6">
      <t>チョウセイ</t>
    </rPh>
    <rPh sb="6" eb="9">
      <t>カブソク</t>
    </rPh>
    <rPh sb="9" eb="11">
      <t>ゼイガク</t>
    </rPh>
    <phoneticPr fontId="1"/>
  </si>
  <si>
    <t>賞与年末調整過不足税額</t>
    <rPh sb="0" eb="2">
      <t>ショウヨ</t>
    </rPh>
    <rPh sb="2" eb="4">
      <t>ネンマツ</t>
    </rPh>
    <rPh sb="4" eb="6">
      <t>チョウセイ</t>
    </rPh>
    <rPh sb="6" eb="9">
      <t>カブソク</t>
    </rPh>
    <rPh sb="9" eb="11">
      <t>ゼイガク</t>
    </rPh>
    <phoneticPr fontId="1"/>
  </si>
  <si>
    <t>不正なデータを入力した場合やセルの削除等により、予期せぬエラーを生ずることがあります。また範囲外のデータを変更すると正しく動作しなくなるおそれがあります。このシートの編集は十分注意の上、自己責任で行ってください。</t>
    <rPh sb="0" eb="2">
      <t>フセイ</t>
    </rPh>
    <rPh sb="7" eb="9">
      <t>ニュウリョク</t>
    </rPh>
    <rPh sb="11" eb="13">
      <t>バアイ</t>
    </rPh>
    <rPh sb="17" eb="19">
      <t>サクジョ</t>
    </rPh>
    <rPh sb="19" eb="20">
      <t>トウ</t>
    </rPh>
    <rPh sb="24" eb="26">
      <t>ヨキ</t>
    </rPh>
    <rPh sb="32" eb="33">
      <t>ショウ</t>
    </rPh>
    <rPh sb="45" eb="47">
      <t>ハンイ</t>
    </rPh>
    <rPh sb="47" eb="48">
      <t>ガイ</t>
    </rPh>
    <rPh sb="53" eb="55">
      <t>ヘンコウ</t>
    </rPh>
    <rPh sb="58" eb="59">
      <t>タダ</t>
    </rPh>
    <rPh sb="61" eb="63">
      <t>ドウサ</t>
    </rPh>
    <rPh sb="83" eb="85">
      <t>ヘンシュウ</t>
    </rPh>
    <rPh sb="86" eb="88">
      <t>ジュウブン</t>
    </rPh>
    <rPh sb="88" eb="90">
      <t>チュウイ</t>
    </rPh>
    <rPh sb="91" eb="92">
      <t>ウエ</t>
    </rPh>
    <rPh sb="93" eb="95">
      <t>ジコ</t>
    </rPh>
    <rPh sb="95" eb="97">
      <t>セキニン</t>
    </rPh>
    <rPh sb="98" eb="99">
      <t>オコナ</t>
    </rPh>
    <phoneticPr fontId="1"/>
  </si>
  <si>
    <t>給料</t>
    <rPh sb="0" eb="2">
      <t>キュウリョウ</t>
    </rPh>
    <phoneticPr fontId="1"/>
  </si>
  <si>
    <t>賞与</t>
    <rPh sb="0" eb="2">
      <t>ショウヨ</t>
    </rPh>
    <phoneticPr fontId="1"/>
  </si>
  <si>
    <t>Ｂ11～ＤＰ40までのセルを直接編集できます。編集後は必ず、従業員情報シートの従業員ＩＤ選択で、一旦、別のＩＤを選択してください。それによって選択中の従業員データが更新されます。</t>
    <rPh sb="14" eb="16">
      <t>チョクセツ</t>
    </rPh>
    <rPh sb="16" eb="18">
      <t>ヘンシュウ</t>
    </rPh>
    <rPh sb="23" eb="25">
      <t>ヘンシュウ</t>
    </rPh>
    <rPh sb="25" eb="26">
      <t>ゴ</t>
    </rPh>
    <rPh sb="27" eb="28">
      <t>カナラ</t>
    </rPh>
    <rPh sb="30" eb="33">
      <t>ジュウギョウイン</t>
    </rPh>
    <rPh sb="33" eb="35">
      <t>ジョウホウ</t>
    </rPh>
    <rPh sb="39" eb="42">
      <t>ジュウギョウイン</t>
    </rPh>
    <rPh sb="44" eb="46">
      <t>センタク</t>
    </rPh>
    <rPh sb="48" eb="50">
      <t>イッタン</t>
    </rPh>
    <rPh sb="51" eb="52">
      <t>ベツ</t>
    </rPh>
    <rPh sb="56" eb="58">
      <t>センタク</t>
    </rPh>
    <rPh sb="71" eb="73">
      <t>センタク</t>
    </rPh>
    <rPh sb="73" eb="74">
      <t>チュウ</t>
    </rPh>
    <rPh sb="75" eb="78">
      <t>ジュウギョウイン</t>
    </rPh>
    <rPh sb="82" eb="84">
      <t>コウシン</t>
    </rPh>
    <phoneticPr fontId="1"/>
  </si>
  <si>
    <t>-</t>
    <phoneticPr fontId="1"/>
  </si>
  <si>
    <t>基本ライセンス</t>
    <rPh sb="0" eb="2">
      <t>キホン</t>
    </rPh>
    <phoneticPr fontId="1"/>
  </si>
  <si>
    <t>月別集計</t>
    <rPh sb="0" eb="2">
      <t>ツキベツ</t>
    </rPh>
    <rPh sb="2" eb="4">
      <t>シュウケイ</t>
    </rPh>
    <phoneticPr fontId="1"/>
  </si>
  <si>
    <t>各人別集計</t>
    <rPh sb="0" eb="2">
      <t>カクジン</t>
    </rPh>
    <rPh sb="2" eb="3">
      <t>ベツ</t>
    </rPh>
    <rPh sb="3" eb="5">
      <t>シュウケイ</t>
    </rPh>
    <phoneticPr fontId="1"/>
  </si>
  <si>
    <t>ＩＤ</t>
    <phoneticPr fontId="1"/>
  </si>
  <si>
    <t>氏</t>
    <rPh sb="0" eb="1">
      <t>シ</t>
    </rPh>
    <phoneticPr fontId="1"/>
  </si>
  <si>
    <t>名</t>
    <rPh sb="0" eb="1">
      <t>メイ</t>
    </rPh>
    <phoneticPr fontId="1"/>
  </si>
  <si>
    <t>支給総額</t>
    <rPh sb="0" eb="2">
      <t>シキュウ</t>
    </rPh>
    <rPh sb="2" eb="4">
      <t>ソウガク</t>
    </rPh>
    <phoneticPr fontId="1"/>
  </si>
  <si>
    <t>源泉徴収税額</t>
    <rPh sb="0" eb="2">
      <t>ゲンセン</t>
    </rPh>
    <rPh sb="2" eb="4">
      <t>チョウシュウ</t>
    </rPh>
    <rPh sb="4" eb="6">
      <t>ゼイガク</t>
    </rPh>
    <phoneticPr fontId="1"/>
  </si>
  <si>
    <t>超過額</t>
    <rPh sb="0" eb="3">
      <t>チョウカガク</t>
    </rPh>
    <phoneticPr fontId="1"/>
  </si>
  <si>
    <t>不足額</t>
    <rPh sb="0" eb="2">
      <t>フソク</t>
    </rPh>
    <rPh sb="2" eb="3">
      <t>ガク</t>
    </rPh>
    <phoneticPr fontId="1"/>
  </si>
  <si>
    <t>年税額</t>
    <rPh sb="0" eb="3">
      <t>ネンゼイガク</t>
    </rPh>
    <phoneticPr fontId="1"/>
  </si>
  <si>
    <t>またこのシートに入力しただけでは税額の自動計算は行われません。</t>
    <rPh sb="8" eb="10">
      <t>ニュウリョク</t>
    </rPh>
    <rPh sb="16" eb="18">
      <t>ゼイガク</t>
    </rPh>
    <rPh sb="19" eb="21">
      <t>ジドウ</t>
    </rPh>
    <rPh sb="21" eb="23">
      <t>ケイサン</t>
    </rPh>
    <rPh sb="24" eb="25">
      <t>オコナ</t>
    </rPh>
    <phoneticPr fontId="1"/>
  </si>
  <si>
    <t>（前職分を含みません。賞与は月の入力がないと集計されません。）</t>
    <rPh sb="1" eb="3">
      <t>ゼンショク</t>
    </rPh>
    <rPh sb="3" eb="4">
      <t>ブン</t>
    </rPh>
    <rPh sb="5" eb="6">
      <t>フク</t>
    </rPh>
    <rPh sb="11" eb="13">
      <t>ショウヨ</t>
    </rPh>
    <rPh sb="14" eb="15">
      <t>ツキ</t>
    </rPh>
    <rPh sb="16" eb="18">
      <t>ニュウリョク</t>
    </rPh>
    <rPh sb="22" eb="24">
      <t>シュウケイ</t>
    </rPh>
    <phoneticPr fontId="1"/>
  </si>
  <si>
    <t>合　計(前職分を含まない）</t>
    <rPh sb="0" eb="1">
      <t>ア</t>
    </rPh>
    <rPh sb="2" eb="3">
      <t>ケイ</t>
    </rPh>
    <rPh sb="4" eb="6">
      <t>ゼンショク</t>
    </rPh>
    <rPh sb="6" eb="7">
      <t>ブン</t>
    </rPh>
    <rPh sb="8" eb="9">
      <t>フク</t>
    </rPh>
    <phoneticPr fontId="1"/>
  </si>
  <si>
    <t>合　計(前職分を含む）</t>
    <rPh sb="0" eb="1">
      <t>ア</t>
    </rPh>
    <rPh sb="2" eb="3">
      <t>ケイ</t>
    </rPh>
    <rPh sb="4" eb="6">
      <t>ゼンショク</t>
    </rPh>
    <rPh sb="6" eb="7">
      <t>ブン</t>
    </rPh>
    <rPh sb="8" eb="9">
      <t>フク</t>
    </rPh>
    <phoneticPr fontId="1"/>
  </si>
  <si>
    <t>給料</t>
    <phoneticPr fontId="1"/>
  </si>
  <si>
    <t>法定調書合計表に記載</t>
    <rPh sb="0" eb="2">
      <t>ホウテイ</t>
    </rPh>
    <rPh sb="2" eb="4">
      <t>チョウショ</t>
    </rPh>
    <rPh sb="4" eb="6">
      <t>ゴウケイ</t>
    </rPh>
    <rPh sb="6" eb="7">
      <t>ヒョウ</t>
    </rPh>
    <rPh sb="8" eb="10">
      <t>キサイ</t>
    </rPh>
    <phoneticPr fontId="1"/>
  </si>
  <si>
    <t>前職分税額</t>
    <rPh sb="0" eb="2">
      <t>ゼンショク</t>
    </rPh>
    <rPh sb="2" eb="3">
      <t>ブン</t>
    </rPh>
    <rPh sb="3" eb="5">
      <t>ゼイガク</t>
    </rPh>
    <phoneticPr fontId="1"/>
  </si>
  <si>
    <t>超過額（前職分）</t>
    <rPh sb="0" eb="3">
      <t>チョウカガク</t>
    </rPh>
    <rPh sb="4" eb="6">
      <t>ゼンショク</t>
    </rPh>
    <rPh sb="6" eb="7">
      <t>ブン</t>
    </rPh>
    <phoneticPr fontId="1"/>
  </si>
  <si>
    <t>うち前職分</t>
    <rPh sb="2" eb="4">
      <t>ゼンショク</t>
    </rPh>
    <rPh sb="4" eb="5">
      <t>ブン</t>
    </rPh>
    <phoneticPr fontId="1"/>
  </si>
  <si>
    <t>ライセンス</t>
    <phoneticPr fontId="1"/>
  </si>
  <si>
    <t>配偶者控除</t>
  </si>
  <si>
    <t>900万円以下</t>
  </si>
  <si>
    <t>900万円超</t>
  </si>
  <si>
    <t>950万円超</t>
  </si>
  <si>
    <t>控除額</t>
  </si>
  <si>
    <t>950万円以下</t>
  </si>
  <si>
    <t>1,000万円以下</t>
  </si>
  <si>
    <t>一般</t>
  </si>
  <si>
    <t>老人控除対象配偶者</t>
  </si>
  <si>
    <t>配偶者特別控除</t>
  </si>
  <si>
    <t>配偶者の年齢</t>
    <rPh sb="0" eb="3">
      <t>ハイグウシャ</t>
    </rPh>
    <rPh sb="4" eb="6">
      <t>ネンレイ</t>
    </rPh>
    <phoneticPr fontId="1"/>
  </si>
  <si>
    <t>配偶者控除の有無</t>
    <rPh sb="0" eb="3">
      <t>ハイグウシャ</t>
    </rPh>
    <rPh sb="3" eb="5">
      <t>コウジョ</t>
    </rPh>
    <rPh sb="6" eb="8">
      <t>ウム</t>
    </rPh>
    <phoneticPr fontId="1"/>
  </si>
  <si>
    <t>生年月日</t>
    <rPh sb="0" eb="2">
      <t>セイネン</t>
    </rPh>
    <rPh sb="2" eb="4">
      <t>ガッピ</t>
    </rPh>
    <phoneticPr fontId="1"/>
  </si>
  <si>
    <t>扶養控除等異動申告書</t>
    <rPh sb="0" eb="2">
      <t>フヨウ</t>
    </rPh>
    <rPh sb="2" eb="4">
      <t>コウジョ</t>
    </rPh>
    <rPh sb="4" eb="5">
      <t>トウ</t>
    </rPh>
    <rPh sb="5" eb="7">
      <t>イドウ</t>
    </rPh>
    <rPh sb="7" eb="10">
      <t>シンコクショ</t>
    </rPh>
    <phoneticPr fontId="1"/>
  </si>
  <si>
    <t>本人関係</t>
    <rPh sb="0" eb="2">
      <t>ホンニン</t>
    </rPh>
    <rPh sb="2" eb="4">
      <t>カンケイ</t>
    </rPh>
    <phoneticPr fontId="1"/>
  </si>
  <si>
    <t>配偶者関係</t>
    <rPh sb="0" eb="3">
      <t>ハイグウシャ</t>
    </rPh>
    <rPh sb="3" eb="5">
      <t>カンケイ</t>
    </rPh>
    <phoneticPr fontId="1"/>
  </si>
  <si>
    <t>合計所得金額</t>
    <rPh sb="0" eb="2">
      <t>ゴウケイ</t>
    </rPh>
    <rPh sb="2" eb="4">
      <t>ショトク</t>
    </rPh>
    <rPh sb="4" eb="6">
      <t>キンガク</t>
    </rPh>
    <phoneticPr fontId="1"/>
  </si>
  <si>
    <t>年齢</t>
    <rPh sb="0" eb="2">
      <t>ネンレイ</t>
    </rPh>
    <phoneticPr fontId="1"/>
  </si>
  <si>
    <t>氏名フリガナ</t>
    <rPh sb="0" eb="2">
      <t>シメイ</t>
    </rPh>
    <phoneticPr fontId="1"/>
  </si>
  <si>
    <t>配偶者控除の種類</t>
    <rPh sb="0" eb="3">
      <t>ハイグウシャ</t>
    </rPh>
    <rPh sb="3" eb="5">
      <t>コウジョ</t>
    </rPh>
    <rPh sb="6" eb="8">
      <t>シュルイ</t>
    </rPh>
    <phoneticPr fontId="1"/>
  </si>
  <si>
    <t>非居住者</t>
    <rPh sb="0" eb="4">
      <t>ヒキョジュウシャ</t>
    </rPh>
    <phoneticPr fontId="1"/>
  </si>
  <si>
    <t>扶養控除の種類</t>
    <rPh sb="0" eb="2">
      <t>フヨウ</t>
    </rPh>
    <rPh sb="2" eb="4">
      <t>コウジョ</t>
    </rPh>
    <rPh sb="5" eb="7">
      <t>シュルイ</t>
    </rPh>
    <phoneticPr fontId="1"/>
  </si>
  <si>
    <t>年少扶養親族</t>
    <rPh sb="0" eb="2">
      <t>ネンショウ</t>
    </rPh>
    <rPh sb="2" eb="4">
      <t>フヨウ</t>
    </rPh>
    <rPh sb="4" eb="6">
      <t>シンゾク</t>
    </rPh>
    <phoneticPr fontId="1"/>
  </si>
  <si>
    <t>申告による社会保険料の控除分</t>
    <rPh sb="0" eb="2">
      <t>シンコク</t>
    </rPh>
    <rPh sb="5" eb="7">
      <t>シャカイ</t>
    </rPh>
    <rPh sb="7" eb="10">
      <t>ホケンリョウ</t>
    </rPh>
    <rPh sb="11" eb="13">
      <t>コウジョ</t>
    </rPh>
    <rPh sb="13" eb="14">
      <t>ブン</t>
    </rPh>
    <phoneticPr fontId="1"/>
  </si>
  <si>
    <t>上記のうち国民健康保険料等の金額</t>
    <rPh sb="0" eb="2">
      <t>ジョウキ</t>
    </rPh>
    <rPh sb="5" eb="7">
      <t>コクミン</t>
    </rPh>
    <rPh sb="7" eb="9">
      <t>ケンコウ</t>
    </rPh>
    <rPh sb="9" eb="12">
      <t>ホケンリョウ</t>
    </rPh>
    <rPh sb="12" eb="13">
      <t>トウ</t>
    </rPh>
    <rPh sb="14" eb="16">
      <t>キンガク</t>
    </rPh>
    <phoneticPr fontId="1"/>
  </si>
  <si>
    <t>給料からてん引きした小規模企業共済等掛金</t>
    <rPh sb="0" eb="2">
      <t>キュウリョウ</t>
    </rPh>
    <rPh sb="6" eb="7">
      <t>ビ</t>
    </rPh>
    <rPh sb="10" eb="13">
      <t>ショウキボ</t>
    </rPh>
    <rPh sb="13" eb="15">
      <t>キギョウ</t>
    </rPh>
    <rPh sb="15" eb="17">
      <t>キョウサイ</t>
    </rPh>
    <rPh sb="17" eb="18">
      <t>トウ</t>
    </rPh>
    <rPh sb="18" eb="20">
      <t>カケキン</t>
    </rPh>
    <phoneticPr fontId="1"/>
  </si>
  <si>
    <t>申告による小規模企業共済等掛金</t>
    <rPh sb="0" eb="2">
      <t>シンコク</t>
    </rPh>
    <rPh sb="5" eb="8">
      <t>ショウキボ</t>
    </rPh>
    <rPh sb="8" eb="10">
      <t>キギョウ</t>
    </rPh>
    <rPh sb="10" eb="12">
      <t>キョウサイ</t>
    </rPh>
    <rPh sb="12" eb="13">
      <t>トウ</t>
    </rPh>
    <rPh sb="13" eb="15">
      <t>カケキン</t>
    </rPh>
    <phoneticPr fontId="1"/>
  </si>
  <si>
    <t>社会保険料</t>
    <rPh sb="0" eb="2">
      <t>シャカイ</t>
    </rPh>
    <rPh sb="2" eb="5">
      <t>ホケンリョウ</t>
    </rPh>
    <phoneticPr fontId="1"/>
  </si>
  <si>
    <t>生命保険料</t>
    <rPh sb="0" eb="2">
      <t>セイメイ</t>
    </rPh>
    <rPh sb="2" eb="4">
      <t>ホケン</t>
    </rPh>
    <rPh sb="4" eb="5">
      <t>リョウ</t>
    </rPh>
    <phoneticPr fontId="1"/>
  </si>
  <si>
    <t>地震保険料控除</t>
    <rPh sb="0" eb="2">
      <t>ジシン</t>
    </rPh>
    <rPh sb="2" eb="5">
      <t>ホケンリョウ</t>
    </rPh>
    <rPh sb="5" eb="7">
      <t>コウジョ</t>
    </rPh>
    <phoneticPr fontId="1"/>
  </si>
  <si>
    <t>新一般生命保険料</t>
    <rPh sb="0" eb="1">
      <t>シン</t>
    </rPh>
    <rPh sb="1" eb="3">
      <t>イッパン</t>
    </rPh>
    <rPh sb="3" eb="5">
      <t>セイメイ</t>
    </rPh>
    <rPh sb="5" eb="7">
      <t>ホケン</t>
    </rPh>
    <rPh sb="7" eb="8">
      <t>リョウ</t>
    </rPh>
    <phoneticPr fontId="1"/>
  </si>
  <si>
    <t>旧一般生命保険料</t>
    <rPh sb="0" eb="1">
      <t>キュウ</t>
    </rPh>
    <rPh sb="1" eb="3">
      <t>イッパン</t>
    </rPh>
    <rPh sb="3" eb="5">
      <t>セイメイ</t>
    </rPh>
    <rPh sb="5" eb="7">
      <t>ホケン</t>
    </rPh>
    <rPh sb="7" eb="8">
      <t>リョウ</t>
    </rPh>
    <phoneticPr fontId="1"/>
  </si>
  <si>
    <t>介護医療保険料</t>
    <rPh sb="0" eb="2">
      <t>カイゴ</t>
    </rPh>
    <rPh sb="2" eb="4">
      <t>イリョウ</t>
    </rPh>
    <rPh sb="4" eb="7">
      <t>ホケンリョウ</t>
    </rPh>
    <phoneticPr fontId="1"/>
  </si>
  <si>
    <t>新個人年金保険料</t>
    <rPh sb="0" eb="1">
      <t>シン</t>
    </rPh>
    <rPh sb="1" eb="3">
      <t>コジン</t>
    </rPh>
    <rPh sb="3" eb="4">
      <t>ネン</t>
    </rPh>
    <rPh sb="4" eb="5">
      <t>キン</t>
    </rPh>
    <rPh sb="5" eb="8">
      <t>ホケンリョウ</t>
    </rPh>
    <phoneticPr fontId="1"/>
  </si>
  <si>
    <t>旧個人年金保険料</t>
    <rPh sb="0" eb="1">
      <t>キュウ</t>
    </rPh>
    <rPh sb="1" eb="3">
      <t>コジン</t>
    </rPh>
    <rPh sb="3" eb="5">
      <t>ネンキン</t>
    </rPh>
    <rPh sb="5" eb="8">
      <t>ホケンリョウ</t>
    </rPh>
    <phoneticPr fontId="1"/>
  </si>
  <si>
    <t>地震保険料</t>
    <rPh sb="0" eb="2">
      <t>ジシン</t>
    </rPh>
    <rPh sb="2" eb="5">
      <t>ホケンリョウ</t>
    </rPh>
    <phoneticPr fontId="1"/>
  </si>
  <si>
    <t>旧長期損害保険料</t>
    <rPh sb="0" eb="1">
      <t>キュウ</t>
    </rPh>
    <rPh sb="1" eb="3">
      <t>チョウキ</t>
    </rPh>
    <rPh sb="3" eb="5">
      <t>ソンガイ</t>
    </rPh>
    <rPh sb="5" eb="7">
      <t>ホケン</t>
    </rPh>
    <rPh sb="7" eb="8">
      <t>リョウ</t>
    </rPh>
    <phoneticPr fontId="1"/>
  </si>
  <si>
    <t>障害者控除</t>
    <rPh sb="0" eb="3">
      <t>ショウガイシャ</t>
    </rPh>
    <rPh sb="3" eb="5">
      <t>コウジョ</t>
    </rPh>
    <phoneticPr fontId="1"/>
  </si>
  <si>
    <t>住宅ローン控除</t>
    <rPh sb="0" eb="2">
      <t>ジュウタク</t>
    </rPh>
    <rPh sb="5" eb="7">
      <t>コウジョ</t>
    </rPh>
    <phoneticPr fontId="1"/>
  </si>
  <si>
    <t>住宅ローン控除摘要数</t>
    <rPh sb="0" eb="2">
      <t>ジュウタク</t>
    </rPh>
    <rPh sb="5" eb="7">
      <t>コウジョ</t>
    </rPh>
    <rPh sb="7" eb="9">
      <t>テキヨウ</t>
    </rPh>
    <rPh sb="9" eb="10">
      <t>スウ</t>
    </rPh>
    <phoneticPr fontId="1"/>
  </si>
  <si>
    <t>住宅ローン控除可能額</t>
    <rPh sb="0" eb="2">
      <t>ジュウタク</t>
    </rPh>
    <rPh sb="5" eb="7">
      <t>コウジョ</t>
    </rPh>
    <rPh sb="7" eb="10">
      <t>カノウガク</t>
    </rPh>
    <phoneticPr fontId="1"/>
  </si>
  <si>
    <t>1回目</t>
    <rPh sb="1" eb="3">
      <t>カイメ</t>
    </rPh>
    <phoneticPr fontId="1"/>
  </si>
  <si>
    <t>2回目</t>
    <rPh sb="1" eb="3">
      <t>カイメ</t>
    </rPh>
    <phoneticPr fontId="1"/>
  </si>
  <si>
    <t>居住開始年月日</t>
    <rPh sb="0" eb="2">
      <t>キョジュウ</t>
    </rPh>
    <rPh sb="2" eb="4">
      <t>カイシ</t>
    </rPh>
    <rPh sb="4" eb="7">
      <t>ネンガッピ</t>
    </rPh>
    <phoneticPr fontId="1"/>
  </si>
  <si>
    <t>年</t>
    <rPh sb="0" eb="1">
      <t>ネン</t>
    </rPh>
    <phoneticPr fontId="1"/>
  </si>
  <si>
    <t>月</t>
    <rPh sb="0" eb="1">
      <t>ツキ</t>
    </rPh>
    <phoneticPr fontId="1"/>
  </si>
  <si>
    <t>日</t>
    <rPh sb="0" eb="1">
      <t>ヒ</t>
    </rPh>
    <phoneticPr fontId="1"/>
  </si>
  <si>
    <t>特別控除区分</t>
    <rPh sb="0" eb="2">
      <t>トクベツ</t>
    </rPh>
    <rPh sb="2" eb="4">
      <t>コウジョ</t>
    </rPh>
    <rPh sb="4" eb="6">
      <t>クブン</t>
    </rPh>
    <phoneticPr fontId="1"/>
  </si>
  <si>
    <t>借入金年末残高</t>
    <rPh sb="0" eb="2">
      <t>カリイレ</t>
    </rPh>
    <rPh sb="2" eb="3">
      <t>キン</t>
    </rPh>
    <rPh sb="3" eb="5">
      <t>ネンマツ</t>
    </rPh>
    <rPh sb="5" eb="7">
      <t>ザンダカ</t>
    </rPh>
    <phoneticPr fontId="1"/>
  </si>
  <si>
    <t>摘要</t>
    <rPh sb="0" eb="2">
      <t>テキヨウ</t>
    </rPh>
    <phoneticPr fontId="1"/>
  </si>
  <si>
    <t>障害</t>
    <rPh sb="0" eb="2">
      <t>ショウガイ</t>
    </rPh>
    <phoneticPr fontId="1"/>
  </si>
  <si>
    <t>個人データ一覧表</t>
    <rPh sb="0" eb="2">
      <t>コジン</t>
    </rPh>
    <rPh sb="5" eb="7">
      <t>イチラン</t>
    </rPh>
    <rPh sb="7" eb="8">
      <t>ヒョウ</t>
    </rPh>
    <phoneticPr fontId="1"/>
  </si>
  <si>
    <t>（源泉）控除対象配偶者</t>
    <rPh sb="1" eb="3">
      <t>ゲンセン</t>
    </rPh>
    <rPh sb="4" eb="6">
      <t>コウジョ</t>
    </rPh>
    <rPh sb="6" eb="8">
      <t>タイショウ</t>
    </rPh>
    <rPh sb="8" eb="11">
      <t>ハイグウシャ</t>
    </rPh>
    <phoneticPr fontId="1"/>
  </si>
  <si>
    <t>（　配　偶　者　を　除　く。　）</t>
  </si>
  <si>
    <r>
      <rPr>
        <sz val="6"/>
        <color theme="1"/>
        <rFont val="ＭＳ 明朝"/>
        <family val="1"/>
        <charset val="128"/>
      </rPr>
      <t>(源泉・特別)</t>
    </r>
    <r>
      <rPr>
        <sz val="7"/>
        <color theme="1"/>
        <rFont val="ＭＳ 明朝"/>
        <family val="1"/>
        <charset val="128"/>
      </rPr>
      <t>　控除対象  配偶者</t>
    </r>
    <rPh sb="1" eb="3">
      <t>ゲンセン</t>
    </rPh>
    <rPh sb="4" eb="6">
      <t>トクベツ</t>
    </rPh>
    <rPh sb="8" eb="10">
      <t>コウジョ</t>
    </rPh>
    <rPh sb="10" eb="12">
      <t>タイショウ</t>
    </rPh>
    <rPh sb="14" eb="17">
      <t>ハイグウシャ</t>
    </rPh>
    <phoneticPr fontId="1"/>
  </si>
  <si>
    <t>生命保険料の           金額の         　内訳</t>
    <rPh sb="0" eb="2">
      <t>セイメイ</t>
    </rPh>
    <rPh sb="2" eb="4">
      <t>ホケン</t>
    </rPh>
    <rPh sb="4" eb="5">
      <t>リョウ</t>
    </rPh>
    <rPh sb="17" eb="19">
      <t>キンガク</t>
    </rPh>
    <rPh sb="30" eb="32">
      <t>ウチワケ</t>
    </rPh>
    <phoneticPr fontId="1"/>
  </si>
  <si>
    <t>（配偶者控除額）</t>
    <rPh sb="1" eb="4">
      <t>ハイグウシャ</t>
    </rPh>
    <rPh sb="4" eb="6">
      <t>コウジョ</t>
    </rPh>
    <rPh sb="6" eb="7">
      <t>ガク</t>
    </rPh>
    <phoneticPr fontId="1"/>
  </si>
  <si>
    <t>配偶者(特別) 　　　　控除の額</t>
    <phoneticPr fontId="1"/>
  </si>
  <si>
    <t>6,600,000円～8,499,999円</t>
    <rPh sb="9" eb="10">
      <t>エン</t>
    </rPh>
    <rPh sb="20" eb="21">
      <t>エン</t>
    </rPh>
    <phoneticPr fontId="10"/>
  </si>
  <si>
    <t>[A]－1,950,000円</t>
    <rPh sb="13" eb="14">
      <t>エン</t>
    </rPh>
    <phoneticPr fontId="10"/>
  </si>
  <si>
    <t>8,500,000～</t>
    <phoneticPr fontId="10"/>
  </si>
  <si>
    <t>基礎控除の額</t>
    <rPh sb="0" eb="2">
      <t>キソ</t>
    </rPh>
    <rPh sb="2" eb="4">
      <t>コウジョ</t>
    </rPh>
    <rPh sb="5" eb="6">
      <t>ガク</t>
    </rPh>
    <phoneticPr fontId="1"/>
  </si>
  <si>
    <t>所得金額　　　　　　　　調整控除額</t>
    <rPh sb="0" eb="2">
      <t>ショトク</t>
    </rPh>
    <rPh sb="2" eb="4">
      <t>キンガク</t>
    </rPh>
    <rPh sb="12" eb="14">
      <t>チョウセイ</t>
    </rPh>
    <rPh sb="14" eb="16">
      <t>コウジョ</t>
    </rPh>
    <rPh sb="16" eb="17">
      <t>ガク</t>
    </rPh>
    <phoneticPr fontId="1"/>
  </si>
  <si>
    <t>給与所得控除後の金額　　　　　(調整控除後）</t>
    <rPh sb="16" eb="18">
      <t>チョウセイ</t>
    </rPh>
    <rPh sb="18" eb="20">
      <t>コウジョ</t>
    </rPh>
    <rPh sb="20" eb="21">
      <t>ゴ</t>
    </rPh>
    <phoneticPr fontId="1"/>
  </si>
  <si>
    <t>元号</t>
    <rPh sb="0" eb="2">
      <t>ゲンゴウ</t>
    </rPh>
    <phoneticPr fontId="1"/>
  </si>
  <si>
    <t>寡婦</t>
    <rPh sb="0" eb="2">
      <t>カフ</t>
    </rPh>
    <phoneticPr fontId="1"/>
  </si>
  <si>
    <t>ひとり親</t>
    <rPh sb="3" eb="4">
      <t>オヤ</t>
    </rPh>
    <phoneticPr fontId="1"/>
  </si>
  <si>
    <t>[A]×0.9－1,100,000円</t>
    <rPh sb="17" eb="18">
      <t>エン</t>
    </rPh>
    <phoneticPr fontId="10"/>
  </si>
  <si>
    <t>[B]×2.8－80,000円</t>
    <rPh sb="14" eb="15">
      <t>エン</t>
    </rPh>
    <phoneticPr fontId="10"/>
  </si>
  <si>
    <t>[B]×3.2－440,000円</t>
    <rPh sb="15" eb="16">
      <t>エン</t>
    </rPh>
    <phoneticPr fontId="10"/>
  </si>
  <si>
    <t>空き</t>
    <rPh sb="0" eb="1">
      <t>ア</t>
    </rPh>
    <phoneticPr fontId="1"/>
  </si>
  <si>
    <t>2400万円以下</t>
    <rPh sb="4" eb="6">
      <t>マンエン</t>
    </rPh>
    <rPh sb="6" eb="8">
      <t>イカ</t>
    </rPh>
    <phoneticPr fontId="1"/>
  </si>
  <si>
    <t>-</t>
    <phoneticPr fontId="1"/>
  </si>
  <si>
    <t>所得金額調整控除</t>
    <rPh sb="0" eb="2">
      <t>ショトク</t>
    </rPh>
    <rPh sb="2" eb="4">
      <t>キンガク</t>
    </rPh>
    <rPh sb="4" eb="6">
      <t>チョウセイ</t>
    </rPh>
    <rPh sb="6" eb="8">
      <t>コウジョ</t>
    </rPh>
    <phoneticPr fontId="1"/>
  </si>
  <si>
    <t>所得金額調整控除額</t>
    <rPh sb="0" eb="2">
      <t>ショトク</t>
    </rPh>
    <rPh sb="2" eb="4">
      <t>キンガク</t>
    </rPh>
    <rPh sb="4" eb="6">
      <t>チョウセイ</t>
    </rPh>
    <rPh sb="6" eb="8">
      <t>コウジョ</t>
    </rPh>
    <rPh sb="8" eb="9">
      <t>ガク</t>
    </rPh>
    <phoneticPr fontId="1"/>
  </si>
  <si>
    <t>調整控除後の給与等の金額</t>
    <rPh sb="0" eb="2">
      <t>チョウセイ</t>
    </rPh>
    <rPh sb="2" eb="4">
      <t>コウジョ</t>
    </rPh>
    <rPh sb="4" eb="5">
      <t>ゴ</t>
    </rPh>
    <rPh sb="6" eb="8">
      <t>キュウヨ</t>
    </rPh>
    <rPh sb="8" eb="9">
      <t>トウ</t>
    </rPh>
    <rPh sb="10" eb="12">
      <t>キンガク</t>
    </rPh>
    <phoneticPr fontId="1"/>
  </si>
  <si>
    <t>受 給 者 生 年 月 日</t>
  </si>
  <si>
    <t>95~100</t>
    <phoneticPr fontId="1"/>
  </si>
  <si>
    <t>100~105</t>
    <phoneticPr fontId="1"/>
  </si>
  <si>
    <t>105~110</t>
    <phoneticPr fontId="1"/>
  </si>
  <si>
    <t>110~115</t>
    <phoneticPr fontId="1"/>
  </si>
  <si>
    <t>115~120</t>
    <phoneticPr fontId="1"/>
  </si>
  <si>
    <t>120~125</t>
    <phoneticPr fontId="1"/>
  </si>
  <si>
    <t>125~130</t>
    <phoneticPr fontId="1"/>
  </si>
  <si>
    <t>130~133</t>
    <phoneticPr fontId="1"/>
  </si>
  <si>
    <t>扶養控除額、び障害者等の控除額の合計額</t>
    <phoneticPr fontId="1"/>
  </si>
  <si>
    <t>要</t>
    <phoneticPr fontId="1"/>
  </si>
  <si>
    <t>解除方法</t>
    <rPh sb="0" eb="2">
      <t>カイジョ</t>
    </rPh>
    <rPh sb="2" eb="4">
      <t>ホウホウ</t>
    </rPh>
    <phoneticPr fontId="1"/>
  </si>
  <si>
    <t>そのため当ファイルを開くと下記のメッセージが表示されます。</t>
    <rPh sb="4" eb="5">
      <t>トウ</t>
    </rPh>
    <rPh sb="10" eb="11">
      <t>ヒラ</t>
    </rPh>
    <rPh sb="13" eb="15">
      <t>カキ</t>
    </rPh>
    <rPh sb="22" eb="24">
      <t>ヒョウジ</t>
    </rPh>
    <phoneticPr fontId="1"/>
  </si>
  <si>
    <t>Microsoftのセキュリティ強化策により、インターネットからダウンロードしたofficeファイルは一律でマクロが無効化されるようになりました。</t>
    <rPh sb="18" eb="19">
      <t>サク</t>
    </rPh>
    <phoneticPr fontId="1"/>
  </si>
  <si>
    <t xml:space="preserve"> １. 当該ブック（ファイル）を右クリックし、コンテキスト メニューから [プロパティ] を選択します。</t>
    <rPh sb="4" eb="6">
      <t>トウガイ</t>
    </rPh>
    <phoneticPr fontId="1"/>
  </si>
  <si>
    <t>選択中の受給者</t>
    <rPh sb="0" eb="3">
      <t>センタクチュウ</t>
    </rPh>
    <rPh sb="4" eb="7">
      <t>ジュキュウシャ</t>
    </rPh>
    <phoneticPr fontId="1"/>
  </si>
  <si>
    <t xml:space="preserve"> ２. [全般] タブの下部にあるセキュリティ項目の、[許可する] チェック ボックスを選択して、[OK] を選択します。</t>
    <rPh sb="23" eb="25">
      <t>コウモク</t>
    </rPh>
    <rPh sb="28" eb="30">
      <t>キョカ</t>
    </rPh>
    <phoneticPr fontId="1"/>
  </si>
  <si>
    <t>SAMPLE表示を消すためには、ライセンス</t>
    <rPh sb="6" eb="8">
      <t>ヒョウジ</t>
    </rPh>
    <rPh sb="9" eb="10">
      <t>ケ</t>
    </rPh>
    <phoneticPr fontId="1"/>
  </si>
  <si>
    <t>キーの入力が必要です。</t>
    <rPh sb="3" eb="5">
      <t>ニュウリョク</t>
    </rPh>
    <rPh sb="6" eb="8">
      <t>ヒツヨウ</t>
    </rPh>
    <phoneticPr fontId="1"/>
  </si>
  <si>
    <t>最初にマクロのブロックを解除してください。</t>
    <rPh sb="0" eb="2">
      <t>サイショ</t>
    </rPh>
    <rPh sb="12" eb="14">
      <t>カイジョ</t>
    </rPh>
    <phoneticPr fontId="1"/>
  </si>
  <si>
    <t>はじめて使う場合はこちらから</t>
    <rPh sb="4" eb="5">
      <t>ツカ</t>
    </rPh>
    <rPh sb="6" eb="8">
      <t>バアイ</t>
    </rPh>
    <phoneticPr fontId="1"/>
  </si>
  <si>
    <t>受給者情報</t>
    <rPh sb="0" eb="3">
      <t>ジュキュウシャ</t>
    </rPh>
    <rPh sb="3" eb="5">
      <t>ジョウホウ</t>
    </rPh>
    <phoneticPr fontId="1"/>
  </si>
  <si>
    <t>事業者情報</t>
    <rPh sb="0" eb="5">
      <t>ジギョウシャジョウホウ</t>
    </rPh>
    <phoneticPr fontId="1"/>
  </si>
  <si>
    <t>事業者情報の入力が完了したら、次は受給者情報シートで受給者各人の入力をしてください。</t>
    <rPh sb="0" eb="3">
      <t>ジギョウシャ</t>
    </rPh>
    <rPh sb="3" eb="5">
      <t>ジョウホウ</t>
    </rPh>
    <rPh sb="6" eb="8">
      <t>ニュウリョク</t>
    </rPh>
    <rPh sb="9" eb="11">
      <t>カンリョウ</t>
    </rPh>
    <rPh sb="15" eb="16">
      <t>ツギ</t>
    </rPh>
    <rPh sb="17" eb="22">
      <t>ジュキュウシャジョウホウ</t>
    </rPh>
    <rPh sb="26" eb="29">
      <t>ジュキュウシャ</t>
    </rPh>
    <rPh sb="29" eb="31">
      <t>カクジン</t>
    </rPh>
    <rPh sb="32" eb="34">
      <t>ニュウリョク</t>
    </rPh>
    <phoneticPr fontId="1"/>
  </si>
  <si>
    <t>前年度データ引継ぎ対象</t>
    <rPh sb="0" eb="3">
      <t>ゼンネンド</t>
    </rPh>
    <rPh sb="6" eb="8">
      <t>ヒキツ</t>
    </rPh>
    <rPh sb="9" eb="11">
      <t>タイショウ</t>
    </rPh>
    <phoneticPr fontId="1"/>
  </si>
  <si>
    <t>前年度のファイルがある場合</t>
    <rPh sb="0" eb="2">
      <t>ゼンネン</t>
    </rPh>
    <rPh sb="2" eb="3">
      <t>ド</t>
    </rPh>
    <rPh sb="11" eb="13">
      <t>バアイ</t>
    </rPh>
    <phoneticPr fontId="1"/>
  </si>
  <si>
    <t>今年度の更新前ファイルがある場合</t>
    <rPh sb="0" eb="3">
      <t>コンネンド</t>
    </rPh>
    <rPh sb="4" eb="7">
      <t>コウシンマエ</t>
    </rPh>
    <rPh sb="14" eb="16">
      <t>バアイ</t>
    </rPh>
    <phoneticPr fontId="1"/>
  </si>
  <si>
    <t>・ログイン購入かゲスト購入を選択してください。</t>
    <rPh sb="5" eb="7">
      <t>コウニュウ</t>
    </rPh>
    <rPh sb="11" eb="13">
      <t>コウニュウ</t>
    </rPh>
    <rPh sb="14" eb="16">
      <t>センタク</t>
    </rPh>
    <phoneticPr fontId="1"/>
  </si>
  <si>
    <t>・ライセンスキーはzipフォルダに格納されており、解凍ソフトが必要となる場合があります。</t>
    <rPh sb="17" eb="19">
      <t>カクノウ</t>
    </rPh>
    <rPh sb="25" eb="27">
      <t>カイトウ</t>
    </rPh>
    <rPh sb="31" eb="33">
      <t>ヒツヨウ</t>
    </rPh>
    <rPh sb="36" eb="38">
      <t>バアイ</t>
    </rPh>
    <phoneticPr fontId="1"/>
  </si>
  <si>
    <t>・STORESでの決済となります（当方でアカウント情報等は管理していません）。</t>
    <rPh sb="9" eb="11">
      <t>ケッサイ</t>
    </rPh>
    <rPh sb="17" eb="19">
      <t>トウホウ</t>
    </rPh>
    <rPh sb="25" eb="27">
      <t>ジョウホウ</t>
    </rPh>
    <rPh sb="27" eb="28">
      <t>トウ</t>
    </rPh>
    <rPh sb="29" eb="31">
      <t>カンリ</t>
    </rPh>
    <phoneticPr fontId="1"/>
  </si>
  <si>
    <t>PayPay残高、Amazon Payが使えます。</t>
    <rPh sb="20" eb="21">
      <t>ツカ</t>
    </rPh>
    <phoneticPr fontId="1"/>
  </si>
  <si>
    <t>・クレジットカード、コンビニ決済、PAYPAL、キャリア決済、楽天ペイ、</t>
    <rPh sb="14" eb="16">
      <t>ケッサイ</t>
    </rPh>
    <rPh sb="28" eb="30">
      <t>ケッサイ</t>
    </rPh>
    <rPh sb="31" eb="33">
      <t>ラクテン</t>
    </rPh>
    <phoneticPr fontId="1"/>
  </si>
  <si>
    <t>・決済完了と同時に送られる確認メールからライセンスキーをダウンロードしてください。</t>
    <rPh sb="1" eb="3">
      <t>ケッサイ</t>
    </rPh>
    <rPh sb="3" eb="5">
      <t>カンリョウ</t>
    </rPh>
    <rPh sb="6" eb="8">
      <t>ドウジ</t>
    </rPh>
    <rPh sb="9" eb="10">
      <t>オク</t>
    </rPh>
    <rPh sb="13" eb="15">
      <t>カクニン</t>
    </rPh>
    <phoneticPr fontId="1"/>
  </si>
  <si>
    <t>よく確認してください。</t>
    <rPh sb="2" eb="4">
      <t>カクニン</t>
    </rPh>
    <phoneticPr fontId="1"/>
  </si>
  <si>
    <t>・メールアドレスの入力を間違えるとライセンスキーダウンロード用のメールを送ることができません。</t>
    <rPh sb="9" eb="11">
      <t>ニュウリョク</t>
    </rPh>
    <rPh sb="12" eb="14">
      <t>マチガ</t>
    </rPh>
    <rPh sb="30" eb="31">
      <t>ヨウ</t>
    </rPh>
    <rPh sb="36" eb="37">
      <t>オク</t>
    </rPh>
    <phoneticPr fontId="1"/>
  </si>
  <si>
    <t>お問合せフォームでご連絡ください。</t>
    <rPh sb="1" eb="3">
      <t>トイアワ</t>
    </rPh>
    <rPh sb="10" eb="12">
      <t>レンラク</t>
    </rPh>
    <phoneticPr fontId="1"/>
  </si>
  <si>
    <t>・確認メールが届かない場合は、ライセンス販売ページ左下のアイコンから</t>
    <rPh sb="1" eb="3">
      <t>カクニン</t>
    </rPh>
    <rPh sb="7" eb="8">
      <t>トド</t>
    </rPh>
    <rPh sb="11" eb="13">
      <t>バアイ</t>
    </rPh>
    <rPh sb="20" eb="22">
      <t>ハンバイ</t>
    </rPh>
    <rPh sb="25" eb="27">
      <t>ヒダリシタ</t>
    </rPh>
    <phoneticPr fontId="1"/>
  </si>
  <si>
    <t>ライセンスキー販売ページ</t>
    <rPh sb="7" eb="9">
      <t>ハンバイ</t>
    </rPh>
    <phoneticPr fontId="1"/>
  </si>
  <si>
    <t>ライセンス購入の説明</t>
    <rPh sb="5" eb="7">
      <t>コウニュウ</t>
    </rPh>
    <rPh sb="8" eb="10">
      <t>セツメイ</t>
    </rPh>
    <phoneticPr fontId="1"/>
  </si>
  <si>
    <t>・購入時メールマガジンの登録にチェックをいれてあると、更新情報等が配信されます。</t>
    <rPh sb="1" eb="4">
      <t>コウニュウジ</t>
    </rPh>
    <rPh sb="12" eb="14">
      <t>トウロク</t>
    </rPh>
    <rPh sb="27" eb="31">
      <t>コウシンジョウホウ</t>
    </rPh>
    <rPh sb="31" eb="32">
      <t>トウ</t>
    </rPh>
    <rPh sb="33" eb="35">
      <t>ハイシン</t>
    </rPh>
    <phoneticPr fontId="1"/>
  </si>
  <si>
    <t>始めて使う場合は最初に事業者情報の入力をしてください。</t>
    <rPh sb="0" eb="1">
      <t>ハジ</t>
    </rPh>
    <rPh sb="3" eb="4">
      <t>ツカ</t>
    </rPh>
    <rPh sb="5" eb="7">
      <t>バアイ</t>
    </rPh>
    <rPh sb="8" eb="10">
      <t>サイショ</t>
    </rPh>
    <rPh sb="11" eb="16">
      <t>ジギョウシャジョウホウ</t>
    </rPh>
    <rPh sb="17" eb="19">
      <t>ニュウリョク</t>
    </rPh>
    <phoneticPr fontId="1"/>
  </si>
  <si>
    <t>給与所得金額の計算</t>
    <rPh sb="0" eb="4">
      <t>キュウヨショトク</t>
    </rPh>
    <rPh sb="4" eb="6">
      <t>キンガク</t>
    </rPh>
    <rPh sb="7" eb="9">
      <t>ケイサン</t>
    </rPh>
    <phoneticPr fontId="1"/>
  </si>
  <si>
    <t>基礎控除額の計算</t>
    <rPh sb="0" eb="4">
      <t>キソコウジョ</t>
    </rPh>
    <rPh sb="4" eb="5">
      <t>ガク</t>
    </rPh>
    <rPh sb="6" eb="8">
      <t>ケイサン</t>
    </rPh>
    <phoneticPr fontId="1"/>
  </si>
  <si>
    <t>合計所得金額</t>
    <rPh sb="0" eb="6">
      <t>ゴウケイショトクキンガク</t>
    </rPh>
    <phoneticPr fontId="1"/>
  </si>
  <si>
    <t>132万円以下</t>
    <rPh sb="3" eb="5">
      <t>マンエン</t>
    </rPh>
    <rPh sb="5" eb="7">
      <t>イカ</t>
    </rPh>
    <phoneticPr fontId="1"/>
  </si>
  <si>
    <t>132万円超</t>
    <rPh sb="3" eb="5">
      <t>マンエン</t>
    </rPh>
    <rPh sb="5" eb="6">
      <t>チョウ</t>
    </rPh>
    <phoneticPr fontId="1"/>
  </si>
  <si>
    <t>336万円以下</t>
    <rPh sb="3" eb="5">
      <t>マンエン</t>
    </rPh>
    <rPh sb="5" eb="7">
      <t>イカ</t>
    </rPh>
    <phoneticPr fontId="1"/>
  </si>
  <si>
    <t>336万円超</t>
    <rPh sb="3" eb="5">
      <t>マンエン</t>
    </rPh>
    <rPh sb="5" eb="6">
      <t>チョウ</t>
    </rPh>
    <phoneticPr fontId="1"/>
  </si>
  <si>
    <t>489万円以下</t>
    <rPh sb="3" eb="5">
      <t>マンエン</t>
    </rPh>
    <rPh sb="5" eb="7">
      <t>イカ</t>
    </rPh>
    <phoneticPr fontId="1"/>
  </si>
  <si>
    <t>489万円超</t>
    <rPh sb="3" eb="5">
      <t>マンエン</t>
    </rPh>
    <rPh sb="5" eb="6">
      <t>チョウ</t>
    </rPh>
    <phoneticPr fontId="1"/>
  </si>
  <si>
    <t>2350万円以下</t>
    <rPh sb="4" eb="6">
      <t>マンエン</t>
    </rPh>
    <rPh sb="6" eb="8">
      <t>イカ</t>
    </rPh>
    <phoneticPr fontId="1"/>
  </si>
  <si>
    <t>2350万円超</t>
    <rPh sb="4" eb="6">
      <t>マンエン</t>
    </rPh>
    <rPh sb="6" eb="7">
      <t>チョウ</t>
    </rPh>
    <phoneticPr fontId="1"/>
  </si>
  <si>
    <t>2400万円超</t>
    <rPh sb="4" eb="6">
      <t>マンエン</t>
    </rPh>
    <rPh sb="6" eb="7">
      <t>チョウ</t>
    </rPh>
    <phoneticPr fontId="1"/>
  </si>
  <si>
    <t>2450万円以下</t>
    <rPh sb="4" eb="6">
      <t>マンエン</t>
    </rPh>
    <rPh sb="6" eb="8">
      <t>イカ</t>
    </rPh>
    <phoneticPr fontId="1"/>
  </si>
  <si>
    <t>2450万円超</t>
    <rPh sb="4" eb="6">
      <t>マンエン</t>
    </rPh>
    <rPh sb="6" eb="7">
      <t>チョウ</t>
    </rPh>
    <phoneticPr fontId="1"/>
  </si>
  <si>
    <t>2500万円以下</t>
    <rPh sb="4" eb="6">
      <t>マンエン</t>
    </rPh>
    <rPh sb="6" eb="8">
      <t>イカ</t>
    </rPh>
    <phoneticPr fontId="1"/>
  </si>
  <si>
    <t>2500万円超</t>
    <rPh sb="4" eb="6">
      <t>マンエン</t>
    </rPh>
    <rPh sb="6" eb="7">
      <t>チョウ</t>
    </rPh>
    <phoneticPr fontId="1"/>
  </si>
  <si>
    <t>要</t>
  </si>
  <si>
    <t>給料</t>
  </si>
  <si>
    <t>1</t>
  </si>
  <si>
    <t>2</t>
  </si>
  <si>
    <t>3</t>
  </si>
  <si>
    <t>4</t>
  </si>
  <si>
    <t>5</t>
  </si>
  <si>
    <t>6</t>
  </si>
  <si>
    <t>7</t>
  </si>
  <si>
    <t>8</t>
  </si>
  <si>
    <t>9</t>
  </si>
  <si>
    <t>10</t>
  </si>
  <si>
    <t>11</t>
  </si>
  <si>
    <t>12</t>
  </si>
  <si>
    <t>655万円以下</t>
    <rPh sb="3" eb="5">
      <t>マンエン</t>
    </rPh>
    <rPh sb="5" eb="7">
      <t>イカ</t>
    </rPh>
    <phoneticPr fontId="1"/>
  </si>
  <si>
    <t>655万円超</t>
    <rPh sb="3" eb="5">
      <t>マンエン</t>
    </rPh>
    <rPh sb="5" eb="6">
      <t>チョウ</t>
    </rPh>
    <phoneticPr fontId="1"/>
  </si>
  <si>
    <t>②　番号をクリックして入力する受給者を選択</t>
    <rPh sb="2" eb="4">
      <t>バンゴウ</t>
    </rPh>
    <rPh sb="11" eb="13">
      <t>ニュウリョク</t>
    </rPh>
    <rPh sb="15" eb="18">
      <t>ジュキュウシャ</t>
    </rPh>
    <rPh sb="19" eb="21">
      <t>センタク</t>
    </rPh>
    <phoneticPr fontId="1"/>
  </si>
  <si>
    <t>https://startup.nagoya/</t>
  </si>
  <si>
    <t>公式サイト</t>
    <rPh sb="0" eb="2">
      <t>コウシキ</t>
    </rPh>
    <phoneticPr fontId="1"/>
  </si>
  <si>
    <t>特定親族特別控除の額</t>
    <rPh sb="0" eb="4">
      <t>トクテイシンゾク</t>
    </rPh>
    <rPh sb="4" eb="8">
      <t>トクベツコウジョ</t>
    </rPh>
    <rPh sb="9" eb="10">
      <t>ガク</t>
    </rPh>
    <phoneticPr fontId="1"/>
  </si>
  <si>
    <t>(源泉・特別)　控除対象  　　配偶者</t>
    <rPh sb="1" eb="3">
      <t>ゲンセン</t>
    </rPh>
    <rPh sb="4" eb="6">
      <t>トクベツ</t>
    </rPh>
    <rPh sb="8" eb="10">
      <t>コウジョ</t>
    </rPh>
    <rPh sb="10" eb="12">
      <t>タイショウ</t>
    </rPh>
    <rPh sb="16" eb="19">
      <t>ハイグウシャ</t>
    </rPh>
    <phoneticPr fontId="1"/>
  </si>
  <si>
    <t>特定親族特別控除額</t>
    <rPh sb="0" eb="2">
      <t>トクテイ</t>
    </rPh>
    <rPh sb="2" eb="4">
      <t>シンゾク</t>
    </rPh>
    <rPh sb="4" eb="6">
      <t>トクベツ</t>
    </rPh>
    <rPh sb="6" eb="8">
      <t>コウジョ</t>
    </rPh>
    <rPh sb="8" eb="9">
      <t>ガク</t>
    </rPh>
    <phoneticPr fontId="1"/>
  </si>
  <si>
    <t>特定親族特別控除</t>
    <rPh sb="0" eb="8">
      <t>トクテイシンゾクトクベツコウジョ</t>
    </rPh>
    <phoneticPr fontId="1"/>
  </si>
  <si>
    <t>特　親</t>
    <rPh sb="0" eb="1">
      <t>トク</t>
    </rPh>
    <rPh sb="2" eb="3">
      <t>オヤ</t>
    </rPh>
    <phoneticPr fontId="1"/>
  </si>
  <si>
    <t>その他所得</t>
    <rPh sb="2" eb="5">
      <t>タショトク</t>
    </rPh>
    <phoneticPr fontId="1"/>
  </si>
  <si>
    <t>給与所得金額</t>
    <rPh sb="0" eb="6">
      <t>キュウヨショトクキンガク</t>
    </rPh>
    <phoneticPr fontId="1"/>
  </si>
  <si>
    <t>その他の所得金額</t>
    <rPh sb="2" eb="3">
      <t>タ</t>
    </rPh>
    <rPh sb="4" eb="6">
      <t>ショトク</t>
    </rPh>
    <rPh sb="6" eb="8">
      <t>キンガク</t>
    </rPh>
    <phoneticPr fontId="1"/>
  </si>
  <si>
    <t>合計所得</t>
    <rPh sb="0" eb="2">
      <t>ゴウケイ</t>
    </rPh>
    <rPh sb="2" eb="4">
      <t>ショトク</t>
    </rPh>
    <phoneticPr fontId="1"/>
  </si>
  <si>
    <t>区1</t>
    <rPh sb="0" eb="1">
      <t>ク</t>
    </rPh>
    <phoneticPr fontId="1"/>
  </si>
  <si>
    <t>区2</t>
    <rPh sb="0" eb="1">
      <t>ク</t>
    </rPh>
    <phoneticPr fontId="1"/>
  </si>
  <si>
    <t>区3</t>
    <rPh sb="0" eb="1">
      <t>ク</t>
    </rPh>
    <phoneticPr fontId="1"/>
  </si>
  <si>
    <t>区4</t>
    <rPh sb="0" eb="1">
      <t>ク</t>
    </rPh>
    <phoneticPr fontId="1"/>
  </si>
  <si>
    <t>区5</t>
    <rPh sb="0" eb="1">
      <t>ク</t>
    </rPh>
    <phoneticPr fontId="1"/>
  </si>
  <si>
    <t>区6</t>
    <rPh sb="0" eb="1">
      <t>ク</t>
    </rPh>
    <phoneticPr fontId="1"/>
  </si>
  <si>
    <t>区7</t>
    <rPh sb="0" eb="1">
      <t>ク</t>
    </rPh>
    <phoneticPr fontId="1"/>
  </si>
  <si>
    <t>区8</t>
    <rPh sb="0" eb="1">
      <t>ク</t>
    </rPh>
    <phoneticPr fontId="1"/>
  </si>
  <si>
    <t>区9</t>
    <rPh sb="0" eb="1">
      <t>ク</t>
    </rPh>
    <phoneticPr fontId="1"/>
  </si>
  <si>
    <t>区10</t>
    <rPh sb="0" eb="1">
      <t>ク</t>
    </rPh>
    <phoneticPr fontId="1"/>
  </si>
  <si>
    <t>令和 ８ 年分</t>
    <rPh sb="0" eb="2">
      <t>レイワ</t>
    </rPh>
    <rPh sb="5" eb="6">
      <t>ネン</t>
    </rPh>
    <rPh sb="6" eb="7">
      <t>ブン</t>
    </rPh>
    <phoneticPr fontId="1"/>
  </si>
  <si>
    <t>⑨</t>
    <phoneticPr fontId="1"/>
  </si>
  <si>
    <t>所得金額調整控除額</t>
    <rPh sb="0" eb="4">
      <t>ショトクキンガク</t>
    </rPh>
    <rPh sb="4" eb="8">
      <t>チョウセイコウジョ</t>
    </rPh>
    <rPh sb="8" eb="9">
      <t>ガク</t>
    </rPh>
    <phoneticPr fontId="1"/>
  </si>
  <si>
    <t>調整控除後の所得金額</t>
    <rPh sb="0" eb="5">
      <t>チョウセイコウジョゴ</t>
    </rPh>
    <rPh sb="6" eb="10">
      <t>ショトクキンガク</t>
    </rPh>
    <phoneticPr fontId="1"/>
  </si>
  <si>
    <t>価格　2,300円（税込）</t>
    <rPh sb="0" eb="2">
      <t>カカク</t>
    </rPh>
    <rPh sb="8" eb="9">
      <t>エン</t>
    </rPh>
    <rPh sb="10" eb="12">
      <t>ゼイコミ</t>
    </rPh>
    <phoneticPr fontId="1"/>
  </si>
  <si>
    <t>https://gensen-excel.stores.jp/items/696096ecdc901c003e2b2b9e</t>
    <phoneticPr fontId="1"/>
  </si>
  <si>
    <t>[A]－740,000円</t>
    <rPh sb="11" eb="12">
      <t>エン</t>
    </rPh>
    <phoneticPr fontId="10"/>
  </si>
  <si>
    <t>2,200,000円～3,599,999円</t>
    <rPh sb="9" eb="10">
      <t>エン</t>
    </rPh>
    <rPh sb="20" eb="21">
      <t>エン</t>
    </rPh>
    <phoneticPr fontId="10"/>
  </si>
  <si>
    <t>62万円以下</t>
    <phoneticPr fontId="1"/>
  </si>
  <si>
    <t>62~95</t>
    <phoneticPr fontId="1"/>
  </si>
  <si>
    <t>様式ID</t>
    <rPh sb="0" eb="2">
      <t>ヨウシキ</t>
    </rPh>
    <phoneticPr fontId="1"/>
  </si>
  <si>
    <t>給与所得の源泉徴収票</t>
    <rPh sb="0" eb="4">
      <t>キュウヨショトク</t>
    </rPh>
    <rPh sb="5" eb="10">
      <t>ゲンセンチョウシュウヒョウ</t>
    </rPh>
    <phoneticPr fontId="1"/>
  </si>
  <si>
    <t>無効区分</t>
    <rPh sb="0" eb="4">
      <t>ムコウクブン</t>
    </rPh>
    <phoneticPr fontId="1"/>
  </si>
  <si>
    <t>L01</t>
    <phoneticPr fontId="1"/>
  </si>
  <si>
    <t>G01</t>
    <phoneticPr fontId="1"/>
  </si>
  <si>
    <t>支払いを受ける者</t>
    <rPh sb="0" eb="2">
      <t>シハラ</t>
    </rPh>
    <rPh sb="4" eb="5">
      <t>ウ</t>
    </rPh>
    <rPh sb="7" eb="8">
      <t>モノ</t>
    </rPh>
    <phoneticPr fontId="1"/>
  </si>
  <si>
    <t>住所又は居所</t>
    <rPh sb="0" eb="2">
      <t>ジュウショ</t>
    </rPh>
    <rPh sb="2" eb="3">
      <t>マタ</t>
    </rPh>
    <rPh sb="4" eb="6">
      <t>キョショ</t>
    </rPh>
    <phoneticPr fontId="1"/>
  </si>
  <si>
    <t>E02</t>
  </si>
  <si>
    <t>フリガナ</t>
    <phoneticPr fontId="1"/>
  </si>
  <si>
    <t>氏名</t>
    <rPh sb="0" eb="2">
      <t>シメイ</t>
    </rPh>
    <phoneticPr fontId="1"/>
  </si>
  <si>
    <t>個人番号</t>
    <rPh sb="0" eb="4">
      <t>コジンバンゴウ</t>
    </rPh>
    <phoneticPr fontId="1"/>
  </si>
  <si>
    <t>E03</t>
  </si>
  <si>
    <t>（受給者番号）</t>
    <rPh sb="1" eb="6">
      <t>ジュキュウシャバンゴウ</t>
    </rPh>
    <phoneticPr fontId="1"/>
  </si>
  <si>
    <t>E04</t>
    <phoneticPr fontId="1"/>
  </si>
  <si>
    <t>E05</t>
    <phoneticPr fontId="1"/>
  </si>
  <si>
    <t>（役職名）</t>
    <rPh sb="1" eb="4">
      <t>ヤクショクメイ</t>
    </rPh>
    <phoneticPr fontId="1"/>
  </si>
  <si>
    <t>種　　　　別</t>
    <rPh sb="0" eb="1">
      <t>シュ</t>
    </rPh>
    <rPh sb="5" eb="6">
      <t>ベツ</t>
    </rPh>
    <phoneticPr fontId="1"/>
  </si>
  <si>
    <t>支　払　金　額</t>
    <rPh sb="0" eb="1">
      <t>シ</t>
    </rPh>
    <rPh sb="2" eb="3">
      <t>フツ</t>
    </rPh>
    <rPh sb="4" eb="5">
      <t>カネ</t>
    </rPh>
    <rPh sb="6" eb="7">
      <t>ガク</t>
    </rPh>
    <phoneticPr fontId="1"/>
  </si>
  <si>
    <t>円</t>
    <rPh sb="0" eb="1">
      <t>エン</t>
    </rPh>
    <phoneticPr fontId="1"/>
  </si>
  <si>
    <t>所得控除の額の合計額</t>
    <rPh sb="0" eb="4">
      <t>ショトクコウジョ</t>
    </rPh>
    <rPh sb="5" eb="6">
      <t>ガク</t>
    </rPh>
    <rPh sb="7" eb="10">
      <t>ゴウケイガク</t>
    </rPh>
    <phoneticPr fontId="1"/>
  </si>
  <si>
    <t>源泉徴収税額</t>
    <rPh sb="0" eb="6">
      <t>ゲンセンチョウシュウゼイガク</t>
    </rPh>
    <phoneticPr fontId="1"/>
  </si>
  <si>
    <t>G06</t>
    <phoneticPr fontId="1"/>
  </si>
  <si>
    <t>G05</t>
    <phoneticPr fontId="1"/>
  </si>
  <si>
    <t>G07</t>
    <phoneticPr fontId="1"/>
  </si>
  <si>
    <t>G08</t>
    <phoneticPr fontId="1"/>
  </si>
  <si>
    <t>内</t>
    <rPh sb="0" eb="1">
      <t>ウチ</t>
    </rPh>
    <phoneticPr fontId="1"/>
  </si>
  <si>
    <t>G04</t>
    <phoneticPr fontId="1"/>
  </si>
  <si>
    <t>E06</t>
    <phoneticPr fontId="1"/>
  </si>
  <si>
    <t>G03</t>
    <phoneticPr fontId="1"/>
  </si>
  <si>
    <t>給与所得控除後の金額　　　　　　　　　　　　　　　　　（ 調整控除後 ）</t>
    <rPh sb="0" eb="4">
      <t>キュウヨショトク</t>
    </rPh>
    <rPh sb="4" eb="7">
      <t>コウジョゴ</t>
    </rPh>
    <rPh sb="8" eb="10">
      <t>キンガク</t>
    </rPh>
    <rPh sb="29" eb="34">
      <t>チョウセイコウジョゴ</t>
    </rPh>
    <phoneticPr fontId="1"/>
  </si>
  <si>
    <t>（源泉）控除対象配偶者</t>
    <rPh sb="1" eb="3">
      <t>ゲンセン</t>
    </rPh>
    <rPh sb="4" eb="8">
      <t>コウジョタイショウ</t>
    </rPh>
    <rPh sb="8" eb="11">
      <t>ハイグウシャ</t>
    </rPh>
    <phoneticPr fontId="1"/>
  </si>
  <si>
    <t>老人</t>
    <rPh sb="0" eb="2">
      <t>ロウジン</t>
    </rPh>
    <phoneticPr fontId="1"/>
  </si>
  <si>
    <t>円</t>
    <rPh sb="0" eb="1">
      <t>エン</t>
    </rPh>
    <phoneticPr fontId="1"/>
  </si>
  <si>
    <t>配偶者（特別）</t>
    <rPh sb="0" eb="3">
      <t>ハイグウシャ</t>
    </rPh>
    <rPh sb="4" eb="6">
      <t>トクベツ</t>
    </rPh>
    <phoneticPr fontId="1"/>
  </si>
  <si>
    <t>控 除 の 額</t>
    <rPh sb="0" eb="1">
      <t>ヒカエ</t>
    </rPh>
    <rPh sb="2" eb="3">
      <t>ジョ</t>
    </rPh>
    <rPh sb="6" eb="7">
      <t>ガク</t>
    </rPh>
    <phoneticPr fontId="1"/>
  </si>
  <si>
    <t>控除対象扶養親族等の数（配偶者を除く。）</t>
    <rPh sb="0" eb="4">
      <t>コウジョタイショウ</t>
    </rPh>
    <rPh sb="4" eb="8">
      <t>フヨウシンゾク</t>
    </rPh>
    <rPh sb="8" eb="9">
      <t>トウ</t>
    </rPh>
    <rPh sb="10" eb="11">
      <t>カズ</t>
    </rPh>
    <rPh sb="12" eb="15">
      <t>ハイグウシャ</t>
    </rPh>
    <rPh sb="16" eb="17">
      <t>ノゾ</t>
    </rPh>
    <phoneticPr fontId="1"/>
  </si>
  <si>
    <t>特　定</t>
    <rPh sb="0" eb="1">
      <t>トク</t>
    </rPh>
    <rPh sb="2" eb="3">
      <t>サダム</t>
    </rPh>
    <phoneticPr fontId="1"/>
  </si>
  <si>
    <t>老　　人</t>
    <rPh sb="0" eb="1">
      <t>ロウ</t>
    </rPh>
    <rPh sb="3" eb="4">
      <t>ヒト</t>
    </rPh>
    <phoneticPr fontId="1"/>
  </si>
  <si>
    <t>その他</t>
    <rPh sb="2" eb="3">
      <t>タ</t>
    </rPh>
    <phoneticPr fontId="1"/>
  </si>
  <si>
    <t>特　親</t>
    <rPh sb="0" eb="1">
      <t>トク</t>
    </rPh>
    <rPh sb="2" eb="3">
      <t>オヤ</t>
    </rPh>
    <phoneticPr fontId="1"/>
  </si>
  <si>
    <t>人</t>
    <rPh sb="0" eb="1">
      <t>ヒト</t>
    </rPh>
    <phoneticPr fontId="1"/>
  </si>
  <si>
    <t>従人</t>
    <rPh sb="0" eb="1">
      <t>ジュウ</t>
    </rPh>
    <rPh sb="1" eb="2">
      <t>ヒト</t>
    </rPh>
    <phoneticPr fontId="1"/>
  </si>
  <si>
    <t>内　人</t>
    <rPh sb="0" eb="1">
      <t>ウチ</t>
    </rPh>
    <rPh sb="2" eb="3">
      <t>ヒト</t>
    </rPh>
    <phoneticPr fontId="1"/>
  </si>
  <si>
    <t>有</t>
    <rPh sb="0" eb="1">
      <t>ユウ</t>
    </rPh>
    <phoneticPr fontId="1"/>
  </si>
  <si>
    <t>従有</t>
    <rPh sb="0" eb="1">
      <t>ジュウ</t>
    </rPh>
    <rPh sb="1" eb="2">
      <t>ユウ</t>
    </rPh>
    <phoneticPr fontId="1"/>
  </si>
  <si>
    <t>G09</t>
    <phoneticPr fontId="1"/>
  </si>
  <si>
    <t>G10</t>
    <phoneticPr fontId="1"/>
  </si>
  <si>
    <t>G11</t>
    <phoneticPr fontId="1"/>
  </si>
  <si>
    <t>G12</t>
    <phoneticPr fontId="1"/>
  </si>
  <si>
    <t>G13</t>
    <phoneticPr fontId="1"/>
  </si>
  <si>
    <t>G14</t>
    <phoneticPr fontId="1"/>
  </si>
  <si>
    <t>G15</t>
    <phoneticPr fontId="1"/>
  </si>
  <si>
    <t>G16</t>
    <phoneticPr fontId="1"/>
  </si>
  <si>
    <t>G17</t>
    <phoneticPr fontId="1"/>
  </si>
  <si>
    <t>G18</t>
    <phoneticPr fontId="1"/>
  </si>
  <si>
    <t>G19</t>
    <phoneticPr fontId="1"/>
  </si>
  <si>
    <t>G72</t>
    <phoneticPr fontId="1"/>
  </si>
  <si>
    <t>G73</t>
    <phoneticPr fontId="1"/>
  </si>
  <si>
    <t>G20</t>
    <phoneticPr fontId="1"/>
  </si>
  <si>
    <t>G21</t>
    <phoneticPr fontId="1"/>
  </si>
  <si>
    <t>G22</t>
    <phoneticPr fontId="1"/>
  </si>
  <si>
    <t>G23</t>
    <phoneticPr fontId="1"/>
  </si>
  <si>
    <t>G24</t>
    <phoneticPr fontId="1"/>
  </si>
  <si>
    <t>内　人</t>
    <rPh sb="0" eb="1">
      <t>ウチ</t>
    </rPh>
    <rPh sb="2" eb="3">
      <t>ヒト</t>
    </rPh>
    <phoneticPr fontId="1"/>
  </si>
  <si>
    <t>人</t>
    <rPh sb="0" eb="1">
      <t>ヒト</t>
    </rPh>
    <phoneticPr fontId="1"/>
  </si>
  <si>
    <t>特　別</t>
    <rPh sb="0" eb="1">
      <t>トク</t>
    </rPh>
    <rPh sb="2" eb="3">
      <t>ベツ</t>
    </rPh>
    <phoneticPr fontId="1"/>
  </si>
  <si>
    <t>円</t>
    <rPh sb="0" eb="1">
      <t>エン</t>
    </rPh>
    <phoneticPr fontId="1"/>
  </si>
  <si>
    <t>住宅借入金等特別控除の額</t>
    <rPh sb="0" eb="6">
      <t>ジュウタクカリイレキントウ</t>
    </rPh>
    <rPh sb="6" eb="8">
      <t>トクベツ</t>
    </rPh>
    <rPh sb="8" eb="10">
      <t>コウジョ</t>
    </rPh>
    <rPh sb="11" eb="12">
      <t>ガク</t>
    </rPh>
    <phoneticPr fontId="1"/>
  </si>
  <si>
    <t>地震保険料の控除額</t>
    <rPh sb="0" eb="5">
      <t>ジシンホケンリョウ</t>
    </rPh>
    <rPh sb="6" eb="9">
      <t>コウジョガク</t>
    </rPh>
    <phoneticPr fontId="1"/>
  </si>
  <si>
    <t>生命保険料の控除額</t>
    <rPh sb="0" eb="5">
      <t>セイメイホケンリョウ</t>
    </rPh>
    <rPh sb="6" eb="9">
      <t>コウジョガク</t>
    </rPh>
    <phoneticPr fontId="1"/>
  </si>
  <si>
    <t>社会保険料等の金額</t>
    <rPh sb="0" eb="6">
      <t>シャカイホケンリョウトウ</t>
    </rPh>
    <rPh sb="7" eb="9">
      <t>キンガク</t>
    </rPh>
    <phoneticPr fontId="1"/>
  </si>
  <si>
    <t>内</t>
    <rPh sb="0" eb="1">
      <t>ウチ</t>
    </rPh>
    <phoneticPr fontId="1"/>
  </si>
  <si>
    <t>特定親族特別控除の額</t>
    <rPh sb="0" eb="4">
      <t>トクテイシンゾク</t>
    </rPh>
    <rPh sb="4" eb="8">
      <t>トクベツコウジョ</t>
    </rPh>
    <rPh sb="9" eb="10">
      <t>ガク</t>
    </rPh>
    <phoneticPr fontId="1"/>
  </si>
  <si>
    <t>G74</t>
    <phoneticPr fontId="1"/>
  </si>
  <si>
    <t>G25</t>
    <phoneticPr fontId="1"/>
  </si>
  <si>
    <t>G26</t>
    <phoneticPr fontId="1"/>
  </si>
  <si>
    <t>G27</t>
    <phoneticPr fontId="1"/>
  </si>
  <si>
    <t>G28</t>
    <phoneticPr fontId="1"/>
  </si>
  <si>
    <t>G29</t>
    <phoneticPr fontId="1"/>
  </si>
  <si>
    <t>E07</t>
    <phoneticPr fontId="1"/>
  </si>
  <si>
    <t>摘要</t>
    <rPh sb="0" eb="2">
      <t>テキヨウ</t>
    </rPh>
    <phoneticPr fontId="1"/>
  </si>
  <si>
    <t>生命保険料　　　の金額の　　内訳</t>
    <rPh sb="0" eb="5">
      <t>セイメイホケンリョウ</t>
    </rPh>
    <rPh sb="9" eb="11">
      <t>キンガク</t>
    </rPh>
    <rPh sb="14" eb="16">
      <t>ウチワケ</t>
    </rPh>
    <phoneticPr fontId="1"/>
  </si>
  <si>
    <t>旧生命保険料の金額</t>
    <rPh sb="0" eb="6">
      <t>キュウセイメイホケンリョウ</t>
    </rPh>
    <rPh sb="7" eb="9">
      <t>キンガク</t>
    </rPh>
    <phoneticPr fontId="1"/>
  </si>
  <si>
    <t>介護医療保険料の金額</t>
    <rPh sb="0" eb="4">
      <t>カイゴイリョウ</t>
    </rPh>
    <rPh sb="4" eb="7">
      <t>ホケンリョウ</t>
    </rPh>
    <rPh sb="8" eb="10">
      <t>キンガク</t>
    </rPh>
    <phoneticPr fontId="1"/>
  </si>
  <si>
    <t>新個人年金保険料の金額</t>
    <rPh sb="0" eb="3">
      <t>シンコジン</t>
    </rPh>
    <rPh sb="3" eb="5">
      <t>ネンキン</t>
    </rPh>
    <rPh sb="5" eb="8">
      <t>ホケンリョウ</t>
    </rPh>
    <rPh sb="9" eb="11">
      <t>キンガク</t>
    </rPh>
    <phoneticPr fontId="1"/>
  </si>
  <si>
    <t>G31</t>
    <phoneticPr fontId="1"/>
  </si>
  <si>
    <t>G32</t>
    <phoneticPr fontId="1"/>
  </si>
  <si>
    <t>G33</t>
    <phoneticPr fontId="1"/>
  </si>
  <si>
    <t>G34</t>
    <phoneticPr fontId="1"/>
  </si>
  <si>
    <t>旧個人年金保険料の金額</t>
    <rPh sb="0" eb="1">
      <t>キュウ</t>
    </rPh>
    <rPh sb="1" eb="5">
      <t>コジンネンキン</t>
    </rPh>
    <rPh sb="5" eb="8">
      <t>ホケンリョウ</t>
    </rPh>
    <rPh sb="9" eb="11">
      <t>キンガク</t>
    </rPh>
    <phoneticPr fontId="1"/>
  </si>
  <si>
    <t>住宅借入金等　　　　　　　　　　特別控除区分</t>
    <rPh sb="0" eb="6">
      <t>ジュウタクカリイレキントウ</t>
    </rPh>
    <rPh sb="16" eb="22">
      <t>トクベツコウジョクブン</t>
    </rPh>
    <phoneticPr fontId="1"/>
  </si>
  <si>
    <t>住宅借入金等年末残高</t>
    <rPh sb="0" eb="6">
      <t>ジュウタクカリイレキントウ</t>
    </rPh>
    <rPh sb="6" eb="10">
      <t>ネンマツザンダカ</t>
    </rPh>
    <phoneticPr fontId="1"/>
  </si>
  <si>
    <t>１回目</t>
    <rPh sb="1" eb="3">
      <t>カイメ</t>
    </rPh>
    <phoneticPr fontId="1"/>
  </si>
  <si>
    <t>２回目</t>
    <rPh sb="1" eb="3">
      <t>カイメ</t>
    </rPh>
    <phoneticPr fontId="1"/>
  </si>
  <si>
    <t>G37</t>
    <phoneticPr fontId="1"/>
  </si>
  <si>
    <t>G39</t>
    <phoneticPr fontId="1"/>
  </si>
  <si>
    <t>G38</t>
    <phoneticPr fontId="1"/>
  </si>
  <si>
    <t>G40</t>
    <phoneticPr fontId="1"/>
  </si>
  <si>
    <t>N01</t>
    <phoneticPr fontId="1"/>
  </si>
  <si>
    <t>N02</t>
    <phoneticPr fontId="1"/>
  </si>
  <si>
    <t>住宅借入金等特別控除適用数</t>
    <rPh sb="0" eb="5">
      <t>ジュウタクカリイレキン</t>
    </rPh>
    <rPh sb="5" eb="6">
      <t>トウ</t>
    </rPh>
    <rPh sb="6" eb="10">
      <t>トクベツコウジョ</t>
    </rPh>
    <rPh sb="10" eb="13">
      <t>テキヨウスウ</t>
    </rPh>
    <phoneticPr fontId="1"/>
  </si>
  <si>
    <t>住宅借入金等特別控除可能額</t>
    <rPh sb="0" eb="6">
      <t>ジュウタクカリイレキントウ</t>
    </rPh>
    <rPh sb="6" eb="10">
      <t>トクベツコウジョ</t>
    </rPh>
    <rPh sb="10" eb="13">
      <t>カノウガク</t>
    </rPh>
    <phoneticPr fontId="1"/>
  </si>
  <si>
    <t>元号</t>
    <rPh sb="0" eb="2">
      <t>ゲンゴウ</t>
    </rPh>
    <phoneticPr fontId="1"/>
  </si>
  <si>
    <t>年</t>
    <rPh sb="0" eb="1">
      <t>ネン</t>
    </rPh>
    <phoneticPr fontId="1"/>
  </si>
  <si>
    <t>月</t>
    <rPh sb="0" eb="1">
      <t>ツキ</t>
    </rPh>
    <phoneticPr fontId="1"/>
  </si>
  <si>
    <t>日</t>
    <rPh sb="0" eb="1">
      <t>ヒ</t>
    </rPh>
    <phoneticPr fontId="1"/>
  </si>
  <si>
    <t>G36</t>
    <phoneticPr fontId="1"/>
  </si>
  <si>
    <t>G35</t>
    <phoneticPr fontId="1"/>
  </si>
  <si>
    <t>の　有　無　等</t>
    <rPh sb="2" eb="3">
      <t>アリ</t>
    </rPh>
    <rPh sb="4" eb="5">
      <t>ナシ</t>
    </rPh>
    <rPh sb="6" eb="7">
      <t>トウ</t>
    </rPh>
    <phoneticPr fontId="1"/>
  </si>
  <si>
    <t>（源泉・特別）控除対象配偶者</t>
    <rPh sb="1" eb="3">
      <t>ゲンセン</t>
    </rPh>
    <rPh sb="4" eb="6">
      <t>トクベツ</t>
    </rPh>
    <rPh sb="7" eb="11">
      <t>コウジョタイショウ</t>
    </rPh>
    <rPh sb="11" eb="14">
      <t>ハイグウシャ</t>
    </rPh>
    <phoneticPr fontId="1"/>
  </si>
  <si>
    <t>配偶者の合計所得</t>
    <rPh sb="0" eb="3">
      <t>ハイグウシャ</t>
    </rPh>
    <rPh sb="4" eb="8">
      <t>ゴウケイショトク</t>
    </rPh>
    <phoneticPr fontId="1"/>
  </si>
  <si>
    <t>円</t>
    <rPh sb="0" eb="1">
      <t>エン</t>
    </rPh>
    <phoneticPr fontId="1"/>
  </si>
  <si>
    <t>国民年金保険料等の金額</t>
    <rPh sb="0" eb="4">
      <t>コクミンネンキン</t>
    </rPh>
    <rPh sb="4" eb="7">
      <t>ホケンリョウ</t>
    </rPh>
    <rPh sb="7" eb="8">
      <t>トウ</t>
    </rPh>
    <rPh sb="9" eb="11">
      <t>キンガク</t>
    </rPh>
    <phoneticPr fontId="1"/>
  </si>
  <si>
    <t>旧長期損害保険料の金額</t>
    <rPh sb="0" eb="3">
      <t>キュウチョウキ</t>
    </rPh>
    <rPh sb="3" eb="8">
      <t>ソンガイホケンリョウ</t>
    </rPh>
    <rPh sb="9" eb="11">
      <t>キンガク</t>
    </rPh>
    <phoneticPr fontId="1"/>
  </si>
  <si>
    <t>氏名</t>
    <rPh sb="0" eb="2">
      <t>シメイ</t>
    </rPh>
    <phoneticPr fontId="1"/>
  </si>
  <si>
    <t>個人番号</t>
    <rPh sb="0" eb="4">
      <t>コジンバンゴウ</t>
    </rPh>
    <phoneticPr fontId="1"/>
  </si>
  <si>
    <t>控除対象扶養親族等</t>
    <rPh sb="0" eb="2">
      <t>コウジョ</t>
    </rPh>
    <rPh sb="2" eb="4">
      <t>タイショウ</t>
    </rPh>
    <rPh sb="4" eb="8">
      <t>フヨウシンゾク</t>
    </rPh>
    <rPh sb="8" eb="9">
      <t>トウ</t>
    </rPh>
    <phoneticPr fontId="1"/>
  </si>
  <si>
    <t>16歳未満の扶養親族</t>
    <rPh sb="2" eb="3">
      <t>サイ</t>
    </rPh>
    <rPh sb="3" eb="5">
      <t>ミマン</t>
    </rPh>
    <rPh sb="6" eb="10">
      <t>フヨウシンゾク</t>
    </rPh>
    <phoneticPr fontId="1"/>
  </si>
  <si>
    <t>E08</t>
    <phoneticPr fontId="1"/>
  </si>
  <si>
    <t>E09</t>
    <phoneticPr fontId="1"/>
  </si>
  <si>
    <t>G42</t>
    <phoneticPr fontId="1"/>
  </si>
  <si>
    <t>区分</t>
    <rPh sb="0" eb="2">
      <t>クブン</t>
    </rPh>
    <phoneticPr fontId="1"/>
  </si>
  <si>
    <t>G41</t>
    <phoneticPr fontId="1"/>
  </si>
  <si>
    <t>G43</t>
    <phoneticPr fontId="1"/>
  </si>
  <si>
    <t>G44</t>
    <phoneticPr fontId="1"/>
  </si>
  <si>
    <t>G46</t>
    <phoneticPr fontId="1"/>
  </si>
  <si>
    <t>基礎控除の額</t>
    <rPh sb="0" eb="4">
      <t>キソコウジョ</t>
    </rPh>
    <rPh sb="5" eb="6">
      <t>ガク</t>
    </rPh>
    <phoneticPr fontId="1"/>
  </si>
  <si>
    <t>G45</t>
    <phoneticPr fontId="1"/>
  </si>
  <si>
    <t>G47</t>
    <phoneticPr fontId="1"/>
  </si>
  <si>
    <t>所得金額調整控除額</t>
    <rPh sb="0" eb="4">
      <t>ショトクキンガク</t>
    </rPh>
    <rPh sb="4" eb="8">
      <t>チョウセイコウジョ</t>
    </rPh>
    <rPh sb="8" eb="9">
      <t>ガク</t>
    </rPh>
    <phoneticPr fontId="1"/>
  </si>
  <si>
    <t>備考</t>
    <rPh sb="0" eb="2">
      <t>ビコウ</t>
    </rPh>
    <phoneticPr fontId="1"/>
  </si>
  <si>
    <t>フリガナ</t>
    <phoneticPr fontId="1"/>
  </si>
  <si>
    <t>G56</t>
    <phoneticPr fontId="1"/>
  </si>
  <si>
    <t>E18</t>
    <phoneticPr fontId="1"/>
  </si>
  <si>
    <t>E19</t>
    <phoneticPr fontId="1"/>
  </si>
  <si>
    <t>E10</t>
    <phoneticPr fontId="1"/>
  </si>
  <si>
    <t>E11</t>
    <phoneticPr fontId="1"/>
  </si>
  <si>
    <t>E12</t>
  </si>
  <si>
    <t>G48</t>
    <phoneticPr fontId="1"/>
  </si>
  <si>
    <t>G49</t>
    <phoneticPr fontId="1"/>
  </si>
  <si>
    <t>E13</t>
  </si>
  <si>
    <t>E14</t>
  </si>
  <si>
    <t>E15</t>
  </si>
  <si>
    <t>E16</t>
  </si>
  <si>
    <t>E17</t>
  </si>
  <si>
    <t>G50</t>
    <phoneticPr fontId="1"/>
  </si>
  <si>
    <t>G51</t>
    <phoneticPr fontId="1"/>
  </si>
  <si>
    <t>G52</t>
    <phoneticPr fontId="1"/>
  </si>
  <si>
    <t>G53</t>
    <phoneticPr fontId="1"/>
  </si>
  <si>
    <t>G54</t>
    <phoneticPr fontId="1"/>
  </si>
  <si>
    <t>G55</t>
    <phoneticPr fontId="1"/>
  </si>
  <si>
    <t>本人が障害者</t>
    <rPh sb="0" eb="2">
      <t>ホンニン</t>
    </rPh>
    <rPh sb="3" eb="6">
      <t>ショウガイシャ</t>
    </rPh>
    <phoneticPr fontId="1"/>
  </si>
  <si>
    <t>特別</t>
    <rPh sb="0" eb="2">
      <t>トクベツ</t>
    </rPh>
    <phoneticPr fontId="1"/>
  </si>
  <si>
    <t>その他</t>
    <rPh sb="2" eb="3">
      <t>タ</t>
    </rPh>
    <phoneticPr fontId="1"/>
  </si>
  <si>
    <t>G65</t>
    <phoneticPr fontId="1"/>
  </si>
  <si>
    <t>G66</t>
    <phoneticPr fontId="1"/>
  </si>
  <si>
    <t>G67</t>
  </si>
  <si>
    <t>G68</t>
  </si>
  <si>
    <t>G69</t>
  </si>
  <si>
    <t>寡婦</t>
    <rPh sb="0" eb="2">
      <t>カフ</t>
    </rPh>
    <phoneticPr fontId="1"/>
  </si>
  <si>
    <t>ひとり親</t>
    <rPh sb="3" eb="4">
      <t>オヤ</t>
    </rPh>
    <phoneticPr fontId="1"/>
  </si>
  <si>
    <t>勤労学生</t>
    <rPh sb="0" eb="4">
      <t>キンロウガクセイ</t>
    </rPh>
    <phoneticPr fontId="1"/>
  </si>
  <si>
    <t>中退職・就職</t>
    <rPh sb="0" eb="3">
      <t>チュウタイショク</t>
    </rPh>
    <rPh sb="4" eb="6">
      <t>シュウショク</t>
    </rPh>
    <phoneticPr fontId="1"/>
  </si>
  <si>
    <t>受給者生年月日</t>
    <rPh sb="0" eb="3">
      <t>ジュキュウシャ</t>
    </rPh>
    <rPh sb="3" eb="7">
      <t>セイネンガッピ</t>
    </rPh>
    <phoneticPr fontId="1"/>
  </si>
  <si>
    <t>E26</t>
    <phoneticPr fontId="1"/>
  </si>
  <si>
    <t>未成年者</t>
    <rPh sb="0" eb="4">
      <t>ミセイネンシャ</t>
    </rPh>
    <phoneticPr fontId="1"/>
  </si>
  <si>
    <t>外国人</t>
    <rPh sb="0" eb="3">
      <t>ガイコクジン</t>
    </rPh>
    <phoneticPr fontId="1"/>
  </si>
  <si>
    <t>死亡退職</t>
    <rPh sb="0" eb="2">
      <t>シボウ</t>
    </rPh>
    <rPh sb="2" eb="4">
      <t>タイショク</t>
    </rPh>
    <phoneticPr fontId="1"/>
  </si>
  <si>
    <t>災害者</t>
    <rPh sb="0" eb="2">
      <t>サイガイ</t>
    </rPh>
    <rPh sb="2" eb="3">
      <t>シャ</t>
    </rPh>
    <phoneticPr fontId="1"/>
  </si>
  <si>
    <t>乙欄</t>
    <rPh sb="0" eb="1">
      <t>オツ</t>
    </rPh>
    <rPh sb="1" eb="2">
      <t>ラン</t>
    </rPh>
    <phoneticPr fontId="1"/>
  </si>
  <si>
    <t>就職</t>
    <rPh sb="0" eb="2">
      <t>シュウショク</t>
    </rPh>
    <phoneticPr fontId="1"/>
  </si>
  <si>
    <t>退職</t>
    <rPh sb="0" eb="2">
      <t>タイショク</t>
    </rPh>
    <phoneticPr fontId="1"/>
  </si>
  <si>
    <t>元号</t>
    <rPh sb="0" eb="2">
      <t>ゲンゴウ</t>
    </rPh>
    <phoneticPr fontId="1"/>
  </si>
  <si>
    <t>年</t>
    <rPh sb="0" eb="1">
      <t>ネン</t>
    </rPh>
    <phoneticPr fontId="1"/>
  </si>
  <si>
    <t>月</t>
    <rPh sb="0" eb="1">
      <t>ツキ</t>
    </rPh>
    <phoneticPr fontId="1"/>
  </si>
  <si>
    <t>日</t>
    <rPh sb="0" eb="1">
      <t>ヒ</t>
    </rPh>
    <phoneticPr fontId="1"/>
  </si>
  <si>
    <t>G70</t>
    <phoneticPr fontId="1"/>
  </si>
  <si>
    <t>G71</t>
    <phoneticPr fontId="1"/>
  </si>
  <si>
    <t>N04</t>
    <phoneticPr fontId="1"/>
  </si>
  <si>
    <t>N03</t>
    <phoneticPr fontId="1"/>
  </si>
  <si>
    <t>支払者</t>
    <rPh sb="0" eb="3">
      <t>シハライシャ</t>
    </rPh>
    <phoneticPr fontId="1"/>
  </si>
  <si>
    <t>氏名又は名称</t>
    <rPh sb="0" eb="3">
      <t>シメイマタ</t>
    </rPh>
    <rPh sb="4" eb="6">
      <t>メイショウ</t>
    </rPh>
    <phoneticPr fontId="1"/>
  </si>
  <si>
    <t>電話番号</t>
    <rPh sb="0" eb="4">
      <t>デンワバンゴウ</t>
    </rPh>
    <phoneticPr fontId="1"/>
  </si>
  <si>
    <t>F02</t>
    <phoneticPr fontId="1"/>
  </si>
  <si>
    <t>個人番号又は　　法人番号</t>
    <rPh sb="0" eb="4">
      <t>コジンバンゴウ</t>
    </rPh>
    <rPh sb="4" eb="5">
      <t>マタ</t>
    </rPh>
    <rPh sb="8" eb="12">
      <t>ホウジンバンゴウ</t>
    </rPh>
    <phoneticPr fontId="1"/>
  </si>
  <si>
    <t>G60</t>
    <phoneticPr fontId="1"/>
  </si>
  <si>
    <t>G61</t>
    <phoneticPr fontId="1"/>
  </si>
  <si>
    <t>G62</t>
    <phoneticPr fontId="1"/>
  </si>
  <si>
    <t>G63</t>
    <phoneticPr fontId="1"/>
  </si>
  <si>
    <t>G64</t>
    <phoneticPr fontId="1"/>
  </si>
  <si>
    <t>住所（居所）     又は所在地</t>
    <rPh sb="0" eb="2">
      <t>ジュウショ</t>
    </rPh>
    <rPh sb="3" eb="5">
      <t>キョショ</t>
    </rPh>
    <rPh sb="11" eb="12">
      <t>マタ</t>
    </rPh>
    <rPh sb="13" eb="16">
      <t>ショザイチ</t>
    </rPh>
    <phoneticPr fontId="1"/>
  </si>
  <si>
    <t>令和</t>
    <rPh sb="0" eb="2">
      <t>レイワ</t>
    </rPh>
    <phoneticPr fontId="1"/>
  </si>
  <si>
    <t>電話番号１</t>
    <rPh sb="0" eb="4">
      <t>デンワバンゴウ</t>
    </rPh>
    <phoneticPr fontId="1"/>
  </si>
  <si>
    <t>電話番号２</t>
    <rPh sb="0" eb="4">
      <t>デンワバンゴウ</t>
    </rPh>
    <phoneticPr fontId="1"/>
  </si>
  <si>
    <t>電話番号３</t>
    <rPh sb="0" eb="4">
      <t>デンワバンゴウ</t>
    </rPh>
    <phoneticPr fontId="1"/>
  </si>
  <si>
    <t>G30</t>
    <phoneticPr fontId="1"/>
  </si>
  <si>
    <t>新生命保険料の金額</t>
    <rPh sb="0" eb="3">
      <t>シンセイメイ</t>
    </rPh>
    <rPh sb="3" eb="6">
      <t>ホケンリョウ</t>
    </rPh>
    <rPh sb="7" eb="9">
      <t>キンガク</t>
    </rPh>
    <phoneticPr fontId="1"/>
  </si>
  <si>
    <t>G57</t>
    <phoneticPr fontId="1"/>
  </si>
  <si>
    <t>G58</t>
    <phoneticPr fontId="1"/>
  </si>
  <si>
    <t>G59</t>
    <phoneticPr fontId="1"/>
  </si>
  <si>
    <t>E20</t>
    <phoneticPr fontId="1"/>
  </si>
  <si>
    <t>E21</t>
    <phoneticPr fontId="1"/>
  </si>
  <si>
    <t>E22</t>
    <phoneticPr fontId="1"/>
  </si>
  <si>
    <t>E23</t>
    <phoneticPr fontId="1"/>
  </si>
  <si>
    <t>E24</t>
    <phoneticPr fontId="1"/>
  </si>
  <si>
    <t>E25</t>
    <phoneticPr fontId="1"/>
  </si>
  <si>
    <t>住宅借入金特別控除の額の内訳</t>
    <rPh sb="0" eb="2">
      <t>ジュウタク</t>
    </rPh>
    <rPh sb="2" eb="5">
      <t>カリイレキン</t>
    </rPh>
    <rPh sb="5" eb="7">
      <t>トクベツ</t>
    </rPh>
    <rPh sb="7" eb="9">
      <t>コウジョ</t>
    </rPh>
    <rPh sb="10" eb="11">
      <t>ガク</t>
    </rPh>
    <rPh sb="12" eb="14">
      <t>ウチワケ</t>
    </rPh>
    <phoneticPr fontId="1"/>
  </si>
  <si>
    <t>E01</t>
    <phoneticPr fontId="1"/>
  </si>
  <si>
    <t>G02</t>
    <phoneticPr fontId="1"/>
  </si>
  <si>
    <t>144</t>
    <phoneticPr fontId="136"/>
  </si>
  <si>
    <t>145</t>
    <phoneticPr fontId="136"/>
  </si>
  <si>
    <t>146</t>
    <phoneticPr fontId="136"/>
  </si>
  <si>
    <t>147</t>
    <phoneticPr fontId="136"/>
  </si>
  <si>
    <t>法定資料の種類</t>
    <phoneticPr fontId="136"/>
  </si>
  <si>
    <t>整理番号１</t>
    <rPh sb="0" eb="2">
      <t>セイリ</t>
    </rPh>
    <rPh sb="2" eb="4">
      <t>バンゴウ</t>
    </rPh>
    <phoneticPr fontId="136"/>
  </si>
  <si>
    <t>本支店等
区分番号</t>
    <rPh sb="0" eb="1">
      <t>ホン</t>
    </rPh>
    <rPh sb="1" eb="3">
      <t>シテン</t>
    </rPh>
    <rPh sb="3" eb="4">
      <t>トウ</t>
    </rPh>
    <rPh sb="5" eb="7">
      <t>クブン</t>
    </rPh>
    <rPh sb="7" eb="9">
      <t>バンゴウ</t>
    </rPh>
    <phoneticPr fontId="136"/>
  </si>
  <si>
    <t>提出義務者の住所（居所）又は所在地</t>
  </si>
  <si>
    <t>提出義務者の氏名又は名称</t>
    <rPh sb="0" eb="2">
      <t>テイシュツ</t>
    </rPh>
    <rPh sb="2" eb="5">
      <t>ギムシャ</t>
    </rPh>
    <rPh sb="6" eb="8">
      <t>シメイ</t>
    </rPh>
    <rPh sb="8" eb="9">
      <t>マタ</t>
    </rPh>
    <rPh sb="10" eb="12">
      <t>メイショウ</t>
    </rPh>
    <phoneticPr fontId="136"/>
  </si>
  <si>
    <t>提出義務者の電話番号</t>
    <rPh sb="0" eb="2">
      <t>テイシュツ</t>
    </rPh>
    <rPh sb="2" eb="4">
      <t>ギム</t>
    </rPh>
    <rPh sb="4" eb="5">
      <t>シャ</t>
    </rPh>
    <rPh sb="6" eb="8">
      <t>デンワ</t>
    </rPh>
    <rPh sb="8" eb="10">
      <t>バンゴウ</t>
    </rPh>
    <phoneticPr fontId="136"/>
  </si>
  <si>
    <t>整理番号２</t>
    <rPh sb="0" eb="2">
      <t>セイリ</t>
    </rPh>
    <rPh sb="2" eb="4">
      <t>バンゴウ</t>
    </rPh>
    <phoneticPr fontId="136"/>
  </si>
  <si>
    <t>提出者の住所（居所）又は所在地</t>
  </si>
  <si>
    <t>提出者の氏名又は名称</t>
    <rPh sb="0" eb="3">
      <t>テイシュツシャ</t>
    </rPh>
    <rPh sb="4" eb="6">
      <t>シメイ</t>
    </rPh>
    <rPh sb="6" eb="7">
      <t>マタ</t>
    </rPh>
    <rPh sb="8" eb="10">
      <t>メイショウ</t>
    </rPh>
    <phoneticPr fontId="136"/>
  </si>
  <si>
    <t>提出区分
（訂正表示）</t>
    <rPh sb="0" eb="2">
      <t>テイシュツ</t>
    </rPh>
    <rPh sb="2" eb="4">
      <t>クブン</t>
    </rPh>
    <rPh sb="6" eb="8">
      <t>テイセイ</t>
    </rPh>
    <rPh sb="8" eb="10">
      <t>ヒョウジ</t>
    </rPh>
    <phoneticPr fontId="136"/>
  </si>
  <si>
    <t>年分</t>
    <rPh sb="0" eb="2">
      <t>ネンブン</t>
    </rPh>
    <phoneticPr fontId="136"/>
  </si>
  <si>
    <t>支払を受ける者－住所又は居所</t>
    <rPh sb="0" eb="2">
      <t>シハライ</t>
    </rPh>
    <rPh sb="3" eb="4">
      <t>ウ</t>
    </rPh>
    <rPh sb="6" eb="7">
      <t>モノ</t>
    </rPh>
    <rPh sb="8" eb="10">
      <t>ジュウショ</t>
    </rPh>
    <rPh sb="10" eb="11">
      <t>マタ</t>
    </rPh>
    <rPh sb="12" eb="14">
      <t>キョショ</t>
    </rPh>
    <phoneticPr fontId="136"/>
  </si>
  <si>
    <t>支払を受ける者－国外住所表示</t>
    <rPh sb="0" eb="2">
      <t>シハライ</t>
    </rPh>
    <rPh sb="3" eb="4">
      <t>ウ</t>
    </rPh>
    <rPh sb="6" eb="7">
      <t>モノ</t>
    </rPh>
    <rPh sb="8" eb="10">
      <t>コクガイ</t>
    </rPh>
    <rPh sb="10" eb="12">
      <t>ジュウショ</t>
    </rPh>
    <rPh sb="11" eb="12">
      <t>トコロ</t>
    </rPh>
    <rPh sb="12" eb="14">
      <t>ヒョウジ</t>
    </rPh>
    <phoneticPr fontId="136"/>
  </si>
  <si>
    <t>支払を受ける者－氏名</t>
    <rPh sb="0" eb="2">
      <t>シハライ</t>
    </rPh>
    <rPh sb="3" eb="4">
      <t>ウ</t>
    </rPh>
    <rPh sb="6" eb="7">
      <t>モノ</t>
    </rPh>
    <rPh sb="8" eb="10">
      <t>シメイ</t>
    </rPh>
    <phoneticPr fontId="136"/>
  </si>
  <si>
    <t>支払を受ける者－役職名</t>
    <rPh sb="0" eb="2">
      <t>シハライ</t>
    </rPh>
    <rPh sb="3" eb="4">
      <t>ウ</t>
    </rPh>
    <rPh sb="6" eb="7">
      <t>モノ</t>
    </rPh>
    <rPh sb="8" eb="11">
      <t>ヤクショクメイ</t>
    </rPh>
    <phoneticPr fontId="136"/>
  </si>
  <si>
    <t>種別</t>
    <rPh sb="0" eb="2">
      <t>シュベツ</t>
    </rPh>
    <phoneticPr fontId="136"/>
  </si>
  <si>
    <t>支払金額</t>
    <rPh sb="0" eb="2">
      <t>シハライ</t>
    </rPh>
    <rPh sb="2" eb="3">
      <t>キン</t>
    </rPh>
    <rPh sb="3" eb="4">
      <t>ガク</t>
    </rPh>
    <phoneticPr fontId="136"/>
  </si>
  <si>
    <t>未払金額</t>
    <rPh sb="0" eb="2">
      <t>ミバラ</t>
    </rPh>
    <rPh sb="2" eb="3">
      <t>キン</t>
    </rPh>
    <rPh sb="3" eb="4">
      <t>ガク</t>
    </rPh>
    <phoneticPr fontId="136"/>
  </si>
  <si>
    <t>給与所得控除後の給与等の金額
（調整控除後）</t>
    <rPh sb="0" eb="2">
      <t>キュウヨ</t>
    </rPh>
    <rPh sb="2" eb="4">
      <t>ショトク</t>
    </rPh>
    <rPh sb="4" eb="6">
      <t>コウジョ</t>
    </rPh>
    <rPh sb="6" eb="7">
      <t>ゴ</t>
    </rPh>
    <rPh sb="8" eb="10">
      <t>キュウヨ</t>
    </rPh>
    <rPh sb="10" eb="11">
      <t>トウ</t>
    </rPh>
    <rPh sb="12" eb="13">
      <t>キン</t>
    </rPh>
    <rPh sb="13" eb="14">
      <t>ガク</t>
    </rPh>
    <phoneticPr fontId="136"/>
  </si>
  <si>
    <t>所得控除の額の合計額</t>
    <rPh sb="0" eb="2">
      <t>ショトク</t>
    </rPh>
    <rPh sb="2" eb="4">
      <t>コウジョ</t>
    </rPh>
    <rPh sb="5" eb="6">
      <t>ガク</t>
    </rPh>
    <rPh sb="7" eb="9">
      <t>ゴウケイ</t>
    </rPh>
    <rPh sb="9" eb="10">
      <t>ガク</t>
    </rPh>
    <phoneticPr fontId="136"/>
  </si>
  <si>
    <t>源泉徴収税額</t>
    <rPh sb="0" eb="2">
      <t>ゲンセン</t>
    </rPh>
    <rPh sb="2" eb="4">
      <t>チョウシュウ</t>
    </rPh>
    <rPh sb="4" eb="6">
      <t>ゼイガク</t>
    </rPh>
    <phoneticPr fontId="136"/>
  </si>
  <si>
    <t>未徴収税額</t>
    <rPh sb="0" eb="3">
      <t>ミチョウシュウ</t>
    </rPh>
    <rPh sb="3" eb="5">
      <t>ゼイガク</t>
    </rPh>
    <phoneticPr fontId="136"/>
  </si>
  <si>
    <t>（源泉）控除対象配偶者の有無</t>
    <rPh sb="4" eb="6">
      <t>コウジョ</t>
    </rPh>
    <rPh sb="6" eb="8">
      <t>タイショウ</t>
    </rPh>
    <rPh sb="8" eb="11">
      <t>ハイグウシャ</t>
    </rPh>
    <rPh sb="12" eb="14">
      <t>ウム</t>
    </rPh>
    <phoneticPr fontId="136"/>
  </si>
  <si>
    <t>老人控除
対象配偶者</t>
    <rPh sb="0" eb="2">
      <t>ロウジン</t>
    </rPh>
    <rPh sb="2" eb="4">
      <t>コウジョ</t>
    </rPh>
    <rPh sb="5" eb="7">
      <t>タイショウ</t>
    </rPh>
    <rPh sb="7" eb="10">
      <t>ハイグウシャ</t>
    </rPh>
    <phoneticPr fontId="136"/>
  </si>
  <si>
    <t>配偶者（特別）控除の額</t>
    <rPh sb="0" eb="3">
      <t>ハイグウシャ</t>
    </rPh>
    <rPh sb="4" eb="6">
      <t>トクベツ</t>
    </rPh>
    <rPh sb="7" eb="9">
      <t>コウジョ</t>
    </rPh>
    <rPh sb="10" eb="11">
      <t>ガク</t>
    </rPh>
    <phoneticPr fontId="136"/>
  </si>
  <si>
    <t>控除対象扶養親族等の数－
特定－主</t>
    <rPh sb="0" eb="2">
      <t>コウジョ</t>
    </rPh>
    <rPh sb="2" eb="4">
      <t>タイショウ</t>
    </rPh>
    <rPh sb="4" eb="6">
      <t>フヨウ</t>
    </rPh>
    <rPh sb="6" eb="8">
      <t>シンゾク</t>
    </rPh>
    <rPh sb="8" eb="9">
      <t>ナド</t>
    </rPh>
    <rPh sb="10" eb="11">
      <t>スウ</t>
    </rPh>
    <rPh sb="13" eb="15">
      <t>トクテイ</t>
    </rPh>
    <rPh sb="16" eb="17">
      <t>シュ</t>
    </rPh>
    <phoneticPr fontId="136"/>
  </si>
  <si>
    <t>控除対象扶養親族等の数－
特定－従</t>
    <rPh sb="13" eb="15">
      <t>トクテイ</t>
    </rPh>
    <rPh sb="16" eb="17">
      <t>ジュウ</t>
    </rPh>
    <phoneticPr fontId="136"/>
  </si>
  <si>
    <t>控除対象扶養親族等の数－
老人－主</t>
    <rPh sb="13" eb="15">
      <t>ロウジン</t>
    </rPh>
    <rPh sb="16" eb="17">
      <t>シュ</t>
    </rPh>
    <phoneticPr fontId="136"/>
  </si>
  <si>
    <t>控除対象扶養親族等の数－
老人－上の内訳</t>
    <rPh sb="13" eb="15">
      <t>ロウジン</t>
    </rPh>
    <rPh sb="16" eb="17">
      <t>ウエ</t>
    </rPh>
    <rPh sb="18" eb="20">
      <t>ウチワケ</t>
    </rPh>
    <phoneticPr fontId="136"/>
  </si>
  <si>
    <t>控除対象扶養親族等の数－
老人－従</t>
    <rPh sb="13" eb="15">
      <t>ロウジン</t>
    </rPh>
    <rPh sb="16" eb="17">
      <t>ジュウ</t>
    </rPh>
    <phoneticPr fontId="136"/>
  </si>
  <si>
    <t>控除対象扶養親族等の数－
その他－主</t>
    <rPh sb="15" eb="16">
      <t>タ</t>
    </rPh>
    <rPh sb="17" eb="18">
      <t>シュ</t>
    </rPh>
    <phoneticPr fontId="136"/>
  </si>
  <si>
    <t>控除対象扶養親族等の数－
その他－従</t>
    <rPh sb="15" eb="16">
      <t>タ</t>
    </rPh>
    <rPh sb="17" eb="18">
      <t>ジュウ</t>
    </rPh>
    <phoneticPr fontId="136"/>
  </si>
  <si>
    <t>障害者の数－特別障害者</t>
    <rPh sb="0" eb="3">
      <t>ショウガイシャ</t>
    </rPh>
    <rPh sb="4" eb="5">
      <t>カズ</t>
    </rPh>
    <rPh sb="6" eb="8">
      <t>トクベツ</t>
    </rPh>
    <rPh sb="8" eb="11">
      <t>ショウガイシャ</t>
    </rPh>
    <phoneticPr fontId="136"/>
  </si>
  <si>
    <t>障害者の数－上の内訳</t>
    <rPh sb="0" eb="3">
      <t>ショウガイシャ</t>
    </rPh>
    <rPh sb="4" eb="5">
      <t>カズ</t>
    </rPh>
    <rPh sb="6" eb="7">
      <t>ウエ</t>
    </rPh>
    <rPh sb="8" eb="10">
      <t>ウチワケ</t>
    </rPh>
    <phoneticPr fontId="136"/>
  </si>
  <si>
    <t>障害者の数－その他</t>
    <rPh sb="0" eb="3">
      <t>ショウガイシャ</t>
    </rPh>
    <rPh sb="4" eb="5">
      <t>カズ</t>
    </rPh>
    <rPh sb="8" eb="9">
      <t>タ</t>
    </rPh>
    <phoneticPr fontId="136"/>
  </si>
  <si>
    <t>社会保険料等の金額</t>
    <rPh sb="0" eb="2">
      <t>シャカイ</t>
    </rPh>
    <rPh sb="2" eb="5">
      <t>ホケンリョウ</t>
    </rPh>
    <rPh sb="5" eb="6">
      <t>トウ</t>
    </rPh>
    <rPh sb="7" eb="8">
      <t>キン</t>
    </rPh>
    <rPh sb="8" eb="9">
      <t>ガク</t>
    </rPh>
    <phoneticPr fontId="136"/>
  </si>
  <si>
    <t>上の内訳</t>
    <phoneticPr fontId="136"/>
  </si>
  <si>
    <t>生命保険料の
控除額</t>
    <rPh sb="0" eb="2">
      <t>セイメイ</t>
    </rPh>
    <rPh sb="2" eb="5">
      <t>ホケンリョウ</t>
    </rPh>
    <rPh sb="7" eb="9">
      <t>コウジョ</t>
    </rPh>
    <rPh sb="9" eb="10">
      <t>ガク</t>
    </rPh>
    <phoneticPr fontId="136"/>
  </si>
  <si>
    <t>地震保険料の
控除額</t>
    <rPh sb="0" eb="2">
      <t>ジシン</t>
    </rPh>
    <phoneticPr fontId="136"/>
  </si>
  <si>
    <t>住宅借入金等
特別控除等の額</t>
    <rPh sb="0" eb="2">
      <t>ジュウタク</t>
    </rPh>
    <rPh sb="2" eb="4">
      <t>カリイレ</t>
    </rPh>
    <rPh sb="4" eb="5">
      <t>キン</t>
    </rPh>
    <rPh sb="5" eb="6">
      <t>トウ</t>
    </rPh>
    <rPh sb="7" eb="9">
      <t>トクベツ</t>
    </rPh>
    <rPh sb="9" eb="11">
      <t>コウジョ</t>
    </rPh>
    <rPh sb="11" eb="12">
      <t>トウ</t>
    </rPh>
    <rPh sb="13" eb="14">
      <t>ガク</t>
    </rPh>
    <phoneticPr fontId="136"/>
  </si>
  <si>
    <t>旧個人年金
保険料の金額</t>
    <rPh sb="0" eb="1">
      <t>キュウ</t>
    </rPh>
    <rPh sb="1" eb="3">
      <t>コジン</t>
    </rPh>
    <rPh sb="3" eb="5">
      <t>ネンキン</t>
    </rPh>
    <rPh sb="6" eb="9">
      <t>ホケンリョウ</t>
    </rPh>
    <rPh sb="10" eb="11">
      <t>キン</t>
    </rPh>
    <rPh sb="11" eb="12">
      <t>ガク</t>
    </rPh>
    <phoneticPr fontId="136"/>
  </si>
  <si>
    <t>配偶者の
合計所得</t>
    <rPh sb="0" eb="3">
      <t>ハイグウシャ</t>
    </rPh>
    <rPh sb="5" eb="7">
      <t>ゴウケイ</t>
    </rPh>
    <rPh sb="7" eb="9">
      <t>ショトク</t>
    </rPh>
    <phoneticPr fontId="136"/>
  </si>
  <si>
    <t>旧長期損害
保険料の金額</t>
    <rPh sb="4" eb="5">
      <t>ガイ</t>
    </rPh>
    <phoneticPr fontId="136"/>
  </si>
  <si>
    <t>受給者の
生年月日－
元号</t>
    <rPh sb="0" eb="3">
      <t>ジュキュウシャ</t>
    </rPh>
    <rPh sb="5" eb="7">
      <t>セイネン</t>
    </rPh>
    <rPh sb="7" eb="9">
      <t>ガッピ</t>
    </rPh>
    <rPh sb="11" eb="13">
      <t>ゲンゴウ</t>
    </rPh>
    <phoneticPr fontId="136"/>
  </si>
  <si>
    <t>受給者の
生年月日－
年</t>
    <rPh sb="0" eb="3">
      <t>ジュキュウシャ</t>
    </rPh>
    <rPh sb="5" eb="7">
      <t>セイネン</t>
    </rPh>
    <rPh sb="7" eb="9">
      <t>ガッピ</t>
    </rPh>
    <rPh sb="11" eb="12">
      <t>ネン</t>
    </rPh>
    <phoneticPr fontId="136"/>
  </si>
  <si>
    <t>受給者の
生年月日－
月</t>
    <rPh sb="0" eb="3">
      <t>ジュキュウシャ</t>
    </rPh>
    <rPh sb="5" eb="7">
      <t>セイネン</t>
    </rPh>
    <rPh sb="7" eb="9">
      <t>ガッピ</t>
    </rPh>
    <rPh sb="11" eb="12">
      <t>ツキ</t>
    </rPh>
    <phoneticPr fontId="136"/>
  </si>
  <si>
    <t>受給者の
生年月日－
日</t>
    <rPh sb="0" eb="3">
      <t>ジュキュウシャ</t>
    </rPh>
    <rPh sb="5" eb="7">
      <t>セイネン</t>
    </rPh>
    <rPh sb="7" eb="9">
      <t>ガッピ</t>
    </rPh>
    <rPh sb="11" eb="12">
      <t>ニチ</t>
    </rPh>
    <phoneticPr fontId="136"/>
  </si>
  <si>
    <t>夫あり</t>
    <rPh sb="0" eb="1">
      <t>オット</t>
    </rPh>
    <phoneticPr fontId="136"/>
  </si>
  <si>
    <t>未成年者</t>
    <rPh sb="0" eb="4">
      <t>ミセイネンシャ</t>
    </rPh>
    <phoneticPr fontId="136"/>
  </si>
  <si>
    <t>乙欄適用</t>
    <rPh sb="0" eb="1">
      <t>オツ</t>
    </rPh>
    <rPh sb="1" eb="2">
      <t>ラン</t>
    </rPh>
    <rPh sb="2" eb="4">
      <t>テキヨウ</t>
    </rPh>
    <phoneticPr fontId="136"/>
  </si>
  <si>
    <t>本人が－
特別障害者</t>
    <rPh sb="0" eb="2">
      <t>ホンニン</t>
    </rPh>
    <rPh sb="5" eb="7">
      <t>トクベツ</t>
    </rPh>
    <rPh sb="7" eb="10">
      <t>ショウガイシャ</t>
    </rPh>
    <phoneticPr fontId="136"/>
  </si>
  <si>
    <t>本人が－
その他の
障害者</t>
    <rPh sb="0" eb="2">
      <t>ホンニン</t>
    </rPh>
    <rPh sb="7" eb="8">
      <t>タ</t>
    </rPh>
    <rPh sb="10" eb="13">
      <t>ショウガイシャ</t>
    </rPh>
    <phoneticPr fontId="136"/>
  </si>
  <si>
    <t>老年者</t>
    <rPh sb="0" eb="3">
      <t>ロウネンシャ</t>
    </rPh>
    <phoneticPr fontId="136"/>
  </si>
  <si>
    <t>寡婦</t>
    <rPh sb="0" eb="2">
      <t>カフ</t>
    </rPh>
    <phoneticPr fontId="136"/>
  </si>
  <si>
    <t>寡夫</t>
    <rPh sb="0" eb="1">
      <t>ヤモメ</t>
    </rPh>
    <rPh sb="1" eb="2">
      <t>オット</t>
    </rPh>
    <phoneticPr fontId="136"/>
  </si>
  <si>
    <t>勤労学生</t>
    <rPh sb="0" eb="2">
      <t>キンロウ</t>
    </rPh>
    <rPh sb="2" eb="4">
      <t>ガクセイ</t>
    </rPh>
    <phoneticPr fontId="136"/>
  </si>
  <si>
    <t>死亡退職</t>
    <rPh sb="0" eb="2">
      <t>シボウ</t>
    </rPh>
    <rPh sb="2" eb="4">
      <t>タイショク</t>
    </rPh>
    <phoneticPr fontId="136"/>
  </si>
  <si>
    <t>災害者</t>
    <rPh sb="0" eb="2">
      <t>サイガイ</t>
    </rPh>
    <rPh sb="2" eb="3">
      <t>シャ</t>
    </rPh>
    <phoneticPr fontId="136"/>
  </si>
  <si>
    <t>外国人</t>
    <rPh sb="0" eb="2">
      <t>ガイコク</t>
    </rPh>
    <rPh sb="2" eb="3">
      <t>ジン</t>
    </rPh>
    <phoneticPr fontId="136"/>
  </si>
  <si>
    <t>中途就・退職
－中途就職・
退職の区分</t>
    <rPh sb="0" eb="2">
      <t>チュウト</t>
    </rPh>
    <rPh sb="2" eb="3">
      <t>ジュ</t>
    </rPh>
    <rPh sb="4" eb="6">
      <t>タイショク</t>
    </rPh>
    <rPh sb="8" eb="10">
      <t>チュウト</t>
    </rPh>
    <rPh sb="10" eb="12">
      <t>シュウショク</t>
    </rPh>
    <rPh sb="14" eb="16">
      <t>タイショク</t>
    </rPh>
    <rPh sb="17" eb="19">
      <t>クブン</t>
    </rPh>
    <phoneticPr fontId="136"/>
  </si>
  <si>
    <t>中途就・退職
－年</t>
    <rPh sb="0" eb="2">
      <t>チュウト</t>
    </rPh>
    <rPh sb="2" eb="3">
      <t>ジュ</t>
    </rPh>
    <rPh sb="4" eb="6">
      <t>タイショク</t>
    </rPh>
    <rPh sb="8" eb="9">
      <t>ネン</t>
    </rPh>
    <phoneticPr fontId="136"/>
  </si>
  <si>
    <t>中途就・退職
－月</t>
    <rPh sb="0" eb="2">
      <t>チュウト</t>
    </rPh>
    <rPh sb="2" eb="3">
      <t>ジュ</t>
    </rPh>
    <rPh sb="4" eb="6">
      <t>タイショク</t>
    </rPh>
    <rPh sb="8" eb="9">
      <t>ツキ</t>
    </rPh>
    <phoneticPr fontId="136"/>
  </si>
  <si>
    <t>中途就・退職
－日</t>
    <rPh sb="0" eb="2">
      <t>チュウト</t>
    </rPh>
    <rPh sb="2" eb="3">
      <t>ジュ</t>
    </rPh>
    <rPh sb="4" eb="6">
      <t>タイショク</t>
    </rPh>
    <rPh sb="8" eb="9">
      <t>ニチ</t>
    </rPh>
    <phoneticPr fontId="136"/>
  </si>
  <si>
    <t>他の支払者－住所（居所）又は所在地</t>
    <phoneticPr fontId="136"/>
  </si>
  <si>
    <t>他の支払者－
国外住所表示</t>
    <rPh sb="0" eb="1">
      <t>ホカ</t>
    </rPh>
    <rPh sb="2" eb="4">
      <t>シハライ</t>
    </rPh>
    <rPh sb="4" eb="5">
      <t>シャ</t>
    </rPh>
    <rPh sb="7" eb="9">
      <t>コクガイ</t>
    </rPh>
    <rPh sb="9" eb="11">
      <t>ジュウショ</t>
    </rPh>
    <rPh sb="11" eb="13">
      <t>ヒョウジ</t>
    </rPh>
    <phoneticPr fontId="136"/>
  </si>
  <si>
    <t>他の支払者－氏名又は名称</t>
    <rPh sb="0" eb="1">
      <t>ホカ</t>
    </rPh>
    <rPh sb="2" eb="4">
      <t>シハライ</t>
    </rPh>
    <rPh sb="4" eb="5">
      <t>シャ</t>
    </rPh>
    <rPh sb="6" eb="8">
      <t>シメイ</t>
    </rPh>
    <rPh sb="8" eb="9">
      <t>マタ</t>
    </rPh>
    <rPh sb="10" eb="12">
      <t>メイショウ</t>
    </rPh>
    <phoneticPr fontId="136"/>
  </si>
  <si>
    <t>他の支払者－
給与等の金額</t>
    <rPh sb="0" eb="1">
      <t>ホカ</t>
    </rPh>
    <rPh sb="2" eb="4">
      <t>シハライ</t>
    </rPh>
    <rPh sb="4" eb="5">
      <t>シャ</t>
    </rPh>
    <rPh sb="7" eb="9">
      <t>キュウヨ</t>
    </rPh>
    <rPh sb="9" eb="10">
      <t>トウ</t>
    </rPh>
    <rPh sb="11" eb="13">
      <t>キンガク</t>
    </rPh>
    <phoneticPr fontId="136"/>
  </si>
  <si>
    <t>他の支払者－
徴収した金額</t>
    <rPh sb="0" eb="1">
      <t>ホカ</t>
    </rPh>
    <rPh sb="2" eb="4">
      <t>シハライ</t>
    </rPh>
    <rPh sb="4" eb="5">
      <t>シャ</t>
    </rPh>
    <rPh sb="7" eb="9">
      <t>チョウシュウ</t>
    </rPh>
    <rPh sb="11" eb="13">
      <t>キンガク</t>
    </rPh>
    <phoneticPr fontId="136"/>
  </si>
  <si>
    <t>他の支払者－
控除した社会
保険料の金額</t>
    <rPh sb="0" eb="1">
      <t>ホカ</t>
    </rPh>
    <rPh sb="2" eb="4">
      <t>シハライ</t>
    </rPh>
    <rPh sb="4" eb="5">
      <t>シャ</t>
    </rPh>
    <rPh sb="7" eb="9">
      <t>コウジョ</t>
    </rPh>
    <rPh sb="11" eb="13">
      <t>シャカイ</t>
    </rPh>
    <rPh sb="14" eb="17">
      <t>ホケンリョウ</t>
    </rPh>
    <rPh sb="18" eb="20">
      <t>キンガク</t>
    </rPh>
    <phoneticPr fontId="136"/>
  </si>
  <si>
    <t>災害者に係る
徴収猶予税額</t>
    <rPh sb="0" eb="2">
      <t>サイガイ</t>
    </rPh>
    <rPh sb="2" eb="3">
      <t>シャ</t>
    </rPh>
    <rPh sb="4" eb="5">
      <t>カカ</t>
    </rPh>
    <rPh sb="7" eb="9">
      <t>チョウシュウ</t>
    </rPh>
    <rPh sb="9" eb="11">
      <t>ユウヨ</t>
    </rPh>
    <rPh sb="11" eb="13">
      <t>ゼイガク</t>
    </rPh>
    <phoneticPr fontId="136"/>
  </si>
  <si>
    <t>他の支払者の
もとを退職した年月日－年</t>
    <rPh sb="0" eb="1">
      <t>タ</t>
    </rPh>
    <rPh sb="2" eb="4">
      <t>シハライ</t>
    </rPh>
    <rPh sb="4" eb="5">
      <t>シャ</t>
    </rPh>
    <rPh sb="10" eb="12">
      <t>タイショク</t>
    </rPh>
    <rPh sb="14" eb="17">
      <t>ネンガッピ</t>
    </rPh>
    <rPh sb="18" eb="19">
      <t>ネン</t>
    </rPh>
    <phoneticPr fontId="136"/>
  </si>
  <si>
    <t>他の支払者の
もとを退職した年月日－月</t>
    <rPh sb="0" eb="1">
      <t>タ</t>
    </rPh>
    <rPh sb="2" eb="4">
      <t>シハライ</t>
    </rPh>
    <rPh sb="4" eb="5">
      <t>シャ</t>
    </rPh>
    <rPh sb="10" eb="12">
      <t>タイショク</t>
    </rPh>
    <rPh sb="14" eb="17">
      <t>ネンガッピ</t>
    </rPh>
    <rPh sb="18" eb="19">
      <t>ツキ</t>
    </rPh>
    <phoneticPr fontId="136"/>
  </si>
  <si>
    <t>他の支払者の
もとを退職した年月日－日</t>
    <rPh sb="0" eb="1">
      <t>タ</t>
    </rPh>
    <rPh sb="2" eb="4">
      <t>シハライ</t>
    </rPh>
    <rPh sb="4" eb="5">
      <t>シャ</t>
    </rPh>
    <rPh sb="10" eb="12">
      <t>タイショク</t>
    </rPh>
    <rPh sb="14" eb="17">
      <t>ネンガッピ</t>
    </rPh>
    <rPh sb="18" eb="19">
      <t>ニチ</t>
    </rPh>
    <phoneticPr fontId="136"/>
  </si>
  <si>
    <t>住宅借入金等特別控除等
適用家屋居住年月日(1回目)
－年</t>
    <phoneticPr fontId="136"/>
  </si>
  <si>
    <t>住宅借入金等特別控除等
適用家屋居住年月日(1回目)
－月</t>
    <phoneticPr fontId="136"/>
  </si>
  <si>
    <t>住宅借入金等特別控除等
適用家屋居住年月日(1回目)
－日</t>
    <phoneticPr fontId="136"/>
  </si>
  <si>
    <t>住宅借入金等特別控除適用数</t>
    <rPh sb="0" eb="2">
      <t>ジュウタク</t>
    </rPh>
    <rPh sb="2" eb="4">
      <t>カリイレ</t>
    </rPh>
    <rPh sb="4" eb="5">
      <t>キン</t>
    </rPh>
    <rPh sb="5" eb="6">
      <t>トウ</t>
    </rPh>
    <rPh sb="6" eb="8">
      <t>トクベツ</t>
    </rPh>
    <rPh sb="8" eb="10">
      <t>コウジョ</t>
    </rPh>
    <rPh sb="10" eb="12">
      <t>テキヨウ</t>
    </rPh>
    <rPh sb="12" eb="13">
      <t>スウ</t>
    </rPh>
    <phoneticPr fontId="136"/>
  </si>
  <si>
    <t>住宅借入金等
特別控除可能額</t>
    <rPh sb="0" eb="2">
      <t>ジュウタク</t>
    </rPh>
    <rPh sb="2" eb="4">
      <t>カリイレ</t>
    </rPh>
    <rPh sb="4" eb="5">
      <t>キン</t>
    </rPh>
    <rPh sb="5" eb="6">
      <t>トウ</t>
    </rPh>
    <rPh sb="7" eb="9">
      <t>トクベツ</t>
    </rPh>
    <rPh sb="9" eb="11">
      <t>コウジョ</t>
    </rPh>
    <rPh sb="11" eb="13">
      <t>カノウ</t>
    </rPh>
    <rPh sb="13" eb="14">
      <t>ガク</t>
    </rPh>
    <phoneticPr fontId="136"/>
  </si>
  <si>
    <t>住宅借入金等
特別控除区分
(1回目)</t>
    <phoneticPr fontId="136"/>
  </si>
  <si>
    <t>住宅借入金等の額(1回目)</t>
    <phoneticPr fontId="136"/>
  </si>
  <si>
    <t>住宅借入金等特別控除等
適用家屋居住年月日(2回目)
－年</t>
    <phoneticPr fontId="136"/>
  </si>
  <si>
    <t>住宅借入金等特別控除等
適用家屋居住年月日(2回目)
－月</t>
    <phoneticPr fontId="136"/>
  </si>
  <si>
    <t>住宅借入金等特別控除等
適用家屋居住年月日(2回目)
－日</t>
    <phoneticPr fontId="136"/>
  </si>
  <si>
    <t>住宅借入金等
特別控除区分
(2回目)</t>
    <phoneticPr fontId="136"/>
  </si>
  <si>
    <t>住宅借入金等の額(2回目)</t>
    <phoneticPr fontId="136"/>
  </si>
  <si>
    <t>摘要</t>
    <rPh sb="0" eb="2">
      <t>テキヨウ</t>
    </rPh>
    <phoneticPr fontId="136"/>
  </si>
  <si>
    <t>新生命保険料
の金額</t>
    <rPh sb="0" eb="1">
      <t>シン</t>
    </rPh>
    <rPh sb="1" eb="3">
      <t>セイメイ</t>
    </rPh>
    <rPh sb="3" eb="6">
      <t>ホケンリョウ</t>
    </rPh>
    <rPh sb="8" eb="10">
      <t>キンガク</t>
    </rPh>
    <phoneticPr fontId="136"/>
  </si>
  <si>
    <t>旧生命保険料
の金額</t>
    <rPh sb="0" eb="1">
      <t>キュウ</t>
    </rPh>
    <rPh sb="1" eb="3">
      <t>セイメイ</t>
    </rPh>
    <rPh sb="3" eb="6">
      <t>ホケンリョウ</t>
    </rPh>
    <rPh sb="8" eb="10">
      <t>キンガク</t>
    </rPh>
    <phoneticPr fontId="136"/>
  </si>
  <si>
    <t>介護医療保険料
の金額</t>
    <rPh sb="0" eb="2">
      <t>カイゴ</t>
    </rPh>
    <rPh sb="2" eb="4">
      <t>イリョウ</t>
    </rPh>
    <rPh sb="4" eb="7">
      <t>ホケンリョウ</t>
    </rPh>
    <rPh sb="9" eb="11">
      <t>キンガク</t>
    </rPh>
    <phoneticPr fontId="136"/>
  </si>
  <si>
    <t>新個人年金
保険料の金額</t>
    <rPh sb="0" eb="1">
      <t>シン</t>
    </rPh>
    <rPh sb="1" eb="3">
      <t>コジン</t>
    </rPh>
    <rPh sb="3" eb="5">
      <t>ネンキン</t>
    </rPh>
    <rPh sb="6" eb="9">
      <t>ホケンリョウ</t>
    </rPh>
    <rPh sb="10" eb="12">
      <t>キンガク</t>
    </rPh>
    <phoneticPr fontId="136"/>
  </si>
  <si>
    <t>16歳未満扶養親族
の数</t>
    <rPh sb="2" eb="3">
      <t>サイ</t>
    </rPh>
    <rPh sb="3" eb="5">
      <t>ミマン</t>
    </rPh>
    <rPh sb="5" eb="7">
      <t>フヨウ</t>
    </rPh>
    <rPh sb="7" eb="9">
      <t>シンゾク</t>
    </rPh>
    <rPh sb="11" eb="12">
      <t>カズ</t>
    </rPh>
    <phoneticPr fontId="136"/>
  </si>
  <si>
    <t>国民年金保険料等の金額</t>
    <rPh sb="0" eb="2">
      <t>コクミン</t>
    </rPh>
    <rPh sb="2" eb="4">
      <t>ネンキン</t>
    </rPh>
    <rPh sb="4" eb="7">
      <t>ホケンリョウ</t>
    </rPh>
    <rPh sb="7" eb="8">
      <t>トウ</t>
    </rPh>
    <rPh sb="9" eb="11">
      <t>キンガク</t>
    </rPh>
    <phoneticPr fontId="136"/>
  </si>
  <si>
    <t>非居住者である親族
の数</t>
    <rPh sb="0" eb="4">
      <t>ヒキョジュウシャ</t>
    </rPh>
    <rPh sb="7" eb="9">
      <t>シンゾク</t>
    </rPh>
    <rPh sb="11" eb="12">
      <t>カズ</t>
    </rPh>
    <phoneticPr fontId="136"/>
  </si>
  <si>
    <t>提出義務者の
個人番号又は
法人番号</t>
    <rPh sb="0" eb="2">
      <t>テイシュツ</t>
    </rPh>
    <rPh sb="2" eb="4">
      <t>ギム</t>
    </rPh>
    <rPh sb="4" eb="5">
      <t>シャ</t>
    </rPh>
    <rPh sb="7" eb="9">
      <t>コジン</t>
    </rPh>
    <rPh sb="9" eb="11">
      <t>バンゴウ</t>
    </rPh>
    <rPh sb="11" eb="12">
      <t>マタ</t>
    </rPh>
    <rPh sb="14" eb="16">
      <t>ホウジン</t>
    </rPh>
    <rPh sb="16" eb="18">
      <t>バンゴウ</t>
    </rPh>
    <phoneticPr fontId="136"/>
  </si>
  <si>
    <t>支払を受ける者
の個人番号</t>
    <rPh sb="0" eb="2">
      <t>シハライ</t>
    </rPh>
    <rPh sb="3" eb="4">
      <t>ウ</t>
    </rPh>
    <rPh sb="6" eb="7">
      <t>モノ</t>
    </rPh>
    <rPh sb="9" eb="11">
      <t>コジン</t>
    </rPh>
    <rPh sb="11" eb="13">
      <t>バンゴウ</t>
    </rPh>
    <phoneticPr fontId="136"/>
  </si>
  <si>
    <t>（源泉・特別）控除対象配偶者－フリガナ</t>
    <rPh sb="7" eb="9">
      <t>コウジョ</t>
    </rPh>
    <rPh sb="9" eb="11">
      <t>タイショウ</t>
    </rPh>
    <rPh sb="11" eb="14">
      <t>ハイグウシャ</t>
    </rPh>
    <phoneticPr fontId="136"/>
  </si>
  <si>
    <t>（源泉・特別）控除対象配偶者－氏名</t>
    <rPh sb="7" eb="9">
      <t>コウジョ</t>
    </rPh>
    <rPh sb="9" eb="11">
      <t>タイショウ</t>
    </rPh>
    <rPh sb="11" eb="14">
      <t>ハイグウシャ</t>
    </rPh>
    <rPh sb="15" eb="17">
      <t>シメイ</t>
    </rPh>
    <phoneticPr fontId="136"/>
  </si>
  <si>
    <t>（源泉・特別）
控除対象配偶者
－区分</t>
    <rPh sb="8" eb="10">
      <t>コウジョ</t>
    </rPh>
    <rPh sb="10" eb="12">
      <t>タイショウ</t>
    </rPh>
    <rPh sb="12" eb="15">
      <t>ハイグウシャ</t>
    </rPh>
    <phoneticPr fontId="136"/>
  </si>
  <si>
    <t>（源泉・特別）
控除対象配偶者
－個人番号</t>
    <rPh sb="8" eb="10">
      <t>コウジョ</t>
    </rPh>
    <rPh sb="10" eb="12">
      <t>タイショウ</t>
    </rPh>
    <rPh sb="12" eb="15">
      <t>ハイグウシャ</t>
    </rPh>
    <phoneticPr fontId="136"/>
  </si>
  <si>
    <t>控除対象扶養親族等(1)－フリガナ</t>
    <rPh sb="8" eb="9">
      <t>ナド</t>
    </rPh>
    <phoneticPr fontId="136"/>
  </si>
  <si>
    <t>控除対象扶養親族等(1)－氏名</t>
    <phoneticPr fontId="136"/>
  </si>
  <si>
    <t>控除対象
扶養親族等(1)
－区分</t>
    <phoneticPr fontId="136"/>
  </si>
  <si>
    <t>控除対象
扶養親族等(1)
－個人番号</t>
    <phoneticPr fontId="136"/>
  </si>
  <si>
    <t>控除対象扶養親族等(2)－フリガナ</t>
    <phoneticPr fontId="136"/>
  </si>
  <si>
    <t>控除対象扶養親族等(2)－氏名</t>
    <phoneticPr fontId="136"/>
  </si>
  <si>
    <t>控除対象
扶養親族等(2)
－区分</t>
    <phoneticPr fontId="136"/>
  </si>
  <si>
    <t>控除対象
扶養親族等(2)
－個人番号</t>
    <phoneticPr fontId="136"/>
  </si>
  <si>
    <t>控除対象扶養親族等(3)－フリガナ</t>
    <phoneticPr fontId="136"/>
  </si>
  <si>
    <t>控除対象扶養親族等(3)－氏名</t>
    <phoneticPr fontId="136"/>
  </si>
  <si>
    <t>控除対象
扶養親族等(3)
－区分</t>
    <phoneticPr fontId="136"/>
  </si>
  <si>
    <t>控除対象
扶養親族等(3)
－個人番号</t>
    <phoneticPr fontId="136"/>
  </si>
  <si>
    <t>控除対象扶養親族等(4)－フリガナ</t>
    <phoneticPr fontId="136"/>
  </si>
  <si>
    <t>控除対象扶養親族等(4)－氏名</t>
    <phoneticPr fontId="136"/>
  </si>
  <si>
    <t>控除対象
扶養親族等(4)
－区分</t>
    <phoneticPr fontId="136"/>
  </si>
  <si>
    <t>控除対象
扶養親族等(4)
－個人番号</t>
    <phoneticPr fontId="136"/>
  </si>
  <si>
    <t>16歳未満の扶養親族(1)－フリガナ</t>
    <phoneticPr fontId="136"/>
  </si>
  <si>
    <t>16歳未満の扶養親族(1)－氏名</t>
    <phoneticPr fontId="136"/>
  </si>
  <si>
    <t>16歳未満の
扶養親族(1)
－区分</t>
    <phoneticPr fontId="136"/>
  </si>
  <si>
    <t>16歳未満の
扶養親族(1)
－個人番号</t>
    <phoneticPr fontId="136"/>
  </si>
  <si>
    <t>16歳未満の扶養親族(2)－フリガナ</t>
    <phoneticPr fontId="136"/>
  </si>
  <si>
    <t>16歳未満の扶養親族(2)－氏名</t>
    <phoneticPr fontId="136"/>
  </si>
  <si>
    <t>16歳未満の
扶養親族(2)
－区分</t>
    <phoneticPr fontId="136"/>
  </si>
  <si>
    <t>16歳未満の
扶養親族(2)
－個人番号</t>
    <phoneticPr fontId="136"/>
  </si>
  <si>
    <t>16歳未満の扶養親族(3)－フリガナ</t>
    <phoneticPr fontId="136"/>
  </si>
  <si>
    <t>16歳未満の扶養親族(3)－氏名</t>
    <phoneticPr fontId="136"/>
  </si>
  <si>
    <t>16歳未満の
扶養親族(3)
－区分</t>
    <phoneticPr fontId="136"/>
  </si>
  <si>
    <t>16歳未満の
扶養親族(3)
－個人番号</t>
    <phoneticPr fontId="136"/>
  </si>
  <si>
    <t>16歳未満の扶養親族(4)－フリガナ</t>
    <phoneticPr fontId="136"/>
  </si>
  <si>
    <t>16歳未満の扶養親族(4)－氏名</t>
    <phoneticPr fontId="136"/>
  </si>
  <si>
    <t>16歳未満の
扶養親族(4)
－区分</t>
    <phoneticPr fontId="136"/>
  </si>
  <si>
    <t>16歳未満の
扶養親族(4)
－個人番号</t>
    <phoneticPr fontId="136"/>
  </si>
  <si>
    <t>5人目以降の控除対象扶養親族等の個人番号</t>
    <rPh sb="14" eb="15">
      <t>ナド</t>
    </rPh>
    <phoneticPr fontId="136"/>
  </si>
  <si>
    <t>5人目以降の16歳未満の扶養親族の個人番号</t>
    <rPh sb="1" eb="2">
      <t>ニン</t>
    </rPh>
    <rPh sb="2" eb="3">
      <t>メ</t>
    </rPh>
    <rPh sb="3" eb="5">
      <t>イコウ</t>
    </rPh>
    <rPh sb="8" eb="11">
      <t>サイミマン</t>
    </rPh>
    <rPh sb="12" eb="14">
      <t>フヨウ</t>
    </rPh>
    <rPh sb="14" eb="16">
      <t>シンゾク</t>
    </rPh>
    <rPh sb="17" eb="19">
      <t>コジン</t>
    </rPh>
    <rPh sb="19" eb="21">
      <t>バンゴウ</t>
    </rPh>
    <phoneticPr fontId="136"/>
  </si>
  <si>
    <t>普通徴収</t>
    <rPh sb="0" eb="2">
      <t>フツウ</t>
    </rPh>
    <rPh sb="2" eb="4">
      <t>チョウシュウ</t>
    </rPh>
    <phoneticPr fontId="136"/>
  </si>
  <si>
    <t>青色専従者</t>
    <rPh sb="0" eb="2">
      <t>アオイロ</t>
    </rPh>
    <rPh sb="2" eb="5">
      <t>センジュウシャ</t>
    </rPh>
    <phoneticPr fontId="136"/>
  </si>
  <si>
    <t>条約免除</t>
    <rPh sb="0" eb="2">
      <t>ジョウヤク</t>
    </rPh>
    <rPh sb="2" eb="4">
      <t>メンジョ</t>
    </rPh>
    <phoneticPr fontId="136"/>
  </si>
  <si>
    <t>支払を受ける者のフリガナ</t>
    <phoneticPr fontId="136"/>
  </si>
  <si>
    <t>受給者番号</t>
    <rPh sb="0" eb="3">
      <t>ジュキュウシャ</t>
    </rPh>
    <rPh sb="3" eb="5">
      <t>バンゴウ</t>
    </rPh>
    <phoneticPr fontId="136"/>
  </si>
  <si>
    <t>提出先市町村
コード</t>
    <rPh sb="0" eb="2">
      <t>テイシュツ</t>
    </rPh>
    <rPh sb="2" eb="3">
      <t>サキ</t>
    </rPh>
    <rPh sb="3" eb="6">
      <t>シチョウソン</t>
    </rPh>
    <phoneticPr fontId="136"/>
  </si>
  <si>
    <t>指定番号</t>
    <rPh sb="0" eb="2">
      <t>シテイ</t>
    </rPh>
    <rPh sb="2" eb="4">
      <t>バンゴウ</t>
    </rPh>
    <phoneticPr fontId="136"/>
  </si>
  <si>
    <t>基礎控除の額</t>
    <rPh sb="0" eb="2">
      <t>キソ</t>
    </rPh>
    <rPh sb="2" eb="4">
      <t>コウジョ</t>
    </rPh>
    <rPh sb="5" eb="6">
      <t>ガク</t>
    </rPh>
    <phoneticPr fontId="136"/>
  </si>
  <si>
    <t>所得金額調整
控除額</t>
    <rPh sb="0" eb="2">
      <t>ショトク</t>
    </rPh>
    <rPh sb="2" eb="4">
      <t>キンガク</t>
    </rPh>
    <rPh sb="4" eb="6">
      <t>チョウセイ</t>
    </rPh>
    <rPh sb="7" eb="9">
      <t>コウジョ</t>
    </rPh>
    <rPh sb="9" eb="10">
      <t>ガク</t>
    </rPh>
    <phoneticPr fontId="136"/>
  </si>
  <si>
    <t>ひとり親</t>
    <rPh sb="3" eb="4">
      <t>オヤ</t>
    </rPh>
    <phoneticPr fontId="136"/>
  </si>
  <si>
    <t>控除対象扶養親族等の数－特親－主</t>
    <phoneticPr fontId="136"/>
  </si>
  <si>
    <t>控除対象扶養親族等の数－特親－従</t>
    <phoneticPr fontId="136"/>
  </si>
  <si>
    <t>特定親族特別控除の額</t>
    <phoneticPr fontId="136"/>
  </si>
  <si>
    <t>作成区分</t>
    <rPh sb="0" eb="2">
      <t>サクセイ</t>
    </rPh>
    <rPh sb="2" eb="4">
      <t>クブン</t>
    </rPh>
    <phoneticPr fontId="136"/>
  </si>
  <si>
    <t>必須</t>
  </si>
  <si>
    <t>任意</t>
    <rPh sb="0" eb="2">
      <t>ニンイ</t>
    </rPh>
    <phoneticPr fontId="136"/>
  </si>
  <si>
    <t>不可</t>
    <rPh sb="0" eb="2">
      <t>フカ</t>
    </rPh>
    <phoneticPr fontId="136"/>
  </si>
  <si>
    <t>条件付き必須</t>
    <rPh sb="0" eb="2">
      <t>ジョウケン</t>
    </rPh>
    <rPh sb="2" eb="3">
      <t>ツ</t>
    </rPh>
    <rPh sb="4" eb="6">
      <t>ヒッス</t>
    </rPh>
    <phoneticPr fontId="136"/>
  </si>
  <si>
    <t>数字</t>
    <rPh sb="0" eb="2">
      <t>スウジ</t>
    </rPh>
    <phoneticPr fontId="136"/>
  </si>
  <si>
    <t>半角</t>
    <rPh sb="0" eb="2">
      <t>ハンカク</t>
    </rPh>
    <phoneticPr fontId="136"/>
  </si>
  <si>
    <t>全角</t>
    <rPh sb="0" eb="2">
      <t>ゼンカク</t>
    </rPh>
    <phoneticPr fontId="136"/>
  </si>
  <si>
    <t>半角</t>
    <phoneticPr fontId="136"/>
  </si>
  <si>
    <t>半角カナ</t>
    <rPh sb="0" eb="2">
      <t>ハンカク</t>
    </rPh>
    <phoneticPr fontId="136"/>
  </si>
  <si>
    <t>3文字</t>
    <rPh sb="1" eb="3">
      <t>モジ</t>
    </rPh>
    <phoneticPr fontId="138"/>
  </si>
  <si>
    <t>10文字以内</t>
    <rPh sb="2" eb="4">
      <t>モジ</t>
    </rPh>
    <rPh sb="4" eb="6">
      <t>イナイ</t>
    </rPh>
    <phoneticPr fontId="138"/>
  </si>
  <si>
    <t>5文字以内</t>
    <rPh sb="1" eb="3">
      <t>モジ</t>
    </rPh>
    <rPh sb="3" eb="5">
      <t>イナイ</t>
    </rPh>
    <phoneticPr fontId="138"/>
  </si>
  <si>
    <t>60文字以内</t>
    <rPh sb="2" eb="4">
      <t>モジ</t>
    </rPh>
    <rPh sb="4" eb="6">
      <t>イナイ</t>
    </rPh>
    <phoneticPr fontId="138"/>
  </si>
  <si>
    <t>30文字以内</t>
    <rPh sb="2" eb="4">
      <t>モジ</t>
    </rPh>
    <rPh sb="4" eb="6">
      <t>イナイ</t>
    </rPh>
    <phoneticPr fontId="138"/>
  </si>
  <si>
    <t>15文字以内</t>
    <rPh sb="2" eb="4">
      <t>モジ</t>
    </rPh>
    <rPh sb="4" eb="6">
      <t>イナイ</t>
    </rPh>
    <phoneticPr fontId="138"/>
  </si>
  <si>
    <t>13文字以内</t>
    <rPh sb="2" eb="4">
      <t>モジ</t>
    </rPh>
    <rPh sb="4" eb="6">
      <t>イナイ</t>
    </rPh>
    <phoneticPr fontId="138"/>
  </si>
  <si>
    <t>1文字</t>
    <rPh sb="1" eb="3">
      <t>モジ</t>
    </rPh>
    <phoneticPr fontId="138"/>
  </si>
  <si>
    <t>2文字</t>
    <rPh sb="1" eb="3">
      <t>モジ</t>
    </rPh>
    <phoneticPr fontId="138"/>
  </si>
  <si>
    <t>2文字以内</t>
    <rPh sb="1" eb="3">
      <t>モジ</t>
    </rPh>
    <rPh sb="3" eb="5">
      <t>イナイ</t>
    </rPh>
    <phoneticPr fontId="138"/>
  </si>
  <si>
    <t>8文字以内</t>
    <rPh sb="1" eb="3">
      <t>モジ</t>
    </rPh>
    <rPh sb="3" eb="5">
      <t>イナイ</t>
    </rPh>
    <phoneticPr fontId="138"/>
  </si>
  <si>
    <t>300文字以内</t>
    <rPh sb="3" eb="5">
      <t>モジ</t>
    </rPh>
    <rPh sb="5" eb="7">
      <t>イナイ</t>
    </rPh>
    <phoneticPr fontId="138"/>
  </si>
  <si>
    <t>12文字</t>
    <rPh sb="2" eb="4">
      <t>モジ</t>
    </rPh>
    <phoneticPr fontId="138"/>
  </si>
  <si>
    <t>100文字以内</t>
    <rPh sb="3" eb="5">
      <t>モジ</t>
    </rPh>
    <rPh sb="5" eb="7">
      <t>イナイ</t>
    </rPh>
    <phoneticPr fontId="138"/>
  </si>
  <si>
    <t>25文字以内</t>
    <rPh sb="2" eb="4">
      <t>モジ</t>
    </rPh>
    <rPh sb="4" eb="6">
      <t>イナイ</t>
    </rPh>
    <phoneticPr fontId="138"/>
  </si>
  <si>
    <t>6文字以内</t>
    <rPh sb="1" eb="3">
      <t>モジ</t>
    </rPh>
    <rPh sb="3" eb="5">
      <t>イナイ</t>
    </rPh>
    <phoneticPr fontId="138"/>
  </si>
  <si>
    <t>12文字以内</t>
    <rPh sb="2" eb="4">
      <t>モジ</t>
    </rPh>
    <rPh sb="4" eb="6">
      <t>イナイ</t>
    </rPh>
    <phoneticPr fontId="138"/>
  </si>
  <si>
    <t>10文字</t>
    <rPh sb="2" eb="4">
      <t>モジ</t>
    </rPh>
    <phoneticPr fontId="138"/>
  </si>
  <si>
    <t>08</t>
    <phoneticPr fontId="1"/>
  </si>
  <si>
    <t>PF</t>
    <phoneticPr fontId="1"/>
  </si>
  <si>
    <t>住宅1回目元号</t>
    <rPh sb="0" eb="2">
      <t>ジュウタク</t>
    </rPh>
    <rPh sb="3" eb="5">
      <t>カイメ</t>
    </rPh>
    <rPh sb="5" eb="7">
      <t>ゲンゴウ</t>
    </rPh>
    <phoneticPr fontId="1"/>
  </si>
  <si>
    <t>住宅2回目元号</t>
    <rPh sb="0" eb="2">
      <t>ジュウタク</t>
    </rPh>
    <rPh sb="3" eb="5">
      <t>カイメ</t>
    </rPh>
    <rPh sb="5" eb="7">
      <t>ゲンゴウ</t>
    </rPh>
    <phoneticPr fontId="1"/>
  </si>
  <si>
    <t>NTAHSZ600010030</t>
    <phoneticPr fontId="1"/>
  </si>
  <si>
    <t>年分</t>
    <rPh sb="0" eb="2">
      <t>ネンブン</t>
    </rPh>
    <phoneticPr fontId="1"/>
  </si>
  <si>
    <t>給与所得の源泉徴収票等の法定調書合計表</t>
    <rPh sb="0" eb="4">
      <t>キュウヨショトク</t>
    </rPh>
    <rPh sb="5" eb="10">
      <t>ゲンセンチョウシュウヒョウ</t>
    </rPh>
    <rPh sb="10" eb="11">
      <t>トウ</t>
    </rPh>
    <rPh sb="12" eb="16">
      <t>ホウテイチョウショ</t>
    </rPh>
    <rPh sb="16" eb="19">
      <t>ゴウケイヒョウ</t>
    </rPh>
    <phoneticPr fontId="1"/>
  </si>
  <si>
    <t>(所得税法施行規則別表第5(8)、5(24)、5(25)、5(26)、6(1)及び6(2)関係)</t>
    <rPh sb="1" eb="5">
      <t>ショトクゼイホウ</t>
    </rPh>
    <rPh sb="5" eb="9">
      <t>セコウキソク</t>
    </rPh>
    <rPh sb="9" eb="11">
      <t>ベッピョウ</t>
    </rPh>
    <rPh sb="11" eb="12">
      <t>ダイ</t>
    </rPh>
    <rPh sb="39" eb="40">
      <t>オヨ</t>
    </rPh>
    <rPh sb="45" eb="47">
      <t>カンケイ</t>
    </rPh>
    <phoneticPr fontId="1"/>
  </si>
  <si>
    <t>提出年月日</t>
    <rPh sb="0" eb="2">
      <t>テイシュツ</t>
    </rPh>
    <rPh sb="2" eb="5">
      <t>ネンガッピ</t>
    </rPh>
    <phoneticPr fontId="1"/>
  </si>
  <si>
    <t>元号</t>
    <rPh sb="0" eb="2">
      <t>ゲンゴウ</t>
    </rPh>
    <phoneticPr fontId="1"/>
  </si>
  <si>
    <t>年</t>
    <rPh sb="0" eb="1">
      <t>ネン</t>
    </rPh>
    <phoneticPr fontId="1"/>
  </si>
  <si>
    <t>月</t>
    <rPh sb="0" eb="1">
      <t>ツキ</t>
    </rPh>
    <phoneticPr fontId="1"/>
  </si>
  <si>
    <t>日</t>
    <rPh sb="0" eb="1">
      <t>ヒ</t>
    </rPh>
    <phoneticPr fontId="1"/>
  </si>
  <si>
    <t>提出先税務署</t>
    <rPh sb="0" eb="3">
      <t>テイシュツサキ</t>
    </rPh>
    <rPh sb="3" eb="6">
      <t>ゼイムショ</t>
    </rPh>
    <phoneticPr fontId="1"/>
  </si>
  <si>
    <t>事業種目</t>
    <rPh sb="0" eb="4">
      <t>ジギョウシュモク</t>
    </rPh>
    <phoneticPr fontId="1"/>
  </si>
  <si>
    <t>提　　出　　者</t>
    <rPh sb="0" eb="1">
      <t>テイ</t>
    </rPh>
    <rPh sb="3" eb="4">
      <t>デ</t>
    </rPh>
    <rPh sb="6" eb="7">
      <t>シャ</t>
    </rPh>
    <phoneticPr fontId="1"/>
  </si>
  <si>
    <t>個人番号又は　　法人番号</t>
    <rPh sb="0" eb="4">
      <t>コジンバンゴウ</t>
    </rPh>
    <rPh sb="4" eb="5">
      <t>マタ</t>
    </rPh>
    <rPh sb="8" eb="12">
      <t>ホウジンバンゴウ</t>
    </rPh>
    <phoneticPr fontId="1"/>
  </si>
  <si>
    <t>フリガナ</t>
    <phoneticPr fontId="1"/>
  </si>
  <si>
    <t>氏名又は名称</t>
    <rPh sb="0" eb="3">
      <t>シメイマタ</t>
    </rPh>
    <rPh sb="4" eb="6">
      <t>メイショウ</t>
    </rPh>
    <phoneticPr fontId="1"/>
  </si>
  <si>
    <t>住所又は　　　　所在地</t>
    <rPh sb="0" eb="2">
      <t>ジュウショ</t>
    </rPh>
    <rPh sb="2" eb="3">
      <t>マタ</t>
    </rPh>
    <rPh sb="8" eb="11">
      <t>ショザイチ</t>
    </rPh>
    <phoneticPr fontId="1"/>
  </si>
  <si>
    <t>電話番号</t>
    <rPh sb="0" eb="4">
      <t>デンワバンゴウ</t>
    </rPh>
    <phoneticPr fontId="1"/>
  </si>
  <si>
    <t>代表者氏名</t>
    <rPh sb="0" eb="3">
      <t>ダイヒョウシャ</t>
    </rPh>
    <rPh sb="3" eb="5">
      <t>シメイ</t>
    </rPh>
    <phoneticPr fontId="1"/>
  </si>
  <si>
    <t>調書の提出区分　　　新規＝１、追加＝２　　訂正＝３、無効＝４</t>
    <rPh sb="0" eb="2">
      <t>チョウショ</t>
    </rPh>
    <rPh sb="3" eb="5">
      <t>テイシュツ</t>
    </rPh>
    <rPh sb="5" eb="7">
      <t>クブン</t>
    </rPh>
    <rPh sb="10" eb="12">
      <t>シンキ</t>
    </rPh>
    <rPh sb="15" eb="17">
      <t>ツイカ</t>
    </rPh>
    <rPh sb="21" eb="23">
      <t>テイセイ</t>
    </rPh>
    <rPh sb="26" eb="28">
      <t>ムコウ</t>
    </rPh>
    <phoneticPr fontId="1"/>
  </si>
  <si>
    <t>本店一括</t>
    <rPh sb="0" eb="2">
      <t>ホンテン</t>
    </rPh>
    <rPh sb="2" eb="4">
      <t>イッカツ</t>
    </rPh>
    <phoneticPr fontId="1"/>
  </si>
  <si>
    <t>提出　　媒体</t>
    <rPh sb="0" eb="2">
      <t>テイシュツ</t>
    </rPh>
    <rPh sb="4" eb="6">
      <t>バイタイ</t>
    </rPh>
    <phoneticPr fontId="1"/>
  </si>
  <si>
    <t>１給与</t>
    <rPh sb="1" eb="3">
      <t>キュウヨ</t>
    </rPh>
    <phoneticPr fontId="1"/>
  </si>
  <si>
    <t>２退職</t>
    <rPh sb="1" eb="3">
      <t>タイショク</t>
    </rPh>
    <phoneticPr fontId="1"/>
  </si>
  <si>
    <t>３報酬</t>
    <rPh sb="1" eb="3">
      <t>ホウシュウ</t>
    </rPh>
    <phoneticPr fontId="1"/>
  </si>
  <si>
    <t>４使用</t>
    <rPh sb="1" eb="3">
      <t>シヨウ</t>
    </rPh>
    <phoneticPr fontId="1"/>
  </si>
  <si>
    <t>５譲受</t>
    <rPh sb="1" eb="3">
      <t>ユズリウケ</t>
    </rPh>
    <phoneticPr fontId="1"/>
  </si>
  <si>
    <t>６斡旋</t>
    <rPh sb="1" eb="3">
      <t>アッセン</t>
    </rPh>
    <phoneticPr fontId="1"/>
  </si>
  <si>
    <t>作成担当者</t>
    <rPh sb="0" eb="2">
      <t>サクセイ</t>
    </rPh>
    <rPh sb="2" eb="5">
      <t>タントウシャ</t>
    </rPh>
    <phoneticPr fontId="1"/>
  </si>
  <si>
    <t>作成税理士</t>
    <rPh sb="0" eb="2">
      <t>サクセイ</t>
    </rPh>
    <rPh sb="2" eb="5">
      <t>ゼイリシ</t>
    </rPh>
    <phoneticPr fontId="1"/>
  </si>
  <si>
    <t>署名</t>
    <rPh sb="0" eb="2">
      <t>ショメイ</t>
    </rPh>
    <phoneticPr fontId="1"/>
  </si>
  <si>
    <t>税理士番号</t>
    <rPh sb="0" eb="5">
      <t>ゼイリシバンゴウ</t>
    </rPh>
    <phoneticPr fontId="1"/>
  </si>
  <si>
    <t>―</t>
    <phoneticPr fontId="1"/>
  </si>
  <si>
    <t>１　給与所得の源泉徴収票合計表　(375)</t>
    <rPh sb="2" eb="4">
      <t>キュウヨ</t>
    </rPh>
    <rPh sb="4" eb="6">
      <t>ショトク</t>
    </rPh>
    <rPh sb="7" eb="9">
      <t>ゲンセン</t>
    </rPh>
    <rPh sb="9" eb="12">
      <t>チョウシュウヒョウ</t>
    </rPh>
    <rPh sb="12" eb="14">
      <t>ゴウケイ</t>
    </rPh>
    <rPh sb="14" eb="15">
      <t>ヒョウ</t>
    </rPh>
    <phoneticPr fontId="1"/>
  </si>
  <si>
    <t>2　退職所得の源泉徴収票合計表　(316)</t>
    <rPh sb="2" eb="4">
      <t>タイショク</t>
    </rPh>
    <rPh sb="4" eb="6">
      <t>ショトク</t>
    </rPh>
    <rPh sb="7" eb="9">
      <t>ゲンセン</t>
    </rPh>
    <rPh sb="9" eb="12">
      <t>チョウシュウヒョウ</t>
    </rPh>
    <rPh sb="12" eb="14">
      <t>ゴウケイ</t>
    </rPh>
    <rPh sb="14" eb="15">
      <t>ヒョウ</t>
    </rPh>
    <phoneticPr fontId="1"/>
  </si>
  <si>
    <t>3　報酬、料金、契約金及び賞金の支払調書合計表　(309)</t>
    <rPh sb="2" eb="4">
      <t>ホウシュウ</t>
    </rPh>
    <rPh sb="5" eb="7">
      <t>リョウキン</t>
    </rPh>
    <rPh sb="8" eb="11">
      <t>ケイヤクキン</t>
    </rPh>
    <rPh sb="11" eb="12">
      <t>オヨ</t>
    </rPh>
    <rPh sb="13" eb="15">
      <t>ショウキン</t>
    </rPh>
    <rPh sb="16" eb="20">
      <t>シハライチョウショ</t>
    </rPh>
    <rPh sb="20" eb="22">
      <t>ゴウケイ</t>
    </rPh>
    <rPh sb="22" eb="23">
      <t>ヒョウ</t>
    </rPh>
    <phoneticPr fontId="1"/>
  </si>
  <si>
    <t>区分</t>
    <rPh sb="0" eb="2">
      <t>クブン</t>
    </rPh>
    <phoneticPr fontId="1"/>
  </si>
  <si>
    <t>Ⓐ俸給、給与、賞与等の総額</t>
    <rPh sb="1" eb="3">
      <t>ホウキュウ</t>
    </rPh>
    <rPh sb="4" eb="6">
      <t>キュウヨ</t>
    </rPh>
    <rPh sb="7" eb="9">
      <t>ショウヨ</t>
    </rPh>
    <rPh sb="9" eb="10">
      <t>トウ</t>
    </rPh>
    <rPh sb="11" eb="13">
      <t>ソウガク</t>
    </rPh>
    <phoneticPr fontId="1"/>
  </si>
  <si>
    <t>人</t>
    <rPh sb="0" eb="1">
      <t>ヒト</t>
    </rPh>
    <phoneticPr fontId="1"/>
  </si>
  <si>
    <t>左のうち、源泉徴収税額のない者</t>
    <rPh sb="0" eb="1">
      <t>ヒダリ</t>
    </rPh>
    <rPh sb="5" eb="9">
      <t>ゲンセンチョウシュウ</t>
    </rPh>
    <rPh sb="9" eb="11">
      <t>ゼイガク</t>
    </rPh>
    <rPh sb="14" eb="15">
      <t>モノ</t>
    </rPh>
    <phoneticPr fontId="1"/>
  </si>
  <si>
    <t>人　　員</t>
    <rPh sb="0" eb="1">
      <t>ヒト</t>
    </rPh>
    <rPh sb="3" eb="4">
      <t>イン</t>
    </rPh>
    <phoneticPr fontId="1"/>
  </si>
  <si>
    <t>円</t>
    <rPh sb="0" eb="1">
      <t>エン</t>
    </rPh>
    <phoneticPr fontId="1"/>
  </si>
  <si>
    <t>支　払　金　額</t>
    <rPh sb="0" eb="1">
      <t>シ</t>
    </rPh>
    <rPh sb="2" eb="3">
      <t>フツ</t>
    </rPh>
    <rPh sb="4" eb="5">
      <t>カネ</t>
    </rPh>
    <rPh sb="6" eb="7">
      <t>ガク</t>
    </rPh>
    <phoneticPr fontId="1"/>
  </si>
  <si>
    <t>源　泉　徴　収　税　額</t>
    <rPh sb="0" eb="1">
      <t>ミナモト</t>
    </rPh>
    <rPh sb="2" eb="3">
      <t>イズミ</t>
    </rPh>
    <rPh sb="4" eb="5">
      <t>チョウ</t>
    </rPh>
    <rPh sb="6" eb="7">
      <t>オサム</t>
    </rPh>
    <rPh sb="8" eb="9">
      <t>ゼイ</t>
    </rPh>
    <rPh sb="10" eb="11">
      <t>ガク</t>
    </rPh>
    <phoneticPr fontId="1"/>
  </si>
  <si>
    <t>Ⓐのうち、丙欄適　用の日雇労務者の賃金</t>
    <rPh sb="5" eb="6">
      <t>ヘイ</t>
    </rPh>
    <rPh sb="6" eb="7">
      <t>ラン</t>
    </rPh>
    <rPh sb="7" eb="8">
      <t>テキ</t>
    </rPh>
    <rPh sb="9" eb="10">
      <t>ヨウ</t>
    </rPh>
    <rPh sb="11" eb="13">
      <t>ヒヤトイ</t>
    </rPh>
    <rPh sb="13" eb="15">
      <t>ロウム</t>
    </rPh>
    <rPh sb="15" eb="16">
      <t>シャ</t>
    </rPh>
    <rPh sb="17" eb="19">
      <t>チンギン</t>
    </rPh>
    <phoneticPr fontId="1"/>
  </si>
  <si>
    <t>Ⓑ源泉徴収票を提出するもの</t>
    <rPh sb="1" eb="3">
      <t>ゲンセン</t>
    </rPh>
    <rPh sb="3" eb="6">
      <t>チョウシュウヒョウ</t>
    </rPh>
    <rPh sb="7" eb="9">
      <t>テイシュツ</t>
    </rPh>
    <phoneticPr fontId="1"/>
  </si>
  <si>
    <t>災害減免法により徴収猶予したもの</t>
    <rPh sb="0" eb="5">
      <t>サイガイゲンメンホウ</t>
    </rPh>
    <rPh sb="8" eb="12">
      <t>チョウシュウユウヨ</t>
    </rPh>
    <phoneticPr fontId="1"/>
  </si>
  <si>
    <t>猶　予　税　額</t>
    <rPh sb="0" eb="1">
      <t>ナオ</t>
    </rPh>
    <rPh sb="2" eb="3">
      <t>ヨ</t>
    </rPh>
    <rPh sb="4" eb="5">
      <t>ゼイ</t>
    </rPh>
    <rPh sb="6" eb="7">
      <t>ガク</t>
    </rPh>
    <phoneticPr fontId="1"/>
  </si>
  <si>
    <t>誕生日元号</t>
    <rPh sb="0" eb="3">
      <t>タンジョウビ</t>
    </rPh>
    <rPh sb="3" eb="5">
      <t>ゲンゴウ</t>
    </rPh>
    <phoneticPr fontId="1"/>
  </si>
  <si>
    <t>就退職元号</t>
    <rPh sb="0" eb="1">
      <t>シュウ</t>
    </rPh>
    <rPh sb="1" eb="3">
      <t>タイショク</t>
    </rPh>
    <rPh sb="3" eb="5">
      <t>ゲンゴウ</t>
    </rPh>
    <phoneticPr fontId="1"/>
  </si>
  <si>
    <t>Ⓐ退職手当等の総額</t>
    <rPh sb="1" eb="3">
      <t>タイショク</t>
    </rPh>
    <rPh sb="3" eb="5">
      <t>テアテ</t>
    </rPh>
    <rPh sb="5" eb="6">
      <t>トウ</t>
    </rPh>
    <rPh sb="7" eb="9">
      <t>ソウガク</t>
    </rPh>
    <phoneticPr fontId="1"/>
  </si>
  <si>
    <t>Ⓑ Ⓐのうち、　源泉徴収票を提　　出するもの</t>
    <rPh sb="8" eb="13">
      <t>ゲンセンチョウシュウヒョウ</t>
    </rPh>
    <rPh sb="14" eb="15">
      <t>テイ</t>
    </rPh>
    <rPh sb="17" eb="18">
      <t>ダ</t>
    </rPh>
    <phoneticPr fontId="1"/>
  </si>
  <si>
    <t>源泉徴収税額</t>
    <rPh sb="0" eb="6">
      <t>ゲンセンチョウシュウゼイガク</t>
    </rPh>
    <phoneticPr fontId="1"/>
  </si>
  <si>
    <t>円</t>
    <rPh sb="0" eb="1">
      <t>エン</t>
    </rPh>
    <phoneticPr fontId="1"/>
  </si>
  <si>
    <t>源　泉　徴　収　税　額</t>
    <rPh sb="0" eb="1">
      <t>ミナモト</t>
    </rPh>
    <rPh sb="2" eb="3">
      <t>イズミ</t>
    </rPh>
    <rPh sb="4" eb="5">
      <t>チョウ</t>
    </rPh>
    <rPh sb="6" eb="7">
      <t>オサム</t>
    </rPh>
    <rPh sb="8" eb="9">
      <t>ゼイ</t>
    </rPh>
    <rPh sb="10" eb="11">
      <t>ガク</t>
    </rPh>
    <phoneticPr fontId="1"/>
  </si>
  <si>
    <t>摘要</t>
    <rPh sb="0" eb="2">
      <t>テキヨウ</t>
    </rPh>
    <phoneticPr fontId="1"/>
  </si>
  <si>
    <t>区分</t>
    <rPh sb="0" eb="2">
      <t>クブン</t>
    </rPh>
    <phoneticPr fontId="1"/>
  </si>
  <si>
    <t>弁護士、税理士等の報酬又は料金（２号該当）</t>
    <rPh sb="0" eb="3">
      <t>ベンゴシ</t>
    </rPh>
    <rPh sb="4" eb="8">
      <t>ゼイリシトウ</t>
    </rPh>
    <rPh sb="9" eb="11">
      <t>ホウシュウ</t>
    </rPh>
    <rPh sb="11" eb="12">
      <t>マタ</t>
    </rPh>
    <rPh sb="13" eb="15">
      <t>リョウキン</t>
    </rPh>
    <rPh sb="17" eb="18">
      <t>ゴウ</t>
    </rPh>
    <rPh sb="18" eb="20">
      <t>ガイトウ</t>
    </rPh>
    <phoneticPr fontId="1"/>
  </si>
  <si>
    <t>原稿料、講演料等の報酬又は料金（１号該当）</t>
    <rPh sb="0" eb="3">
      <t>ゲンコウリョウ</t>
    </rPh>
    <rPh sb="4" eb="8">
      <t>コウエンリョウトウ</t>
    </rPh>
    <rPh sb="9" eb="11">
      <t>ホウシュウ</t>
    </rPh>
    <rPh sb="11" eb="12">
      <t>マタ</t>
    </rPh>
    <rPh sb="13" eb="15">
      <t>リョウキン</t>
    </rPh>
    <rPh sb="17" eb="18">
      <t>ゴウ</t>
    </rPh>
    <rPh sb="18" eb="20">
      <t>ガイトウ</t>
    </rPh>
    <phoneticPr fontId="1"/>
  </si>
  <si>
    <t>診療報酬（３号該当）</t>
    <rPh sb="0" eb="4">
      <t>シンリョウホウシュウ</t>
    </rPh>
    <rPh sb="6" eb="7">
      <t>ゴウ</t>
    </rPh>
    <rPh sb="7" eb="9">
      <t>ガイトウ</t>
    </rPh>
    <phoneticPr fontId="1"/>
  </si>
  <si>
    <t>職業野球選手、騎手、外交員等の　報酬又は料金（４号該当）</t>
    <rPh sb="0" eb="2">
      <t>ショクギョウ</t>
    </rPh>
    <rPh sb="2" eb="6">
      <t>ヤキュウセンシュ</t>
    </rPh>
    <rPh sb="7" eb="9">
      <t>キシュ</t>
    </rPh>
    <rPh sb="10" eb="13">
      <t>ガイコウイン</t>
    </rPh>
    <rPh sb="13" eb="14">
      <t>トウ</t>
    </rPh>
    <rPh sb="16" eb="19">
      <t>ホウシュウマタ</t>
    </rPh>
    <rPh sb="20" eb="22">
      <t>リョウキン</t>
    </rPh>
    <rPh sb="24" eb="25">
      <t>ゴウ</t>
    </rPh>
    <rPh sb="25" eb="27">
      <t>ガイトウ</t>
    </rPh>
    <phoneticPr fontId="1"/>
  </si>
  <si>
    <t>芸能等に係る出演、演出等の報酬又は料金（５号該当）</t>
    <rPh sb="0" eb="3">
      <t>ゲイノウトウ</t>
    </rPh>
    <rPh sb="4" eb="5">
      <t>カカ</t>
    </rPh>
    <rPh sb="6" eb="8">
      <t>シュツエン</t>
    </rPh>
    <rPh sb="9" eb="12">
      <t>エンシュツトウ</t>
    </rPh>
    <rPh sb="13" eb="15">
      <t>ホウシュウ</t>
    </rPh>
    <rPh sb="15" eb="16">
      <t>マタ</t>
    </rPh>
    <rPh sb="17" eb="19">
      <t>リョウキン</t>
    </rPh>
    <rPh sb="21" eb="22">
      <t>ゴウ</t>
    </rPh>
    <rPh sb="22" eb="24">
      <t>ガイトウ</t>
    </rPh>
    <phoneticPr fontId="1"/>
  </si>
  <si>
    <t>ホステス等の報酬又は料金（６号該当）</t>
    <rPh sb="4" eb="5">
      <t>トウ</t>
    </rPh>
    <rPh sb="6" eb="8">
      <t>ホウシュウ</t>
    </rPh>
    <rPh sb="8" eb="9">
      <t>マタ</t>
    </rPh>
    <rPh sb="10" eb="12">
      <t>リョウキン</t>
    </rPh>
    <rPh sb="14" eb="15">
      <t>ゴウ</t>
    </rPh>
    <rPh sb="15" eb="17">
      <t>ガイトウ</t>
    </rPh>
    <phoneticPr fontId="1"/>
  </si>
  <si>
    <t>契約金（７号該当）</t>
    <rPh sb="0" eb="3">
      <t>ケイヤクキン</t>
    </rPh>
    <rPh sb="5" eb="6">
      <t>ゴウ</t>
    </rPh>
    <rPh sb="6" eb="8">
      <t>ガイトウ</t>
    </rPh>
    <phoneticPr fontId="1"/>
  </si>
  <si>
    <t>賞　金（８号該当）</t>
    <rPh sb="0" eb="1">
      <t>ショウ</t>
    </rPh>
    <rPh sb="2" eb="3">
      <t>キン</t>
    </rPh>
    <rPh sb="5" eb="6">
      <t>ゴウ</t>
    </rPh>
    <rPh sb="6" eb="8">
      <t>ガイトウ</t>
    </rPh>
    <phoneticPr fontId="1"/>
  </si>
  <si>
    <t>Ⓐ　計</t>
    <rPh sb="2" eb="3">
      <t>ケイ</t>
    </rPh>
    <phoneticPr fontId="1"/>
  </si>
  <si>
    <t>実</t>
    <rPh sb="0" eb="1">
      <t>ジツ</t>
    </rPh>
    <phoneticPr fontId="1"/>
  </si>
  <si>
    <t>所得税法第</t>
    <rPh sb="0" eb="2">
      <t>ショトク</t>
    </rPh>
    <rPh sb="2" eb="4">
      <t>ゼイホウ</t>
    </rPh>
    <rPh sb="4" eb="5">
      <t>ダイ</t>
    </rPh>
    <phoneticPr fontId="1"/>
  </si>
  <si>
    <t>条に規定する報酬又は料金等</t>
    <rPh sb="0" eb="1">
      <t>ジョウ</t>
    </rPh>
    <rPh sb="2" eb="4">
      <t>キテイ</t>
    </rPh>
    <rPh sb="6" eb="8">
      <t>ホウシュウ</t>
    </rPh>
    <rPh sb="8" eb="9">
      <t>マタ</t>
    </rPh>
    <rPh sb="10" eb="13">
      <t>リョウキントウ</t>
    </rPh>
    <phoneticPr fontId="1"/>
  </si>
  <si>
    <t>人　　員</t>
    <rPh sb="0" eb="1">
      <t>ヒト</t>
    </rPh>
    <rPh sb="3" eb="4">
      <t>イン</t>
    </rPh>
    <phoneticPr fontId="1"/>
  </si>
  <si>
    <t>人</t>
    <rPh sb="0" eb="1">
      <t>ニン</t>
    </rPh>
    <phoneticPr fontId="1"/>
  </si>
  <si>
    <t>個　　人</t>
    <rPh sb="0" eb="1">
      <t>コ</t>
    </rPh>
    <rPh sb="3" eb="4">
      <t>ヒト</t>
    </rPh>
    <phoneticPr fontId="1"/>
  </si>
  <si>
    <t>個　人　以　外</t>
    <rPh sb="0" eb="1">
      <t>コ</t>
    </rPh>
    <rPh sb="2" eb="3">
      <t>ヒト</t>
    </rPh>
    <rPh sb="4" eb="5">
      <t>イ</t>
    </rPh>
    <rPh sb="6" eb="7">
      <t>ソト</t>
    </rPh>
    <phoneticPr fontId="1"/>
  </si>
  <si>
    <t>支　払　金　額</t>
    <rPh sb="0" eb="1">
      <t>シ</t>
    </rPh>
    <rPh sb="2" eb="3">
      <t>フツ</t>
    </rPh>
    <rPh sb="4" eb="5">
      <t>カネ</t>
    </rPh>
    <rPh sb="6" eb="7">
      <t>ガク</t>
    </rPh>
    <phoneticPr fontId="1"/>
  </si>
  <si>
    <t>Ⓑ Ⓐのうち、支払調書　　　　　　を提出するもの</t>
    <rPh sb="7" eb="11">
      <t>シハライチョウショ</t>
    </rPh>
    <phoneticPr fontId="1"/>
  </si>
  <si>
    <t>件</t>
    <rPh sb="0" eb="1">
      <t>ケン</t>
    </rPh>
    <phoneticPr fontId="1"/>
  </si>
  <si>
    <t>件　　数</t>
    <rPh sb="0" eb="1">
      <t>ケン</t>
    </rPh>
    <rPh sb="3" eb="4">
      <t>スウ</t>
    </rPh>
    <phoneticPr fontId="1"/>
  </si>
  <si>
    <t>摘　　要</t>
    <rPh sb="0" eb="1">
      <t>テキ</t>
    </rPh>
    <rPh sb="3" eb="4">
      <t>ヨウ</t>
    </rPh>
    <phoneticPr fontId="1"/>
  </si>
  <si>
    <t>Ⓐのうち、所得税法第174条第10号に　規定する内国法人に対する賞金</t>
    <rPh sb="5" eb="9">
      <t>ショトクゼイホウ</t>
    </rPh>
    <rPh sb="9" eb="10">
      <t>ダイ</t>
    </rPh>
    <rPh sb="13" eb="14">
      <t>ジョウ</t>
    </rPh>
    <rPh sb="14" eb="15">
      <t>ダイ</t>
    </rPh>
    <rPh sb="17" eb="18">
      <t>ゴウ</t>
    </rPh>
    <rPh sb="20" eb="22">
      <t>キテイ</t>
    </rPh>
    <rPh sb="24" eb="28">
      <t>ナイコクホウジン</t>
    </rPh>
    <rPh sb="29" eb="30">
      <t>タイ</t>
    </rPh>
    <rPh sb="32" eb="34">
      <t>ショウキン</t>
    </rPh>
    <phoneticPr fontId="1"/>
  </si>
  <si>
    <t>災害減免法により　　　　　　　　　　　　　徴収猶予したもの</t>
    <rPh sb="0" eb="5">
      <t>サイガイゲンメンホウ</t>
    </rPh>
    <rPh sb="21" eb="25">
      <t>チョウシュウユウヨ</t>
    </rPh>
    <phoneticPr fontId="1"/>
  </si>
  <si>
    <t>猶　予　税　額</t>
    <rPh sb="0" eb="1">
      <t>ナオ</t>
    </rPh>
    <rPh sb="2" eb="3">
      <t>ヨ</t>
    </rPh>
    <rPh sb="4" eb="5">
      <t>ゼイ</t>
    </rPh>
    <rPh sb="6" eb="7">
      <t>ガク</t>
    </rPh>
    <phoneticPr fontId="1"/>
  </si>
  <si>
    <t>F01</t>
    <phoneticPr fontId="1"/>
  </si>
  <si>
    <t>E01</t>
    <phoneticPr fontId="1"/>
  </si>
  <si>
    <t>F02</t>
    <phoneticPr fontId="1"/>
  </si>
  <si>
    <t>F03</t>
    <phoneticPr fontId="1"/>
  </si>
  <si>
    <t>F04</t>
    <phoneticPr fontId="1"/>
  </si>
  <si>
    <t>F06</t>
    <phoneticPr fontId="1"/>
  </si>
  <si>
    <t>F07</t>
    <phoneticPr fontId="1"/>
  </si>
  <si>
    <t>H06</t>
    <phoneticPr fontId="1"/>
  </si>
  <si>
    <t>H07</t>
    <phoneticPr fontId="1"/>
  </si>
  <si>
    <t>G01</t>
    <phoneticPr fontId="1"/>
  </si>
  <si>
    <t>G02</t>
    <phoneticPr fontId="1"/>
  </si>
  <si>
    <t>G03</t>
    <phoneticPr fontId="1"/>
  </si>
  <si>
    <t>G04</t>
    <phoneticPr fontId="1"/>
  </si>
  <si>
    <t>G05</t>
    <phoneticPr fontId="1"/>
  </si>
  <si>
    <t>G06</t>
    <phoneticPr fontId="1"/>
  </si>
  <si>
    <t>G07</t>
    <phoneticPr fontId="1"/>
  </si>
  <si>
    <t>G08</t>
    <phoneticPr fontId="1"/>
  </si>
  <si>
    <t>E02</t>
    <phoneticPr fontId="1"/>
  </si>
  <si>
    <t>E03</t>
    <phoneticPr fontId="1"/>
  </si>
  <si>
    <t>E04</t>
    <phoneticPr fontId="1"/>
  </si>
  <si>
    <t>R01</t>
    <phoneticPr fontId="1"/>
  </si>
  <si>
    <t>R02</t>
    <phoneticPr fontId="1"/>
  </si>
  <si>
    <t>G09</t>
    <phoneticPr fontId="1"/>
  </si>
  <si>
    <t>G15</t>
    <phoneticPr fontId="1"/>
  </si>
  <si>
    <t>G18</t>
    <phoneticPr fontId="1"/>
  </si>
  <si>
    <t>G10</t>
    <phoneticPr fontId="1"/>
  </si>
  <si>
    <t>G19</t>
    <phoneticPr fontId="1"/>
  </si>
  <si>
    <t>G11</t>
    <phoneticPr fontId="1"/>
  </si>
  <si>
    <t>G13</t>
    <phoneticPr fontId="1"/>
  </si>
  <si>
    <t>G16</t>
    <phoneticPr fontId="1"/>
  </si>
  <si>
    <t>G12</t>
    <phoneticPr fontId="1"/>
  </si>
  <si>
    <t>G14</t>
    <phoneticPr fontId="1"/>
  </si>
  <si>
    <t>G17</t>
    <phoneticPr fontId="1"/>
  </si>
  <si>
    <t>E05</t>
    <phoneticPr fontId="1"/>
  </si>
  <si>
    <t>G20</t>
    <phoneticPr fontId="1"/>
  </si>
  <si>
    <t>G21</t>
    <phoneticPr fontId="1"/>
  </si>
  <si>
    <t>G22</t>
    <phoneticPr fontId="1"/>
  </si>
  <si>
    <t>G23</t>
    <phoneticPr fontId="1"/>
  </si>
  <si>
    <t>G24</t>
    <phoneticPr fontId="1"/>
  </si>
  <si>
    <t>G25</t>
    <phoneticPr fontId="1"/>
  </si>
  <si>
    <t>E06</t>
    <phoneticPr fontId="1"/>
  </si>
  <si>
    <t>G26</t>
    <phoneticPr fontId="1"/>
  </si>
  <si>
    <t>G27</t>
    <phoneticPr fontId="1"/>
  </si>
  <si>
    <t>G28</t>
    <phoneticPr fontId="1"/>
  </si>
  <si>
    <t>G29</t>
    <phoneticPr fontId="1"/>
  </si>
  <si>
    <t>G30</t>
    <phoneticPr fontId="1"/>
  </si>
  <si>
    <t>F31</t>
    <phoneticPr fontId="1"/>
  </si>
  <si>
    <t>G32</t>
    <phoneticPr fontId="1"/>
  </si>
  <si>
    <t>G33</t>
    <phoneticPr fontId="1"/>
  </si>
  <si>
    <t>G34</t>
    <phoneticPr fontId="1"/>
  </si>
  <si>
    <t>G42</t>
    <phoneticPr fontId="1"/>
  </si>
  <si>
    <t>G46</t>
    <phoneticPr fontId="1"/>
  </si>
  <si>
    <t>G50</t>
    <phoneticPr fontId="1"/>
  </si>
  <si>
    <t>G54</t>
    <phoneticPr fontId="1"/>
  </si>
  <si>
    <t>G58</t>
    <phoneticPr fontId="1"/>
  </si>
  <si>
    <t>G35</t>
    <phoneticPr fontId="1"/>
  </si>
  <si>
    <t>G39</t>
    <phoneticPr fontId="1"/>
  </si>
  <si>
    <t>G43</t>
    <phoneticPr fontId="1"/>
  </si>
  <si>
    <t>G47</t>
    <phoneticPr fontId="1"/>
  </si>
  <si>
    <t>G51</t>
    <phoneticPr fontId="1"/>
  </si>
  <si>
    <t>G55</t>
    <phoneticPr fontId="1"/>
  </si>
  <si>
    <t>G59</t>
    <phoneticPr fontId="1"/>
  </si>
  <si>
    <t>G38</t>
    <phoneticPr fontId="1"/>
  </si>
  <si>
    <t>G36</t>
    <phoneticPr fontId="1"/>
  </si>
  <si>
    <t>G40</t>
    <phoneticPr fontId="1"/>
  </si>
  <si>
    <t>G44</t>
    <phoneticPr fontId="1"/>
  </si>
  <si>
    <t>G48</t>
    <phoneticPr fontId="1"/>
  </si>
  <si>
    <t>G52</t>
    <phoneticPr fontId="1"/>
  </si>
  <si>
    <t>G56</t>
    <phoneticPr fontId="1"/>
  </si>
  <si>
    <t>G60</t>
    <phoneticPr fontId="1"/>
  </si>
  <si>
    <t>G62</t>
    <phoneticPr fontId="1"/>
  </si>
  <si>
    <t>G63</t>
    <phoneticPr fontId="1"/>
  </si>
  <si>
    <t>G64</t>
    <phoneticPr fontId="1"/>
  </si>
  <si>
    <t>G37</t>
    <phoneticPr fontId="1"/>
  </si>
  <si>
    <t>G41</t>
    <phoneticPr fontId="1"/>
  </si>
  <si>
    <t>G45</t>
    <phoneticPr fontId="1"/>
  </si>
  <si>
    <t>G49</t>
    <phoneticPr fontId="1"/>
  </si>
  <si>
    <t>G53</t>
    <phoneticPr fontId="1"/>
  </si>
  <si>
    <t>G57</t>
    <phoneticPr fontId="1"/>
  </si>
  <si>
    <t>G61</t>
    <phoneticPr fontId="1"/>
  </si>
  <si>
    <t>G65</t>
    <phoneticPr fontId="1"/>
  </si>
  <si>
    <t>G66</t>
    <phoneticPr fontId="1"/>
  </si>
  <si>
    <t>G69</t>
    <phoneticPr fontId="1"/>
  </si>
  <si>
    <t>G67</t>
    <phoneticPr fontId="1"/>
  </si>
  <si>
    <t>G70</t>
    <phoneticPr fontId="1"/>
  </si>
  <si>
    <t>G68</t>
    <phoneticPr fontId="1"/>
  </si>
  <si>
    <t>E07</t>
    <phoneticPr fontId="1"/>
  </si>
  <si>
    <t>５　不動産等の譲受けの対価の支払調書合計表 (376)</t>
    <rPh sb="2" eb="6">
      <t>フドウサントウ</t>
    </rPh>
    <rPh sb="7" eb="9">
      <t>ユズリウ</t>
    </rPh>
    <rPh sb="11" eb="13">
      <t>タイカ</t>
    </rPh>
    <rPh sb="14" eb="18">
      <t>シハライチョウショ</t>
    </rPh>
    <rPh sb="18" eb="21">
      <t>ゴウケイヒョウ</t>
    </rPh>
    <phoneticPr fontId="1"/>
  </si>
  <si>
    <t>６　不動産等の売買又は貸付のあっせん手数料の支払調書合計表 (314)</t>
    <rPh sb="2" eb="6">
      <t>フドウサントウ</t>
    </rPh>
    <rPh sb="7" eb="10">
      <t>バイバイマタ</t>
    </rPh>
    <rPh sb="11" eb="13">
      <t>カシツケ</t>
    </rPh>
    <rPh sb="18" eb="21">
      <t>テスウリョウ</t>
    </rPh>
    <rPh sb="22" eb="26">
      <t>シハライチョウショ</t>
    </rPh>
    <rPh sb="26" eb="29">
      <t>ゴウケイヒョウ</t>
    </rPh>
    <phoneticPr fontId="1"/>
  </si>
  <si>
    <t>４　不動産の使用料等の支払調書合計表 (313)</t>
    <rPh sb="2" eb="5">
      <t>フドウサン</t>
    </rPh>
    <rPh sb="6" eb="9">
      <t>シヨウリョウ</t>
    </rPh>
    <rPh sb="9" eb="10">
      <t>トウ</t>
    </rPh>
    <rPh sb="11" eb="15">
      <t>シハライチョウショ</t>
    </rPh>
    <rPh sb="15" eb="18">
      <t>ゴウケイヒョウ</t>
    </rPh>
    <phoneticPr fontId="1"/>
  </si>
  <si>
    <t>区分</t>
    <rPh sb="0" eb="2">
      <t>クブン</t>
    </rPh>
    <phoneticPr fontId="1"/>
  </si>
  <si>
    <t>人</t>
    <rPh sb="0" eb="1">
      <t>ニン</t>
    </rPh>
    <phoneticPr fontId="1"/>
  </si>
  <si>
    <t>人　員</t>
    <rPh sb="0" eb="1">
      <t>ヒト</t>
    </rPh>
    <rPh sb="2" eb="3">
      <t>イン</t>
    </rPh>
    <phoneticPr fontId="1"/>
  </si>
  <si>
    <t>円</t>
    <rPh sb="0" eb="1">
      <t>エン</t>
    </rPh>
    <phoneticPr fontId="1"/>
  </si>
  <si>
    <t>支　払　金　額</t>
    <rPh sb="0" eb="1">
      <t>シ</t>
    </rPh>
    <rPh sb="2" eb="3">
      <t>フツ</t>
    </rPh>
    <rPh sb="4" eb="5">
      <t>カネ</t>
    </rPh>
    <rPh sb="6" eb="7">
      <t>ガク</t>
    </rPh>
    <phoneticPr fontId="1"/>
  </si>
  <si>
    <t>Ⓐ使用料等の総額</t>
    <rPh sb="1" eb="5">
      <t>シヨウリョウトウ</t>
    </rPh>
    <rPh sb="6" eb="8">
      <t>ソウガク</t>
    </rPh>
    <phoneticPr fontId="1"/>
  </si>
  <si>
    <t>Ⓑ Ⓐのうち、支払調書を提出　するもの</t>
    <phoneticPr fontId="1"/>
  </si>
  <si>
    <t>摘要</t>
    <rPh sb="0" eb="2">
      <t>テキヨウ</t>
    </rPh>
    <phoneticPr fontId="1"/>
  </si>
  <si>
    <t>G71</t>
    <phoneticPr fontId="1"/>
  </si>
  <si>
    <t>G73</t>
    <phoneticPr fontId="1"/>
  </si>
  <si>
    <t>G72</t>
    <phoneticPr fontId="1"/>
  </si>
  <si>
    <t>G74</t>
    <phoneticPr fontId="1"/>
  </si>
  <si>
    <t>E08</t>
    <phoneticPr fontId="1"/>
  </si>
  <si>
    <t>Ⓐ譲受対価の総額</t>
    <rPh sb="1" eb="3">
      <t>ユズリウケ</t>
    </rPh>
    <rPh sb="3" eb="5">
      <t>タイカ</t>
    </rPh>
    <rPh sb="6" eb="8">
      <t>ソウガク</t>
    </rPh>
    <phoneticPr fontId="1"/>
  </si>
  <si>
    <t>G79</t>
    <phoneticPr fontId="1"/>
  </si>
  <si>
    <t>G81</t>
    <phoneticPr fontId="1"/>
  </si>
  <si>
    <t>G80</t>
    <phoneticPr fontId="1"/>
  </si>
  <si>
    <t>G82</t>
    <phoneticPr fontId="1"/>
  </si>
  <si>
    <t>E09</t>
    <phoneticPr fontId="1"/>
  </si>
  <si>
    <t>Ⓐあっせん手数料の総額</t>
    <rPh sb="5" eb="8">
      <t>テスウリョウ</t>
    </rPh>
    <phoneticPr fontId="1"/>
  </si>
  <si>
    <t>Ⓑ Ⓐのうち、支払調書を提出するもの　　</t>
    <phoneticPr fontId="1"/>
  </si>
  <si>
    <t>G75</t>
    <phoneticPr fontId="1"/>
  </si>
  <si>
    <t>G76</t>
    <phoneticPr fontId="1"/>
  </si>
  <si>
    <t>G77</t>
    <phoneticPr fontId="1"/>
  </si>
  <si>
    <t>G78</t>
    <phoneticPr fontId="1"/>
  </si>
  <si>
    <t>E10</t>
    <phoneticPr fontId="1"/>
  </si>
  <si>
    <t>税務署整理欄</t>
    <rPh sb="0" eb="3">
      <t>ゼイムショ</t>
    </rPh>
    <rPh sb="3" eb="6">
      <t>セイリラン</t>
    </rPh>
    <phoneticPr fontId="1"/>
  </si>
  <si>
    <t>通信日付印</t>
    <rPh sb="0" eb="2">
      <t>ツウシン</t>
    </rPh>
    <rPh sb="2" eb="4">
      <t>ヒツ</t>
    </rPh>
    <rPh sb="4" eb="5">
      <t>イン</t>
    </rPh>
    <phoneticPr fontId="1"/>
  </si>
  <si>
    <t>F12</t>
    <phoneticPr fontId="1"/>
  </si>
  <si>
    <t>（西暦）年</t>
    <rPh sb="1" eb="3">
      <t>セイレキ</t>
    </rPh>
    <rPh sb="4" eb="5">
      <t>ネン</t>
    </rPh>
    <phoneticPr fontId="1"/>
  </si>
  <si>
    <t>月</t>
    <rPh sb="0" eb="1">
      <t>ツキ</t>
    </rPh>
    <phoneticPr fontId="1"/>
  </si>
  <si>
    <t>日</t>
    <rPh sb="0" eb="1">
      <t>ヒ</t>
    </rPh>
    <phoneticPr fontId="1"/>
  </si>
  <si>
    <t>身元確認</t>
    <rPh sb="0" eb="4">
      <t>ミモトカクニン</t>
    </rPh>
    <phoneticPr fontId="1"/>
  </si>
  <si>
    <t>入力</t>
    <rPh sb="0" eb="2">
      <t>ニュウリョク</t>
    </rPh>
    <phoneticPr fontId="1"/>
  </si>
  <si>
    <t>印刷</t>
    <rPh sb="0" eb="2">
      <t>インサツ</t>
    </rPh>
    <phoneticPr fontId="1"/>
  </si>
  <si>
    <t>色のついているセルに入力してください。</t>
    <rPh sb="0" eb="1">
      <t>イロ</t>
    </rPh>
    <rPh sb="10" eb="12">
      <t>ニュウリョク</t>
    </rPh>
    <phoneticPr fontId="1"/>
  </si>
  <si>
    <t>F06</t>
    <phoneticPr fontId="1"/>
  </si>
  <si>
    <t>F04</t>
    <phoneticPr fontId="1"/>
  </si>
  <si>
    <t>F07</t>
    <phoneticPr fontId="1"/>
  </si>
  <si>
    <t>２３歳未満扶養の有無</t>
    <rPh sb="2" eb="5">
      <t>サイミマン</t>
    </rPh>
    <rPh sb="5" eb="7">
      <t>フヨウ</t>
    </rPh>
    <rPh sb="8" eb="10">
      <t>ウム</t>
    </rPh>
    <phoneticPr fontId="1"/>
  </si>
  <si>
    <t>旧(５万）</t>
    <rPh sb="0" eb="1">
      <t>キュウ</t>
    </rPh>
    <rPh sb="3" eb="4">
      <t>マン</t>
    </rPh>
    <phoneticPr fontId="1"/>
  </si>
  <si>
    <t>新（２３歳未満扶養親族無）（４万）</t>
    <rPh sb="0" eb="1">
      <t>シン</t>
    </rPh>
    <rPh sb="11" eb="12">
      <t>ナシ</t>
    </rPh>
    <rPh sb="15" eb="16">
      <t>マン</t>
    </rPh>
    <phoneticPr fontId="1"/>
  </si>
  <si>
    <t>新（２３歳未満扶養親族有）（６万）</t>
    <rPh sb="0" eb="1">
      <t>シン</t>
    </rPh>
    <rPh sb="4" eb="5">
      <t>サイ</t>
    </rPh>
    <rPh sb="5" eb="7">
      <t>ミマン</t>
    </rPh>
    <rPh sb="7" eb="9">
      <t>フヨウ</t>
    </rPh>
    <rPh sb="9" eb="11">
      <t>シンゾク</t>
    </rPh>
    <rPh sb="11" eb="12">
      <t>アリ</t>
    </rPh>
    <rPh sb="15" eb="16">
      <t>マン</t>
    </rPh>
    <phoneticPr fontId="1"/>
  </si>
  <si>
    <t>ver2.0</t>
    <phoneticPr fontId="1"/>
  </si>
  <si>
    <t>条約免税</t>
    <rPh sb="0" eb="4">
      <t>ジョウヤクメンゼイ</t>
    </rPh>
    <phoneticPr fontId="1"/>
  </si>
  <si>
    <t>136</t>
    <phoneticPr fontId="1"/>
  </si>
  <si>
    <t>EL提出区分</t>
    <rPh sb="2" eb="6">
      <t>テイシュツクブン</t>
    </rPh>
    <phoneticPr fontId="1"/>
  </si>
  <si>
    <t>EL作成区分</t>
    <rPh sb="2" eb="4">
      <t>サクセイ</t>
    </rPh>
    <rPh sb="4" eb="6">
      <t>クブン</t>
    </rPh>
    <phoneticPr fontId="1"/>
  </si>
  <si>
    <t>EL市町村コード</t>
    <rPh sb="2" eb="5">
      <t>シチョウソン</t>
    </rPh>
    <phoneticPr fontId="1"/>
  </si>
  <si>
    <t>EL普通徴収</t>
    <rPh sb="2" eb="6">
      <t>フツウチョウシュウ</t>
    </rPh>
    <phoneticPr fontId="1"/>
  </si>
  <si>
    <t>EL青色専従者</t>
    <rPh sb="2" eb="4">
      <t>アオイロ</t>
    </rPh>
    <rPh sb="4" eb="7">
      <t>センジュウシャ</t>
    </rPh>
    <phoneticPr fontId="1"/>
  </si>
  <si>
    <t>EL指定番号</t>
    <rPh sb="2" eb="4">
      <t>シテイ</t>
    </rPh>
    <rPh sb="4" eb="6">
      <t>バンゴウ</t>
    </rPh>
    <phoneticPr fontId="1"/>
  </si>
  <si>
    <t>必須</t>
    <phoneticPr fontId="136"/>
  </si>
  <si>
    <t>必須</t>
    <rPh sb="0" eb="2">
      <t>ヒッス</t>
    </rPh>
    <phoneticPr fontId="136"/>
  </si>
  <si>
    <t>qqqqqqqqqqqqqqqqqqqqqqqqqqqqqqqqqqqqqqqqqqqqqqqqqqqqqqqqqqqqqqqqqqqqqqqqqqqqqqqqqqqqqqqqqqqqqqqqqqqqqqqqqqqqqqqqqqqqqqq</t>
    <phoneticPr fontId="1"/>
  </si>
  <si>
    <t>eeeeeeeeeeeeeeeeeeeeeeeeeeeeeeeeeeeeeeeeeeeeeeeeeeeeeeeeeeeeeeee</t>
    <phoneticPr fontId="1"/>
  </si>
  <si>
    <t>令和</t>
    <rPh sb="0" eb="2">
      <t>レイワ</t>
    </rPh>
    <phoneticPr fontId="1"/>
  </si>
  <si>
    <t>千代田税務署</t>
    <rPh sb="0" eb="3">
      <t>チヨダ</t>
    </rPh>
    <rPh sb="3" eb="6">
      <t>ゼイムショ</t>
    </rPh>
    <phoneticPr fontId="1"/>
  </si>
  <si>
    <t>製造業</t>
    <rPh sb="0" eb="3">
      <t>セイゾウギョウ</t>
    </rPh>
    <phoneticPr fontId="1"/>
  </si>
  <si>
    <t>カブシキガイシャオオオオオ</t>
    <phoneticPr fontId="1"/>
  </si>
  <si>
    <t>鈴木一郎</t>
    <rPh sb="0" eb="2">
      <t>スズキ</t>
    </rPh>
    <rPh sb="2" eb="4">
      <t>イチロウ</t>
    </rPh>
    <phoneticPr fontId="1"/>
  </si>
  <si>
    <t>スズキイチロウ</t>
    <phoneticPr fontId="1"/>
  </si>
  <si>
    <t>タナカタロウ</t>
    <phoneticPr fontId="1"/>
  </si>
  <si>
    <t>田中太郎</t>
    <rPh sb="0" eb="2">
      <t>タナカ</t>
    </rPh>
    <rPh sb="2" eb="4">
      <t>タロウ</t>
    </rPh>
    <phoneticPr fontId="1"/>
  </si>
  <si>
    <t>wwwwwwwwwwwwwwwwwwwwwwwwwwwwwwwwwwwwwwwwwwwwwwwwwwwwwwwwwwwwwwwwwwwwwwwwwwwwwwwwwwwwwwwwwwwwwwwwwwwwwwwwwwwwwwwwwwwwwwwwwwwwwwwwwwwwwwwwwwwwwwww</t>
    <phoneticPr fontId="1"/>
  </si>
  <si>
    <t>qqqqqqqqqqqqqqqqqqqqqqqqqqqqqqqqqqqqqqqqqqqqqqqqqqqqqqqqqqqqqqqqqqqqqqqqqqqqqqqqqqqqqqqqqqqqqqqqqqqqqqqqqqqqqqqqqqq</t>
    <phoneticPr fontId="1"/>
  </si>
  <si>
    <t>yyyyyyyyyyyyyyyyyyyyyyyyyyyyyyyyyyyyyyyyyyyyyyyyyyyyyyyyyyyyyyyyyyyyyyyyyyyyyyyyyyyyyyyyyyyyyyyyyyyyyyyyyyyyyyyyyy</t>
    <phoneticPr fontId="1"/>
  </si>
  <si>
    <t>hhhhhhhhhhhhhhhhhhhhhhhhhhhhhhhhhhhhhhhhhhhhhhhhhhhhhhhhhhhhhhhhhhhhhhhhhhhhhhhhhhhhhhhhhhhhhhhhhhhhhhhhhhhhhhhhhhhhhh</t>
    <phoneticPr fontId="1"/>
  </si>
  <si>
    <t>年分</t>
    <rPh sb="0" eb="2">
      <t>ネンブン</t>
    </rPh>
    <phoneticPr fontId="1"/>
  </si>
  <si>
    <t>NTA0HSZ062010060</t>
    <phoneticPr fontId="1"/>
  </si>
  <si>
    <t>16歳未満　の扶養親族の数</t>
    <rPh sb="2" eb="5">
      <t>サイミマン</t>
    </rPh>
    <rPh sb="7" eb="11">
      <t>フヨウシンゾク</t>
    </rPh>
    <rPh sb="12" eb="13">
      <t>カズ</t>
    </rPh>
    <phoneticPr fontId="1"/>
  </si>
  <si>
    <t>2,191,000～2,192,999</t>
    <phoneticPr fontId="1"/>
  </si>
  <si>
    <t>2,193,000～2,195,999</t>
    <phoneticPr fontId="1"/>
  </si>
  <si>
    <t>2,196,000～2,199,999</t>
    <phoneticPr fontId="1"/>
  </si>
  <si>
    <t>～740,999円</t>
    <rPh sb="8" eb="9">
      <t>エン</t>
    </rPh>
    <phoneticPr fontId="10"/>
  </si>
  <si>
    <t>741,000～2,190,999</t>
    <phoneticPr fontId="1"/>
  </si>
  <si>
    <t>前年引継ぎ対象外</t>
    <rPh sb="0" eb="2">
      <t>ゼンネン</t>
    </rPh>
    <rPh sb="2" eb="4">
      <t>ヒキツ</t>
    </rPh>
    <rPh sb="5" eb="8">
      <t>タイショウガイ</t>
    </rPh>
    <phoneticPr fontId="1"/>
  </si>
  <si>
    <t>給与支払報告書（個人別明細表)</t>
    <rPh sb="13" eb="14">
      <t>ヒョウ</t>
    </rPh>
    <phoneticPr fontId="1"/>
  </si>
  <si>
    <t>住所</t>
    <phoneticPr fontId="1"/>
  </si>
  <si>
    <t>給 与 所 得 控 除 後 の 金 額　　　　　( 調 整 控 除 後 ）</t>
    <rPh sb="26" eb="27">
      <t>チョウ</t>
    </rPh>
    <rPh sb="28" eb="29">
      <t>ヒトシ</t>
    </rPh>
    <rPh sb="30" eb="31">
      <t>ヒカエ</t>
    </rPh>
    <rPh sb="32" eb="33">
      <t>ジョ</t>
    </rPh>
    <rPh sb="34" eb="35">
      <t>ゴ</t>
    </rPh>
    <phoneticPr fontId="1"/>
  </si>
  <si>
    <t>(源泉)控除対象配偶者</t>
    <rPh sb="1" eb="3">
      <t>ゲンセン</t>
    </rPh>
    <rPh sb="4" eb="6">
      <t>コウジョ</t>
    </rPh>
    <rPh sb="6" eb="8">
      <t>タイショウ</t>
    </rPh>
    <rPh sb="8" eb="11">
      <t>ハイグウシャ</t>
    </rPh>
    <phoneticPr fontId="1"/>
  </si>
  <si>
    <t>配 偶 者( 特 別 ) 　　　　控 除 の 額</t>
    <phoneticPr fontId="1"/>
  </si>
  <si>
    <t>控 除 対 象 扶 養 親 族 等 の 数</t>
    <rPh sb="0" eb="1">
      <t>ヒカエ</t>
    </rPh>
    <rPh sb="2" eb="3">
      <t>ジョ</t>
    </rPh>
    <rPh sb="4" eb="5">
      <t>タイ</t>
    </rPh>
    <rPh sb="6" eb="7">
      <t>ゾウ</t>
    </rPh>
    <rPh sb="16" eb="17">
      <t>トウ</t>
    </rPh>
    <phoneticPr fontId="1"/>
  </si>
  <si>
    <t>（ 配　偶　者　を　除　く。 ）</t>
    <phoneticPr fontId="1"/>
  </si>
  <si>
    <t>障  害  者  の  数　　　　　　　　（本 人 を 除 く。）</t>
    <rPh sb="0" eb="1">
      <t>ショウ</t>
    </rPh>
    <rPh sb="3" eb="4">
      <t>ガイ</t>
    </rPh>
    <rPh sb="6" eb="7">
      <t>モノ</t>
    </rPh>
    <rPh sb="12" eb="13">
      <t>カズ</t>
    </rPh>
    <rPh sb="22" eb="23">
      <t>ホン</t>
    </rPh>
    <rPh sb="24" eb="25">
      <t>ヒト</t>
    </rPh>
    <rPh sb="28" eb="29">
      <t>ノゾ</t>
    </rPh>
    <phoneticPr fontId="1"/>
  </si>
  <si>
    <t>生命保険料の           金額の内訳</t>
    <rPh sb="0" eb="2">
      <t>セイメイ</t>
    </rPh>
    <rPh sb="2" eb="4">
      <t>ホケン</t>
    </rPh>
    <rPh sb="4" eb="5">
      <t>リョウ</t>
    </rPh>
    <rPh sb="17" eb="19">
      <t>キンガク</t>
    </rPh>
    <rPh sb="20" eb="22">
      <t>ウチワケ</t>
    </rPh>
    <phoneticPr fontId="1"/>
  </si>
  <si>
    <t>新生命保険料　の金額</t>
    <rPh sb="0" eb="1">
      <t>シン</t>
    </rPh>
    <rPh sb="1" eb="3">
      <t>セイメイ</t>
    </rPh>
    <rPh sb="3" eb="5">
      <t>ホケン</t>
    </rPh>
    <rPh sb="5" eb="6">
      <t>リョウ</t>
    </rPh>
    <rPh sb="8" eb="10">
      <t>キンガク</t>
    </rPh>
    <phoneticPr fontId="1"/>
  </si>
  <si>
    <t>旧生命保険料　の金額</t>
    <rPh sb="0" eb="1">
      <t>キュウ</t>
    </rPh>
    <rPh sb="1" eb="3">
      <t>セイメイ</t>
    </rPh>
    <rPh sb="3" eb="5">
      <t>ホケン</t>
    </rPh>
    <rPh sb="5" eb="6">
      <t>リョウ</t>
    </rPh>
    <rPh sb="8" eb="10">
      <t>キンガク</t>
    </rPh>
    <phoneticPr fontId="1"/>
  </si>
  <si>
    <t>住宅借入金等特別　　　控除区分(１回目)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</si>
  <si>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住宅借入金等特別　　　控除区分(２回目)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</si>
  <si>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　　　　年末残高(１回目)</t>
    <rPh sb="0" eb="2">
      <t>ジュウタク</t>
    </rPh>
    <rPh sb="2" eb="4">
      <t>カリイレ</t>
    </rPh>
    <rPh sb="4" eb="5">
      <t>キン</t>
    </rPh>
    <rPh sb="5" eb="6">
      <t>トウ</t>
    </rPh>
    <rPh sb="10" eb="12">
      <t>ネンマツ</t>
    </rPh>
    <rPh sb="12" eb="14">
      <t>ザンダカ</t>
    </rPh>
    <rPh sb="16" eb="18">
      <t>カイメ</t>
    </rPh>
    <phoneticPr fontId="1"/>
  </si>
  <si>
    <t>住宅借入金等　　　　年末残高(２回目)</t>
    <rPh sb="0" eb="2">
      <t>ジュウタク</t>
    </rPh>
    <rPh sb="2" eb="4">
      <t>カリイレ</t>
    </rPh>
    <rPh sb="4" eb="5">
      <t>キン</t>
    </rPh>
    <rPh sb="5" eb="6">
      <t>トウ</t>
    </rPh>
    <rPh sb="10" eb="12">
      <t>ネンマツ</t>
    </rPh>
    <rPh sb="12" eb="14">
      <t>ザンダカ</t>
    </rPh>
    <rPh sb="16" eb="18">
      <t>カイメ</t>
    </rPh>
    <phoneticPr fontId="1"/>
  </si>
  <si>
    <r>
      <rPr>
        <sz val="6"/>
        <color theme="1"/>
        <rFont val="ＭＳ 明朝"/>
        <family val="1"/>
        <charset val="128"/>
      </rPr>
      <t>(源泉・特別)</t>
    </r>
    <r>
      <rPr>
        <sz val="7"/>
        <color theme="1"/>
        <rFont val="ＭＳ 明朝"/>
        <family val="1"/>
        <charset val="128"/>
      </rPr>
      <t>　</t>
    </r>
    <r>
      <rPr>
        <sz val="8"/>
        <color theme="1"/>
        <rFont val="ＭＳ 明朝"/>
        <family val="1"/>
        <charset val="128"/>
      </rPr>
      <t>控除対象  　　配偶者</t>
    </r>
    <rPh sb="1" eb="3">
      <t>ゲンセン</t>
    </rPh>
    <rPh sb="4" eb="6">
      <t>トクベツ</t>
    </rPh>
    <rPh sb="8" eb="10">
      <t>コウジョ</t>
    </rPh>
    <rPh sb="10" eb="12">
      <t>タイショウ</t>
    </rPh>
    <rPh sb="16" eb="19">
      <t>ハイグウシャ</t>
    </rPh>
    <phoneticPr fontId="1"/>
  </si>
  <si>
    <t>控除対象扶養親族等</t>
    <rPh sb="0" eb="2">
      <t>コウジョ</t>
    </rPh>
    <rPh sb="2" eb="4">
      <t>タイショウ</t>
    </rPh>
    <rPh sb="4" eb="6">
      <t>フヨウ</t>
    </rPh>
    <rPh sb="6" eb="8">
      <t>シンゾク</t>
    </rPh>
    <rPh sb="8" eb="9">
      <t>トウ</t>
    </rPh>
    <phoneticPr fontId="1"/>
  </si>
  <si>
    <t>５人目以降の控除対象扶養親　族の個人番号</t>
    <rPh sb="1" eb="2">
      <t>ニン</t>
    </rPh>
    <rPh sb="2" eb="3">
      <t>メ</t>
    </rPh>
    <rPh sb="3" eb="5">
      <t>イコウ</t>
    </rPh>
    <rPh sb="6" eb="8">
      <t>コウジョ</t>
    </rPh>
    <rPh sb="8" eb="10">
      <t>タイショウ</t>
    </rPh>
    <rPh sb="10" eb="12">
      <t>フヨウ</t>
    </rPh>
    <rPh sb="12" eb="13">
      <t>オヤ</t>
    </rPh>
    <rPh sb="14" eb="15">
      <t>ゾク</t>
    </rPh>
    <rPh sb="16" eb="18">
      <t>コジン</t>
    </rPh>
    <rPh sb="18" eb="20">
      <t>バンゴウ</t>
    </rPh>
    <phoneticPr fontId="1"/>
  </si>
  <si>
    <t>乙　欄</t>
    <phoneticPr fontId="1"/>
  </si>
  <si>
    <t>乙欄</t>
    <phoneticPr fontId="1"/>
  </si>
  <si>
    <t>中 途 ・ 就 退 職</t>
    <phoneticPr fontId="1"/>
  </si>
  <si>
    <t>※区分</t>
    <rPh sb="1" eb="3">
      <t>クブン</t>
    </rPh>
    <phoneticPr fontId="1"/>
  </si>
  <si>
    <t>を受け</t>
    <rPh sb="1" eb="2">
      <t>ウ</t>
    </rPh>
    <phoneticPr fontId="1"/>
  </si>
  <si>
    <t>る　者</t>
    <rPh sb="2" eb="3">
      <t>モノ</t>
    </rPh>
    <phoneticPr fontId="1"/>
  </si>
  <si>
    <t>支　払</t>
    <rPh sb="0" eb="1">
      <t>シ</t>
    </rPh>
    <rPh sb="2" eb="3">
      <t>フツ</t>
    </rPh>
    <phoneticPr fontId="1"/>
  </si>
  <si>
    <t>障　害　者　の　数　　　　　    　　（本人を除く。）</t>
    <rPh sb="0" eb="1">
      <t>ショウ</t>
    </rPh>
    <rPh sb="2" eb="3">
      <t>ガイ</t>
    </rPh>
    <rPh sb="4" eb="5">
      <t>モノ</t>
    </rPh>
    <rPh sb="8" eb="9">
      <t>カズ</t>
    </rPh>
    <rPh sb="21" eb="23">
      <t>ホンニン</t>
    </rPh>
    <rPh sb="24" eb="25">
      <t>ノゾ</t>
    </rPh>
    <phoneticPr fontId="1"/>
  </si>
  <si>
    <t>非居住者   である親    族の数</t>
    <rPh sb="0" eb="4">
      <t>ヒキョジュウシャ</t>
    </rPh>
    <rPh sb="10" eb="11">
      <t>オヤ</t>
    </rPh>
    <rPh sb="15" eb="16">
      <t>ゾク</t>
    </rPh>
    <rPh sb="17" eb="18">
      <t>カズ</t>
    </rPh>
    <phoneticPr fontId="1"/>
  </si>
  <si>
    <t>非居住者</t>
    <rPh sb="0" eb="4">
      <t>ヒキョジュウシャ</t>
    </rPh>
    <phoneticPr fontId="1"/>
  </si>
  <si>
    <t/>
  </si>
  <si>
    <t>修正が加わることがあります。年末調整の時期には公式サイトで更新情報を確認してください。</t>
    <rPh sb="0" eb="2">
      <t>シュウセイ</t>
    </rPh>
    <rPh sb="3" eb="4">
      <t>クワ</t>
    </rPh>
    <rPh sb="14" eb="18">
      <t>ネンマツチョウセイ</t>
    </rPh>
    <rPh sb="19" eb="21">
      <t>ジキ</t>
    </rPh>
    <rPh sb="23" eb="25">
      <t>コウシキ</t>
    </rPh>
    <rPh sb="29" eb="31">
      <t>コウシン</t>
    </rPh>
    <rPh sb="31" eb="33">
      <t>ジョウホウ</t>
    </rPh>
    <rPh sb="34" eb="36">
      <t>カクニン</t>
    </rPh>
    <phoneticPr fontId="1"/>
  </si>
  <si>
    <t>令和８年度年末調整</t>
    <rPh sb="0" eb="2">
      <t>レイワ</t>
    </rPh>
    <rPh sb="3" eb="5">
      <t>ネンド</t>
    </rPh>
    <rPh sb="5" eb="9">
      <t>ネンマツチョウセイ</t>
    </rPh>
    <phoneticPr fontId="1"/>
  </si>
  <si>
    <t>https://www.nta.go.jp/publication/pamph/gensen/nencho2026/01.htm</t>
  </si>
  <si>
    <t>https://www.nta.go.jp/publication/pamph/hotei/tebiki2026/index.htm</t>
  </si>
  <si>
    <t>よくある質問</t>
    <rPh sb="4" eb="6">
      <t>シツモン</t>
    </rPh>
    <phoneticPr fontId="1"/>
  </si>
  <si>
    <t>Q.　年度中に受給者の就職と退職が同時にある場合の入力方法。</t>
    <rPh sb="3" eb="5">
      <t>ネンド</t>
    </rPh>
    <rPh sb="5" eb="6">
      <t>チュウ</t>
    </rPh>
    <rPh sb="7" eb="10">
      <t>ジュキュウシャ</t>
    </rPh>
    <rPh sb="11" eb="13">
      <t>シュウショク</t>
    </rPh>
    <rPh sb="14" eb="16">
      <t>タイショク</t>
    </rPh>
    <rPh sb="17" eb="19">
      <t>ドウジ</t>
    </rPh>
    <rPh sb="22" eb="24">
      <t>バアイ</t>
    </rPh>
    <rPh sb="25" eb="29">
      <t>ニュウリョクホウホウ</t>
    </rPh>
    <phoneticPr fontId="1"/>
  </si>
  <si>
    <t>A.　退職に〇をつけて、退職日を入力してください。</t>
    <rPh sb="3" eb="5">
      <t>タイショク</t>
    </rPh>
    <rPh sb="12" eb="15">
      <t>タイショクビ</t>
    </rPh>
    <rPh sb="16" eb="18">
      <t>ニュウリョク</t>
    </rPh>
    <phoneticPr fontId="1"/>
  </si>
  <si>
    <t>ライセンス</t>
    <phoneticPr fontId="1"/>
  </si>
  <si>
    <t>A.　ライセンスを購入しました。ライセンスキーはどうやって受け取れますか？</t>
    <rPh sb="9" eb="11">
      <t>コウニュウ</t>
    </rPh>
    <rPh sb="29" eb="30">
      <t>ウ</t>
    </rPh>
    <rPh sb="31" eb="32">
      <t>ト</t>
    </rPh>
    <phoneticPr fontId="1"/>
  </si>
  <si>
    <t>Q.　ライセンスキーは決済完了と同時に送られる確認メールからダウンロードできます。迷惑メールフォルダに振り分けられていることがあります。</t>
    <rPh sb="11" eb="13">
      <t>ケッサイ</t>
    </rPh>
    <rPh sb="13" eb="15">
      <t>カンリョウ</t>
    </rPh>
    <rPh sb="16" eb="18">
      <t>ドウジ</t>
    </rPh>
    <rPh sb="19" eb="20">
      <t>オク</t>
    </rPh>
    <rPh sb="23" eb="25">
      <t>カクニン</t>
    </rPh>
    <rPh sb="41" eb="43">
      <t>メイワク</t>
    </rPh>
    <rPh sb="51" eb="52">
      <t>フ</t>
    </rPh>
    <rPh sb="53" eb="54">
      <t>ワ</t>
    </rPh>
    <phoneticPr fontId="1"/>
  </si>
  <si>
    <t>A.　ライセンスを間違えて重複して購入してしまいました。返金はできますか。</t>
    <rPh sb="9" eb="11">
      <t>マチガ</t>
    </rPh>
    <rPh sb="13" eb="15">
      <t>チョウフク</t>
    </rPh>
    <rPh sb="17" eb="19">
      <t>コウニュウ</t>
    </rPh>
    <rPh sb="28" eb="30">
      <t>ヘンキン</t>
    </rPh>
    <phoneticPr fontId="1"/>
  </si>
  <si>
    <t>Q.　クレジット決済の場合は当月中であれば返金処理を行えます。購入サイト株のお問合せフォームからご連絡ください。</t>
    <rPh sb="8" eb="10">
      <t>ケッサイ</t>
    </rPh>
    <rPh sb="11" eb="13">
      <t>バアイ</t>
    </rPh>
    <rPh sb="14" eb="17">
      <t>トウゲツチュウ</t>
    </rPh>
    <rPh sb="21" eb="25">
      <t>ヘンキンショリ</t>
    </rPh>
    <rPh sb="26" eb="27">
      <t>オコナ</t>
    </rPh>
    <rPh sb="31" eb="33">
      <t>コウニュウ</t>
    </rPh>
    <rPh sb="36" eb="37">
      <t>カブ</t>
    </rPh>
    <rPh sb="39" eb="41">
      <t>トイアワ</t>
    </rPh>
    <rPh sb="49" eb="51">
      <t>レンラク</t>
    </rPh>
    <phoneticPr fontId="1"/>
  </si>
  <si>
    <t>受給者情報入力</t>
    <rPh sb="0" eb="5">
      <t>ジュキュウシャジョウホウ</t>
    </rPh>
    <rPh sb="5" eb="7">
      <t>ニュウリョク</t>
    </rPh>
    <phoneticPr fontId="1"/>
  </si>
  <si>
    <t>令和８年度システム変更点</t>
    <rPh sb="0" eb="2">
      <t>レイワ</t>
    </rPh>
    <rPh sb="3" eb="5">
      <t>ネンド</t>
    </rPh>
    <rPh sb="9" eb="12">
      <t>ヘンコウテン</t>
    </rPh>
    <phoneticPr fontId="1"/>
  </si>
  <si>
    <t>A.　インボイス領収書は発行できますか。</t>
    <rPh sb="8" eb="11">
      <t>リョウシュウショ</t>
    </rPh>
    <rPh sb="12" eb="14">
      <t>ハッコウ</t>
    </rPh>
    <phoneticPr fontId="1"/>
  </si>
  <si>
    <t>Q.　購入確認メールに適格番号が記載してあり、これがインボイス要件を満たしています。</t>
    <rPh sb="3" eb="5">
      <t>コウニュウ</t>
    </rPh>
    <rPh sb="5" eb="7">
      <t>カクニン</t>
    </rPh>
    <rPh sb="11" eb="15">
      <t>テキカクバンゴウ</t>
    </rPh>
    <rPh sb="16" eb="18">
      <t>キサイ</t>
    </rPh>
    <rPh sb="31" eb="33">
      <t>ヨウケン</t>
    </rPh>
    <rPh sb="34" eb="35">
      <t>ミ</t>
    </rPh>
    <phoneticPr fontId="1"/>
  </si>
  <si>
    <t>A.　個人のクレジットカードで購入したけれど、会社名での領収書がほしいです。</t>
    <rPh sb="3" eb="5">
      <t>コジン</t>
    </rPh>
    <rPh sb="15" eb="17">
      <t>コウニュウ</t>
    </rPh>
    <rPh sb="23" eb="25">
      <t>カイシャ</t>
    </rPh>
    <rPh sb="25" eb="26">
      <t>メイ</t>
    </rPh>
    <rPh sb="28" eb="31">
      <t>リョウシュウショ</t>
    </rPh>
    <phoneticPr fontId="1"/>
  </si>
  <si>
    <t>Q.　購入時、備考欄に会社名と領収書必要の旨を記載してください。ＰＤＦで送ります。</t>
    <rPh sb="3" eb="5">
      <t>コウニュウ</t>
    </rPh>
    <rPh sb="5" eb="6">
      <t>ジ</t>
    </rPh>
    <rPh sb="7" eb="10">
      <t>ビコウラン</t>
    </rPh>
    <rPh sb="11" eb="14">
      <t>カイシャメイ</t>
    </rPh>
    <rPh sb="15" eb="18">
      <t>リョウシュウショ</t>
    </rPh>
    <rPh sb="18" eb="20">
      <t>ヒツヨウ</t>
    </rPh>
    <rPh sb="21" eb="22">
      <t>ムネ</t>
    </rPh>
    <rPh sb="23" eb="25">
      <t>キサイ</t>
    </rPh>
    <rPh sb="36" eb="37">
      <t>オク</t>
    </rPh>
    <phoneticPr fontId="1"/>
  </si>
  <si>
    <t>基本情報</t>
    <rPh sb="0" eb="2">
      <t>キホン</t>
    </rPh>
    <rPh sb="2" eb="4">
      <t>ジョウホウ</t>
    </rPh>
    <phoneticPr fontId="1"/>
  </si>
  <si>
    <t>Q.　「給与所得以外の所得の合計額」欄の入力値はどう影響しますか？</t>
    <rPh sb="4" eb="10">
      <t>キュウヨショトクイガイ</t>
    </rPh>
    <rPh sb="11" eb="13">
      <t>ショトク</t>
    </rPh>
    <rPh sb="14" eb="17">
      <t>ゴウケイガク</t>
    </rPh>
    <rPh sb="18" eb="19">
      <t>ラン</t>
    </rPh>
    <rPh sb="20" eb="23">
      <t>ニュウリョクチ</t>
    </rPh>
    <rPh sb="26" eb="28">
      <t>エイキョウ</t>
    </rPh>
    <phoneticPr fontId="1"/>
  </si>
  <si>
    <t>A.　基礎控除、配偶者控除、寡婦控除、ひとり親控除、勤労学生控除の計算に影響します。</t>
    <rPh sb="3" eb="5">
      <t>キソ</t>
    </rPh>
    <rPh sb="5" eb="7">
      <t>コウジョ</t>
    </rPh>
    <rPh sb="8" eb="13">
      <t>ハイグウシャコウジョ</t>
    </rPh>
    <rPh sb="14" eb="18">
      <t>カフコウジョ</t>
    </rPh>
    <rPh sb="22" eb="25">
      <t>オヤコウジョ</t>
    </rPh>
    <rPh sb="26" eb="32">
      <t>キンロウガクセイコウジョ</t>
    </rPh>
    <rPh sb="33" eb="35">
      <t>ケイサン</t>
    </rPh>
    <rPh sb="36" eb="38">
      <t>エイキョウ</t>
    </rPh>
    <phoneticPr fontId="1"/>
  </si>
  <si>
    <t>https://www.nta.go.jp/users/gensen/hotei/index/minashi.htm</t>
  </si>
  <si>
    <t>給料</t>
    <rPh sb="0" eb="2">
      <t>キュウリョウ</t>
    </rPh>
    <phoneticPr fontId="1"/>
  </si>
  <si>
    <t>Q.　中途就職者について、前職分の源泉徴収票がある場合の入力方法は？</t>
    <rPh sb="3" eb="7">
      <t>チュウトシュウショク</t>
    </rPh>
    <rPh sb="7" eb="8">
      <t>シャ</t>
    </rPh>
    <rPh sb="13" eb="16">
      <t>ゼンショクブン</t>
    </rPh>
    <rPh sb="17" eb="22">
      <t>ゲンセンチョウシュウヒョウ</t>
    </rPh>
    <rPh sb="25" eb="27">
      <t>バアイ</t>
    </rPh>
    <rPh sb="28" eb="32">
      <t>ニュウリョクホウホウ</t>
    </rPh>
    <phoneticPr fontId="1"/>
  </si>
  <si>
    <t>A.　①　基本情報ページの中途就職欄に○と年月日を入力。　②　給料ページの前職分の支払金額、社会保険料等の金額、源泉徴収税額欄に入力。</t>
    <rPh sb="5" eb="9">
      <t>キホンジョウホウ</t>
    </rPh>
    <rPh sb="13" eb="17">
      <t>チュウトシュウショク</t>
    </rPh>
    <rPh sb="17" eb="18">
      <t>ラン</t>
    </rPh>
    <rPh sb="21" eb="24">
      <t>ネンガッピ</t>
    </rPh>
    <rPh sb="25" eb="27">
      <t>ニュウリョク</t>
    </rPh>
    <rPh sb="31" eb="33">
      <t>キュウリョウ</t>
    </rPh>
    <rPh sb="37" eb="40">
      <t>ゼンショクブン</t>
    </rPh>
    <rPh sb="41" eb="45">
      <t>シハライキンガク</t>
    </rPh>
    <rPh sb="46" eb="51">
      <t>シャカイホケンリョウ</t>
    </rPh>
    <rPh sb="51" eb="52">
      <t>トウ</t>
    </rPh>
    <rPh sb="53" eb="55">
      <t>キンガク</t>
    </rPh>
    <rPh sb="56" eb="62">
      <t>ゲンセンチョウシュウゼイガク</t>
    </rPh>
    <rPh sb="62" eb="63">
      <t>ラン</t>
    </rPh>
    <rPh sb="64" eb="66">
      <t>ニュウリョク</t>
    </rPh>
    <phoneticPr fontId="1"/>
  </si>
  <si>
    <t>　③　摘要ページの摘要欄に前職情報（住所、名称、給与金額、源泉徴収税額、社会保険料）を入力。</t>
    <rPh sb="3" eb="5">
      <t>テキヨウ</t>
    </rPh>
    <rPh sb="9" eb="11">
      <t>テキヨウ</t>
    </rPh>
    <rPh sb="11" eb="12">
      <t>ラン</t>
    </rPh>
    <rPh sb="13" eb="15">
      <t>ゼンショク</t>
    </rPh>
    <rPh sb="15" eb="17">
      <t>ジョウホウ</t>
    </rPh>
    <rPh sb="18" eb="20">
      <t>ジュウショ</t>
    </rPh>
    <rPh sb="21" eb="23">
      <t>メイショウ</t>
    </rPh>
    <rPh sb="24" eb="28">
      <t>キュウヨキンガク</t>
    </rPh>
    <rPh sb="29" eb="35">
      <t>ゲンセンチョウシュウゼイガク</t>
    </rPh>
    <rPh sb="36" eb="41">
      <t>シャカイホケンリョウ</t>
    </rPh>
    <rPh sb="43" eb="45">
      <t>ニュウリョク</t>
    </rPh>
    <phoneticPr fontId="1"/>
  </si>
  <si>
    <t>Q.　障害者控除の内容について</t>
    <rPh sb="3" eb="6">
      <t>ショウガイシャ</t>
    </rPh>
    <rPh sb="6" eb="8">
      <t>コウジョ</t>
    </rPh>
    <rPh sb="9" eb="11">
      <t>ナイヨウ</t>
    </rPh>
    <phoneticPr fontId="1"/>
  </si>
  <si>
    <t>https://www.nta.go.jp/taxes/shiraberu/taxanswer/shotoku/1160.htm</t>
  </si>
  <si>
    <t>A.　国税庁解説</t>
    <rPh sb="3" eb="6">
      <t>コクゼイチョウ</t>
    </rPh>
    <rPh sb="6" eb="8">
      <t>カイセツ</t>
    </rPh>
    <phoneticPr fontId="1"/>
  </si>
  <si>
    <t>Q.　寡婦控除の内容について</t>
    <rPh sb="3" eb="7">
      <t>カフコウジョ</t>
    </rPh>
    <rPh sb="8" eb="10">
      <t>ナイヨウ</t>
    </rPh>
    <phoneticPr fontId="1"/>
  </si>
  <si>
    <t>https://www.nta.go.jp/taxes/shiraberu/taxanswer/shotoku/1170.htm</t>
  </si>
  <si>
    <t>Q.　ひとり親控除の内容について</t>
    <rPh sb="6" eb="7">
      <t>オヤ</t>
    </rPh>
    <rPh sb="7" eb="9">
      <t>コウジョ</t>
    </rPh>
    <rPh sb="10" eb="12">
      <t>ナイヨウ</t>
    </rPh>
    <phoneticPr fontId="1"/>
  </si>
  <si>
    <t>https://www.nta.go.jp/taxes/shiraberu/taxanswer/shotoku/1171.htm</t>
  </si>
  <si>
    <t>Q.　勤労学生控除の内容について</t>
    <rPh sb="3" eb="7">
      <t>キンロウガクセイ</t>
    </rPh>
    <rPh sb="7" eb="9">
      <t>コウジョ</t>
    </rPh>
    <rPh sb="10" eb="12">
      <t>ナイヨウ</t>
    </rPh>
    <phoneticPr fontId="1"/>
  </si>
  <si>
    <t>https://www.nta.go.jp/taxes/shiraberu/taxanswer/shotoku/1175.htm</t>
  </si>
  <si>
    <t>https://www.nta.go.jp/publication/pamph/hotei/hikari_gimu.pdf</t>
    <phoneticPr fontId="1"/>
  </si>
  <si>
    <t>・　配偶者及び扶養親族の区分欄の入力値が変更されています。ご確認ください。</t>
    <rPh sb="2" eb="5">
      <t>ハイグウシャ</t>
    </rPh>
    <rPh sb="5" eb="6">
      <t>オヨ</t>
    </rPh>
    <rPh sb="7" eb="11">
      <t>フヨウシンゾク</t>
    </rPh>
    <rPh sb="12" eb="14">
      <t>クブン</t>
    </rPh>
    <rPh sb="14" eb="15">
      <t>ラン</t>
    </rPh>
    <rPh sb="16" eb="18">
      <t>ニュウリョク</t>
    </rPh>
    <rPh sb="18" eb="19">
      <t>アタイ</t>
    </rPh>
    <rPh sb="20" eb="22">
      <t>ヘンコウ</t>
    </rPh>
    <rPh sb="30" eb="32">
      <t>カクニン</t>
    </rPh>
    <phoneticPr fontId="1"/>
  </si>
  <si>
    <t>・　受給者情報入力フォームの摘要等タブ内に条約免税の入力欄を新設しました。</t>
    <rPh sb="2" eb="7">
      <t>ジュキュウシャジョウホウ</t>
    </rPh>
    <rPh sb="7" eb="9">
      <t>ニュウリョク</t>
    </rPh>
    <rPh sb="14" eb="16">
      <t>テキヨウ</t>
    </rPh>
    <rPh sb="16" eb="17">
      <t>トウ</t>
    </rPh>
    <rPh sb="19" eb="20">
      <t>ナイ</t>
    </rPh>
    <rPh sb="21" eb="25">
      <t>ジョウヤクメンゼイ</t>
    </rPh>
    <rPh sb="26" eb="28">
      <t>ニュウリョク</t>
    </rPh>
    <rPh sb="28" eb="29">
      <t>ラン</t>
    </rPh>
    <rPh sb="30" eb="32">
      <t>シンセツ</t>
    </rPh>
    <phoneticPr fontId="1"/>
  </si>
  <si>
    <t>・　受給者情報入力フォーム内にeLTAXタブを新設しました。</t>
    <rPh sb="2" eb="7">
      <t>ジュキュウシャジョウホウ</t>
    </rPh>
    <rPh sb="7" eb="9">
      <t>ニュウリョク</t>
    </rPh>
    <rPh sb="13" eb="14">
      <t>ナイ</t>
    </rPh>
    <rPh sb="23" eb="25">
      <t>シンセツ</t>
    </rPh>
    <phoneticPr fontId="1"/>
  </si>
  <si>
    <t>・　受給者情報シートにeLTAXデータ出力ボタンを新設しました。</t>
    <rPh sb="2" eb="5">
      <t>ジュキュウシャ</t>
    </rPh>
    <rPh sb="5" eb="7">
      <t>ジョウホウ</t>
    </rPh>
    <rPh sb="19" eb="21">
      <t>シュツリョク</t>
    </rPh>
    <rPh sb="25" eb="27">
      <t>シンセツ</t>
    </rPh>
    <phoneticPr fontId="1"/>
  </si>
  <si>
    <t>・　令和８年度年末調整のしかた</t>
    <rPh sb="2" eb="4">
      <t>レイワ</t>
    </rPh>
    <rPh sb="5" eb="7">
      <t>ネンド</t>
    </rPh>
    <rPh sb="7" eb="11">
      <t>ネンマツチョウセイ</t>
    </rPh>
    <phoneticPr fontId="1"/>
  </si>
  <si>
    <t>・　令和8年分　給与所得の源泉徴収票等の法定調書の作成と提出の手引</t>
    <phoneticPr fontId="1"/>
  </si>
  <si>
    <t>・　みなし提出の特例</t>
    <rPh sb="5" eb="7">
      <t>テイシュツ</t>
    </rPh>
    <rPh sb="8" eb="10">
      <t>トクレイ</t>
    </rPh>
    <phoneticPr fontId="1"/>
  </si>
  <si>
    <t>・　法定調書の電子提出義務化</t>
    <rPh sb="2" eb="6">
      <t>ホウテイチョウショ</t>
    </rPh>
    <rPh sb="7" eb="11">
      <t>デンシテイシュツ</t>
    </rPh>
    <rPh sb="11" eb="14">
      <t>ギムカ</t>
    </rPh>
    <phoneticPr fontId="1"/>
  </si>
  <si>
    <t>システム</t>
    <phoneticPr fontId="1"/>
  </si>
  <si>
    <t>A.　初めて使うのですが、マクロがブロックされて使えません。</t>
    <rPh sb="3" eb="4">
      <t>ハジ</t>
    </rPh>
    <rPh sb="6" eb="7">
      <t>ツカ</t>
    </rPh>
    <rPh sb="24" eb="25">
      <t>ツカ</t>
    </rPh>
    <phoneticPr fontId="1"/>
  </si>
  <si>
    <t>　①　ファイルを右クリック　②プロパティをクリック　③　セキュリティ項目の「許可する」にチェック</t>
    <rPh sb="8" eb="9">
      <t>ミギ</t>
    </rPh>
    <rPh sb="34" eb="36">
      <t>コウモク</t>
    </rPh>
    <rPh sb="38" eb="40">
      <t>キョカ</t>
    </rPh>
    <phoneticPr fontId="1"/>
  </si>
  <si>
    <t>Q.　ダウンロードしたファイルを使う場合、最初に以下のマクロブロック解除の手順が必要となります。</t>
    <rPh sb="16" eb="17">
      <t>ツカ</t>
    </rPh>
    <rPh sb="18" eb="20">
      <t>バアイ</t>
    </rPh>
    <rPh sb="21" eb="23">
      <t>サイショ</t>
    </rPh>
    <rPh sb="24" eb="26">
      <t>イカ</t>
    </rPh>
    <rPh sb="34" eb="36">
      <t>カイジョ</t>
    </rPh>
    <rPh sb="37" eb="39">
      <t>テジュン</t>
    </rPh>
    <rPh sb="40" eb="42">
      <t>ヒツヨウ</t>
    </rPh>
    <phoneticPr fontId="1"/>
  </si>
  <si>
    <t>Q.　共有サーバーにファイルを保存している場合、開く都度、マクロブロック解除の手順が必要となります。</t>
    <rPh sb="3" eb="5">
      <t>キョウユウ</t>
    </rPh>
    <rPh sb="15" eb="17">
      <t>ホゾン</t>
    </rPh>
    <rPh sb="21" eb="23">
      <t>バアイ</t>
    </rPh>
    <rPh sb="24" eb="25">
      <t>ヒラ</t>
    </rPh>
    <rPh sb="26" eb="28">
      <t>ツド</t>
    </rPh>
    <rPh sb="36" eb="38">
      <t>カイジョ</t>
    </rPh>
    <rPh sb="39" eb="41">
      <t>テジュン</t>
    </rPh>
    <rPh sb="42" eb="44">
      <t>ヒツヨウ</t>
    </rPh>
    <phoneticPr fontId="1"/>
  </si>
  <si>
    <t>A.　オートメーションエラーが発生して使えません。</t>
    <rPh sb="15" eb="17">
      <t>ハッセイ</t>
    </rPh>
    <rPh sb="19" eb="20">
      <t>ツカ</t>
    </rPh>
    <phoneticPr fontId="1"/>
  </si>
  <si>
    <t>Q.　公式サイトに解決法を記載してあります。</t>
    <rPh sb="3" eb="5">
      <t>コウシキ</t>
    </rPh>
    <rPh sb="9" eb="12">
      <t>カイケツホウ</t>
    </rPh>
    <rPh sb="13" eb="15">
      <t>キサイ</t>
    </rPh>
    <phoneticPr fontId="1"/>
  </si>
  <si>
    <t>https://www.nta.go.jp/taxes/shiraberu/taxanswer/shotoku/1411.htm</t>
  </si>
  <si>
    <t>Q.　所得金額調整控除の内容について</t>
    <rPh sb="3" eb="5">
      <t>ショトク</t>
    </rPh>
    <rPh sb="5" eb="7">
      <t>キンガク</t>
    </rPh>
    <rPh sb="7" eb="9">
      <t>チョウセイ</t>
    </rPh>
    <rPh sb="9" eb="11">
      <t>コウジョ</t>
    </rPh>
    <rPh sb="12" eb="14">
      <t>ナイヨウ</t>
    </rPh>
    <phoneticPr fontId="1"/>
  </si>
  <si>
    <t>https://www.nta.go.jp/taxes/shiraberu/taxanswer/shotoku/1191.htm</t>
  </si>
  <si>
    <t>Q.　配偶者控除の内容について</t>
    <rPh sb="3" eb="6">
      <t>ハイグウシャ</t>
    </rPh>
    <rPh sb="6" eb="8">
      <t>コウジョ</t>
    </rPh>
    <rPh sb="9" eb="11">
      <t>ナイヨウ</t>
    </rPh>
    <phoneticPr fontId="1"/>
  </si>
  <si>
    <t>https://www.nta.go.jp/taxes/shiraberu/taxanswer/shotoku/1195.htm</t>
  </si>
  <si>
    <t>Q.　配偶者特別控除の内容について</t>
    <rPh sb="3" eb="6">
      <t>ハイグウシャ</t>
    </rPh>
    <rPh sb="6" eb="8">
      <t>トクベツ</t>
    </rPh>
    <rPh sb="8" eb="10">
      <t>コウジョ</t>
    </rPh>
    <rPh sb="11" eb="13">
      <t>ナイヨウ</t>
    </rPh>
    <phoneticPr fontId="1"/>
  </si>
  <si>
    <t>https://www.nta.go.jp/taxes/shiraberu/taxanswer/yogo/senmon.htm#word2</t>
  </si>
  <si>
    <t>Q.　合計所得金額、控除対象配偶者、控除対象扶養親族など用語の意義</t>
    <rPh sb="3" eb="5">
      <t>ゴウケイ</t>
    </rPh>
    <rPh sb="5" eb="7">
      <t>ショトク</t>
    </rPh>
    <rPh sb="7" eb="9">
      <t>キンガク</t>
    </rPh>
    <rPh sb="10" eb="12">
      <t>コウジョ</t>
    </rPh>
    <rPh sb="12" eb="14">
      <t>タイショウ</t>
    </rPh>
    <rPh sb="14" eb="17">
      <t>ハイグウシャ</t>
    </rPh>
    <rPh sb="18" eb="20">
      <t>コウジョ</t>
    </rPh>
    <rPh sb="20" eb="22">
      <t>タイショウ</t>
    </rPh>
    <rPh sb="22" eb="24">
      <t>フヨウ</t>
    </rPh>
    <rPh sb="24" eb="26">
      <t>シンゾク</t>
    </rPh>
    <rPh sb="28" eb="30">
      <t>ヨウゴ</t>
    </rPh>
    <rPh sb="31" eb="33">
      <t>イギ</t>
    </rPh>
    <phoneticPr fontId="1"/>
  </si>
  <si>
    <t>1</t>
    <phoneticPr fontId="1"/>
  </si>
  <si>
    <t>2</t>
    <phoneticPr fontId="1"/>
  </si>
  <si>
    <t>3</t>
    <phoneticPr fontId="1"/>
  </si>
  <si>
    <t>4</t>
    <phoneticPr fontId="1"/>
  </si>
  <si>
    <t>5</t>
    <phoneticPr fontId="1"/>
  </si>
  <si>
    <t>6</t>
    <phoneticPr fontId="1"/>
  </si>
  <si>
    <t>7</t>
    <phoneticPr fontId="1"/>
  </si>
  <si>
    <t>8</t>
    <phoneticPr fontId="1"/>
  </si>
  <si>
    <t>9</t>
    <phoneticPr fontId="1"/>
  </si>
  <si>
    <t>10</t>
    <phoneticPr fontId="1"/>
  </si>
  <si>
    <t>11</t>
    <phoneticPr fontId="1"/>
  </si>
  <si>
    <t>12</t>
    <phoneticPr fontId="1"/>
  </si>
  <si>
    <t>Q.　生命保険料控除の内容について</t>
    <rPh sb="3" eb="8">
      <t>セイメイホケンリョウ</t>
    </rPh>
    <rPh sb="8" eb="10">
      <t>コウジョ</t>
    </rPh>
    <rPh sb="11" eb="13">
      <t>ナイヨウ</t>
    </rPh>
    <phoneticPr fontId="1"/>
  </si>
  <si>
    <t>保険料</t>
    <rPh sb="0" eb="3">
      <t>ホケンリョウ</t>
    </rPh>
    <phoneticPr fontId="1"/>
  </si>
  <si>
    <t>https://www.nta.go.jp/taxes/shiraberu/taxanswer/shotoku/1145.htm</t>
  </si>
  <si>
    <t>Q.　地震保険料控除の内容について</t>
    <rPh sb="3" eb="5">
      <t>ジシン</t>
    </rPh>
    <rPh sb="5" eb="8">
      <t>ホケンリョウ</t>
    </rPh>
    <rPh sb="8" eb="10">
      <t>コウジョ</t>
    </rPh>
    <rPh sb="11" eb="13">
      <t>ナイヨウ</t>
    </rPh>
    <phoneticPr fontId="1"/>
  </si>
  <si>
    <t>https://www.nta.go.jp/taxes/shiraberu/taxanswer/shotoku/1140.htm</t>
    <phoneticPr fontId="1"/>
  </si>
  <si>
    <t>本人</t>
    <rPh sb="0" eb="2">
      <t>ホンニン</t>
    </rPh>
    <phoneticPr fontId="1"/>
  </si>
  <si>
    <t>配偶者・扶養</t>
    <rPh sb="0" eb="3">
      <t>ハイグウシャ</t>
    </rPh>
    <rPh sb="4" eb="6">
      <t>フヨウ</t>
    </rPh>
    <phoneticPr fontId="1"/>
  </si>
  <si>
    <t>住宅ローン控除</t>
    <rPh sb="0" eb="2">
      <t>ジュウタク</t>
    </rPh>
    <rPh sb="5" eb="7">
      <t>コウジョ</t>
    </rPh>
    <phoneticPr fontId="1"/>
  </si>
  <si>
    <t>Q.　住宅借入金等特別控除の区分について</t>
    <rPh sb="3" eb="5">
      <t>ジュウタク</t>
    </rPh>
    <rPh sb="5" eb="7">
      <t>カリイレ</t>
    </rPh>
    <rPh sb="7" eb="8">
      <t>キン</t>
    </rPh>
    <rPh sb="8" eb="9">
      <t>トウ</t>
    </rPh>
    <rPh sb="9" eb="11">
      <t>トクベツ</t>
    </rPh>
    <rPh sb="11" eb="13">
      <t>コウジョ</t>
    </rPh>
    <rPh sb="14" eb="16">
      <t>クブン</t>
    </rPh>
    <phoneticPr fontId="1"/>
  </si>
  <si>
    <t>https://www.nta.go.jp/publication/pamph/hotei/tebiki2026/PDF/02.pdf</t>
  </si>
  <si>
    <t>摘要</t>
    <rPh sb="0" eb="2">
      <t>テキヨウ</t>
    </rPh>
    <phoneticPr fontId="1"/>
  </si>
  <si>
    <t>Q.　摘要欄の記載内容について</t>
    <rPh sb="3" eb="5">
      <t>テキヨウ</t>
    </rPh>
    <rPh sb="5" eb="6">
      <t>ラン</t>
    </rPh>
    <rPh sb="7" eb="9">
      <t>キサイ</t>
    </rPh>
    <rPh sb="9" eb="11">
      <t>ナイヨウ</t>
    </rPh>
    <phoneticPr fontId="1"/>
  </si>
  <si>
    <t>A.　法定調書の手引き　８ページ参照</t>
    <rPh sb="3" eb="7">
      <t>ホウテイチョウショ</t>
    </rPh>
    <rPh sb="8" eb="10">
      <t>テビ</t>
    </rPh>
    <rPh sb="16" eb="18">
      <t>サンショウ</t>
    </rPh>
    <phoneticPr fontId="1"/>
  </si>
  <si>
    <t>A.　法定調書の手引き　１１～１２ページ参照</t>
    <rPh sb="3" eb="7">
      <t>ホウテイチョウショ</t>
    </rPh>
    <rPh sb="8" eb="10">
      <t>テビ</t>
    </rPh>
    <rPh sb="20" eb="22">
      <t>サンショウ</t>
    </rPh>
    <phoneticPr fontId="1"/>
  </si>
  <si>
    <t>https://www.nta.go.jp/law/shitsugi/hotei/7/18.htm</t>
  </si>
  <si>
    <t>条約免税</t>
    <rPh sb="0" eb="4">
      <t>ジョウヤクメンゼイ</t>
    </rPh>
    <phoneticPr fontId="1"/>
  </si>
  <si>
    <t>Q.　条約免税の適用欄記載について</t>
    <rPh sb="3" eb="5">
      <t>ジョウヤク</t>
    </rPh>
    <rPh sb="5" eb="7">
      <t>メンゼイ</t>
    </rPh>
    <rPh sb="8" eb="10">
      <t>テキヨウ</t>
    </rPh>
    <rPh sb="10" eb="11">
      <t>ラン</t>
    </rPh>
    <rPh sb="11" eb="13">
      <t>キサイ</t>
    </rPh>
    <phoneticPr fontId="1"/>
  </si>
  <si>
    <t>A.　印刷時に源泉徴収簿、源泉徴収票の縦横比がずれてしまいます。</t>
    <rPh sb="3" eb="5">
      <t>インサツ</t>
    </rPh>
    <rPh sb="5" eb="6">
      <t>ジ</t>
    </rPh>
    <rPh sb="7" eb="9">
      <t>ゲンセン</t>
    </rPh>
    <rPh sb="9" eb="11">
      <t>チョウシュウ</t>
    </rPh>
    <rPh sb="11" eb="12">
      <t>ボ</t>
    </rPh>
    <rPh sb="13" eb="15">
      <t>ゲンセン</t>
    </rPh>
    <rPh sb="15" eb="18">
      <t>チョウシュウヒョウ</t>
    </rPh>
    <rPh sb="19" eb="22">
      <t>ジュウオウヒ</t>
    </rPh>
    <phoneticPr fontId="1"/>
  </si>
  <si>
    <t>Q.　ディスプレイの表示倍率を１００％に設定してください。</t>
    <rPh sb="10" eb="12">
      <t>ヒョウジ</t>
    </rPh>
    <rPh sb="12" eb="14">
      <t>バイリツ</t>
    </rPh>
    <rPh sb="20" eb="22">
      <t>セッテイ</t>
    </rPh>
    <phoneticPr fontId="1"/>
  </si>
  <si>
    <t>　　デスクトップ右クリック→ディスプレイ設定クリック→拡大縮小を１００％にする</t>
    <rPh sb="8" eb="9">
      <t>ミギ</t>
    </rPh>
    <rPh sb="20" eb="22">
      <t>セッテイ</t>
    </rPh>
    <rPh sb="27" eb="31">
      <t>カクダイシュクショウ</t>
    </rPh>
    <phoneticPr fontId="1"/>
  </si>
  <si>
    <t>A.　一度マクロブロック解除したのですが、ファイルを閉じて次開くと、再びマクロがブロックされてしまいます。</t>
    <rPh sb="3" eb="5">
      <t>イチド</t>
    </rPh>
    <rPh sb="12" eb="14">
      <t>カイジョ</t>
    </rPh>
    <rPh sb="26" eb="27">
      <t>ト</t>
    </rPh>
    <rPh sb="29" eb="31">
      <t>ツギヒラ</t>
    </rPh>
    <rPh sb="34" eb="35">
      <t>フタタ</t>
    </rPh>
    <phoneticPr fontId="1"/>
  </si>
  <si>
    <t>　　またメールアドレスを間違えているとメールが届きません。その場合、購入サイト下部のお問合せフォームからご連絡ください。</t>
    <rPh sb="12" eb="14">
      <t>マチガ</t>
    </rPh>
    <rPh sb="23" eb="24">
      <t>トド</t>
    </rPh>
    <rPh sb="31" eb="33">
      <t>バアイ</t>
    </rPh>
    <rPh sb="34" eb="36">
      <t>コウニュウ</t>
    </rPh>
    <rPh sb="39" eb="41">
      <t>カブ</t>
    </rPh>
    <rPh sb="43" eb="45">
      <t>トイアワ</t>
    </rPh>
    <rPh sb="53" eb="55">
      <t>レンラク</t>
    </rPh>
    <phoneticPr fontId="1"/>
  </si>
  <si>
    <t>A.　登録メールアドレスを変更したい。</t>
    <rPh sb="3" eb="5">
      <t>トウロク</t>
    </rPh>
    <rPh sb="13" eb="15">
      <t>ヘンコウ</t>
    </rPh>
    <phoneticPr fontId="1"/>
  </si>
  <si>
    <t>Q.　アカウント情報は当方では管理していないので、ストアーズよくある質問をご覧ください。</t>
    <rPh sb="8" eb="10">
      <t>ジョウホウ</t>
    </rPh>
    <rPh sb="11" eb="13">
      <t>トウホウ</t>
    </rPh>
    <rPh sb="15" eb="17">
      <t>カンリ</t>
    </rPh>
    <rPh sb="34" eb="36">
      <t>シツモン</t>
    </rPh>
    <rPh sb="38" eb="39">
      <t>ラン</t>
    </rPh>
    <phoneticPr fontId="1"/>
  </si>
  <si>
    <t>https://faq.stores.jp/hc/ja/sections/27477365706521-%E3%83%AD%E3%82%B0%E3%82%A4%E3%83%B3-%E4%BC%9A%E5%93%A1%E7%99%BB%E9%8C%B2</t>
  </si>
  <si>
    <t>給料</t>
    <phoneticPr fontId="1"/>
  </si>
  <si>
    <t>要</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</si>
</sst>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Red]&quot;-&quot;#,##0"/>
    <numFmt numFmtId="177" formatCode="#,##0;&quot;△ &quot;#,##0"/>
    <numFmt numFmtId="178" formatCode="0;\-0;;@"/>
    <numFmt numFmtId="179" formatCode="#,###;\-#,###;;@"/>
    <numFmt numFmtId="180" formatCode="#,###;&quot;△&quot;#,###;;@"/>
    <numFmt numFmtId="181" formatCode="#,###"/>
    <numFmt numFmtId="182" formatCode="0_);\(0\)"/>
    <numFmt numFmtId="183" formatCode="###;[Red]\-###"/>
    <numFmt numFmtId="184" formatCode="0;;;@"/>
    <numFmt numFmtId="185" formatCode="0.000;\-0.000;;@"/>
    <numFmt numFmtId="186" formatCode="#"/>
    <numFmt numFmtId="187" formatCode="00"/>
    <numFmt numFmtId="188" formatCode="###"/>
    <numFmt numFmtId="189" formatCode="0_ "/>
    <numFmt numFmtId="190" formatCode="0_);[Red]\(0\)"/>
  </numFmts>
  <fonts count="156">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color theme="1"/>
      <name val="ＭＳ Ｐ明朝"/>
      <family val="1"/>
      <charset val="128"/>
    </font>
    <font>
      <sz val="11"/>
      <color theme="1"/>
      <name val="ＭＳ Ｐゴシック"/>
      <family val="3"/>
      <charset val="128"/>
    </font>
    <font>
      <sz val="8"/>
      <color theme="1"/>
      <name val="ＭＳ Ｐ明朝"/>
      <family val="1"/>
      <charset val="128"/>
    </font>
    <font>
      <sz val="11"/>
      <color rgb="FF000000"/>
      <name val="ＭＳ Ｐゴシック"/>
      <family val="3"/>
      <charset val="128"/>
    </font>
    <font>
      <sz val="10"/>
      <color theme="1"/>
      <name val="ＭＳ Ｐ明朝"/>
      <family val="1"/>
      <charset val="128"/>
    </font>
    <font>
      <sz val="9"/>
      <color theme="1"/>
      <name val="ＭＳ Ｐ明朝"/>
      <family val="1"/>
      <charset val="128"/>
    </font>
    <font>
      <sz val="7"/>
      <color theme="1"/>
      <name val="ＭＳ Ｐ明朝"/>
      <family val="1"/>
      <charset val="128"/>
    </font>
    <font>
      <sz val="6"/>
      <name val="ＭＳ Ｐゴシック"/>
      <family val="3"/>
      <charset val="128"/>
    </font>
    <font>
      <sz val="10"/>
      <color theme="1"/>
      <name val="ＭＳ 明朝"/>
      <family val="1"/>
      <charset val="128"/>
    </font>
    <font>
      <b/>
      <sz val="11"/>
      <color theme="1"/>
      <name val="ＭＳ Ｐゴシック"/>
      <family val="3"/>
      <charset val="128"/>
      <scheme val="minor"/>
    </font>
    <font>
      <sz val="11"/>
      <color theme="1"/>
      <name val="ＭＳ Ｐゴシック"/>
      <family val="3"/>
      <charset val="128"/>
      <scheme val="minor"/>
    </font>
    <font>
      <b/>
      <sz val="18"/>
      <color theme="1"/>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sz val="8"/>
      <color theme="1"/>
      <name val="ＭＳ Ｐゴシック"/>
      <family val="2"/>
      <charset val="128"/>
      <scheme val="minor"/>
    </font>
    <font>
      <sz val="7"/>
      <color theme="1"/>
      <name val="ＭＳ Ｐゴシック"/>
      <family val="2"/>
      <charset val="128"/>
      <scheme val="minor"/>
    </font>
    <font>
      <sz val="11"/>
      <color theme="1"/>
      <name val="ＭＳ 明朝"/>
      <family val="1"/>
      <charset val="128"/>
    </font>
    <font>
      <sz val="7"/>
      <color indexed="8"/>
      <name val="ＭＳ 明朝"/>
      <family val="1"/>
      <charset val="128"/>
    </font>
    <font>
      <sz val="6"/>
      <color indexed="8"/>
      <name val="ＭＳ 明朝"/>
      <family val="1"/>
      <charset val="128"/>
    </font>
    <font>
      <sz val="9"/>
      <color indexed="8"/>
      <name val="ＭＳ 明朝"/>
      <family val="1"/>
      <charset val="128"/>
    </font>
    <font>
      <sz val="10"/>
      <color indexed="8"/>
      <name val="ＭＳ 明朝"/>
      <family val="1"/>
      <charset val="128"/>
    </font>
    <font>
      <sz val="8"/>
      <color indexed="8"/>
      <name val="ＭＳ 明朝"/>
      <family val="1"/>
      <charset val="128"/>
    </font>
    <font>
      <sz val="9"/>
      <color theme="1"/>
      <name val="ＭＳ 明朝"/>
      <family val="1"/>
      <charset val="128"/>
    </font>
    <font>
      <sz val="8"/>
      <color theme="1"/>
      <name val="ＭＳ 明朝"/>
      <family val="1"/>
      <charset val="128"/>
    </font>
    <font>
      <sz val="14"/>
      <color indexed="8"/>
      <name val="ＭＳ 明朝"/>
      <family val="1"/>
      <charset val="128"/>
    </font>
    <font>
      <sz val="11"/>
      <color indexed="8"/>
      <name val="ＭＳ 明朝"/>
      <family val="1"/>
      <charset val="128"/>
    </font>
    <font>
      <sz val="12"/>
      <color indexed="8"/>
      <name val="ＭＳ 明朝"/>
      <family val="1"/>
      <charset val="128"/>
    </font>
    <font>
      <sz val="12"/>
      <color theme="1"/>
      <name val="ＭＳ 明朝"/>
      <family val="1"/>
      <charset val="128"/>
    </font>
    <font>
      <sz val="14"/>
      <color theme="1"/>
      <name val="ＭＳ 明朝"/>
      <family val="1"/>
      <charset val="128"/>
    </font>
    <font>
      <sz val="16"/>
      <color indexed="8"/>
      <name val="ＭＳ 明朝"/>
      <family val="1"/>
      <charset val="128"/>
    </font>
    <font>
      <sz val="16"/>
      <color theme="1"/>
      <name val="ＭＳ 明朝"/>
      <family val="1"/>
      <charset val="128"/>
    </font>
    <font>
      <sz val="18"/>
      <color theme="1"/>
      <name val="ＭＳ 明朝"/>
      <family val="1"/>
      <charset val="128"/>
    </font>
    <font>
      <sz val="20"/>
      <color theme="1"/>
      <name val="ＭＳ 明朝"/>
      <family val="1"/>
      <charset val="128"/>
    </font>
    <font>
      <sz val="18"/>
      <color indexed="8"/>
      <name val="ＭＳ 明朝"/>
      <family val="1"/>
      <charset val="128"/>
    </font>
    <font>
      <sz val="22"/>
      <color indexed="8"/>
      <name val="ＭＳ 明朝"/>
      <family val="1"/>
      <charset val="128"/>
    </font>
    <font>
      <sz val="22"/>
      <color theme="1"/>
      <name val="ＭＳ 明朝"/>
      <family val="1"/>
      <charset val="128"/>
    </font>
    <font>
      <sz val="10"/>
      <color theme="1"/>
      <name val="ＭＳ Ｐゴシック"/>
      <family val="2"/>
      <charset val="128"/>
      <scheme val="minor"/>
    </font>
    <font>
      <strike/>
      <sz val="8"/>
      <color theme="1"/>
      <name val="ＭＳ Ｐゴシック"/>
      <family val="2"/>
      <charset val="128"/>
      <scheme val="minor"/>
    </font>
    <font>
      <b/>
      <sz val="24"/>
      <color theme="1"/>
      <name val="ＭＳ Ｐゴシック"/>
      <family val="3"/>
      <charset val="128"/>
      <scheme val="minor"/>
    </font>
    <font>
      <u/>
      <sz val="11"/>
      <color theme="10"/>
      <name val="ＭＳ Ｐゴシック"/>
      <family val="3"/>
      <charset val="128"/>
    </font>
    <font>
      <sz val="12"/>
      <color theme="1"/>
      <name val="ＭＳ Ｐゴシック"/>
      <family val="2"/>
      <charset val="128"/>
      <scheme val="minor"/>
    </font>
    <font>
      <sz val="7"/>
      <color theme="1"/>
      <name val="ＭＳ 明朝"/>
      <family val="1"/>
      <charset val="128"/>
    </font>
    <font>
      <sz val="13"/>
      <color theme="1"/>
      <name val="ＭＳ 明朝"/>
      <family val="1"/>
      <charset val="128"/>
    </font>
    <font>
      <sz val="16"/>
      <color theme="1"/>
      <name val="ＭＳ Ｐゴシック"/>
      <family val="2"/>
      <charset val="128"/>
      <scheme val="minor"/>
    </font>
    <font>
      <sz val="24"/>
      <color theme="1"/>
      <name val="ＭＳ 明朝"/>
      <family val="1"/>
      <charset val="128"/>
    </font>
    <font>
      <sz val="26"/>
      <color theme="1"/>
      <name val="ＭＳ Ｐゴシック"/>
      <family val="3"/>
      <charset val="128"/>
    </font>
    <font>
      <sz val="9"/>
      <name val="ＭＳ ゴシック"/>
      <family val="3"/>
      <charset val="128"/>
    </font>
    <font>
      <b/>
      <sz val="11"/>
      <color rgb="FFFF0000"/>
      <name val="ＭＳ Ｐゴシック"/>
      <family val="3"/>
      <charset val="128"/>
      <scheme val="minor"/>
    </font>
    <font>
      <b/>
      <sz val="11"/>
      <color theme="1"/>
      <name val="ＭＳ ゴシック"/>
      <family val="3"/>
      <charset val="128"/>
    </font>
    <font>
      <sz val="10"/>
      <name val="ＭＳ 明朝"/>
      <family val="1"/>
      <charset val="128"/>
    </font>
    <font>
      <sz val="12"/>
      <name val="ＭＳ 明朝"/>
      <family val="1"/>
      <charset val="128"/>
    </font>
    <font>
      <sz val="11"/>
      <name val="ＭＳ 明朝"/>
      <family val="1"/>
      <charset val="128"/>
    </font>
    <font>
      <sz val="9"/>
      <name val="ＭＳ 明朝"/>
      <family val="1"/>
      <charset val="128"/>
    </font>
    <font>
      <sz val="32"/>
      <name val="ＭＳ 明朝"/>
      <family val="1"/>
      <charset val="128"/>
    </font>
    <font>
      <sz val="14"/>
      <name val="ＭＳ 明朝"/>
      <family val="1"/>
      <charset val="128"/>
    </font>
    <font>
      <sz val="20"/>
      <name val="ＭＳ 明朝"/>
      <family val="1"/>
      <charset val="128"/>
    </font>
    <font>
      <sz val="16"/>
      <name val="ＭＳ 明朝"/>
      <family val="1"/>
      <charset val="128"/>
    </font>
    <font>
      <sz val="18"/>
      <name val="ＭＳ 明朝"/>
      <family val="1"/>
      <charset val="128"/>
    </font>
    <font>
      <sz val="7"/>
      <name val="ＭＳ 明朝"/>
      <family val="1"/>
      <charset val="128"/>
    </font>
    <font>
      <sz val="6"/>
      <name val="ＭＳ 明朝"/>
      <family val="1"/>
      <charset val="128"/>
    </font>
    <font>
      <sz val="22"/>
      <name val="ＭＳ 明朝"/>
      <family val="1"/>
      <charset val="128"/>
    </font>
    <font>
      <sz val="11"/>
      <name val="ＭＳ Ｐゴシック"/>
      <family val="2"/>
      <charset val="128"/>
      <scheme val="minor"/>
    </font>
    <font>
      <sz val="8"/>
      <name val="ＭＳ 明朝"/>
      <family val="1"/>
      <charset val="128"/>
    </font>
    <font>
      <sz val="12"/>
      <name val="ＭＳ Ｐゴシック"/>
      <family val="2"/>
      <charset val="128"/>
      <scheme val="minor"/>
    </font>
    <font>
      <b/>
      <sz val="22"/>
      <color theme="1"/>
      <name val="ＭＳ Ｐゴシック"/>
      <family val="3"/>
      <charset val="128"/>
      <scheme val="minor"/>
    </font>
    <font>
      <b/>
      <sz val="65"/>
      <color theme="1"/>
      <name val="ＭＳ Ｐゴシック"/>
      <family val="3"/>
      <charset val="128"/>
    </font>
    <font>
      <b/>
      <sz val="14"/>
      <color theme="1"/>
      <name val="ＭＳ Ｐゴシック"/>
      <family val="3"/>
      <charset val="128"/>
      <scheme val="minor"/>
    </font>
    <font>
      <sz val="9"/>
      <color theme="1"/>
      <name val="ＭＳ Ｐゴシック"/>
      <family val="3"/>
      <charset val="128"/>
    </font>
    <font>
      <b/>
      <sz val="18"/>
      <color theme="1"/>
      <name val="ＭＳ Ｐゴシック"/>
      <family val="3"/>
      <charset val="128"/>
    </font>
    <font>
      <sz val="8"/>
      <color theme="1"/>
      <name val="ＭＳ Ｐゴシック"/>
      <family val="3"/>
      <charset val="128"/>
    </font>
    <font>
      <sz val="10"/>
      <color theme="1"/>
      <name val="ＭＳ Ｐゴシック"/>
      <family val="3"/>
      <charset val="128"/>
    </font>
    <font>
      <sz val="11"/>
      <color indexed="8"/>
      <name val="ＭＳ Ｐゴシック"/>
      <family val="3"/>
      <charset val="128"/>
    </font>
    <font>
      <sz val="12"/>
      <color theme="1"/>
      <name val="ＭＳ Ｐゴシック"/>
      <family val="3"/>
      <charset val="128"/>
    </font>
    <font>
      <sz val="7"/>
      <color theme="1" tint="0.499984740745262"/>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9"/>
      <name val="ＭＳ Ｐゴシック"/>
      <family val="3"/>
      <charset val="128"/>
    </font>
    <font>
      <sz val="11"/>
      <name val="ＭＳ Ｐゴシック"/>
      <family val="3"/>
      <charset val="128"/>
    </font>
    <font>
      <sz val="11"/>
      <color theme="0" tint="-0.499984740745262"/>
      <name val="ＭＳ Ｐゴシック"/>
      <family val="3"/>
      <charset val="128"/>
    </font>
    <font>
      <sz val="16"/>
      <name val="ＭＳ Ｐゴシック"/>
      <family val="3"/>
      <charset val="128"/>
    </font>
    <font>
      <sz val="7"/>
      <name val="ＭＳ Ｐゴシック"/>
      <family val="3"/>
      <charset val="128"/>
    </font>
    <font>
      <sz val="7"/>
      <color theme="0" tint="-0.499984740745262"/>
      <name val="ＭＳ Ｐゴシック"/>
      <family val="3"/>
      <charset val="128"/>
    </font>
    <font>
      <sz val="7"/>
      <color theme="1"/>
      <name val="ＭＳ Ｐゴシック"/>
      <family val="3"/>
      <charset val="128"/>
    </font>
    <font>
      <sz val="8"/>
      <color theme="1" tint="0.499984740745262"/>
      <name val="ＭＳ Ｐゴシック"/>
      <family val="3"/>
      <charset val="128"/>
    </font>
    <font>
      <sz val="9"/>
      <color theme="1" tint="0.499984740745262"/>
      <name val="ＭＳ Ｐゴシック"/>
      <family val="3"/>
      <charset val="128"/>
    </font>
    <font>
      <sz val="8"/>
      <color theme="0" tint="-0.499984740745262"/>
      <name val="ＭＳ Ｐゴシック"/>
      <family val="3"/>
      <charset val="128"/>
    </font>
    <font>
      <sz val="9"/>
      <color theme="0" tint="-0.499984740745262"/>
      <name val="ＭＳ Ｐゴシック"/>
      <family val="3"/>
      <charset val="128"/>
    </font>
    <font>
      <b/>
      <sz val="10"/>
      <color theme="1"/>
      <name val="ＭＳ Ｐゴシック"/>
      <family val="3"/>
      <charset val="128"/>
      <scheme val="minor"/>
    </font>
    <font>
      <sz val="11"/>
      <color theme="1"/>
      <name val="ＭＳ ゴシック"/>
      <family val="3"/>
      <charset val="128"/>
    </font>
    <font>
      <sz val="10"/>
      <color theme="1"/>
      <name val="ＭＳ ゴシック"/>
      <family val="3"/>
      <charset val="128"/>
    </font>
    <font>
      <sz val="11"/>
      <color theme="0" tint="-0.499984740745262"/>
      <name val="ＭＳ ゴシック"/>
      <family val="3"/>
      <charset val="128"/>
    </font>
    <font>
      <sz val="11"/>
      <color rgb="FFFF0000"/>
      <name val="ＭＳ Ｐゴシック"/>
      <family val="3"/>
      <charset val="128"/>
    </font>
    <font>
      <sz val="9"/>
      <color theme="1"/>
      <name val="ＭＳ Ｐゴシック"/>
      <family val="2"/>
      <charset val="128"/>
      <scheme val="minor"/>
    </font>
    <font>
      <sz val="8"/>
      <name val="ＭＳ Ｐゴシック"/>
      <family val="3"/>
      <charset val="128"/>
      <scheme val="minor"/>
    </font>
    <font>
      <b/>
      <sz val="16"/>
      <color theme="1"/>
      <name val="ＭＳ Ｐゴシック"/>
      <family val="3"/>
      <charset val="128"/>
      <scheme val="minor"/>
    </font>
    <font>
      <sz val="18"/>
      <color theme="1"/>
      <name val="ＭＳ Ｐゴシック"/>
      <family val="2"/>
      <charset val="128"/>
      <scheme val="minor"/>
    </font>
    <font>
      <sz val="6"/>
      <color theme="1"/>
      <name val="ＭＳ 明朝"/>
      <family val="1"/>
      <charset val="128"/>
    </font>
    <font>
      <sz val="9"/>
      <name val="ＭＳ Ｐゴシック"/>
      <family val="2"/>
      <charset val="128"/>
      <scheme val="minor"/>
    </font>
    <font>
      <b/>
      <strike/>
      <sz val="9"/>
      <color theme="1"/>
      <name val="ＭＳ Ｐゴシック"/>
      <family val="3"/>
      <charset val="128"/>
      <scheme val="minor"/>
    </font>
    <font>
      <strike/>
      <sz val="9"/>
      <color theme="1"/>
      <name val="ＭＳ Ｐゴシック"/>
      <family val="3"/>
      <charset val="128"/>
      <scheme val="minor"/>
    </font>
    <font>
      <b/>
      <strike/>
      <sz val="16"/>
      <color theme="1"/>
      <name val="ＭＳ Ｐゴシック"/>
      <family val="3"/>
      <charset val="128"/>
      <scheme val="minor"/>
    </font>
    <font>
      <b/>
      <sz val="14"/>
      <color rgb="FFFF0000"/>
      <name val="ＭＳ Ｐゴシック"/>
      <family val="3"/>
      <charset val="128"/>
    </font>
    <font>
      <b/>
      <sz val="65"/>
      <color rgb="FFFF0000"/>
      <name val="ＭＳ Ｐゴシック"/>
      <family val="3"/>
      <charset val="128"/>
    </font>
    <font>
      <sz val="13"/>
      <color theme="1"/>
      <name val="ＭＳ Ｐゴシック"/>
      <family val="2"/>
      <charset val="128"/>
      <scheme val="minor"/>
    </font>
    <font>
      <b/>
      <sz val="36"/>
      <color rgb="FFFF0000"/>
      <name val="ＭＳ Ｐゴシック"/>
      <family val="3"/>
      <charset val="128"/>
    </font>
    <font>
      <sz val="20"/>
      <color theme="1"/>
      <name val="ＭＳ Ｐゴシック"/>
      <family val="2"/>
      <charset val="128"/>
      <scheme val="minor"/>
    </font>
    <font>
      <sz val="12"/>
      <color theme="1"/>
      <name val="ＭＳ Ｐゴシック"/>
      <family val="3"/>
      <charset val="128"/>
      <scheme val="minor"/>
    </font>
    <font>
      <sz val="22"/>
      <color rgb="FFFF0000"/>
      <name val="ＭＳ Ｐゴシック"/>
      <family val="3"/>
      <charset val="128"/>
      <scheme val="minor"/>
    </font>
    <font>
      <sz val="14"/>
      <name val="ＭＳ Ｐゴシック"/>
      <family val="2"/>
      <charset val="128"/>
      <scheme val="minor"/>
    </font>
    <font>
      <sz val="14"/>
      <color theme="1"/>
      <name val="ＭＳ Ｐゴシック"/>
      <family val="3"/>
      <charset val="128"/>
      <scheme val="minor"/>
    </font>
    <font>
      <b/>
      <sz val="12"/>
      <color rgb="FFFF6600"/>
      <name val="ＭＳ Ｐゴシック"/>
      <family val="3"/>
      <charset val="128"/>
    </font>
    <font>
      <sz val="14"/>
      <color rgb="FFFF0000"/>
      <name val="ＭＳ Ｐゴシック"/>
      <family val="2"/>
      <charset val="128"/>
      <scheme val="minor"/>
    </font>
    <font>
      <b/>
      <sz val="14"/>
      <color rgb="FFFF6600"/>
      <name val="ＭＳ Ｐゴシック"/>
      <family val="3"/>
      <charset val="128"/>
    </font>
    <font>
      <b/>
      <sz val="11"/>
      <color rgb="FFFF6600"/>
      <name val="ＭＳ Ｐゴシック"/>
      <family val="3"/>
      <charset val="128"/>
    </font>
    <font>
      <b/>
      <sz val="11"/>
      <color rgb="FF000000"/>
      <name val="ＭＳ Ｐゴシック"/>
      <family val="3"/>
      <charset val="128"/>
    </font>
    <font>
      <b/>
      <sz val="11"/>
      <color theme="9" tint="-0.249977111117893"/>
      <name val="ＭＳ Ｐゴシック"/>
      <family val="3"/>
      <charset val="128"/>
      <scheme val="minor"/>
    </font>
    <font>
      <b/>
      <sz val="14"/>
      <color rgb="FF0070C0"/>
      <name val="ＭＳ Ｐゴシック"/>
      <family val="3"/>
      <charset val="128"/>
      <scheme val="minor"/>
    </font>
    <font>
      <b/>
      <sz val="14"/>
      <name val="ＭＳ Ｐゴシック"/>
      <family val="3"/>
      <charset val="128"/>
      <scheme val="minor"/>
    </font>
    <font>
      <u/>
      <sz val="16"/>
      <color theme="10"/>
      <name val="ＭＳ Ｐゴシック"/>
      <family val="3"/>
      <charset val="128"/>
    </font>
    <font>
      <sz val="5"/>
      <color theme="1"/>
      <name val="ＭＳ 明朝"/>
      <family val="1"/>
      <charset val="128"/>
    </font>
    <font>
      <sz val="11"/>
      <color rgb="FFFF0000"/>
      <name val="ＭＳ Ｐゴシック"/>
      <family val="2"/>
      <charset val="128"/>
      <scheme val="minor"/>
    </font>
    <font>
      <sz val="14"/>
      <color theme="1"/>
      <name val="ＭＳ Ｐゴシック"/>
      <family val="2"/>
      <charset val="128"/>
      <scheme val="minor"/>
    </font>
    <font>
      <b/>
      <sz val="20"/>
      <color theme="1"/>
      <name val="ＭＳ Ｐゴシック"/>
      <family val="3"/>
      <charset val="128"/>
      <scheme val="minor"/>
    </font>
    <font>
      <sz val="36"/>
      <color theme="1"/>
      <name val="ＭＳ 明朝"/>
      <family val="1"/>
      <charset val="128"/>
    </font>
    <font>
      <sz val="28"/>
      <color theme="1"/>
      <name val="ＭＳ 明朝"/>
      <family val="1"/>
      <charset val="128"/>
    </font>
    <font>
      <b/>
      <sz val="72"/>
      <color theme="1"/>
      <name val="ＭＳ 明朝"/>
      <family val="1"/>
      <charset val="128"/>
    </font>
    <font>
      <sz val="48"/>
      <color theme="1"/>
      <name val="ＭＳ 明朝"/>
      <family val="1"/>
      <charset val="128"/>
    </font>
    <font>
      <sz val="40"/>
      <color theme="1"/>
      <name val="ＭＳ 明朝"/>
      <family val="1"/>
      <charset val="128"/>
    </font>
    <font>
      <sz val="26"/>
      <color theme="1"/>
      <name val="ＭＳ 明朝"/>
      <family val="1"/>
      <charset val="128"/>
    </font>
    <font>
      <sz val="55"/>
      <color theme="1"/>
      <name val="ＭＳ 明朝"/>
      <family val="1"/>
      <charset val="128"/>
    </font>
    <font>
      <sz val="11"/>
      <color theme="1"/>
      <name val="ＭＳ Ｐゴシック"/>
      <family val="2"/>
      <scheme val="minor"/>
    </font>
    <font>
      <sz val="10"/>
      <name val="メイリオ"/>
      <family val="3"/>
      <charset val="128"/>
    </font>
    <font>
      <sz val="6"/>
      <name val="ＭＳ ゴシック"/>
      <family val="3"/>
      <charset val="128"/>
    </font>
    <font>
      <sz val="9"/>
      <name val="メイリオ"/>
      <family val="3"/>
      <charset val="128"/>
    </font>
    <font>
      <sz val="6"/>
      <name val="ＭＳ Ｐゴシック"/>
      <family val="3"/>
      <charset val="128"/>
      <scheme val="minor"/>
    </font>
    <font>
      <sz val="8"/>
      <color indexed="81"/>
      <name val="メイリオ"/>
      <family val="3"/>
      <charset val="128"/>
    </font>
    <font>
      <sz val="9"/>
      <color indexed="81"/>
      <name val="MS P ゴシック"/>
      <family val="3"/>
      <charset val="128"/>
    </font>
    <font>
      <sz val="60"/>
      <color theme="1"/>
      <name val="ＭＳ 明朝"/>
      <family val="1"/>
      <charset val="128"/>
    </font>
    <font>
      <sz val="36"/>
      <color theme="1"/>
      <name val="ＭＳ ゴシック"/>
      <family val="3"/>
      <charset val="128"/>
    </font>
    <font>
      <sz val="38"/>
      <color theme="1"/>
      <name val="ＭＳ ゴシック"/>
      <family val="3"/>
      <charset val="128"/>
    </font>
    <font>
      <sz val="38"/>
      <color theme="1"/>
      <name val="ＭＳ 明朝"/>
      <family val="1"/>
      <charset val="128"/>
    </font>
    <font>
      <sz val="30"/>
      <color theme="1"/>
      <name val="ＭＳ ゴシック"/>
      <family val="3"/>
      <charset val="128"/>
    </font>
    <font>
      <sz val="33"/>
      <color theme="1"/>
      <name val="ＭＳ ゴシック"/>
      <family val="3"/>
      <charset val="128"/>
    </font>
    <font>
      <sz val="19"/>
      <color theme="1"/>
      <name val="ＭＳ 明朝"/>
      <family val="1"/>
      <charset val="128"/>
    </font>
    <font>
      <sz val="32"/>
      <color theme="1"/>
      <name val="ＭＳ 明朝"/>
      <family val="1"/>
      <charset val="128"/>
    </font>
    <font>
      <sz val="48"/>
      <color theme="1"/>
      <name val="ＭＳ Ｐゴシック"/>
      <family val="2"/>
      <charset val="128"/>
      <scheme val="minor"/>
    </font>
    <font>
      <sz val="72"/>
      <color theme="1"/>
      <name val="ＭＳ 明朝"/>
      <family val="1"/>
      <charset val="128"/>
    </font>
    <font>
      <sz val="55"/>
      <color theme="1"/>
      <name val="ＭＳ ゴシック"/>
      <family val="3"/>
      <charset val="128"/>
    </font>
    <font>
      <b/>
      <sz val="9"/>
      <color rgb="FF000000"/>
      <name val="ＭＳ Ｐゴシック"/>
      <family val="3"/>
      <charset val="128"/>
    </font>
    <font>
      <sz val="28"/>
      <color theme="1"/>
      <name val="ＭＳ Ｐゴシック"/>
      <family val="3"/>
      <charset val="128"/>
    </font>
    <font>
      <b/>
      <sz val="14"/>
      <color rgb="FFFF0000"/>
      <name val="ＭＳ 明朝"/>
      <family val="1"/>
      <charset val="128"/>
    </font>
    <font>
      <b/>
      <sz val="72"/>
      <color rgb="FFFF0000"/>
      <name val="ＭＳ Ｐゴシック"/>
      <family val="3"/>
      <charset val="128"/>
    </font>
  </fonts>
  <fills count="16">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1"/>
        <bgColor indexed="64"/>
      </patternFill>
    </fill>
    <fill>
      <patternFill patternType="solid">
        <fgColor rgb="FF000000"/>
        <bgColor indexed="64"/>
      </patternFill>
    </fill>
    <fill>
      <patternFill patternType="lightGray"/>
    </fill>
    <fill>
      <patternFill patternType="solid">
        <fgColor theme="4" tint="0.79998168889431442"/>
        <bgColor indexed="64"/>
      </patternFill>
    </fill>
    <fill>
      <patternFill patternType="solid">
        <fgColor theme="3" tint="0.59999389629810485"/>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theme="5" tint="0.79998168889431442"/>
        <bgColor indexed="64"/>
      </patternFill>
    </fill>
  </fills>
  <borders count="181">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rgb="FF000000"/>
      </top>
      <bottom style="thin">
        <color indexed="64"/>
      </bottom>
      <diagonal/>
    </border>
    <border>
      <left style="thin">
        <color indexed="64"/>
      </left>
      <right/>
      <top style="thin">
        <color rgb="FF000000"/>
      </top>
      <bottom/>
      <diagonal/>
    </border>
    <border>
      <left style="thin">
        <color rgb="FF000000"/>
      </left>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right style="dotted">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dotted">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otted">
        <color indexed="64"/>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right/>
      <top style="dotted">
        <color indexed="64"/>
      </top>
      <bottom/>
      <diagonal/>
    </border>
    <border>
      <left style="thin">
        <color theme="3" tint="0.39991454817346722"/>
      </left>
      <right style="thin">
        <color theme="3" tint="0.39991454817346722"/>
      </right>
      <top/>
      <bottom/>
      <diagonal/>
    </border>
    <border>
      <left/>
      <right/>
      <top style="thin">
        <color rgb="FF0070C0"/>
      </top>
      <bottom/>
      <diagonal/>
    </border>
    <border>
      <left style="thin">
        <color rgb="FF0070C0"/>
      </left>
      <right style="thin">
        <color indexed="64"/>
      </right>
      <top style="thin">
        <color rgb="FF0070C0"/>
      </top>
      <bottom style="thin">
        <color rgb="FF0070C0"/>
      </bottom>
      <diagonal/>
    </border>
    <border>
      <left style="thin">
        <color indexed="64"/>
      </left>
      <right style="thin">
        <color indexed="64"/>
      </right>
      <top style="thin">
        <color rgb="FF0070C0"/>
      </top>
      <bottom style="thin">
        <color rgb="FF0070C0"/>
      </bottom>
      <diagonal/>
    </border>
    <border>
      <left style="thin">
        <color rgb="FF0070C0"/>
      </left>
      <right style="thin">
        <color indexed="64"/>
      </right>
      <top style="thin">
        <color rgb="FF0070C0"/>
      </top>
      <bottom style="thin">
        <color indexed="64"/>
      </bottom>
      <diagonal/>
    </border>
    <border>
      <left style="thin">
        <color indexed="64"/>
      </left>
      <right style="thin">
        <color indexed="64"/>
      </right>
      <top style="thin">
        <color rgb="FF0070C0"/>
      </top>
      <bottom style="thin">
        <color indexed="64"/>
      </bottom>
      <diagonal/>
    </border>
    <border>
      <left style="thin">
        <color rgb="FF0070C0"/>
      </left>
      <right style="thin">
        <color indexed="64"/>
      </right>
      <top style="thin">
        <color indexed="64"/>
      </top>
      <bottom style="thin">
        <color indexed="64"/>
      </bottom>
      <diagonal/>
    </border>
    <border>
      <left style="thin">
        <color rgb="FF0070C0"/>
      </left>
      <right style="thin">
        <color indexed="64"/>
      </right>
      <top style="thin">
        <color indexed="64"/>
      </top>
      <bottom style="thin">
        <color rgb="FF0070C0"/>
      </bottom>
      <diagonal/>
    </border>
    <border>
      <left style="thin">
        <color indexed="64"/>
      </left>
      <right style="thin">
        <color indexed="64"/>
      </right>
      <top style="thin">
        <color indexed="64"/>
      </top>
      <bottom style="thin">
        <color rgb="FF0070C0"/>
      </bottom>
      <diagonal/>
    </border>
    <border>
      <left style="thin">
        <color indexed="64"/>
      </left>
      <right style="thin">
        <color rgb="FF0070C0"/>
      </right>
      <top style="thin">
        <color indexed="64"/>
      </top>
      <bottom style="thin">
        <color indexed="64"/>
      </bottom>
      <diagonal/>
    </border>
    <border>
      <left style="thin">
        <color indexed="64"/>
      </left>
      <right style="thin">
        <color rgb="FF0070C0"/>
      </right>
      <top style="thin">
        <color rgb="FF0070C0"/>
      </top>
      <bottom style="thin">
        <color indexed="64"/>
      </bottom>
      <diagonal/>
    </border>
    <border>
      <left style="thin">
        <color indexed="64"/>
      </left>
      <right style="thin">
        <color rgb="FF0070C0"/>
      </right>
      <top style="thin">
        <color rgb="FF0070C0"/>
      </top>
      <bottom style="thin">
        <color rgb="FF0070C0"/>
      </bottom>
      <diagonal/>
    </border>
    <border>
      <left style="thin">
        <color rgb="FF0070C0"/>
      </left>
      <right style="thin">
        <color indexed="64"/>
      </right>
      <top style="thin">
        <color indexed="64"/>
      </top>
      <bottom/>
      <diagonal/>
    </border>
    <border>
      <left style="thin">
        <color indexed="64"/>
      </left>
      <right style="thin">
        <color rgb="FF0070C0"/>
      </right>
      <top style="thin">
        <color indexed="64"/>
      </top>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left style="thin">
        <color auto="1"/>
      </left>
      <right style="thin">
        <color theme="3" tint="0.39991454817346722"/>
      </right>
      <top style="thin">
        <color auto="1"/>
      </top>
      <bottom/>
      <diagonal/>
    </border>
    <border>
      <left style="thin">
        <color theme="3" tint="0.39991454817346722"/>
      </left>
      <right style="thin">
        <color theme="3" tint="0.39991454817346722"/>
      </right>
      <top style="thin">
        <color auto="1"/>
      </top>
      <bottom/>
      <diagonal/>
    </border>
    <border>
      <left style="thin">
        <color theme="3" tint="0.39991454817346722"/>
      </left>
      <right style="thin">
        <color auto="1"/>
      </right>
      <top style="thin">
        <color auto="1"/>
      </top>
      <bottom/>
      <diagonal/>
    </border>
    <border>
      <left style="thin">
        <color auto="1"/>
      </left>
      <right style="thin">
        <color theme="3" tint="0.39991454817346722"/>
      </right>
      <top/>
      <bottom/>
      <diagonal/>
    </border>
    <border>
      <left style="thin">
        <color theme="3" tint="0.39991454817346722"/>
      </left>
      <right style="thin">
        <color auto="1"/>
      </right>
      <top/>
      <bottom/>
      <diagonal/>
    </border>
    <border>
      <left style="thin">
        <color auto="1"/>
      </left>
      <right style="thin">
        <color theme="3" tint="0.39991454817346722"/>
      </right>
      <top/>
      <bottom style="thin">
        <color auto="1"/>
      </bottom>
      <diagonal/>
    </border>
    <border>
      <left style="thin">
        <color theme="3" tint="0.39991454817346722"/>
      </left>
      <right style="thin">
        <color theme="3" tint="0.39991454817346722"/>
      </right>
      <top/>
      <bottom style="thin">
        <color auto="1"/>
      </bottom>
      <diagonal/>
    </border>
    <border>
      <left style="thin">
        <color theme="3" tint="0.39991454817346722"/>
      </left>
      <right style="thin">
        <color auto="1"/>
      </right>
      <top/>
      <bottom style="thin">
        <color auto="1"/>
      </bottom>
      <diagonal/>
    </border>
    <border>
      <left style="thin">
        <color rgb="FF0070C0"/>
      </left>
      <right style="thin">
        <color indexed="64"/>
      </right>
      <top style="thin">
        <color rgb="FF0070C0"/>
      </top>
      <bottom/>
      <diagonal/>
    </border>
    <border>
      <left style="thin">
        <color indexed="64"/>
      </left>
      <right style="thin">
        <color indexed="64"/>
      </right>
      <top style="thin">
        <color rgb="FF0070C0"/>
      </top>
      <bottom/>
      <diagonal/>
    </border>
    <border>
      <left style="thin">
        <color auto="1"/>
      </left>
      <right style="dotted">
        <color rgb="FF0070C0"/>
      </right>
      <top/>
      <bottom style="thin">
        <color auto="1"/>
      </bottom>
      <diagonal/>
    </border>
    <border>
      <left style="dotted">
        <color rgb="FF0070C0"/>
      </left>
      <right style="dotted">
        <color rgb="FF0070C0"/>
      </right>
      <top/>
      <bottom style="thin">
        <color auto="1"/>
      </bottom>
      <diagonal/>
    </border>
    <border>
      <left style="dotted">
        <color rgb="FF0070C0"/>
      </left>
      <right style="thin">
        <color auto="1"/>
      </right>
      <top/>
      <bottom style="thin">
        <color auto="1"/>
      </bottom>
      <diagonal/>
    </border>
    <border>
      <left style="thin">
        <color auto="1"/>
      </left>
      <right style="thin">
        <color rgb="FF0070C0"/>
      </right>
      <top style="thin">
        <color auto="1"/>
      </top>
      <bottom style="thin">
        <color rgb="FF0070C0"/>
      </bottom>
      <diagonal/>
    </border>
    <border>
      <left style="thin">
        <color indexed="64"/>
      </left>
      <right style="thin">
        <color rgb="FF0070C0"/>
      </right>
      <top style="thin">
        <color rgb="FF0070C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diagonalUp="1">
      <left style="thin">
        <color indexed="64"/>
      </left>
      <right style="medium">
        <color indexed="64"/>
      </right>
      <top style="medium">
        <color indexed="64"/>
      </top>
      <bottom style="medium">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rgb="FF000000"/>
      </left>
      <right style="thin">
        <color rgb="FF000000"/>
      </right>
      <top style="thin">
        <color rgb="FF000000"/>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top/>
      <bottom/>
      <diagonal/>
    </border>
    <border>
      <left/>
      <right/>
      <top style="medium">
        <color indexed="64"/>
      </top>
      <bottom style="thick">
        <color indexed="64"/>
      </bottom>
      <diagonal/>
    </border>
    <border>
      <left style="medium">
        <color indexed="64"/>
      </left>
      <right style="medium">
        <color indexed="64"/>
      </right>
      <top style="medium">
        <color indexed="64"/>
      </top>
      <bottom/>
      <diagonal/>
    </border>
    <border>
      <left/>
      <right style="thick">
        <color indexed="64"/>
      </right>
      <top style="medium">
        <color indexed="64"/>
      </top>
      <bottom/>
      <diagonal/>
    </border>
    <border>
      <left/>
      <right style="thick">
        <color indexed="64"/>
      </right>
      <top style="medium">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style="medium">
        <color indexed="64"/>
      </top>
      <bottom style="thick">
        <color indexed="64"/>
      </bottom>
      <diagonal/>
    </border>
    <border>
      <left style="medium">
        <color indexed="64"/>
      </left>
      <right style="medium">
        <color indexed="64"/>
      </right>
      <top/>
      <bottom/>
      <diagonal/>
    </border>
    <border>
      <left style="medium">
        <color indexed="64"/>
      </left>
      <right style="medium">
        <color indexed="64"/>
      </right>
      <top style="thick">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style="thick">
        <color indexed="64"/>
      </left>
      <right/>
      <top/>
      <bottom style="thick">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diagonalUp="1">
      <left style="thick">
        <color indexed="64"/>
      </left>
      <right style="medium">
        <color indexed="64"/>
      </right>
      <top style="thick">
        <color indexed="64"/>
      </top>
      <bottom/>
      <diagonal style="thin">
        <color indexed="64"/>
      </diagonal>
    </border>
    <border diagonalUp="1">
      <left style="medium">
        <color indexed="64"/>
      </left>
      <right style="medium">
        <color indexed="64"/>
      </right>
      <top style="thick">
        <color indexed="64"/>
      </top>
      <bottom/>
      <diagonal style="thin">
        <color indexed="64"/>
      </diagonal>
    </border>
    <border diagonalUp="1">
      <left style="medium">
        <color indexed="64"/>
      </left>
      <right/>
      <top style="thick">
        <color indexed="64"/>
      </top>
      <bottom/>
      <diagonal style="thin">
        <color indexed="64"/>
      </diagonal>
    </border>
    <border>
      <left/>
      <right style="medium">
        <color indexed="64"/>
      </right>
      <top/>
      <bottom style="thick">
        <color indexed="64"/>
      </bottom>
      <diagonal/>
    </border>
    <border>
      <left style="medium">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style="thick">
        <color indexed="64"/>
      </left>
      <right style="medium">
        <color indexed="64"/>
      </right>
      <top/>
      <bottom style="thick">
        <color indexed="64"/>
      </bottom>
      <diagonal/>
    </border>
    <border>
      <left style="medium">
        <color indexed="64"/>
      </left>
      <right/>
      <top/>
      <bottom style="thick">
        <color indexed="64"/>
      </bottom>
      <diagonal/>
    </border>
    <border>
      <left/>
      <right style="medium">
        <color indexed="64"/>
      </right>
      <top style="thick">
        <color indexed="64"/>
      </top>
      <bottom/>
      <diagonal/>
    </border>
    <border>
      <left style="thick">
        <color indexed="64"/>
      </left>
      <right/>
      <top style="thick">
        <color indexed="64"/>
      </top>
      <bottom style="medium">
        <color indexed="64"/>
      </bottom>
      <diagonal/>
    </border>
    <border>
      <left style="thick">
        <color indexed="64"/>
      </left>
      <right/>
      <top style="medium">
        <color indexed="64"/>
      </top>
      <bottom style="thick">
        <color indexed="64"/>
      </bottom>
      <diagonal/>
    </border>
    <border>
      <left style="thick">
        <color indexed="64"/>
      </left>
      <right/>
      <top style="medium">
        <color indexed="64"/>
      </top>
      <bottom/>
      <diagonal/>
    </border>
    <border>
      <left/>
      <right/>
      <top/>
      <bottom style="thick">
        <color indexed="64"/>
      </bottom>
      <diagonal/>
    </border>
    <border diagonalUp="1">
      <left style="thick">
        <color indexed="64"/>
      </left>
      <right style="thick">
        <color indexed="64"/>
      </right>
      <top style="thick">
        <color indexed="64"/>
      </top>
      <bottom style="thick">
        <color indexed="64"/>
      </bottom>
      <diagonal style="thin">
        <color indexed="64"/>
      </diagonal>
    </border>
    <border diagonalUp="1">
      <left style="thick">
        <color indexed="64"/>
      </left>
      <right style="thick">
        <color indexed="64"/>
      </right>
      <top style="thick">
        <color indexed="64"/>
      </top>
      <bottom style="thick">
        <color indexed="64"/>
      </bottom>
      <diagonal style="thick">
        <color indexed="64"/>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dotted">
        <color indexed="64"/>
      </left>
      <right/>
      <top/>
      <bottom style="dotted">
        <color indexed="64"/>
      </bottom>
      <diagonal/>
    </border>
    <border>
      <left/>
      <right style="dashed">
        <color indexed="64"/>
      </right>
      <top style="thin">
        <color indexed="64"/>
      </top>
      <bottom style="thin">
        <color indexed="64"/>
      </bottom>
      <diagonal/>
    </border>
  </borders>
  <cellStyleXfs count="5">
    <xf numFmtId="0" fontId="0" fillId="0" borderId="0">
      <alignment vertical="center"/>
    </xf>
    <xf numFmtId="38" fontId="2" fillId="0" borderId="0" applyFont="0" applyFill="0" applyBorder="0" applyAlignment="0" applyProtection="0">
      <alignment vertical="center"/>
    </xf>
    <xf numFmtId="176" fontId="4" fillId="0" borderId="0">
      <alignment vertical="center"/>
    </xf>
    <xf numFmtId="0" fontId="42" fillId="0" borderId="0" applyNumberFormat="0" applyFill="0" applyBorder="0" applyAlignment="0" applyProtection="0">
      <alignment vertical="top"/>
      <protection locked="0"/>
    </xf>
    <xf numFmtId="0" fontId="134" fillId="0" borderId="0"/>
  </cellStyleXfs>
  <cellXfs count="1920">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22" xfId="0" applyBorder="1" applyAlignment="1">
      <alignment horizontal="center" vertical="center"/>
    </xf>
    <xf numFmtId="0" fontId="14" fillId="0" borderId="0" xfId="0" applyFont="1">
      <alignment vertical="center"/>
    </xf>
    <xf numFmtId="0" fontId="0" fillId="0" borderId="0" xfId="0" applyProtection="1">
      <alignment vertical="center"/>
      <protection locked="0"/>
    </xf>
    <xf numFmtId="0" fontId="0" fillId="0" borderId="0" xfId="0" applyAlignment="1">
      <alignment horizontal="left" vertical="center"/>
    </xf>
    <xf numFmtId="38" fontId="0" fillId="0" borderId="0" xfId="0" applyNumberFormat="1">
      <alignment vertical="center"/>
    </xf>
    <xf numFmtId="38" fontId="0" fillId="0" borderId="0" xfId="1" applyFont="1">
      <alignment vertical="center"/>
    </xf>
    <xf numFmtId="38" fontId="0" fillId="0" borderId="1" xfId="0" applyNumberFormat="1" applyBorder="1">
      <alignment vertical="center"/>
    </xf>
    <xf numFmtId="0" fontId="17" fillId="0" borderId="0" xfId="0" applyFont="1" applyProtection="1">
      <alignment vertical="center"/>
      <protection hidden="1"/>
    </xf>
    <xf numFmtId="178" fontId="18" fillId="0" borderId="0" xfId="0" applyNumberFormat="1" applyFont="1" applyProtection="1">
      <alignment vertical="center"/>
      <protection hidden="1"/>
    </xf>
    <xf numFmtId="178" fontId="17" fillId="0" borderId="0" xfId="0" applyNumberFormat="1" applyFont="1" applyProtection="1">
      <alignment vertical="center"/>
      <protection hidden="1"/>
    </xf>
    <xf numFmtId="179" fontId="17" fillId="0" borderId="0" xfId="0" applyNumberFormat="1" applyFont="1" applyProtection="1">
      <alignment vertical="center"/>
      <protection hidden="1"/>
    </xf>
    <xf numFmtId="179" fontId="17" fillId="0" borderId="0" xfId="1" applyNumberFormat="1" applyFont="1" applyProtection="1">
      <alignment vertical="center"/>
      <protection hidden="1"/>
    </xf>
    <xf numFmtId="179" fontId="17" fillId="0" borderId="0" xfId="1" applyNumberFormat="1" applyFont="1" applyAlignment="1" applyProtection="1">
      <alignment vertical="center"/>
      <protection hidden="1"/>
    </xf>
    <xf numFmtId="38" fontId="17" fillId="0" borderId="0" xfId="1" applyFont="1" applyAlignment="1" applyProtection="1">
      <alignment vertical="center"/>
      <protection hidden="1"/>
    </xf>
    <xf numFmtId="38" fontId="17" fillId="0" borderId="0" xfId="1" applyFont="1" applyProtection="1">
      <alignment vertical="center"/>
      <protection hidden="1"/>
    </xf>
    <xf numFmtId="0" fontId="0" fillId="0" borderId="0" xfId="0" applyProtection="1">
      <alignment vertical="center"/>
      <protection hidden="1"/>
    </xf>
    <xf numFmtId="177" fontId="8" fillId="0" borderId="0" xfId="1" applyNumberFormat="1" applyFont="1" applyFill="1" applyBorder="1" applyAlignment="1" applyProtection="1">
      <alignment horizontal="right"/>
      <protection hidden="1"/>
    </xf>
    <xf numFmtId="0" fontId="6" fillId="0" borderId="0" xfId="0" applyFont="1" applyProtection="1">
      <alignment vertical="center"/>
      <protection hidden="1"/>
    </xf>
    <xf numFmtId="0" fontId="7" fillId="0" borderId="30" xfId="0" applyFont="1" applyBorder="1" applyProtection="1">
      <alignment vertical="center"/>
      <protection hidden="1"/>
    </xf>
    <xf numFmtId="0" fontId="3" fillId="0" borderId="9" xfId="0" applyFont="1" applyBorder="1" applyProtection="1">
      <alignment vertical="center"/>
      <protection hidden="1"/>
    </xf>
    <xf numFmtId="38" fontId="5" fillId="0" borderId="26" xfId="1" applyFont="1" applyFill="1" applyBorder="1" applyAlignment="1" applyProtection="1">
      <alignment horizontal="center"/>
      <protection hidden="1"/>
    </xf>
    <xf numFmtId="0" fontId="17" fillId="0" borderId="0" xfId="0" applyFont="1" applyAlignment="1" applyProtection="1">
      <alignment vertical="center" shrinkToFit="1"/>
      <protection hidden="1"/>
    </xf>
    <xf numFmtId="0" fontId="50" fillId="0" borderId="0" xfId="0" applyFont="1" applyAlignment="1" applyProtection="1">
      <alignment vertical="top" wrapText="1"/>
      <protection hidden="1"/>
    </xf>
    <xf numFmtId="181" fontId="19" fillId="0" borderId="0" xfId="0" applyNumberFormat="1" applyFont="1" applyProtection="1">
      <alignment vertical="center"/>
      <protection locked="0"/>
    </xf>
    <xf numFmtId="181" fontId="19" fillId="0" borderId="0" xfId="0" applyNumberFormat="1" applyFont="1" applyAlignment="1" applyProtection="1">
      <alignment horizontal="center" vertical="center"/>
      <protection locked="0"/>
    </xf>
    <xf numFmtId="181" fontId="19" fillId="0" borderId="21" xfId="0" applyNumberFormat="1" applyFont="1" applyBorder="1" applyProtection="1">
      <alignment vertical="center"/>
      <protection locked="0"/>
    </xf>
    <xf numFmtId="181" fontId="25" fillId="0" borderId="0" xfId="0" applyNumberFormat="1" applyFont="1" applyAlignment="1" applyProtection="1">
      <alignment vertical="top"/>
      <protection locked="0"/>
    </xf>
    <xf numFmtId="181" fontId="19" fillId="0" borderId="0" xfId="0" applyNumberFormat="1" applyFont="1" applyAlignment="1" applyProtection="1">
      <alignment horizontal="left" vertical="center"/>
      <protection locked="0"/>
    </xf>
    <xf numFmtId="181" fontId="11" fillId="0" borderId="0" xfId="0" applyNumberFormat="1" applyFont="1" applyAlignment="1" applyProtection="1">
      <alignment horizontal="center" textRotation="255"/>
      <protection locked="0"/>
    </xf>
    <xf numFmtId="181" fontId="19" fillId="0" borderId="0" xfId="0" applyNumberFormat="1" applyFont="1" applyAlignment="1" applyProtection="1">
      <alignment horizontal="center"/>
      <protection locked="0"/>
    </xf>
    <xf numFmtId="181" fontId="34" fillId="0" borderId="0" xfId="0" applyNumberFormat="1" applyFont="1" applyAlignment="1" applyProtection="1">
      <alignment horizontal="left" indent="1"/>
      <protection locked="0"/>
    </xf>
    <xf numFmtId="181" fontId="27" fillId="0" borderId="21" xfId="0" applyNumberFormat="1" applyFont="1" applyBorder="1" applyAlignment="1" applyProtection="1">
      <alignment horizontal="center" vertical="center" textRotation="255"/>
      <protection locked="0"/>
    </xf>
    <xf numFmtId="181" fontId="28" fillId="0" borderId="21" xfId="0" applyNumberFormat="1" applyFont="1" applyBorder="1" applyAlignment="1" applyProtection="1">
      <alignment horizontal="distributed" vertical="center" wrapText="1"/>
      <protection locked="0"/>
    </xf>
    <xf numFmtId="181" fontId="34" fillId="0" borderId="21" xfId="0" applyNumberFormat="1" applyFont="1" applyBorder="1" applyAlignment="1" applyProtection="1">
      <alignment horizontal="left" vertical="center" wrapText="1" indent="1"/>
      <protection locked="0"/>
    </xf>
    <xf numFmtId="181" fontId="19" fillId="0" borderId="21" xfId="0" applyNumberFormat="1" applyFont="1" applyBorder="1" applyAlignment="1" applyProtection="1">
      <alignment horizontal="center"/>
      <protection locked="0"/>
    </xf>
    <xf numFmtId="181" fontId="34" fillId="0" borderId="21" xfId="0" applyNumberFormat="1" applyFont="1" applyBorder="1" applyAlignment="1" applyProtection="1">
      <alignment horizontal="left" indent="1"/>
      <protection locked="0"/>
    </xf>
    <xf numFmtId="181" fontId="11" fillId="0" borderId="0" xfId="0" applyNumberFormat="1" applyFont="1" applyProtection="1">
      <alignment vertical="center"/>
      <protection locked="0"/>
    </xf>
    <xf numFmtId="181" fontId="25" fillId="0" borderId="0" xfId="0" applyNumberFormat="1" applyFont="1" applyAlignment="1" applyProtection="1">
      <alignment horizontal="center" vertical="center"/>
      <protection locked="0"/>
    </xf>
    <xf numFmtId="181" fontId="30" fillId="0" borderId="0" xfId="0" applyNumberFormat="1" applyFont="1" applyProtection="1">
      <alignment vertical="center"/>
      <protection locked="0"/>
    </xf>
    <xf numFmtId="181" fontId="30" fillId="0" borderId="0" xfId="0" applyNumberFormat="1" applyFont="1" applyAlignment="1" applyProtection="1">
      <alignment horizontal="center" vertical="center"/>
      <protection locked="0"/>
    </xf>
    <xf numFmtId="181" fontId="29" fillId="0" borderId="0" xfId="0" applyNumberFormat="1" applyFont="1" applyAlignment="1" applyProtection="1">
      <alignment horizontal="center" vertical="center"/>
      <protection locked="0"/>
    </xf>
    <xf numFmtId="181" fontId="54" fillId="0" borderId="0" xfId="0" applyNumberFormat="1" applyFont="1" applyProtection="1">
      <alignment vertical="center"/>
      <protection locked="0"/>
    </xf>
    <xf numFmtId="0" fontId="67" fillId="0" borderId="0" xfId="0" applyFont="1">
      <alignment vertical="center"/>
    </xf>
    <xf numFmtId="0" fontId="64" fillId="0" borderId="0" xfId="0" applyFont="1">
      <alignment vertical="center"/>
    </xf>
    <xf numFmtId="181" fontId="19" fillId="0" borderId="0" xfId="0" applyNumberFormat="1" applyFont="1" applyProtection="1">
      <alignment vertical="center"/>
      <protection hidden="1"/>
    </xf>
    <xf numFmtId="181" fontId="47" fillId="0" borderId="0" xfId="0" applyNumberFormat="1" applyFont="1" applyProtection="1">
      <alignment vertical="center"/>
      <protection hidden="1"/>
    </xf>
    <xf numFmtId="181" fontId="48" fillId="0" borderId="0" xfId="0" applyNumberFormat="1" applyFont="1" applyProtection="1">
      <alignment vertical="center"/>
      <protection hidden="1"/>
    </xf>
    <xf numFmtId="181" fontId="68" fillId="0" borderId="0" xfId="0" applyNumberFormat="1" applyFont="1" applyAlignment="1" applyProtection="1">
      <alignment horizontal="right" vertical="center"/>
      <protection hidden="1"/>
    </xf>
    <xf numFmtId="181" fontId="52" fillId="0" borderId="0" xfId="0" applyNumberFormat="1" applyFont="1" applyProtection="1">
      <alignment vertical="center"/>
      <protection hidden="1"/>
    </xf>
    <xf numFmtId="181" fontId="53" fillId="0" borderId="0" xfId="0" applyNumberFormat="1" applyFont="1" applyAlignment="1" applyProtection="1">
      <alignment horizontal="center" vertical="center"/>
      <protection hidden="1"/>
    </xf>
    <xf numFmtId="181" fontId="54" fillId="0" borderId="0" xfId="0" applyNumberFormat="1" applyFont="1" applyAlignment="1" applyProtection="1">
      <alignment horizontal="center" vertical="center"/>
      <protection hidden="1"/>
    </xf>
    <xf numFmtId="181" fontId="55" fillId="0" borderId="0" xfId="0" applyNumberFormat="1" applyFont="1" applyAlignment="1" applyProtection="1">
      <alignment horizontal="center" vertical="center"/>
      <protection hidden="1"/>
    </xf>
    <xf numFmtId="181" fontId="54" fillId="0" borderId="0" xfId="0" applyNumberFormat="1" applyFont="1" applyProtection="1">
      <alignment vertical="center"/>
      <protection hidden="1"/>
    </xf>
    <xf numFmtId="181" fontId="53" fillId="0" borderId="0" xfId="0" applyNumberFormat="1" applyFont="1" applyProtection="1">
      <alignment vertical="center"/>
      <protection hidden="1"/>
    </xf>
    <xf numFmtId="181" fontId="11" fillId="0" borderId="0" xfId="0" applyNumberFormat="1" applyFont="1" applyProtection="1">
      <alignment vertical="center"/>
      <protection hidden="1"/>
    </xf>
    <xf numFmtId="181" fontId="29" fillId="0" borderId="0" xfId="0" applyNumberFormat="1" applyFont="1" applyAlignment="1" applyProtection="1">
      <alignment horizontal="center" vertical="center"/>
      <protection hidden="1"/>
    </xf>
    <xf numFmtId="181" fontId="30" fillId="0" borderId="0" xfId="0" applyNumberFormat="1" applyFont="1" applyAlignment="1" applyProtection="1">
      <alignment horizontal="center" vertical="center"/>
      <protection hidden="1"/>
    </xf>
    <xf numFmtId="181" fontId="19" fillId="0" borderId="0" xfId="0" applyNumberFormat="1" applyFont="1" applyAlignment="1" applyProtection="1">
      <alignment horizontal="center" vertical="center"/>
      <protection hidden="1"/>
    </xf>
    <xf numFmtId="181" fontId="25" fillId="0" borderId="0" xfId="0" applyNumberFormat="1" applyFont="1" applyAlignment="1" applyProtection="1">
      <alignment horizontal="center" vertical="center"/>
      <protection hidden="1"/>
    </xf>
    <xf numFmtId="181" fontId="30" fillId="0" borderId="0" xfId="0" applyNumberFormat="1" applyFont="1" applyProtection="1">
      <alignment vertical="center"/>
      <protection hidden="1"/>
    </xf>
    <xf numFmtId="181" fontId="29" fillId="0" borderId="20" xfId="0" applyNumberFormat="1" applyFont="1" applyBorder="1" applyAlignment="1" applyProtection="1">
      <alignment horizontal="left" vertical="center"/>
      <protection hidden="1"/>
    </xf>
    <xf numFmtId="181" fontId="29" fillId="0" borderId="21" xfId="0" applyNumberFormat="1" applyFont="1" applyBorder="1" applyProtection="1">
      <alignment vertical="center"/>
      <protection hidden="1"/>
    </xf>
    <xf numFmtId="181" fontId="29" fillId="0" borderId="19" xfId="0" applyNumberFormat="1" applyFont="1" applyBorder="1" applyAlignment="1" applyProtection="1">
      <alignment horizontal="right" vertical="center"/>
      <protection hidden="1"/>
    </xf>
    <xf numFmtId="181" fontId="29" fillId="0" borderId="20" xfId="0" applyNumberFormat="1" applyFont="1" applyBorder="1" applyProtection="1">
      <alignment vertical="center"/>
      <protection hidden="1"/>
    </xf>
    <xf numFmtId="181" fontId="29" fillId="0" borderId="20" xfId="0" applyNumberFormat="1" applyFont="1" applyBorder="1" applyAlignment="1" applyProtection="1">
      <alignment horizontal="right" vertical="center"/>
      <protection hidden="1"/>
    </xf>
    <xf numFmtId="181" fontId="29" fillId="0" borderId="21" xfId="0" applyNumberFormat="1" applyFont="1" applyBorder="1" applyAlignment="1" applyProtection="1">
      <alignment horizontal="right" vertical="center"/>
      <protection hidden="1"/>
    </xf>
    <xf numFmtId="180" fontId="17" fillId="0" borderId="0" xfId="0" applyNumberFormat="1" applyFont="1" applyAlignment="1" applyProtection="1">
      <alignment vertical="center" shrinkToFit="1"/>
      <protection hidden="1"/>
    </xf>
    <xf numFmtId="179" fontId="17" fillId="0" borderId="0" xfId="0" applyNumberFormat="1" applyFont="1" applyAlignment="1" applyProtection="1">
      <alignment vertical="center" shrinkToFit="1"/>
      <protection hidden="1"/>
    </xf>
    <xf numFmtId="0" fontId="0" fillId="0" borderId="0" xfId="0" applyAlignment="1">
      <alignment vertical="center" shrinkToFit="1"/>
    </xf>
    <xf numFmtId="49" fontId="0" fillId="0" borderId="0" xfId="0" applyNumberFormat="1" applyProtection="1">
      <alignment vertical="center"/>
      <protection locked="0"/>
    </xf>
    <xf numFmtId="0" fontId="49" fillId="0" borderId="0" xfId="0" applyFont="1" applyAlignment="1" applyProtection="1">
      <alignment vertical="top" wrapText="1"/>
      <protection locked="0"/>
    </xf>
    <xf numFmtId="0" fontId="0" fillId="0" borderId="0" xfId="0" applyAlignment="1" applyProtection="1">
      <alignment vertical="center" wrapText="1"/>
      <protection locked="0"/>
    </xf>
    <xf numFmtId="0" fontId="50" fillId="0" borderId="0" xfId="0" applyFont="1" applyAlignment="1" applyProtection="1">
      <alignment vertical="top" wrapText="1"/>
      <protection locked="0"/>
    </xf>
    <xf numFmtId="0" fontId="7" fillId="0" borderId="2" xfId="0" applyFont="1" applyBorder="1" applyProtection="1">
      <alignment vertical="center"/>
      <protection hidden="1"/>
    </xf>
    <xf numFmtId="176" fontId="3" fillId="0" borderId="2" xfId="2" applyFont="1" applyBorder="1" applyAlignment="1" applyProtection="1">
      <protection hidden="1"/>
    </xf>
    <xf numFmtId="38" fontId="3" fillId="0" borderId="2" xfId="0" applyNumberFormat="1" applyFont="1" applyBorder="1" applyProtection="1">
      <alignment vertical="center"/>
      <protection hidden="1"/>
    </xf>
    <xf numFmtId="176" fontId="3" fillId="0" borderId="6" xfId="0" applyNumberFormat="1" applyFont="1" applyBorder="1" applyAlignment="1" applyProtection="1">
      <protection hidden="1"/>
    </xf>
    <xf numFmtId="0" fontId="8" fillId="0" borderId="2" xfId="0" applyFont="1" applyBorder="1" applyProtection="1">
      <alignment vertical="center"/>
      <protection hidden="1"/>
    </xf>
    <xf numFmtId="0" fontId="7" fillId="0" borderId="28" xfId="0" applyFont="1" applyBorder="1" applyProtection="1">
      <alignment vertical="center"/>
      <protection hidden="1"/>
    </xf>
    <xf numFmtId="0" fontId="9" fillId="0" borderId="2" xfId="0" applyFont="1" applyBorder="1" applyProtection="1">
      <alignment vertical="center"/>
      <protection hidden="1"/>
    </xf>
    <xf numFmtId="0" fontId="5" fillId="0" borderId="28" xfId="0" applyFont="1" applyBorder="1" applyProtection="1">
      <alignment vertical="center"/>
      <protection hidden="1"/>
    </xf>
    <xf numFmtId="0" fontId="7" fillId="0" borderId="9" xfId="0" applyFont="1" applyBorder="1" applyProtection="1">
      <alignment vertical="center"/>
      <protection hidden="1"/>
    </xf>
    <xf numFmtId="176" fontId="3" fillId="0" borderId="29" xfId="0" applyNumberFormat="1" applyFont="1" applyBorder="1" applyAlignment="1" applyProtection="1">
      <protection hidden="1"/>
    </xf>
    <xf numFmtId="176" fontId="3" fillId="0" borderId="2" xfId="0" applyNumberFormat="1" applyFont="1" applyBorder="1" applyAlignment="1" applyProtection="1">
      <protection hidden="1"/>
    </xf>
    <xf numFmtId="176" fontId="3" fillId="0" borderId="2" xfId="0" applyNumberFormat="1" applyFont="1" applyBorder="1" applyProtection="1">
      <alignment vertical="center"/>
      <protection hidden="1"/>
    </xf>
    <xf numFmtId="177" fontId="3" fillId="0" borderId="2" xfId="2" applyNumberFormat="1" applyFont="1" applyBorder="1" applyAlignment="1" applyProtection="1">
      <protection hidden="1"/>
    </xf>
    <xf numFmtId="177" fontId="3" fillId="0" borderId="2" xfId="0" applyNumberFormat="1" applyFont="1" applyBorder="1" applyProtection="1">
      <alignment vertical="center"/>
      <protection hidden="1"/>
    </xf>
    <xf numFmtId="0" fontId="70" fillId="0" borderId="0" xfId="0" applyFont="1" applyProtection="1">
      <alignment vertical="center"/>
      <protection locked="0"/>
    </xf>
    <xf numFmtId="0" fontId="4" fillId="0" borderId="0" xfId="0" applyFont="1" applyProtection="1">
      <alignment vertical="center"/>
      <protection locked="0"/>
    </xf>
    <xf numFmtId="38" fontId="4" fillId="0" borderId="0" xfId="1" applyFont="1" applyFill="1" applyProtection="1">
      <alignment vertical="center"/>
      <protection locked="0"/>
    </xf>
    <xf numFmtId="0" fontId="70" fillId="0" borderId="1" xfId="0" applyFont="1" applyBorder="1" applyAlignment="1" applyProtection="1">
      <alignment vertical="center" wrapText="1"/>
      <protection hidden="1"/>
    </xf>
    <xf numFmtId="177" fontId="70" fillId="0" borderId="1" xfId="1" applyNumberFormat="1" applyFont="1" applyFill="1" applyBorder="1" applyAlignment="1" applyProtection="1">
      <alignment horizontal="right" vertical="center" shrinkToFit="1"/>
      <protection hidden="1"/>
    </xf>
    <xf numFmtId="0" fontId="71" fillId="0" borderId="0" xfId="0" applyFont="1" applyProtection="1">
      <alignment vertical="center"/>
      <protection hidden="1"/>
    </xf>
    <xf numFmtId="0" fontId="72" fillId="0" borderId="1" xfId="0" applyFont="1" applyBorder="1" applyAlignment="1" applyProtection="1">
      <alignment vertical="center" wrapText="1"/>
      <protection hidden="1"/>
    </xf>
    <xf numFmtId="177" fontId="70" fillId="0" borderId="1" xfId="1" applyNumberFormat="1" applyFont="1" applyFill="1" applyBorder="1" applyAlignment="1" applyProtection="1">
      <alignment horizontal="right" vertical="center"/>
      <protection hidden="1"/>
    </xf>
    <xf numFmtId="176" fontId="73" fillId="0" borderId="1" xfId="2" applyFont="1" applyBorder="1" applyAlignment="1" applyProtection="1">
      <alignment vertical="center" wrapText="1"/>
      <protection hidden="1"/>
    </xf>
    <xf numFmtId="176" fontId="70" fillId="0" borderId="1" xfId="2" applyFont="1" applyBorder="1" applyAlignment="1" applyProtection="1">
      <alignment vertical="center" wrapText="1"/>
      <protection hidden="1"/>
    </xf>
    <xf numFmtId="0" fontId="4" fillId="0" borderId="0" xfId="0" applyFont="1" applyProtection="1">
      <alignment vertical="center"/>
      <protection hidden="1"/>
    </xf>
    <xf numFmtId="0" fontId="70" fillId="0" borderId="1" xfId="0" applyFont="1" applyBorder="1" applyProtection="1">
      <alignment vertical="center"/>
      <protection hidden="1"/>
    </xf>
    <xf numFmtId="177" fontId="70" fillId="0" borderId="1" xfId="1" applyNumberFormat="1" applyFont="1" applyFill="1" applyBorder="1" applyAlignment="1" applyProtection="1">
      <alignment vertical="center" shrinkToFit="1"/>
      <protection hidden="1"/>
    </xf>
    <xf numFmtId="176" fontId="73" fillId="0" borderId="1" xfId="2" applyFont="1" applyBorder="1" applyAlignment="1" applyProtection="1">
      <alignment horizontal="center" vertical="center" wrapText="1"/>
      <protection hidden="1"/>
    </xf>
    <xf numFmtId="177" fontId="70" fillId="0" borderId="1" xfId="1" applyNumberFormat="1" applyFont="1" applyFill="1" applyBorder="1" applyAlignment="1" applyProtection="1">
      <alignment vertical="center"/>
      <protection hidden="1"/>
    </xf>
    <xf numFmtId="177" fontId="70" fillId="0" borderId="0" xfId="1" applyNumberFormat="1" applyFont="1" applyFill="1" applyBorder="1" applyAlignment="1" applyProtection="1">
      <alignment horizontal="right"/>
      <protection hidden="1"/>
    </xf>
    <xf numFmtId="38" fontId="4" fillId="0" borderId="0" xfId="1" applyFont="1" applyFill="1" applyProtection="1">
      <alignment vertical="center"/>
      <protection hidden="1"/>
    </xf>
    <xf numFmtId="177" fontId="70" fillId="0" borderId="0" xfId="1" applyNumberFormat="1" applyFont="1" applyFill="1" applyBorder="1" applyProtection="1">
      <alignment vertical="center"/>
      <protection locked="0"/>
    </xf>
    <xf numFmtId="0" fontId="74" fillId="0" borderId="20" xfId="0" applyFont="1" applyBorder="1" applyAlignment="1" applyProtection="1">
      <alignment vertical="center" shrinkToFit="1"/>
      <protection hidden="1"/>
    </xf>
    <xf numFmtId="0" fontId="75" fillId="0" borderId="20" xfId="0" applyFont="1" applyBorder="1" applyProtection="1">
      <alignment vertical="center"/>
      <protection hidden="1"/>
    </xf>
    <xf numFmtId="0" fontId="73" fillId="0" borderId="3" xfId="0" applyFont="1" applyBorder="1" applyProtection="1">
      <alignment vertical="center"/>
      <protection hidden="1"/>
    </xf>
    <xf numFmtId="3" fontId="4" fillId="0" borderId="0" xfId="0" applyNumberFormat="1" applyFont="1" applyProtection="1">
      <alignment vertical="center"/>
      <protection hidden="1"/>
    </xf>
    <xf numFmtId="38" fontId="76" fillId="3" borderId="1" xfId="1" applyFont="1" applyFill="1" applyBorder="1" applyAlignment="1" applyProtection="1">
      <alignment vertical="center"/>
      <protection hidden="1"/>
    </xf>
    <xf numFmtId="38" fontId="76" fillId="0" borderId="0" xfId="1" applyFont="1" applyFill="1" applyBorder="1" applyAlignment="1" applyProtection="1">
      <alignment vertical="center"/>
      <protection hidden="1"/>
    </xf>
    <xf numFmtId="0" fontId="77" fillId="0" borderId="1" xfId="0" applyFont="1" applyBorder="1" applyAlignment="1" applyProtection="1">
      <alignment vertical="center" wrapText="1"/>
      <protection hidden="1"/>
    </xf>
    <xf numFmtId="0" fontId="78" fillId="0" borderId="1" xfId="0" applyFont="1" applyBorder="1" applyAlignment="1" applyProtection="1">
      <alignment vertical="center" wrapText="1"/>
      <protection hidden="1"/>
    </xf>
    <xf numFmtId="0" fontId="79" fillId="0" borderId="1" xfId="0" applyFont="1" applyBorder="1" applyProtection="1">
      <alignment vertical="center"/>
      <protection hidden="1"/>
    </xf>
    <xf numFmtId="0" fontId="79" fillId="0" borderId="1" xfId="0" applyFont="1" applyBorder="1" applyAlignment="1" applyProtection="1">
      <alignment vertical="center" wrapText="1"/>
      <protection hidden="1"/>
    </xf>
    <xf numFmtId="0" fontId="80" fillId="0" borderId="1" xfId="0" applyFont="1" applyBorder="1" applyAlignment="1" applyProtection="1">
      <alignment vertical="center" wrapText="1"/>
      <protection hidden="1"/>
    </xf>
    <xf numFmtId="0" fontId="81" fillId="0" borderId="0" xfId="0" applyFont="1">
      <alignment vertical="center"/>
    </xf>
    <xf numFmtId="38" fontId="80" fillId="0" borderId="1" xfId="1" applyFont="1" applyFill="1" applyBorder="1" applyAlignment="1" applyProtection="1">
      <alignment vertical="center"/>
      <protection hidden="1"/>
    </xf>
    <xf numFmtId="0" fontId="83" fillId="0" borderId="1" xfId="0" applyFont="1" applyBorder="1" applyProtection="1">
      <alignment vertical="center"/>
      <protection hidden="1"/>
    </xf>
    <xf numFmtId="0" fontId="83" fillId="2" borderId="1" xfId="0" applyFont="1" applyFill="1" applyBorder="1" applyProtection="1">
      <alignment vertical="center"/>
      <protection locked="0"/>
    </xf>
    <xf numFmtId="38" fontId="84" fillId="0" borderId="1" xfId="1" applyFont="1" applyFill="1" applyBorder="1" applyAlignment="1" applyProtection="1">
      <alignment vertical="center"/>
      <protection hidden="1"/>
    </xf>
    <xf numFmtId="38" fontId="85" fillId="3" borderId="1" xfId="1" applyFont="1" applyFill="1" applyBorder="1" applyAlignment="1" applyProtection="1">
      <alignment vertical="center"/>
      <protection hidden="1"/>
    </xf>
    <xf numFmtId="38" fontId="84" fillId="0" borderId="65" xfId="1" applyFont="1" applyFill="1" applyBorder="1" applyAlignment="1" applyProtection="1">
      <alignment vertical="center"/>
      <protection hidden="1"/>
    </xf>
    <xf numFmtId="0" fontId="4" fillId="0" borderId="99" xfId="0" applyFont="1" applyBorder="1" applyProtection="1">
      <alignment vertical="center"/>
      <protection hidden="1"/>
    </xf>
    <xf numFmtId="0" fontId="4" fillId="0" borderId="99" xfId="0" applyFont="1" applyBorder="1" applyProtection="1">
      <alignment vertical="center"/>
      <protection locked="0"/>
    </xf>
    <xf numFmtId="0" fontId="4" fillId="0" borderId="100" xfId="0" applyFont="1" applyBorder="1" applyProtection="1">
      <alignment vertical="center"/>
      <protection locked="0"/>
    </xf>
    <xf numFmtId="0" fontId="4" fillId="0" borderId="39" xfId="0" applyFont="1" applyBorder="1" applyProtection="1">
      <alignment vertical="center"/>
      <protection locked="0"/>
    </xf>
    <xf numFmtId="38" fontId="4" fillId="0" borderId="0" xfId="1" applyFont="1" applyFill="1" applyBorder="1" applyProtection="1">
      <alignment vertical="center"/>
      <protection locked="0"/>
    </xf>
    <xf numFmtId="0" fontId="91" fillId="0" borderId="0" xfId="0" applyFont="1">
      <alignment vertical="center"/>
    </xf>
    <xf numFmtId="0" fontId="16" fillId="0" borderId="0" xfId="0" applyFont="1">
      <alignment vertical="center"/>
    </xf>
    <xf numFmtId="0" fontId="16" fillId="0" borderId="1" xfId="0" applyFont="1" applyBorder="1">
      <alignment vertical="center"/>
    </xf>
    <xf numFmtId="38" fontId="16" fillId="0" borderId="1" xfId="1" applyFont="1" applyBorder="1">
      <alignment vertical="center"/>
    </xf>
    <xf numFmtId="0" fontId="16" fillId="0" borderId="101" xfId="0" applyFont="1" applyBorder="1">
      <alignment vertical="center"/>
    </xf>
    <xf numFmtId="0" fontId="16" fillId="0" borderId="102" xfId="0" applyFont="1" applyBorder="1">
      <alignment vertical="center"/>
    </xf>
    <xf numFmtId="38" fontId="16" fillId="0" borderId="102" xfId="1" applyFont="1" applyBorder="1">
      <alignment vertical="center"/>
    </xf>
    <xf numFmtId="0" fontId="16" fillId="0" borderId="14" xfId="0" applyFont="1" applyBorder="1">
      <alignment vertical="center"/>
    </xf>
    <xf numFmtId="38" fontId="16" fillId="0" borderId="14" xfId="1" applyFont="1" applyBorder="1">
      <alignment vertical="center"/>
    </xf>
    <xf numFmtId="38" fontId="16" fillId="0" borderId="103" xfId="1" applyFont="1" applyBorder="1">
      <alignment vertical="center"/>
    </xf>
    <xf numFmtId="38" fontId="16" fillId="0" borderId="0" xfId="1" applyFont="1" applyBorder="1">
      <alignment vertical="center"/>
    </xf>
    <xf numFmtId="0" fontId="16" fillId="0" borderId="104" xfId="0" applyFont="1" applyBorder="1">
      <alignment vertical="center"/>
    </xf>
    <xf numFmtId="0" fontId="91" fillId="0" borderId="105" xfId="0" applyFont="1" applyBorder="1">
      <alignment vertical="center"/>
    </xf>
    <xf numFmtId="0" fontId="16" fillId="0" borderId="105" xfId="0" applyFont="1" applyBorder="1">
      <alignment vertical="center"/>
    </xf>
    <xf numFmtId="0" fontId="16" fillId="0" borderId="106" xfId="0" applyFont="1" applyBorder="1">
      <alignment vertical="center"/>
    </xf>
    <xf numFmtId="0" fontId="16" fillId="0" borderId="107" xfId="0" applyFont="1" applyBorder="1">
      <alignment vertical="center"/>
    </xf>
    <xf numFmtId="0" fontId="16" fillId="0" borderId="108" xfId="0" applyFont="1" applyBorder="1">
      <alignment vertical="center"/>
    </xf>
    <xf numFmtId="38" fontId="16" fillId="0" borderId="108" xfId="1" applyFont="1" applyBorder="1">
      <alignment vertical="center"/>
    </xf>
    <xf numFmtId="0" fontId="16" fillId="0" borderId="109" xfId="0" applyFont="1" applyBorder="1">
      <alignment vertical="center"/>
    </xf>
    <xf numFmtId="0" fontId="16" fillId="0" borderId="110" xfId="0" applyFont="1" applyBorder="1">
      <alignment vertical="center"/>
    </xf>
    <xf numFmtId="0" fontId="16" fillId="0" borderId="111" xfId="0" applyFont="1" applyBorder="1">
      <alignment vertical="center"/>
    </xf>
    <xf numFmtId="38" fontId="16" fillId="0" borderId="110" xfId="1" applyFont="1" applyBorder="1">
      <alignment vertical="center"/>
    </xf>
    <xf numFmtId="38" fontId="16" fillId="0" borderId="111" xfId="1" applyFont="1" applyBorder="1">
      <alignment vertical="center"/>
    </xf>
    <xf numFmtId="0" fontId="92" fillId="0" borderId="0" xfId="0" applyFont="1" applyProtection="1">
      <alignment vertical="center"/>
      <protection hidden="1"/>
    </xf>
    <xf numFmtId="38" fontId="93" fillId="0" borderId="0" xfId="1" applyFont="1" applyFill="1" applyBorder="1" applyAlignment="1" applyProtection="1">
      <alignment vertical="center"/>
      <protection locked="0"/>
    </xf>
    <xf numFmtId="0" fontId="94" fillId="0" borderId="0" xfId="0" applyFont="1" applyProtection="1">
      <alignment vertical="center"/>
      <protection hidden="1"/>
    </xf>
    <xf numFmtId="0" fontId="4" fillId="4" borderId="0" xfId="0" applyFont="1" applyFill="1" applyProtection="1">
      <alignment vertical="center"/>
      <protection hidden="1"/>
    </xf>
    <xf numFmtId="0" fontId="12" fillId="0" borderId="0" xfId="0" applyFont="1">
      <alignment vertical="center"/>
    </xf>
    <xf numFmtId="0" fontId="70"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98"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38" fontId="4" fillId="0" borderId="0" xfId="1" applyFont="1" applyFill="1" applyBorder="1" applyProtection="1">
      <alignment vertical="center"/>
      <protection hidden="1"/>
    </xf>
    <xf numFmtId="0" fontId="64" fillId="4" borderId="97" xfId="0" applyFont="1" applyFill="1" applyBorder="1">
      <alignment vertical="center"/>
    </xf>
    <xf numFmtId="49" fontId="4" fillId="0" borderId="0" xfId="0" applyNumberFormat="1" applyFont="1" applyProtection="1">
      <alignment vertical="center"/>
      <protection hidden="1"/>
    </xf>
    <xf numFmtId="49" fontId="6" fillId="0" borderId="0" xfId="0" applyNumberFormat="1" applyFont="1" applyProtection="1">
      <alignment vertical="center"/>
      <protection hidden="1"/>
    </xf>
    <xf numFmtId="0" fontId="95" fillId="0" borderId="0" xfId="0" applyFont="1" applyProtection="1">
      <alignment vertical="center"/>
      <protection hidden="1"/>
    </xf>
    <xf numFmtId="0" fontId="95" fillId="0" borderId="0" xfId="0" applyFont="1" applyProtection="1">
      <alignment vertical="center"/>
      <protection locked="0"/>
    </xf>
    <xf numFmtId="49" fontId="82" fillId="0" borderId="0" xfId="0" applyNumberFormat="1" applyFont="1" applyProtection="1">
      <alignment vertical="center"/>
      <protection hidden="1"/>
    </xf>
    <xf numFmtId="49" fontId="90" fillId="0" borderId="0" xfId="0" applyNumberFormat="1" applyFont="1" applyProtection="1">
      <alignment vertical="center"/>
      <protection hidden="1"/>
    </xf>
    <xf numFmtId="49" fontId="70" fillId="0" borderId="0" xfId="0" applyNumberFormat="1" applyFont="1" applyProtection="1">
      <alignment vertical="center"/>
      <protection hidden="1"/>
    </xf>
    <xf numFmtId="0" fontId="0" fillId="0" borderId="16" xfId="0" applyBorder="1">
      <alignment vertical="center"/>
    </xf>
    <xf numFmtId="0" fontId="0" fillId="0" borderId="10" xfId="0" applyBorder="1">
      <alignment vertical="center"/>
    </xf>
    <xf numFmtId="0" fontId="0" fillId="0" borderId="17" xfId="0" applyBorder="1">
      <alignment vertical="center"/>
    </xf>
    <xf numFmtId="0" fontId="0" fillId="0" borderId="18" xfId="0" applyBorder="1">
      <alignment vertical="center"/>
    </xf>
    <xf numFmtId="0" fontId="0" fillId="0" borderId="13" xfId="0" applyBorder="1">
      <alignment vertical="center"/>
    </xf>
    <xf numFmtId="0" fontId="41" fillId="0" borderId="0" xfId="0" applyFont="1" applyAlignment="1" applyProtection="1">
      <alignment horizontal="center" vertical="center"/>
      <protection hidden="1"/>
    </xf>
    <xf numFmtId="0" fontId="40" fillId="0" borderId="0" xfId="0" applyFont="1" applyProtection="1">
      <alignment vertical="center"/>
      <protection hidden="1"/>
    </xf>
    <xf numFmtId="0" fontId="3" fillId="0" borderId="0" xfId="0" applyFont="1" applyProtection="1">
      <alignment vertical="center"/>
      <protection hidden="1"/>
    </xf>
    <xf numFmtId="0" fontId="69" fillId="0" borderId="0" xfId="0" applyFont="1">
      <alignment vertical="center"/>
    </xf>
    <xf numFmtId="0" fontId="0" fillId="0" borderId="1" xfId="0" applyBorder="1" applyProtection="1">
      <alignment vertical="center"/>
      <protection hidden="1"/>
    </xf>
    <xf numFmtId="0" fontId="16" fillId="0" borderId="1" xfId="0" applyFont="1" applyBorder="1" applyAlignment="1">
      <alignment horizontal="center" vertical="center"/>
    </xf>
    <xf numFmtId="38" fontId="16" fillId="0" borderId="0" xfId="1" applyFont="1">
      <alignment vertical="center"/>
    </xf>
    <xf numFmtId="38" fontId="16" fillId="0" borderId="112" xfId="1" applyFont="1" applyBorder="1">
      <alignment vertical="center"/>
    </xf>
    <xf numFmtId="177" fontId="4" fillId="0" borderId="0" xfId="0" applyNumberFormat="1" applyFont="1" applyProtection="1">
      <alignment vertical="center"/>
      <protection locked="0"/>
    </xf>
    <xf numFmtId="0" fontId="0" fillId="5" borderId="0" xfId="0" applyFill="1">
      <alignment vertical="center"/>
    </xf>
    <xf numFmtId="0" fontId="16" fillId="0" borderId="0" xfId="0" applyFont="1" applyAlignment="1">
      <alignment vertical="top" wrapText="1"/>
    </xf>
    <xf numFmtId="38" fontId="16" fillId="0" borderId="0" xfId="0" applyNumberFormat="1" applyFont="1">
      <alignment vertical="center"/>
    </xf>
    <xf numFmtId="0" fontId="15" fillId="0" borderId="0" xfId="0" applyFont="1" applyAlignment="1">
      <alignment horizontal="left" vertical="top" wrapText="1"/>
    </xf>
    <xf numFmtId="38" fontId="16" fillId="0" borderId="102" xfId="1" applyFont="1" applyBorder="1" applyAlignment="1">
      <alignment vertical="center"/>
    </xf>
    <xf numFmtId="0" fontId="42" fillId="0" borderId="0" xfId="3" applyFill="1" applyBorder="1" applyAlignment="1" applyProtection="1">
      <alignment vertical="center"/>
    </xf>
    <xf numFmtId="0" fontId="17" fillId="0" borderId="0" xfId="0" applyFont="1">
      <alignment vertical="center"/>
    </xf>
    <xf numFmtId="38" fontId="0" fillId="0" borderId="0" xfId="1" applyFont="1" applyFill="1">
      <alignment vertical="center"/>
    </xf>
    <xf numFmtId="38" fontId="79" fillId="0" borderId="0" xfId="1" applyFont="1" applyFill="1" applyBorder="1" applyAlignment="1" applyProtection="1">
      <alignment vertical="center"/>
      <protection hidden="1"/>
    </xf>
    <xf numFmtId="38" fontId="16" fillId="4" borderId="102" xfId="1" applyFont="1" applyFill="1" applyBorder="1">
      <alignment vertical="center"/>
    </xf>
    <xf numFmtId="38" fontId="16" fillId="4" borderId="1" xfId="1" applyFont="1" applyFill="1" applyBorder="1">
      <alignment vertical="center"/>
    </xf>
    <xf numFmtId="184" fontId="96" fillId="0" borderId="1" xfId="0" applyNumberFormat="1" applyFont="1" applyBorder="1" applyAlignment="1">
      <alignment vertical="center" shrinkToFit="1"/>
    </xf>
    <xf numFmtId="184" fontId="15" fillId="0" borderId="22" xfId="0" applyNumberFormat="1" applyFont="1" applyBorder="1" applyAlignment="1">
      <alignment vertical="center" shrinkToFit="1"/>
    </xf>
    <xf numFmtId="184" fontId="15" fillId="0" borderId="0" xfId="0" applyNumberFormat="1" applyFont="1" applyAlignment="1">
      <alignment vertical="center" shrinkToFit="1"/>
    </xf>
    <xf numFmtId="184" fontId="15" fillId="0" borderId="19" xfId="0" applyNumberFormat="1" applyFont="1" applyBorder="1" applyAlignment="1">
      <alignment vertical="center" shrinkToFit="1"/>
    </xf>
    <xf numFmtId="184" fontId="15" fillId="0" borderId="14" xfId="0" applyNumberFormat="1" applyFont="1" applyBorder="1" applyAlignment="1">
      <alignment vertical="center" shrinkToFit="1"/>
    </xf>
    <xf numFmtId="184" fontId="15" fillId="0" borderId="19" xfId="0" applyNumberFormat="1" applyFont="1" applyBorder="1" applyAlignment="1">
      <alignment horizontal="center" vertical="center" shrinkToFit="1"/>
    </xf>
    <xf numFmtId="184" fontId="15" fillId="0" borderId="14" xfId="0" applyNumberFormat="1" applyFont="1" applyBorder="1" applyAlignment="1">
      <alignment horizontal="center" vertical="center" shrinkToFit="1"/>
    </xf>
    <xf numFmtId="184" fontId="15" fillId="0" borderId="0" xfId="0" applyNumberFormat="1" applyFont="1" applyAlignment="1">
      <alignment horizontal="center" vertical="center" shrinkToFit="1"/>
    </xf>
    <xf numFmtId="184" fontId="15" fillId="0" borderId="113" xfId="0" applyNumberFormat="1" applyFont="1" applyBorder="1" applyAlignment="1">
      <alignment vertical="center" shrinkToFit="1"/>
    </xf>
    <xf numFmtId="184" fontId="15" fillId="0" borderId="47" xfId="0" applyNumberFormat="1" applyFont="1" applyBorder="1" applyAlignment="1">
      <alignment vertical="center" shrinkToFit="1"/>
    </xf>
    <xf numFmtId="184" fontId="15" fillId="0" borderId="53" xfId="0" applyNumberFormat="1" applyFont="1" applyBorder="1" applyAlignment="1">
      <alignment vertical="center" shrinkToFit="1"/>
    </xf>
    <xf numFmtId="184" fontId="96" fillId="0" borderId="1" xfId="0" applyNumberFormat="1" applyFont="1" applyBorder="1" applyAlignment="1">
      <alignment horizontal="center" vertical="center" shrinkToFit="1"/>
    </xf>
    <xf numFmtId="38" fontId="96" fillId="0" borderId="1" xfId="1" applyFont="1" applyBorder="1" applyAlignment="1">
      <alignment vertical="center" shrinkToFit="1"/>
    </xf>
    <xf numFmtId="38" fontId="15" fillId="0" borderId="0" xfId="1" applyFont="1" applyAlignment="1">
      <alignment vertical="center" shrinkToFit="1"/>
    </xf>
    <xf numFmtId="38" fontId="13" fillId="0" borderId="1" xfId="1" applyFont="1" applyFill="1" applyBorder="1" applyAlignment="1">
      <alignment vertical="center"/>
    </xf>
    <xf numFmtId="184" fontId="15" fillId="0" borderId="1" xfId="0" applyNumberFormat="1" applyFont="1" applyBorder="1" applyAlignment="1">
      <alignment vertical="center" shrinkToFit="1"/>
    </xf>
    <xf numFmtId="184" fontId="15" fillId="0" borderId="23" xfId="0" applyNumberFormat="1" applyFont="1" applyBorder="1" applyAlignment="1">
      <alignment vertical="center" shrinkToFit="1"/>
    </xf>
    <xf numFmtId="38" fontId="15" fillId="0" borderId="1" xfId="1" applyFont="1" applyBorder="1" applyAlignment="1">
      <alignment vertical="center" shrinkToFit="1"/>
    </xf>
    <xf numFmtId="184" fontId="69" fillId="0" borderId="0" xfId="0" applyNumberFormat="1" applyFont="1" applyAlignment="1">
      <alignment vertical="center" shrinkToFit="1"/>
    </xf>
    <xf numFmtId="0" fontId="13" fillId="0" borderId="0" xfId="0" applyFont="1">
      <alignment vertical="center"/>
    </xf>
    <xf numFmtId="38" fontId="15" fillId="0" borderId="1" xfId="1" applyFont="1" applyBorder="1" applyAlignment="1">
      <alignment horizontal="right" vertical="center" shrinkToFit="1"/>
    </xf>
    <xf numFmtId="179" fontId="18" fillId="0" borderId="0" xfId="0" applyNumberFormat="1" applyFont="1" applyProtection="1">
      <alignment vertical="center"/>
      <protection hidden="1"/>
    </xf>
    <xf numFmtId="0" fontId="41" fillId="0" borderId="0" xfId="0" applyFont="1" applyProtection="1">
      <alignment vertical="center"/>
      <protection hidden="1"/>
    </xf>
    <xf numFmtId="178" fontId="15" fillId="0" borderId="0" xfId="0" applyNumberFormat="1" applyFont="1" applyAlignment="1" applyProtection="1">
      <alignment horizontal="center" vertical="center"/>
      <protection hidden="1"/>
    </xf>
    <xf numFmtId="0" fontId="0" fillId="4" borderId="0" xfId="0" applyFill="1" applyProtection="1">
      <alignment vertical="center"/>
      <protection locked="0"/>
    </xf>
    <xf numFmtId="38" fontId="76" fillId="4" borderId="1" xfId="1" applyFont="1" applyFill="1" applyBorder="1" applyAlignment="1" applyProtection="1">
      <alignment vertical="center"/>
      <protection hidden="1"/>
    </xf>
    <xf numFmtId="0" fontId="5" fillId="0" borderId="8" xfId="0" applyFont="1" applyBorder="1" applyAlignment="1" applyProtection="1">
      <alignment vertical="center" shrinkToFit="1"/>
      <protection hidden="1"/>
    </xf>
    <xf numFmtId="0" fontId="5" fillId="0" borderId="0" xfId="0" applyFont="1" applyAlignment="1" applyProtection="1">
      <alignment vertical="center" shrinkToFit="1"/>
      <protection hidden="1"/>
    </xf>
    <xf numFmtId="38" fontId="3" fillId="0" borderId="0" xfId="1" applyFont="1" applyFill="1" applyBorder="1" applyAlignment="1" applyProtection="1">
      <alignment vertical="center"/>
      <protection locked="0"/>
    </xf>
    <xf numFmtId="0" fontId="4" fillId="4" borderId="0" xfId="0" applyFont="1" applyFill="1" applyAlignment="1" applyProtection="1">
      <alignment horizontal="center" vertical="center"/>
      <protection hidden="1"/>
    </xf>
    <xf numFmtId="0" fontId="0" fillId="0" borderId="20" xfId="0" applyBorder="1" applyProtection="1">
      <alignment vertical="center"/>
      <protection hidden="1"/>
    </xf>
    <xf numFmtId="0" fontId="0" fillId="0" borderId="19" xfId="0" applyBorder="1" applyProtection="1">
      <alignment vertical="center"/>
      <protection hidden="1"/>
    </xf>
    <xf numFmtId="0" fontId="5" fillId="0" borderId="16" xfId="0" applyFont="1" applyBorder="1" applyProtection="1">
      <alignment vertical="center"/>
      <protection hidden="1"/>
    </xf>
    <xf numFmtId="0" fontId="7" fillId="0" borderId="10" xfId="0" applyFont="1" applyBorder="1" applyProtection="1">
      <alignment vertical="center"/>
      <protection hidden="1"/>
    </xf>
    <xf numFmtId="0" fontId="5" fillId="0" borderId="16" xfId="0" applyFont="1" applyBorder="1" applyAlignment="1" applyProtection="1">
      <alignment vertical="center" shrinkToFit="1"/>
      <protection hidden="1"/>
    </xf>
    <xf numFmtId="0" fontId="7" fillId="0" borderId="10" xfId="0" applyFont="1" applyBorder="1" applyAlignment="1" applyProtection="1">
      <alignment vertical="center" shrinkToFit="1"/>
      <protection hidden="1"/>
    </xf>
    <xf numFmtId="38" fontId="5" fillId="0" borderId="16" xfId="1" applyFont="1" applyFill="1" applyBorder="1" applyAlignment="1" applyProtection="1">
      <alignment vertical="center"/>
      <protection locked="0"/>
    </xf>
    <xf numFmtId="38" fontId="7" fillId="0" borderId="10" xfId="1" applyFont="1" applyFill="1" applyBorder="1" applyAlignment="1" applyProtection="1">
      <alignment vertical="center"/>
      <protection locked="0"/>
    </xf>
    <xf numFmtId="0" fontId="17" fillId="0" borderId="16" xfId="0" applyFont="1" applyBorder="1" applyProtection="1">
      <alignment vertical="center"/>
      <protection hidden="1"/>
    </xf>
    <xf numFmtId="0" fontId="39" fillId="0" borderId="10" xfId="0" applyFont="1" applyBorder="1" applyProtection="1">
      <alignment vertical="center"/>
      <protection hidden="1"/>
    </xf>
    <xf numFmtId="0" fontId="0" fillId="0" borderId="17" xfId="0" applyBorder="1" applyProtection="1">
      <alignment vertical="center"/>
      <protection hidden="1"/>
    </xf>
    <xf numFmtId="38" fontId="0" fillId="4" borderId="1" xfId="1" applyFont="1" applyFill="1" applyBorder="1" applyProtection="1">
      <alignment vertical="center"/>
      <protection hidden="1"/>
    </xf>
    <xf numFmtId="176" fontId="0" fillId="4" borderId="0" xfId="0" applyNumberFormat="1" applyFill="1" applyProtection="1">
      <alignment vertical="center"/>
      <protection hidden="1"/>
    </xf>
    <xf numFmtId="184" fontId="15" fillId="0" borderId="22" xfId="0" applyNumberFormat="1" applyFont="1" applyBorder="1" applyAlignment="1">
      <alignment horizontal="center" vertical="center" shrinkToFit="1"/>
    </xf>
    <xf numFmtId="184" fontId="15" fillId="0" borderId="1" xfId="0" applyNumberFormat="1" applyFont="1" applyBorder="1" applyAlignment="1">
      <alignment horizontal="center" vertical="center" shrinkToFit="1"/>
    </xf>
    <xf numFmtId="176" fontId="3" fillId="0" borderId="25" xfId="2" applyFont="1" applyBorder="1" applyProtection="1">
      <alignment vertical="center"/>
      <protection hidden="1"/>
    </xf>
    <xf numFmtId="176" fontId="3" fillId="0" borderId="123" xfId="0" applyNumberFormat="1" applyFont="1" applyBorder="1" applyProtection="1">
      <alignment vertical="center"/>
      <protection hidden="1"/>
    </xf>
    <xf numFmtId="178" fontId="96" fillId="0" borderId="0" xfId="0" applyNumberFormat="1" applyFont="1" applyAlignment="1" applyProtection="1">
      <alignment horizontal="center" vertical="center"/>
      <protection hidden="1"/>
    </xf>
    <xf numFmtId="0" fontId="96" fillId="0" borderId="0" xfId="0" applyFont="1" applyProtection="1">
      <alignment vertical="center"/>
      <protection hidden="1"/>
    </xf>
    <xf numFmtId="177" fontId="96" fillId="0" borderId="0" xfId="1" applyNumberFormat="1" applyFont="1" applyFill="1" applyAlignment="1" applyProtection="1">
      <alignment horizontal="right" vertical="center"/>
      <protection hidden="1"/>
    </xf>
    <xf numFmtId="177" fontId="96" fillId="0" borderId="0" xfId="1" applyNumberFormat="1" applyFont="1" applyFill="1" applyAlignment="1" applyProtection="1">
      <alignment vertical="center"/>
      <protection hidden="1"/>
    </xf>
    <xf numFmtId="177" fontId="101" fillId="0" borderId="0" xfId="1" applyNumberFormat="1" applyFont="1" applyFill="1" applyAlignment="1" applyProtection="1">
      <alignment horizontal="center" vertical="center"/>
      <protection hidden="1"/>
    </xf>
    <xf numFmtId="177" fontId="96" fillId="0" borderId="0" xfId="0" applyNumberFormat="1" applyFont="1" applyProtection="1">
      <alignment vertical="center"/>
      <protection hidden="1"/>
    </xf>
    <xf numFmtId="179" fontId="96" fillId="0" borderId="0" xfId="0" applyNumberFormat="1" applyFont="1" applyProtection="1">
      <alignment vertical="center"/>
      <protection hidden="1"/>
    </xf>
    <xf numFmtId="180" fontId="96" fillId="0" borderId="0" xfId="1" applyNumberFormat="1" applyFont="1" applyFill="1" applyAlignment="1" applyProtection="1">
      <alignment horizontal="right" vertical="center"/>
      <protection hidden="1"/>
    </xf>
    <xf numFmtId="180" fontId="96" fillId="0" borderId="0" xfId="1" applyNumberFormat="1" applyFont="1" applyFill="1" applyAlignment="1" applyProtection="1">
      <alignment horizontal="right" vertical="center" shrinkToFit="1"/>
      <protection hidden="1"/>
    </xf>
    <xf numFmtId="178" fontId="96" fillId="0" borderId="0" xfId="0" applyNumberFormat="1" applyFont="1" applyProtection="1">
      <alignment vertical="center"/>
      <protection hidden="1"/>
    </xf>
    <xf numFmtId="180" fontId="96" fillId="0" borderId="0" xfId="1" applyNumberFormat="1" applyFont="1" applyFill="1" applyProtection="1">
      <alignment vertical="center"/>
      <protection hidden="1"/>
    </xf>
    <xf numFmtId="177" fontId="101" fillId="0" borderId="0" xfId="0" applyNumberFormat="1" applyFont="1" applyProtection="1">
      <alignment vertical="center"/>
      <protection hidden="1"/>
    </xf>
    <xf numFmtId="180" fontId="96" fillId="0" borderId="0" xfId="0" applyNumberFormat="1" applyFont="1" applyAlignment="1" applyProtection="1">
      <alignment vertical="center" shrinkToFit="1"/>
      <protection hidden="1"/>
    </xf>
    <xf numFmtId="180" fontId="96" fillId="0" borderId="0" xfId="1" applyNumberFormat="1" applyFont="1" applyAlignment="1" applyProtection="1">
      <alignment horizontal="right" vertical="center" shrinkToFit="1"/>
      <protection hidden="1"/>
    </xf>
    <xf numFmtId="177" fontId="101" fillId="0" borderId="0" xfId="1" applyNumberFormat="1" applyFont="1" applyFill="1" applyAlignment="1" applyProtection="1">
      <alignment horizontal="right" vertical="center"/>
      <protection hidden="1"/>
    </xf>
    <xf numFmtId="177" fontId="96" fillId="0" borderId="0" xfId="1" applyNumberFormat="1" applyFont="1" applyAlignment="1" applyProtection="1">
      <alignment vertical="center"/>
      <protection hidden="1"/>
    </xf>
    <xf numFmtId="38" fontId="96" fillId="0" borderId="0" xfId="1" applyFont="1" applyProtection="1">
      <alignment vertical="center"/>
      <protection hidden="1"/>
    </xf>
    <xf numFmtId="179" fontId="96" fillId="0" borderId="0" xfId="1" applyNumberFormat="1" applyFont="1" applyProtection="1">
      <alignment vertical="center"/>
      <protection hidden="1"/>
    </xf>
    <xf numFmtId="0" fontId="15" fillId="0" borderId="0" xfId="0" applyFont="1" applyProtection="1">
      <alignment vertical="center"/>
      <protection hidden="1"/>
    </xf>
    <xf numFmtId="179" fontId="15" fillId="0" borderId="0" xfId="1" applyNumberFormat="1" applyFont="1" applyProtection="1">
      <alignment vertical="center"/>
      <protection hidden="1"/>
    </xf>
    <xf numFmtId="179" fontId="15" fillId="0" borderId="0" xfId="1" applyNumberFormat="1" applyFont="1" applyAlignment="1" applyProtection="1">
      <alignment vertical="center"/>
      <protection hidden="1"/>
    </xf>
    <xf numFmtId="38" fontId="15" fillId="0" borderId="0" xfId="1" applyFont="1" applyAlignment="1" applyProtection="1">
      <alignment horizontal="right" vertical="center"/>
      <protection hidden="1"/>
    </xf>
    <xf numFmtId="0" fontId="102" fillId="0" borderId="0" xfId="0" applyFont="1" applyProtection="1">
      <alignment vertical="center"/>
      <protection hidden="1"/>
    </xf>
    <xf numFmtId="0" fontId="103" fillId="0" borderId="0" xfId="0" applyFont="1" applyProtection="1">
      <alignment vertical="center"/>
      <protection hidden="1"/>
    </xf>
    <xf numFmtId="0" fontId="102" fillId="0" borderId="0" xfId="0" applyFont="1" applyAlignment="1" applyProtection="1">
      <alignment horizontal="center" vertical="center"/>
      <protection hidden="1"/>
    </xf>
    <xf numFmtId="0" fontId="51" fillId="0" borderId="0" xfId="0" applyFont="1" applyProtection="1">
      <alignment vertical="center"/>
      <protection locked="0"/>
    </xf>
    <xf numFmtId="49" fontId="70" fillId="0" borderId="0" xfId="0" applyNumberFormat="1" applyFont="1" applyAlignment="1" applyProtection="1">
      <alignment horizontal="center" vertical="center"/>
      <protection locked="0"/>
    </xf>
    <xf numFmtId="3" fontId="4" fillId="0" borderId="0" xfId="0" applyNumberFormat="1" applyFont="1" applyProtection="1">
      <alignment vertical="center"/>
      <protection locked="0"/>
    </xf>
    <xf numFmtId="0" fontId="4" fillId="0" borderId="0" xfId="0" applyFont="1" applyAlignment="1" applyProtection="1">
      <alignment horizontal="right" vertical="center"/>
      <protection locked="0"/>
    </xf>
    <xf numFmtId="179" fontId="15" fillId="0" borderId="0" xfId="1" applyNumberFormat="1" applyFont="1" applyFill="1" applyAlignment="1" applyProtection="1">
      <alignment horizontal="right" vertical="center"/>
      <protection hidden="1"/>
    </xf>
    <xf numFmtId="179" fontId="15" fillId="0" borderId="0" xfId="1" applyNumberFormat="1" applyFont="1" applyFill="1" applyProtection="1">
      <alignment vertical="center"/>
      <protection hidden="1"/>
    </xf>
    <xf numFmtId="178" fontId="17" fillId="0" borderId="0" xfId="0" applyNumberFormat="1" applyFont="1" applyAlignment="1" applyProtection="1">
      <alignment vertical="center" wrapText="1"/>
      <protection hidden="1"/>
    </xf>
    <xf numFmtId="179" fontId="18" fillId="0" borderId="0" xfId="1" applyNumberFormat="1" applyFont="1" applyFill="1" applyAlignment="1" applyProtection="1">
      <alignment horizontal="right" vertical="center" shrinkToFit="1"/>
      <protection hidden="1"/>
    </xf>
    <xf numFmtId="177" fontId="18" fillId="0" borderId="0" xfId="1" applyNumberFormat="1" applyFont="1" applyFill="1" applyAlignment="1" applyProtection="1">
      <alignment vertical="center" shrinkToFit="1"/>
      <protection hidden="1"/>
    </xf>
    <xf numFmtId="177" fontId="18" fillId="0" borderId="0" xfId="0" applyNumberFormat="1" applyFont="1" applyAlignment="1" applyProtection="1">
      <alignment vertical="center" shrinkToFit="1"/>
      <protection hidden="1"/>
    </xf>
    <xf numFmtId="0" fontId="18" fillId="0" borderId="0" xfId="1" applyNumberFormat="1" applyFont="1" applyFill="1" applyAlignment="1" applyProtection="1">
      <alignment vertical="center" shrinkToFit="1"/>
      <protection hidden="1"/>
    </xf>
    <xf numFmtId="0" fontId="18" fillId="0" borderId="0" xfId="0" applyFont="1" applyAlignment="1" applyProtection="1">
      <alignment vertical="center" shrinkToFit="1"/>
      <protection hidden="1"/>
    </xf>
    <xf numFmtId="179" fontId="18" fillId="0" borderId="0" xfId="1" applyNumberFormat="1" applyFont="1" applyFill="1" applyAlignment="1" applyProtection="1">
      <alignment vertical="center" shrinkToFit="1"/>
      <protection hidden="1"/>
    </xf>
    <xf numFmtId="179" fontId="18" fillId="0" borderId="0" xfId="0" applyNumberFormat="1" applyFont="1" applyAlignment="1" applyProtection="1">
      <alignment vertical="center" shrinkToFit="1"/>
      <protection hidden="1"/>
    </xf>
    <xf numFmtId="177" fontId="18" fillId="0" borderId="0" xfId="1" applyNumberFormat="1" applyFont="1" applyFill="1" applyAlignment="1" applyProtection="1">
      <alignment horizontal="right" vertical="center" shrinkToFit="1"/>
      <protection hidden="1"/>
    </xf>
    <xf numFmtId="179" fontId="96" fillId="0" borderId="0" xfId="1" applyNumberFormat="1" applyFont="1" applyAlignment="1" applyProtection="1">
      <alignment vertical="center" shrinkToFit="1"/>
      <protection hidden="1"/>
    </xf>
    <xf numFmtId="179" fontId="96" fillId="0" borderId="0" xfId="0" applyNumberFormat="1" applyFont="1" applyAlignment="1" applyProtection="1">
      <alignment vertical="center" shrinkToFit="1"/>
      <protection hidden="1"/>
    </xf>
    <xf numFmtId="0" fontId="96" fillId="0" borderId="0" xfId="0" applyFont="1" applyAlignment="1" applyProtection="1">
      <alignment vertical="center" shrinkToFit="1"/>
      <protection hidden="1"/>
    </xf>
    <xf numFmtId="178" fontId="96" fillId="0" borderId="0" xfId="0" applyNumberFormat="1" applyFont="1" applyAlignment="1" applyProtection="1">
      <alignment horizontal="center" vertical="center" shrinkToFit="1"/>
      <protection hidden="1"/>
    </xf>
    <xf numFmtId="178" fontId="96" fillId="0" borderId="0" xfId="0" applyNumberFormat="1" applyFont="1" applyAlignment="1" applyProtection="1">
      <alignment vertical="center" shrinkToFit="1"/>
      <protection hidden="1"/>
    </xf>
    <xf numFmtId="181" fontId="106" fillId="0" borderId="0" xfId="0" applyNumberFormat="1" applyFont="1" applyAlignment="1" applyProtection="1">
      <alignment horizontal="right" vertical="center"/>
      <protection hidden="1"/>
    </xf>
    <xf numFmtId="0" fontId="4" fillId="4" borderId="0" xfId="0" applyFont="1" applyFill="1" applyProtection="1">
      <alignment vertical="center"/>
      <protection locked="0"/>
    </xf>
    <xf numFmtId="177" fontId="4" fillId="4" borderId="0" xfId="0" applyNumberFormat="1" applyFont="1" applyFill="1" applyProtection="1">
      <alignment vertical="center"/>
      <protection locked="0"/>
    </xf>
    <xf numFmtId="38" fontId="16" fillId="0" borderId="1" xfId="1" applyFont="1" applyFill="1" applyBorder="1">
      <alignment vertical="center"/>
    </xf>
    <xf numFmtId="38" fontId="16" fillId="0" borderId="102" xfId="1" applyFont="1" applyFill="1" applyBorder="1">
      <alignment vertical="center"/>
    </xf>
    <xf numFmtId="38" fontId="16" fillId="0" borderId="102" xfId="1" applyFont="1" applyFill="1" applyBorder="1" applyAlignment="1">
      <alignment vertical="center"/>
    </xf>
    <xf numFmtId="180" fontId="96" fillId="0" borderId="0" xfId="1" applyNumberFormat="1" applyFont="1" applyFill="1" applyAlignment="1" applyProtection="1">
      <alignment vertical="center"/>
      <protection hidden="1"/>
    </xf>
    <xf numFmtId="177" fontId="101" fillId="0" borderId="0" xfId="1" applyNumberFormat="1" applyFont="1" applyFill="1" applyAlignment="1" applyProtection="1">
      <alignment vertical="center"/>
      <protection hidden="1"/>
    </xf>
    <xf numFmtId="178" fontId="17" fillId="0" borderId="0" xfId="0" applyNumberFormat="1" applyFont="1" applyAlignment="1" applyProtection="1">
      <alignment horizontal="left" vertical="center" wrapText="1"/>
      <protection hidden="1"/>
    </xf>
    <xf numFmtId="181" fontId="28" fillId="0" borderId="0" xfId="0" applyNumberFormat="1" applyFont="1" applyAlignment="1" applyProtection="1">
      <alignment horizontal="distributed" vertical="center" wrapText="1"/>
      <protection locked="0"/>
    </xf>
    <xf numFmtId="181" fontId="34" fillId="0" borderId="0" xfId="0" applyNumberFormat="1" applyFont="1" applyAlignment="1" applyProtection="1">
      <alignment horizontal="left" vertical="center" wrapText="1" indent="1"/>
      <protection locked="0"/>
    </xf>
    <xf numFmtId="38" fontId="16" fillId="0" borderId="1" xfId="1" applyFont="1" applyBorder="1" applyAlignment="1">
      <alignment horizontal="center" vertical="center"/>
    </xf>
    <xf numFmtId="38" fontId="16" fillId="0" borderId="1" xfId="1" applyFont="1" applyBorder="1" applyAlignment="1">
      <alignment horizontal="center" vertical="center" shrinkToFit="1"/>
    </xf>
    <xf numFmtId="0" fontId="43" fillId="0" borderId="0" xfId="0" applyFont="1">
      <alignment vertical="center"/>
    </xf>
    <xf numFmtId="176" fontId="13" fillId="0" borderId="0" xfId="0" applyNumberFormat="1" applyFont="1" applyProtection="1">
      <alignment vertical="center"/>
      <protection hidden="1"/>
    </xf>
    <xf numFmtId="38" fontId="17" fillId="0" borderId="0" xfId="0" applyNumberFormat="1" applyFont="1" applyProtection="1">
      <alignment vertical="center"/>
      <protection hidden="1"/>
    </xf>
    <xf numFmtId="0" fontId="42" fillId="0" borderId="38" xfId="3" applyFill="1" applyBorder="1" applyAlignment="1" applyProtection="1">
      <alignment vertical="center"/>
    </xf>
    <xf numFmtId="176" fontId="4" fillId="0" borderId="0" xfId="0" applyNumberFormat="1" applyFont="1" applyProtection="1">
      <alignment vertical="center"/>
      <protection hidden="1"/>
    </xf>
    <xf numFmtId="176" fontId="3" fillId="0" borderId="1" xfId="2" applyFont="1" applyBorder="1" applyAlignment="1" applyProtection="1">
      <protection hidden="1"/>
    </xf>
    <xf numFmtId="38" fontId="3" fillId="0" borderId="9" xfId="1" applyFont="1" applyFill="1" applyBorder="1" applyAlignment="1" applyProtection="1">
      <alignment vertical="center"/>
      <protection hidden="1"/>
    </xf>
    <xf numFmtId="176" fontId="3" fillId="0" borderId="1" xfId="2" applyFont="1" applyBorder="1" applyProtection="1">
      <alignment vertical="center"/>
      <protection hidden="1"/>
    </xf>
    <xf numFmtId="0" fontId="0" fillId="0" borderId="21" xfId="0" applyBorder="1" applyProtection="1">
      <alignment vertical="center"/>
      <protection hidden="1"/>
    </xf>
    <xf numFmtId="0" fontId="0" fillId="0" borderId="16" xfId="0" applyBorder="1" applyProtection="1">
      <alignment vertical="center"/>
      <protection hidden="1"/>
    </xf>
    <xf numFmtId="181" fontId="24" fillId="0" borderId="11" xfId="0" applyNumberFormat="1" applyFont="1" applyBorder="1" applyAlignment="1" applyProtection="1">
      <alignment horizontal="left" vertical="center"/>
      <protection hidden="1"/>
    </xf>
    <xf numFmtId="181" fontId="24" fillId="0" borderId="12" xfId="0" applyNumberFormat="1" applyFont="1" applyBorder="1" applyProtection="1">
      <alignment vertical="center"/>
      <protection hidden="1"/>
    </xf>
    <xf numFmtId="181" fontId="35" fillId="0" borderId="18" xfId="0" applyNumberFormat="1" applyFont="1" applyBorder="1" applyProtection="1">
      <alignment vertical="center"/>
      <protection hidden="1"/>
    </xf>
    <xf numFmtId="181" fontId="28" fillId="0" borderId="18" xfId="0" applyNumberFormat="1" applyFont="1" applyBorder="1" applyAlignment="1" applyProtection="1">
      <alignment horizontal="distributed" vertical="center" wrapText="1"/>
      <protection hidden="1"/>
    </xf>
    <xf numFmtId="181" fontId="20" fillId="0" borderId="0" xfId="0" applyNumberFormat="1" applyFont="1" applyAlignment="1" applyProtection="1">
      <alignment horizontal="center" vertical="center"/>
      <protection hidden="1"/>
    </xf>
    <xf numFmtId="181" fontId="21" fillId="0" borderId="0" xfId="0" applyNumberFormat="1" applyFont="1" applyProtection="1">
      <alignment vertical="center"/>
      <protection hidden="1"/>
    </xf>
    <xf numFmtId="181" fontId="23" fillId="0" borderId="0" xfId="0" applyNumberFormat="1" applyFont="1" applyProtection="1">
      <alignment vertical="center"/>
      <protection hidden="1"/>
    </xf>
    <xf numFmtId="181" fontId="19" fillId="0" borderId="20" xfId="0" applyNumberFormat="1" applyFont="1" applyBorder="1" applyProtection="1">
      <alignment vertical="center"/>
      <protection hidden="1"/>
    </xf>
    <xf numFmtId="181" fontId="26" fillId="0" borderId="10" xfId="0" applyNumberFormat="1" applyFont="1" applyBorder="1" applyProtection="1">
      <alignment vertical="center"/>
      <protection hidden="1"/>
    </xf>
    <xf numFmtId="181" fontId="11" fillId="0" borderId="10" xfId="0" applyNumberFormat="1" applyFont="1" applyBorder="1" applyAlignment="1" applyProtection="1">
      <alignment vertical="top" textRotation="255"/>
      <protection hidden="1"/>
    </xf>
    <xf numFmtId="181" fontId="28" fillId="0" borderId="12" xfId="0" applyNumberFormat="1" applyFont="1" applyBorder="1" applyAlignment="1" applyProtection="1">
      <alignment horizontal="distributed" vertical="center" wrapText="1"/>
      <protection hidden="1"/>
    </xf>
    <xf numFmtId="181" fontId="11" fillId="0" borderId="0" xfId="0" applyNumberFormat="1" applyFont="1" applyAlignment="1" applyProtection="1">
      <alignment horizontal="center" textRotation="255"/>
      <protection hidden="1"/>
    </xf>
    <xf numFmtId="181" fontId="27" fillId="0" borderId="12" xfId="0" applyNumberFormat="1" applyFont="1" applyBorder="1" applyAlignment="1" applyProtection="1">
      <alignment horizontal="center" vertical="center" textRotation="255"/>
      <protection hidden="1"/>
    </xf>
    <xf numFmtId="181" fontId="34" fillId="0" borderId="18" xfId="0" applyNumberFormat="1" applyFont="1" applyBorder="1" applyAlignment="1" applyProtection="1">
      <alignment horizontal="left" vertical="center" wrapText="1" indent="1"/>
      <protection hidden="1"/>
    </xf>
    <xf numFmtId="181" fontId="19" fillId="0" borderId="18" xfId="0" applyNumberFormat="1" applyFont="1" applyBorder="1" applyAlignment="1" applyProtection="1">
      <alignment horizontal="center"/>
      <protection hidden="1"/>
    </xf>
    <xf numFmtId="181" fontId="19" fillId="0" borderId="0" xfId="0" applyNumberFormat="1" applyFont="1" applyAlignment="1" applyProtection="1">
      <alignment horizontal="center"/>
      <protection hidden="1"/>
    </xf>
    <xf numFmtId="181" fontId="34" fillId="0" borderId="0" xfId="0" applyNumberFormat="1" applyFont="1" applyAlignment="1" applyProtection="1">
      <alignment horizontal="left" indent="1"/>
      <protection hidden="1"/>
    </xf>
    <xf numFmtId="181" fontId="19" fillId="0" borderId="12" xfId="0" applyNumberFormat="1" applyFont="1" applyBorder="1" applyAlignment="1" applyProtection="1">
      <alignment horizontal="center" vertical="center"/>
      <protection hidden="1"/>
    </xf>
    <xf numFmtId="181" fontId="19" fillId="0" borderId="22" xfId="0" applyNumberFormat="1" applyFont="1" applyBorder="1" applyAlignment="1" applyProtection="1">
      <alignment horizontal="center" vertical="center"/>
      <protection hidden="1"/>
    </xf>
    <xf numFmtId="181" fontId="54" fillId="0" borderId="11" xfId="0" applyNumberFormat="1" applyFont="1" applyBorder="1" applyProtection="1">
      <alignment vertical="center"/>
      <protection hidden="1"/>
    </xf>
    <xf numFmtId="181" fontId="54" fillId="0" borderId="12" xfId="0" applyNumberFormat="1" applyFont="1" applyBorder="1" applyProtection="1">
      <alignment vertical="center"/>
      <protection hidden="1"/>
    </xf>
    <xf numFmtId="181" fontId="54" fillId="0" borderId="22" xfId="0" applyNumberFormat="1" applyFont="1" applyBorder="1" applyProtection="1">
      <alignment vertical="center"/>
      <protection hidden="1"/>
    </xf>
    <xf numFmtId="181" fontId="54" fillId="0" borderId="20" xfId="0" applyNumberFormat="1" applyFont="1" applyBorder="1" applyProtection="1">
      <alignment vertical="center"/>
      <protection hidden="1"/>
    </xf>
    <xf numFmtId="181" fontId="54" fillId="0" borderId="21" xfId="0" applyNumberFormat="1" applyFont="1" applyBorder="1" applyProtection="1">
      <alignment vertical="center"/>
      <protection hidden="1"/>
    </xf>
    <xf numFmtId="181" fontId="54" fillId="0" borderId="19" xfId="0" applyNumberFormat="1" applyFont="1" applyBorder="1" applyProtection="1">
      <alignment vertical="center"/>
      <protection hidden="1"/>
    </xf>
    <xf numFmtId="0" fontId="64" fillId="0" borderId="19" xfId="0" applyFont="1" applyBorder="1" applyProtection="1">
      <alignment vertical="center"/>
      <protection hidden="1"/>
    </xf>
    <xf numFmtId="0" fontId="64" fillId="0" borderId="10" xfId="0" applyFont="1" applyBorder="1" applyProtection="1">
      <alignment vertical="center"/>
      <protection hidden="1"/>
    </xf>
    <xf numFmtId="49" fontId="19" fillId="0" borderId="16" xfId="0" applyNumberFormat="1" applyFont="1" applyBorder="1" applyProtection="1">
      <alignment vertical="center"/>
      <protection hidden="1"/>
    </xf>
    <xf numFmtId="0" fontId="64" fillId="0" borderId="17" xfId="0" applyFont="1" applyBorder="1" applyProtection="1">
      <alignment vertical="center"/>
      <protection hidden="1"/>
    </xf>
    <xf numFmtId="181" fontId="54" fillId="0" borderId="18" xfId="0" applyNumberFormat="1" applyFont="1" applyBorder="1" applyProtection="1">
      <alignment vertical="center"/>
      <protection hidden="1"/>
    </xf>
    <xf numFmtId="0" fontId="64" fillId="0" borderId="13" xfId="0" applyFont="1" applyBorder="1" applyProtection="1">
      <alignment vertical="center"/>
      <protection hidden="1"/>
    </xf>
    <xf numFmtId="181" fontId="54" fillId="0" borderId="16" xfId="1" applyNumberFormat="1" applyFont="1" applyFill="1" applyBorder="1" applyAlignment="1" applyProtection="1">
      <alignment vertical="top" wrapText="1"/>
      <protection hidden="1"/>
    </xf>
    <xf numFmtId="181" fontId="54" fillId="0" borderId="0" xfId="1" applyNumberFormat="1" applyFont="1" applyFill="1" applyBorder="1" applyAlignment="1" applyProtection="1">
      <alignment vertical="top" wrapText="1"/>
      <protection hidden="1"/>
    </xf>
    <xf numFmtId="181" fontId="54" fillId="0" borderId="10" xfId="1" applyNumberFormat="1" applyFont="1" applyFill="1" applyBorder="1" applyAlignment="1" applyProtection="1">
      <alignment vertical="top" wrapText="1"/>
      <protection hidden="1"/>
    </xf>
    <xf numFmtId="181" fontId="59" fillId="0" borderId="0" xfId="0" applyNumberFormat="1" applyFont="1" applyAlignment="1" applyProtection="1">
      <alignment vertical="top" textRotation="255"/>
      <protection hidden="1"/>
    </xf>
    <xf numFmtId="0" fontId="42" fillId="0" borderId="0" xfId="3" applyBorder="1" applyAlignment="1" applyProtection="1">
      <alignment horizontal="center" vertical="center"/>
    </xf>
    <xf numFmtId="0" fontId="42" fillId="0" borderId="0" xfId="3" applyBorder="1" applyAlignment="1" applyProtection="1">
      <alignment vertical="center"/>
    </xf>
    <xf numFmtId="0" fontId="0" fillId="0" borderId="20" xfId="0" applyBorder="1">
      <alignment vertical="center"/>
    </xf>
    <xf numFmtId="0" fontId="0" fillId="0" borderId="21" xfId="0" applyBorder="1">
      <alignment vertical="center"/>
    </xf>
    <xf numFmtId="0" fontId="0" fillId="0" borderId="19" xfId="0" applyBorder="1">
      <alignment vertical="center"/>
    </xf>
    <xf numFmtId="0" fontId="46" fillId="0" borderId="16" xfId="0" applyFont="1" applyBorder="1">
      <alignment vertical="center"/>
    </xf>
    <xf numFmtId="0" fontId="98" fillId="0" borderId="98" xfId="0" applyFont="1" applyBorder="1">
      <alignment vertical="center"/>
    </xf>
    <xf numFmtId="0" fontId="0" fillId="0" borderId="99" xfId="0" applyBorder="1">
      <alignment vertical="center"/>
    </xf>
    <xf numFmtId="0" fontId="0" fillId="0" borderId="100" xfId="0" applyBorder="1">
      <alignment vertical="center"/>
    </xf>
    <xf numFmtId="0" fontId="0" fillId="0" borderId="38" xfId="0" applyBorder="1">
      <alignment vertical="center"/>
    </xf>
    <xf numFmtId="0" fontId="0" fillId="0" borderId="39" xfId="0" applyBorder="1">
      <alignment vertical="center"/>
    </xf>
    <xf numFmtId="0" fontId="64" fillId="0" borderId="38" xfId="0" applyFont="1" applyBorder="1">
      <alignment vertical="center"/>
    </xf>
    <xf numFmtId="0" fontId="0" fillId="0" borderId="124" xfId="0" applyBorder="1">
      <alignment vertical="center"/>
    </xf>
    <xf numFmtId="0" fontId="0" fillId="0" borderId="125" xfId="0" applyBorder="1">
      <alignment vertical="center"/>
    </xf>
    <xf numFmtId="0" fontId="0" fillId="0" borderId="126" xfId="0" applyBorder="1">
      <alignment vertical="center"/>
    </xf>
    <xf numFmtId="0" fontId="0" fillId="0" borderId="98" xfId="0" applyBorder="1">
      <alignment vertical="center"/>
    </xf>
    <xf numFmtId="0" fontId="69" fillId="0" borderId="125" xfId="0" applyFont="1" applyBorder="1">
      <alignment vertical="center"/>
    </xf>
    <xf numFmtId="0" fontId="97" fillId="0" borderId="20" xfId="0" applyFont="1" applyBorder="1" applyAlignment="1">
      <alignment vertical="center" wrapText="1"/>
    </xf>
    <xf numFmtId="0" fontId="46" fillId="0" borderId="20" xfId="0" applyFont="1" applyBorder="1">
      <alignment vertical="center"/>
    </xf>
    <xf numFmtId="0" fontId="69" fillId="0" borderId="21" xfId="0" applyFont="1" applyBorder="1">
      <alignment vertical="center"/>
    </xf>
    <xf numFmtId="0" fontId="3" fillId="0" borderId="8" xfId="0" applyFont="1" applyBorder="1" applyProtection="1">
      <alignment vertical="center"/>
      <protection hidden="1"/>
    </xf>
    <xf numFmtId="0" fontId="3" fillId="0" borderId="9" xfId="0" applyFont="1" applyBorder="1" applyAlignment="1" applyProtection="1">
      <alignment horizontal="center"/>
      <protection hidden="1"/>
    </xf>
    <xf numFmtId="0" fontId="5" fillId="0" borderId="8" xfId="0" applyFont="1" applyBorder="1" applyAlignment="1" applyProtection="1">
      <alignment horizontal="center"/>
      <protection hidden="1"/>
    </xf>
    <xf numFmtId="0" fontId="5" fillId="0" borderId="7" xfId="0" applyFont="1" applyBorder="1" applyAlignment="1" applyProtection="1">
      <alignment vertical="center" shrinkToFit="1"/>
      <protection hidden="1"/>
    </xf>
    <xf numFmtId="38" fontId="3" fillId="0" borderId="27" xfId="1" applyFont="1" applyFill="1" applyBorder="1" applyAlignment="1" applyProtection="1">
      <alignment vertical="center"/>
      <protection locked="0"/>
    </xf>
    <xf numFmtId="0" fontId="5" fillId="0" borderId="26" xfId="0" applyFont="1" applyBorder="1" applyAlignment="1" applyProtection="1">
      <alignment horizontal="center"/>
      <protection hidden="1"/>
    </xf>
    <xf numFmtId="0" fontId="3" fillId="0" borderId="27" xfId="0" applyFont="1" applyBorder="1" applyProtection="1">
      <alignment vertical="center"/>
      <protection locked="0"/>
    </xf>
    <xf numFmtId="0" fontId="5" fillId="0" borderId="2" xfId="0" applyFont="1" applyBorder="1" applyAlignment="1" applyProtection="1">
      <alignment vertical="center" shrinkToFit="1"/>
      <protection hidden="1"/>
    </xf>
    <xf numFmtId="0" fontId="3" fillId="0" borderId="25" xfId="0" applyFont="1" applyBorder="1" applyProtection="1">
      <alignment vertical="center"/>
      <protection locked="0"/>
    </xf>
    <xf numFmtId="0" fontId="113" fillId="0" borderId="0" xfId="0" applyFont="1">
      <alignment vertical="center"/>
    </xf>
    <xf numFmtId="0" fontId="110" fillId="0" borderId="0" xfId="0" applyFont="1">
      <alignment vertical="center"/>
    </xf>
    <xf numFmtId="0" fontId="69" fillId="0" borderId="39" xfId="0" applyFont="1" applyBorder="1">
      <alignment vertical="center"/>
    </xf>
    <xf numFmtId="0" fontId="42" fillId="0" borderId="39" xfId="3" applyBorder="1" applyAlignment="1" applyProtection="1">
      <alignment vertical="center"/>
    </xf>
    <xf numFmtId="186" fontId="16" fillId="0" borderId="1" xfId="0" applyNumberFormat="1" applyFont="1" applyBorder="1" applyAlignment="1">
      <alignment horizontal="left" vertical="center"/>
    </xf>
    <xf numFmtId="0" fontId="4" fillId="6" borderId="0" xfId="0" applyFont="1" applyFill="1" applyProtection="1">
      <alignment vertical="center"/>
      <protection hidden="1"/>
    </xf>
    <xf numFmtId="49" fontId="4" fillId="6" borderId="0" xfId="0" applyNumberFormat="1" applyFont="1" applyFill="1" applyProtection="1">
      <alignment vertical="center"/>
      <protection hidden="1"/>
    </xf>
    <xf numFmtId="0" fontId="75" fillId="6" borderId="20" xfId="0" applyFont="1" applyFill="1" applyBorder="1" applyProtection="1">
      <alignment vertical="center"/>
      <protection hidden="1"/>
    </xf>
    <xf numFmtId="0" fontId="73" fillId="6" borderId="3" xfId="0" applyFont="1" applyFill="1" applyBorder="1" applyProtection="1">
      <alignment vertical="center"/>
      <protection hidden="1"/>
    </xf>
    <xf numFmtId="0" fontId="0" fillId="0" borderId="11" xfId="0" applyBorder="1">
      <alignment vertical="center"/>
    </xf>
    <xf numFmtId="0" fontId="0" fillId="0" borderId="22" xfId="0" applyBorder="1">
      <alignment vertical="center"/>
    </xf>
    <xf numFmtId="0" fontId="0" fillId="0" borderId="1" xfId="0" applyBorder="1">
      <alignment vertical="center"/>
    </xf>
    <xf numFmtId="38" fontId="0" fillId="0" borderId="1" xfId="1" applyFont="1" applyBorder="1">
      <alignment vertical="center"/>
    </xf>
    <xf numFmtId="38" fontId="0" fillId="0" borderId="14" xfId="1" applyFont="1" applyBorder="1">
      <alignment vertical="center"/>
    </xf>
    <xf numFmtId="0" fontId="0" fillId="0" borderId="14" xfId="0" applyBorder="1">
      <alignment vertical="center"/>
    </xf>
    <xf numFmtId="38" fontId="0" fillId="0" borderId="97" xfId="0" applyNumberFormat="1" applyBorder="1">
      <alignment vertical="center"/>
    </xf>
    <xf numFmtId="0" fontId="43" fillId="0" borderId="1" xfId="0" applyFont="1" applyBorder="1" applyAlignment="1">
      <alignment horizontal="center" vertical="center"/>
    </xf>
    <xf numFmtId="186" fontId="39" fillId="0" borderId="1" xfId="0" applyNumberFormat="1" applyFont="1" applyBorder="1" applyAlignment="1">
      <alignment horizontal="center" vertical="center"/>
    </xf>
    <xf numFmtId="38" fontId="73" fillId="0" borderId="0" xfId="1" applyFont="1" applyFill="1" applyBorder="1" applyAlignment="1" applyProtection="1">
      <alignment vertical="center"/>
      <protection locked="0"/>
    </xf>
    <xf numFmtId="0" fontId="0" fillId="7" borderId="0" xfId="0" applyFill="1">
      <alignment vertical="center"/>
    </xf>
    <xf numFmtId="0" fontId="109" fillId="0" borderId="21" xfId="0" applyFont="1" applyBorder="1" applyAlignment="1">
      <alignment horizontal="right" vertical="center"/>
    </xf>
    <xf numFmtId="0" fontId="0" fillId="5" borderId="21" xfId="0" applyFill="1" applyBorder="1">
      <alignment vertical="center"/>
    </xf>
    <xf numFmtId="0" fontId="0" fillId="5" borderId="19" xfId="0" applyFill="1" applyBorder="1">
      <alignment vertical="center"/>
    </xf>
    <xf numFmtId="0" fontId="64" fillId="0" borderId="16" xfId="0" applyFont="1" applyBorder="1">
      <alignment vertical="center"/>
    </xf>
    <xf numFmtId="0" fontId="66" fillId="0" borderId="0" xfId="0" applyFont="1">
      <alignment vertical="center"/>
    </xf>
    <xf numFmtId="0" fontId="98" fillId="0" borderId="20" xfId="0" applyFont="1" applyBorder="1">
      <alignment vertical="center"/>
    </xf>
    <xf numFmtId="0" fontId="39" fillId="0" borderId="21" xfId="0" applyFont="1" applyBorder="1" applyAlignment="1">
      <alignment horizontal="center" vertical="center"/>
    </xf>
    <xf numFmtId="186" fontId="120" fillId="0" borderId="21" xfId="0" applyNumberFormat="1" applyFont="1" applyBorder="1">
      <alignment vertical="center"/>
    </xf>
    <xf numFmtId="186" fontId="115" fillId="0" borderId="21" xfId="0" applyNumberFormat="1" applyFont="1" applyBorder="1" applyAlignment="1">
      <alignment vertical="center" wrapText="1"/>
    </xf>
    <xf numFmtId="0" fontId="39" fillId="0" borderId="0" xfId="0" applyFont="1" applyAlignment="1">
      <alignment horizontal="center" vertical="center"/>
    </xf>
    <xf numFmtId="186" fontId="39" fillId="0" borderId="0" xfId="0" applyNumberFormat="1" applyFont="1" applyAlignment="1">
      <alignment horizontal="left" vertical="center"/>
    </xf>
    <xf numFmtId="186" fontId="120" fillId="0" borderId="0" xfId="0" applyNumberFormat="1" applyFont="1">
      <alignment vertical="center"/>
    </xf>
    <xf numFmtId="186" fontId="115" fillId="0" borderId="0" xfId="0" applyNumberFormat="1" applyFont="1" applyAlignment="1">
      <alignment vertical="center" wrapText="1"/>
    </xf>
    <xf numFmtId="0" fontId="119" fillId="0" borderId="0" xfId="0" applyFont="1">
      <alignment vertical="center"/>
    </xf>
    <xf numFmtId="0" fontId="64" fillId="0" borderId="0" xfId="0" applyFont="1" applyAlignment="1" applyProtection="1">
      <alignment horizontal="left" vertical="center"/>
      <protection hidden="1"/>
    </xf>
    <xf numFmtId="0" fontId="99" fillId="0" borderId="0" xfId="0" applyFont="1" applyAlignment="1">
      <alignment horizontal="center" vertical="center"/>
    </xf>
    <xf numFmtId="0" fontId="46" fillId="0" borderId="0" xfId="0" applyFont="1">
      <alignment vertical="center"/>
    </xf>
    <xf numFmtId="0" fontId="39" fillId="0" borderId="18" xfId="0" applyFont="1" applyBorder="1" applyAlignment="1">
      <alignment horizontal="center" vertical="center"/>
    </xf>
    <xf numFmtId="186" fontId="39" fillId="0" borderId="18" xfId="0" applyNumberFormat="1" applyFont="1" applyBorder="1" applyAlignment="1">
      <alignment horizontal="left" vertical="center"/>
    </xf>
    <xf numFmtId="0" fontId="121" fillId="0" borderId="0" xfId="0" applyFont="1">
      <alignment vertical="center"/>
    </xf>
    <xf numFmtId="0" fontId="0" fillId="6" borderId="0" xfId="0" applyFill="1">
      <alignment vertical="center"/>
    </xf>
    <xf numFmtId="0" fontId="64" fillId="6" borderId="0" xfId="0" applyFont="1" applyFill="1" applyAlignment="1">
      <alignment horizontal="left" vertical="center"/>
    </xf>
    <xf numFmtId="0" fontId="0" fillId="6" borderId="0" xfId="0" applyFill="1" applyAlignment="1">
      <alignment horizontal="left" vertical="center"/>
    </xf>
    <xf numFmtId="0" fontId="39" fillId="6" borderId="0" xfId="0" applyFont="1" applyFill="1" applyAlignment="1">
      <alignment horizontal="center" vertical="center"/>
    </xf>
    <xf numFmtId="186" fontId="39" fillId="6" borderId="0" xfId="0" applyNumberFormat="1" applyFont="1" applyFill="1" applyAlignment="1">
      <alignment horizontal="left" vertical="center"/>
    </xf>
    <xf numFmtId="181" fontId="19" fillId="0" borderId="21" xfId="0" applyNumberFormat="1" applyFont="1" applyBorder="1" applyProtection="1">
      <alignment vertical="center"/>
      <protection hidden="1"/>
    </xf>
    <xf numFmtId="181" fontId="24" fillId="0" borderId="20" xfId="0" applyNumberFormat="1" applyFont="1" applyBorder="1" applyProtection="1">
      <alignment vertical="center"/>
      <protection hidden="1"/>
    </xf>
    <xf numFmtId="181" fontId="24" fillId="0" borderId="21" xfId="0" applyNumberFormat="1" applyFont="1" applyBorder="1" applyProtection="1">
      <alignment vertical="center"/>
      <protection hidden="1"/>
    </xf>
    <xf numFmtId="3" fontId="0" fillId="0" borderId="0" xfId="0" applyNumberFormat="1">
      <alignment vertical="center"/>
    </xf>
    <xf numFmtId="3" fontId="0" fillId="0" borderId="1" xfId="0" applyNumberFormat="1" applyBorder="1">
      <alignment vertical="center"/>
    </xf>
    <xf numFmtId="0" fontId="4" fillId="0" borderId="1" xfId="0" applyFont="1" applyBorder="1" applyProtection="1">
      <alignment vertical="center"/>
      <protection hidden="1"/>
    </xf>
    <xf numFmtId="187" fontId="4" fillId="0" borderId="1" xfId="0" applyNumberFormat="1" applyFont="1" applyBorder="1" applyProtection="1">
      <alignment vertical="center"/>
      <protection hidden="1"/>
    </xf>
    <xf numFmtId="0" fontId="124" fillId="0" borderId="0" xfId="0" applyFont="1">
      <alignment vertical="center"/>
    </xf>
    <xf numFmtId="0" fontId="125" fillId="0" borderId="0" xfId="0" applyFont="1">
      <alignment vertical="center"/>
    </xf>
    <xf numFmtId="0" fontId="0" fillId="0" borderId="10" xfId="0" applyBorder="1" applyProtection="1">
      <alignment vertical="center"/>
      <protection hidden="1"/>
    </xf>
    <xf numFmtId="0" fontId="0" fillId="0" borderId="18" xfId="0" applyBorder="1" applyProtection="1">
      <alignment vertical="center"/>
      <protection hidden="1"/>
    </xf>
    <xf numFmtId="0" fontId="0" fillId="0" borderId="13" xfId="0" applyBorder="1" applyProtection="1">
      <alignment vertical="center"/>
      <protection hidden="1"/>
    </xf>
    <xf numFmtId="181" fontId="32" fillId="0" borderId="16" xfId="0" applyNumberFormat="1" applyFont="1" applyBorder="1" applyProtection="1">
      <alignment vertical="center"/>
      <protection hidden="1"/>
    </xf>
    <xf numFmtId="181" fontId="32" fillId="0" borderId="10" xfId="0" applyNumberFormat="1" applyFont="1" applyBorder="1" applyProtection="1">
      <alignment vertical="center"/>
      <protection hidden="1"/>
    </xf>
    <xf numFmtId="181" fontId="19" fillId="0" borderId="16" xfId="0" applyNumberFormat="1" applyFont="1" applyBorder="1" applyProtection="1">
      <alignment vertical="center"/>
      <protection hidden="1"/>
    </xf>
    <xf numFmtId="181" fontId="19" fillId="0" borderId="10" xfId="0" applyNumberFormat="1" applyFont="1" applyBorder="1" applyProtection="1">
      <alignment vertical="center"/>
      <protection hidden="1"/>
    </xf>
    <xf numFmtId="181" fontId="32" fillId="0" borderId="17" xfId="0" applyNumberFormat="1" applyFont="1" applyBorder="1" applyProtection="1">
      <alignment vertical="center"/>
      <protection hidden="1"/>
    </xf>
    <xf numFmtId="181" fontId="32" fillId="0" borderId="13" xfId="0" applyNumberFormat="1" applyFont="1" applyBorder="1" applyProtection="1">
      <alignment vertical="center"/>
      <protection hidden="1"/>
    </xf>
    <xf numFmtId="181" fontId="19" fillId="0" borderId="17" xfId="0" applyNumberFormat="1" applyFont="1" applyBorder="1" applyProtection="1">
      <alignment vertical="center"/>
      <protection hidden="1"/>
    </xf>
    <xf numFmtId="181" fontId="19" fillId="0" borderId="13" xfId="0" applyNumberFormat="1" applyFont="1" applyBorder="1" applyProtection="1">
      <alignment vertical="center"/>
      <protection hidden="1"/>
    </xf>
    <xf numFmtId="181" fontId="25" fillId="0" borderId="0" xfId="0" applyNumberFormat="1" applyFont="1" applyAlignment="1" applyProtection="1">
      <alignment vertical="top"/>
      <protection hidden="1"/>
    </xf>
    <xf numFmtId="181" fontId="25" fillId="0" borderId="20" xfId="0" applyNumberFormat="1" applyFont="1" applyBorder="1" applyAlignment="1" applyProtection="1">
      <alignment vertical="top"/>
      <protection locked="0"/>
    </xf>
    <xf numFmtId="181" fontId="25" fillId="0" borderId="21" xfId="0" applyNumberFormat="1" applyFont="1" applyBorder="1" applyAlignment="1" applyProtection="1">
      <alignment horizontal="center" vertical="top"/>
      <protection hidden="1"/>
    </xf>
    <xf numFmtId="181" fontId="31" fillId="0" borderId="21" xfId="0" applyNumberFormat="1" applyFont="1" applyBorder="1" applyAlignment="1" applyProtection="1">
      <alignment vertical="top"/>
      <protection hidden="1"/>
    </xf>
    <xf numFmtId="181" fontId="25" fillId="0" borderId="19" xfId="0" applyNumberFormat="1" applyFont="1" applyBorder="1" applyAlignment="1" applyProtection="1">
      <alignment horizontal="left" vertical="top"/>
      <protection hidden="1"/>
    </xf>
    <xf numFmtId="181" fontId="25" fillId="0" borderId="19" xfId="0" applyNumberFormat="1" applyFont="1" applyBorder="1" applyAlignment="1" applyProtection="1">
      <alignment horizontal="right" vertical="top"/>
      <protection hidden="1"/>
    </xf>
    <xf numFmtId="181" fontId="25" fillId="0" borderId="20" xfId="0" applyNumberFormat="1" applyFont="1" applyBorder="1" applyAlignment="1" applyProtection="1">
      <alignment horizontal="center" vertical="top"/>
      <protection hidden="1"/>
    </xf>
    <xf numFmtId="181" fontId="25" fillId="0" borderId="21" xfId="0" applyNumberFormat="1" applyFont="1" applyBorder="1" applyAlignment="1" applyProtection="1">
      <alignment vertical="top"/>
      <protection locked="0"/>
    </xf>
    <xf numFmtId="181" fontId="25" fillId="0" borderId="0" xfId="0" applyNumberFormat="1" applyFont="1" applyAlignment="1" applyProtection="1">
      <alignment horizontal="center" vertical="top"/>
      <protection hidden="1"/>
    </xf>
    <xf numFmtId="181" fontId="25" fillId="0" borderId="10" xfId="0" applyNumberFormat="1" applyFont="1" applyBorder="1" applyAlignment="1" applyProtection="1">
      <alignment horizontal="right" vertical="top"/>
      <protection hidden="1"/>
    </xf>
    <xf numFmtId="181" fontId="45" fillId="0" borderId="21" xfId="0" applyNumberFormat="1" applyFont="1" applyBorder="1" applyAlignment="1" applyProtection="1">
      <alignment vertical="top" wrapText="1"/>
      <protection hidden="1"/>
    </xf>
    <xf numFmtId="181" fontId="45" fillId="0" borderId="67" xfId="0" applyNumberFormat="1" applyFont="1" applyBorder="1" applyAlignment="1" applyProtection="1">
      <alignment vertical="top" shrinkToFit="1"/>
      <protection hidden="1"/>
    </xf>
    <xf numFmtId="181" fontId="45" fillId="0" borderId="0" xfId="0" applyNumberFormat="1" applyFont="1" applyAlignment="1" applyProtection="1">
      <alignment vertical="top" wrapText="1"/>
      <protection hidden="1"/>
    </xf>
    <xf numFmtId="181" fontId="45" fillId="0" borderId="19" xfId="0" applyNumberFormat="1" applyFont="1" applyBorder="1" applyAlignment="1" applyProtection="1">
      <alignment vertical="top" wrapText="1"/>
      <protection hidden="1"/>
    </xf>
    <xf numFmtId="181" fontId="45" fillId="0" borderId="0" xfId="0" applyNumberFormat="1" applyFont="1" applyAlignment="1" applyProtection="1">
      <alignment vertical="center" wrapText="1"/>
      <protection hidden="1"/>
    </xf>
    <xf numFmtId="181" fontId="45" fillId="0" borderId="10" xfId="0" applyNumberFormat="1" applyFont="1" applyBorder="1" applyAlignment="1" applyProtection="1">
      <alignment vertical="center" wrapText="1"/>
      <protection hidden="1"/>
    </xf>
    <xf numFmtId="181" fontId="23" fillId="0" borderId="20" xfId="0" applyNumberFormat="1" applyFont="1" applyBorder="1" applyProtection="1">
      <alignment vertical="center"/>
      <protection hidden="1"/>
    </xf>
    <xf numFmtId="181" fontId="23" fillId="0" borderId="21" xfId="0" applyNumberFormat="1" applyFont="1" applyBorder="1" applyProtection="1">
      <alignment vertical="center"/>
      <protection hidden="1"/>
    </xf>
    <xf numFmtId="181" fontId="24" fillId="0" borderId="19" xfId="0" applyNumberFormat="1" applyFont="1" applyBorder="1" applyAlignment="1" applyProtection="1">
      <alignment horizontal="center" vertical="top"/>
      <protection hidden="1"/>
    </xf>
    <xf numFmtId="49" fontId="19" fillId="0" borderId="0" xfId="0" applyNumberFormat="1" applyFont="1" applyProtection="1">
      <alignment vertical="center"/>
      <protection hidden="1"/>
    </xf>
    <xf numFmtId="181" fontId="28" fillId="0" borderId="12" xfId="0" applyNumberFormat="1" applyFont="1" applyBorder="1" applyAlignment="1" applyProtection="1">
      <alignment horizontal="left" vertical="center"/>
      <protection hidden="1"/>
    </xf>
    <xf numFmtId="181" fontId="36" fillId="0" borderId="12" xfId="0" applyNumberFormat="1" applyFont="1" applyBorder="1" applyAlignment="1" applyProtection="1">
      <alignment horizontal="center" vertical="center" textRotation="255"/>
      <protection hidden="1"/>
    </xf>
    <xf numFmtId="181" fontId="36" fillId="0" borderId="12" xfId="0" applyNumberFormat="1" applyFont="1" applyBorder="1" applyAlignment="1" applyProtection="1">
      <alignment horizontal="center" vertical="center"/>
      <protection hidden="1"/>
    </xf>
    <xf numFmtId="181" fontId="36" fillId="0" borderId="22" xfId="0" applyNumberFormat="1" applyFont="1" applyBorder="1" applyAlignment="1" applyProtection="1">
      <alignment horizontal="center" vertical="center"/>
      <protection hidden="1"/>
    </xf>
    <xf numFmtId="181" fontId="34" fillId="0" borderId="12" xfId="0" applyNumberFormat="1" applyFont="1" applyBorder="1" applyAlignment="1" applyProtection="1">
      <protection hidden="1"/>
    </xf>
    <xf numFmtId="181" fontId="31" fillId="0" borderId="12" xfId="0" applyNumberFormat="1" applyFont="1" applyBorder="1" applyAlignment="1" applyProtection="1">
      <protection hidden="1"/>
    </xf>
    <xf numFmtId="181" fontId="34" fillId="0" borderId="22" xfId="0" applyNumberFormat="1" applyFont="1" applyBorder="1" applyAlignment="1" applyProtection="1">
      <protection hidden="1"/>
    </xf>
    <xf numFmtId="181" fontId="54" fillId="0" borderId="0" xfId="0" applyNumberFormat="1" applyFont="1" applyAlignment="1" applyProtection="1">
      <alignment horizontal="right" vertical="center"/>
      <protection hidden="1"/>
    </xf>
    <xf numFmtId="181" fontId="65" fillId="0" borderId="11" xfId="0" applyNumberFormat="1" applyFont="1" applyBorder="1" applyAlignment="1" applyProtection="1">
      <alignment horizontal="left" vertical="center"/>
      <protection hidden="1"/>
    </xf>
    <xf numFmtId="181" fontId="65" fillId="0" borderId="12" xfId="0" applyNumberFormat="1" applyFont="1" applyBorder="1" applyProtection="1">
      <alignment vertical="center"/>
      <protection hidden="1"/>
    </xf>
    <xf numFmtId="181" fontId="58" fillId="0" borderId="11" xfId="0" applyNumberFormat="1" applyFont="1" applyBorder="1" applyProtection="1">
      <alignment vertical="center"/>
      <protection hidden="1"/>
    </xf>
    <xf numFmtId="181" fontId="58" fillId="0" borderId="12" xfId="0" applyNumberFormat="1" applyFont="1" applyBorder="1" applyProtection="1">
      <alignment vertical="center"/>
      <protection hidden="1"/>
    </xf>
    <xf numFmtId="181" fontId="61" fillId="0" borderId="0" xfId="0" applyNumberFormat="1" applyFont="1" applyAlignment="1" applyProtection="1">
      <alignment horizontal="center" vertical="center"/>
      <protection hidden="1"/>
    </xf>
    <xf numFmtId="181" fontId="53" fillId="0" borderId="20" xfId="0" applyNumberFormat="1" applyFont="1" applyBorder="1" applyAlignment="1" applyProtection="1">
      <alignment horizontal="left" vertical="center"/>
      <protection hidden="1"/>
    </xf>
    <xf numFmtId="181" fontId="53" fillId="0" borderId="21" xfId="0" applyNumberFormat="1" applyFont="1" applyBorder="1" applyProtection="1">
      <alignment vertical="center"/>
      <protection hidden="1"/>
    </xf>
    <xf numFmtId="181" fontId="53" fillId="0" borderId="19" xfId="0" applyNumberFormat="1" applyFont="1" applyBorder="1" applyAlignment="1" applyProtection="1">
      <alignment horizontal="right" vertical="center"/>
      <protection hidden="1"/>
    </xf>
    <xf numFmtId="181" fontId="53" fillId="0" borderId="20" xfId="0" applyNumberFormat="1" applyFont="1" applyBorder="1" applyProtection="1">
      <alignment vertical="center"/>
      <protection hidden="1"/>
    </xf>
    <xf numFmtId="181" fontId="53" fillId="0" borderId="20" xfId="0" applyNumberFormat="1" applyFont="1" applyBorder="1" applyAlignment="1" applyProtection="1">
      <alignment horizontal="right" vertical="center"/>
      <protection hidden="1"/>
    </xf>
    <xf numFmtId="181" fontId="53" fillId="0" borderId="21" xfId="0" applyNumberFormat="1" applyFont="1" applyBorder="1" applyAlignment="1" applyProtection="1">
      <alignment horizontal="right" vertical="center"/>
      <protection hidden="1"/>
    </xf>
    <xf numFmtId="181" fontId="62" fillId="0" borderId="0" xfId="0" applyNumberFormat="1" applyFont="1" applyProtection="1">
      <alignment vertical="center"/>
      <protection hidden="1"/>
    </xf>
    <xf numFmtId="181" fontId="54" fillId="0" borderId="20" xfId="0" applyNumberFormat="1" applyFont="1" applyBorder="1" applyAlignment="1" applyProtection="1">
      <alignment horizontal="left" vertical="center"/>
      <protection hidden="1"/>
    </xf>
    <xf numFmtId="181" fontId="60" fillId="0" borderId="21" xfId="0" applyNumberFormat="1" applyFont="1" applyBorder="1" applyAlignment="1" applyProtection="1">
      <alignment horizontal="center" vertical="center"/>
      <protection hidden="1"/>
    </xf>
    <xf numFmtId="181" fontId="60" fillId="0" borderId="21" xfId="0" applyNumberFormat="1" applyFont="1" applyBorder="1" applyAlignment="1" applyProtection="1">
      <alignment horizontal="center" vertical="center" textRotation="255"/>
      <protection hidden="1"/>
    </xf>
    <xf numFmtId="181" fontId="60" fillId="0" borderId="19" xfId="0" applyNumberFormat="1" applyFont="1" applyBorder="1" applyAlignment="1" applyProtection="1">
      <alignment horizontal="center" vertical="center"/>
      <protection hidden="1"/>
    </xf>
    <xf numFmtId="181" fontId="60" fillId="0" borderId="12" xfId="0" applyNumberFormat="1" applyFont="1" applyBorder="1" applyAlignment="1" applyProtection="1">
      <protection hidden="1"/>
    </xf>
    <xf numFmtId="181" fontId="57" fillId="0" borderId="12" xfId="0" applyNumberFormat="1" applyFont="1" applyBorder="1" applyAlignment="1" applyProtection="1">
      <protection hidden="1"/>
    </xf>
    <xf numFmtId="181" fontId="60" fillId="0" borderId="22" xfId="0" applyNumberFormat="1" applyFont="1" applyBorder="1" applyAlignment="1" applyProtection="1">
      <protection hidden="1"/>
    </xf>
    <xf numFmtId="38" fontId="0" fillId="4" borderId="0" xfId="1" applyFont="1" applyFill="1">
      <alignment vertical="center"/>
    </xf>
    <xf numFmtId="0" fontId="0" fillId="0" borderId="0" xfId="0" applyAlignment="1" applyProtection="1">
      <alignment vertical="top"/>
      <protection hidden="1"/>
    </xf>
    <xf numFmtId="38" fontId="15" fillId="0" borderId="0" xfId="1" applyFont="1" applyAlignment="1" applyProtection="1">
      <alignment vertical="center"/>
      <protection hidden="1"/>
    </xf>
    <xf numFmtId="0" fontId="0" fillId="3" borderId="0" xfId="0" applyFill="1">
      <alignment vertical="center"/>
    </xf>
    <xf numFmtId="0" fontId="0" fillId="7" borderId="0" xfId="0" applyFill="1" applyProtection="1">
      <alignment vertical="center"/>
      <protection locked="0"/>
    </xf>
    <xf numFmtId="0" fontId="127" fillId="0" borderId="0" xfId="0" applyFont="1">
      <alignment vertical="center"/>
    </xf>
    <xf numFmtId="0" fontId="127" fillId="0" borderId="0" xfId="0" applyFont="1" applyAlignment="1">
      <alignment horizontal="center" vertical="center"/>
    </xf>
    <xf numFmtId="0" fontId="127" fillId="8" borderId="0" xfId="0" applyFont="1" applyFill="1">
      <alignment vertical="center"/>
    </xf>
    <xf numFmtId="0" fontId="127" fillId="8" borderId="138" xfId="0" applyFont="1" applyFill="1" applyBorder="1" applyAlignment="1">
      <alignment horizontal="center" vertical="center"/>
    </xf>
    <xf numFmtId="0" fontId="127" fillId="8" borderId="0" xfId="0" applyFont="1" applyFill="1" applyAlignment="1">
      <alignment horizontal="center" vertical="center"/>
    </xf>
    <xf numFmtId="0" fontId="130" fillId="0" borderId="0" xfId="0" applyFont="1">
      <alignment vertical="center"/>
    </xf>
    <xf numFmtId="0" fontId="127" fillId="9" borderId="0" xfId="0" applyFont="1" applyFill="1">
      <alignment vertical="center"/>
    </xf>
    <xf numFmtId="0" fontId="130" fillId="0" borderId="0" xfId="0" applyFont="1" applyAlignment="1">
      <alignment horizontal="center" vertical="center"/>
    </xf>
    <xf numFmtId="0" fontId="131" fillId="0" borderId="0" xfId="0" applyFont="1" applyAlignment="1">
      <alignment horizontal="center" vertical="center"/>
    </xf>
    <xf numFmtId="0" fontId="128" fillId="9" borderId="0" xfId="0" applyFont="1" applyFill="1" applyAlignment="1">
      <alignment horizontal="center" vertical="center"/>
    </xf>
    <xf numFmtId="0" fontId="128" fillId="9" borderId="0" xfId="0" applyFont="1" applyFill="1">
      <alignment vertical="center"/>
    </xf>
    <xf numFmtId="38" fontId="128" fillId="9" borderId="0" xfId="1" applyFont="1" applyFill="1" applyBorder="1" applyAlignment="1">
      <alignment horizontal="right" vertical="center" indent="1"/>
    </xf>
    <xf numFmtId="38" fontId="128" fillId="9" borderId="0" xfId="0" applyNumberFormat="1" applyFont="1" applyFill="1" applyAlignment="1">
      <alignment horizontal="right" vertical="center" indent="1"/>
    </xf>
    <xf numFmtId="0" fontId="128" fillId="9" borderId="0" xfId="0" applyFont="1" applyFill="1" applyAlignment="1">
      <alignment horizontal="right" vertical="center" indent="1"/>
    </xf>
    <xf numFmtId="0" fontId="128" fillId="8" borderId="0" xfId="0" applyFont="1" applyFill="1">
      <alignment vertical="center"/>
    </xf>
    <xf numFmtId="0" fontId="128" fillId="0" borderId="99" xfId="0" applyFont="1" applyBorder="1">
      <alignment vertical="center"/>
    </xf>
    <xf numFmtId="0" fontId="127" fillId="0" borderId="99" xfId="0" applyFont="1" applyBorder="1">
      <alignment vertical="center"/>
    </xf>
    <xf numFmtId="0" fontId="128" fillId="0" borderId="141" xfId="0" applyFont="1" applyBorder="1">
      <alignment vertical="center"/>
    </xf>
    <xf numFmtId="0" fontId="128" fillId="0" borderId="153" xfId="0" applyFont="1" applyBorder="1">
      <alignment vertical="center"/>
    </xf>
    <xf numFmtId="0" fontId="128" fillId="0" borderId="154" xfId="0" applyFont="1" applyBorder="1">
      <alignment vertical="center"/>
    </xf>
    <xf numFmtId="0" fontId="128" fillId="0" borderId="155" xfId="0" applyFont="1" applyBorder="1">
      <alignment vertical="center"/>
    </xf>
    <xf numFmtId="49" fontId="135" fillId="11" borderId="1" xfId="4" applyNumberFormat="1" applyFont="1" applyFill="1" applyBorder="1" applyAlignment="1">
      <alignment horizontal="center" vertical="center"/>
    </xf>
    <xf numFmtId="49" fontId="135" fillId="11" borderId="1" xfId="4" applyNumberFormat="1" applyFont="1" applyFill="1" applyBorder="1" applyAlignment="1" applyProtection="1">
      <alignment horizontal="center" vertical="center"/>
      <protection locked="0"/>
    </xf>
    <xf numFmtId="49" fontId="135" fillId="12" borderId="14" xfId="4" applyNumberFormat="1" applyFont="1" applyFill="1" applyBorder="1" applyAlignment="1">
      <alignment horizontal="center" vertical="center" wrapText="1"/>
    </xf>
    <xf numFmtId="49" fontId="135" fillId="12" borderId="14" xfId="4" applyNumberFormat="1" applyFont="1" applyFill="1" applyBorder="1" applyAlignment="1" applyProtection="1">
      <alignment horizontal="center" vertical="center" wrapText="1"/>
      <protection locked="0"/>
    </xf>
    <xf numFmtId="49" fontId="135" fillId="7" borderId="14" xfId="4" applyNumberFormat="1" applyFont="1" applyFill="1" applyBorder="1" applyAlignment="1">
      <alignment horizontal="center" vertical="center" wrapText="1"/>
    </xf>
    <xf numFmtId="49" fontId="137" fillId="11" borderId="1" xfId="4" applyNumberFormat="1" applyFont="1" applyFill="1" applyBorder="1" applyAlignment="1">
      <alignment horizontal="center" vertical="center" wrapText="1"/>
    </xf>
    <xf numFmtId="49" fontId="137" fillId="7" borderId="1" xfId="4" applyNumberFormat="1" applyFont="1" applyFill="1" applyBorder="1" applyAlignment="1">
      <alignment horizontal="center" vertical="center" wrapText="1"/>
    </xf>
    <xf numFmtId="49" fontId="137" fillId="11" borderId="1" xfId="4" applyNumberFormat="1" applyFont="1" applyFill="1" applyBorder="1" applyAlignment="1" applyProtection="1">
      <alignment horizontal="center" vertical="center" wrapText="1"/>
      <protection locked="0"/>
    </xf>
    <xf numFmtId="0" fontId="0" fillId="0" borderId="0" xfId="0" applyAlignment="1">
      <alignment vertical="top" wrapText="1"/>
    </xf>
    <xf numFmtId="0" fontId="0" fillId="13" borderId="0" xfId="0" applyFill="1" applyAlignment="1">
      <alignment vertical="top" wrapText="1"/>
    </xf>
    <xf numFmtId="49" fontId="127" fillId="0" borderId="153" xfId="0" applyNumberFormat="1" applyFont="1" applyBorder="1">
      <alignment vertical="center"/>
    </xf>
    <xf numFmtId="0" fontId="127" fillId="0" borderId="151" xfId="0" applyFont="1" applyBorder="1">
      <alignment vertical="center"/>
    </xf>
    <xf numFmtId="0" fontId="127" fillId="0" borderId="150" xfId="0" applyFont="1" applyBorder="1">
      <alignment vertical="center"/>
    </xf>
    <xf numFmtId="0" fontId="128" fillId="0" borderId="154" xfId="0" applyFont="1" applyBorder="1" applyAlignment="1">
      <alignment horizontal="center" vertical="center"/>
    </xf>
    <xf numFmtId="0" fontId="144" fillId="0" borderId="150" xfId="0" applyFont="1" applyBorder="1" applyAlignment="1">
      <alignment horizontal="center" vertical="center"/>
    </xf>
    <xf numFmtId="0" fontId="144" fillId="0" borderId="173" xfId="0" applyFont="1" applyBorder="1" applyAlignment="1">
      <alignment horizontal="center" vertical="center"/>
    </xf>
    <xf numFmtId="0" fontId="126" fillId="0" borderId="0" xfId="0" applyFont="1" applyAlignment="1" applyProtection="1">
      <alignment horizontal="center" vertical="center"/>
      <protection hidden="1"/>
    </xf>
    <xf numFmtId="0" fontId="69" fillId="0" borderId="0" xfId="0" applyFont="1" applyAlignment="1" applyProtection="1">
      <alignment horizontal="center" vertical="center"/>
      <protection hidden="1"/>
    </xf>
    <xf numFmtId="0" fontId="127" fillId="0" borderId="149" xfId="0" applyFont="1" applyBorder="1">
      <alignment vertical="center"/>
    </xf>
    <xf numFmtId="0" fontId="127" fillId="0" borderId="138" xfId="0" applyFont="1" applyBorder="1">
      <alignment vertical="center"/>
    </xf>
    <xf numFmtId="0" fontId="127" fillId="0" borderId="152" xfId="0" applyFont="1" applyBorder="1">
      <alignment vertical="center"/>
    </xf>
    <xf numFmtId="0" fontId="127" fillId="0" borderId="158" xfId="0" applyFont="1" applyBorder="1">
      <alignment vertical="center"/>
    </xf>
    <xf numFmtId="0" fontId="127" fillId="0" borderId="173" xfId="0" applyFont="1" applyBorder="1">
      <alignment vertical="center"/>
    </xf>
    <xf numFmtId="0" fontId="127" fillId="0" borderId="156" xfId="0" applyFont="1" applyBorder="1">
      <alignment vertical="center"/>
    </xf>
    <xf numFmtId="0" fontId="148" fillId="0" borderId="0" xfId="0" applyFont="1" applyAlignment="1">
      <alignment horizontal="center" vertical="center"/>
    </xf>
    <xf numFmtId="184" fontId="15" fillId="0" borderId="20" xfId="0" applyNumberFormat="1" applyFont="1" applyBorder="1" applyAlignment="1">
      <alignment vertical="center" shrinkToFit="1"/>
    </xf>
    <xf numFmtId="179" fontId="15" fillId="0" borderId="0" xfId="1" applyNumberFormat="1" applyFont="1" applyAlignment="1" applyProtection="1">
      <alignment horizontal="right" vertical="center"/>
      <protection hidden="1"/>
    </xf>
    <xf numFmtId="0" fontId="17" fillId="0" borderId="0" xfId="0" applyFont="1" applyAlignment="1" applyProtection="1">
      <alignment horizontal="left" vertical="center"/>
      <protection hidden="1"/>
    </xf>
    <xf numFmtId="0" fontId="107" fillId="0" borderId="0" xfId="0" applyFont="1" applyProtection="1">
      <alignment vertical="center"/>
      <protection hidden="1"/>
    </xf>
    <xf numFmtId="0" fontId="107" fillId="0" borderId="0" xfId="0" applyFont="1" applyAlignment="1" applyProtection="1">
      <alignment vertical="top"/>
      <protection hidden="1"/>
    </xf>
    <xf numFmtId="0" fontId="130" fillId="0" borderId="0" xfId="0" applyFont="1" applyAlignment="1">
      <alignment vertical="top" textRotation="255"/>
    </xf>
    <xf numFmtId="0" fontId="0" fillId="8" borderId="0" xfId="0" applyFill="1">
      <alignment vertical="center"/>
    </xf>
    <xf numFmtId="0" fontId="0" fillId="8" borderId="0" xfId="0" applyFill="1" applyAlignment="1">
      <alignment horizontal="center" vertical="center"/>
    </xf>
    <xf numFmtId="0" fontId="133" fillId="0" borderId="0" xfId="0" applyFont="1">
      <alignment vertical="center"/>
    </xf>
    <xf numFmtId="0" fontId="148" fillId="0" borderId="0" xfId="0" applyFont="1">
      <alignment vertical="center"/>
    </xf>
    <xf numFmtId="0" fontId="142" fillId="0" borderId="0" xfId="0" applyFont="1">
      <alignment vertical="center"/>
    </xf>
    <xf numFmtId="181" fontId="128" fillId="0" borderId="138" xfId="0" applyNumberFormat="1" applyFont="1" applyBorder="1" applyAlignment="1">
      <alignment horizontal="center" vertical="center"/>
    </xf>
    <xf numFmtId="181" fontId="128" fillId="0" borderId="0" xfId="0" applyNumberFormat="1" applyFont="1" applyAlignment="1">
      <alignment horizontal="center" vertical="center"/>
    </xf>
    <xf numFmtId="181" fontId="128" fillId="10" borderId="0" xfId="0" applyNumberFormat="1" applyFont="1" applyFill="1" applyAlignment="1">
      <alignment horizontal="center" vertical="center"/>
    </xf>
    <xf numFmtId="181" fontId="128" fillId="0" borderId="99" xfId="0" applyNumberFormat="1" applyFont="1" applyBorder="1" applyAlignment="1">
      <alignment horizontal="center" vertical="center"/>
    </xf>
    <xf numFmtId="181" fontId="128" fillId="0" borderId="173" xfId="0" applyNumberFormat="1" applyFont="1" applyBorder="1">
      <alignment vertical="center"/>
    </xf>
    <xf numFmtId="181" fontId="128" fillId="0" borderId="156" xfId="0" applyNumberFormat="1" applyFont="1" applyBorder="1">
      <alignment vertical="center"/>
    </xf>
    <xf numFmtId="181" fontId="128" fillId="0" borderId="153" xfId="0" applyNumberFormat="1" applyFont="1" applyBorder="1">
      <alignment vertical="center"/>
    </xf>
    <xf numFmtId="181" fontId="128" fillId="0" borderId="154" xfId="0" applyNumberFormat="1" applyFont="1" applyBorder="1">
      <alignment vertical="center"/>
    </xf>
    <xf numFmtId="181" fontId="130" fillId="0" borderId="154" xfId="0" applyNumberFormat="1" applyFont="1" applyBorder="1">
      <alignment vertical="center"/>
    </xf>
    <xf numFmtId="181" fontId="128" fillId="0" borderId="155" xfId="0" applyNumberFormat="1" applyFont="1" applyBorder="1">
      <alignment vertical="center"/>
    </xf>
    <xf numFmtId="181" fontId="128" fillId="0" borderId="38" xfId="0" applyNumberFormat="1" applyFont="1" applyBorder="1">
      <alignment vertical="center"/>
    </xf>
    <xf numFmtId="181" fontId="128" fillId="0" borderId="0" xfId="0" applyNumberFormat="1" applyFont="1">
      <alignment vertical="center"/>
    </xf>
    <xf numFmtId="181" fontId="128" fillId="0" borderId="39" xfId="0" applyNumberFormat="1" applyFont="1" applyBorder="1">
      <alignment vertical="center"/>
    </xf>
    <xf numFmtId="0" fontId="148" fillId="8" borderId="0" xfId="0" applyFont="1" applyFill="1" applyAlignment="1">
      <alignment horizontal="center" vertical="center"/>
    </xf>
    <xf numFmtId="181" fontId="127" fillId="0" borderId="153" xfId="0" applyNumberFormat="1" applyFont="1" applyBorder="1">
      <alignment vertical="center"/>
    </xf>
    <xf numFmtId="0" fontId="0" fillId="4" borderId="0" xfId="0" applyFill="1">
      <alignment vertical="center"/>
    </xf>
    <xf numFmtId="38" fontId="0" fillId="4" borderId="0" xfId="0" applyNumberFormat="1" applyFill="1">
      <alignment vertical="center"/>
    </xf>
    <xf numFmtId="38" fontId="0" fillId="4" borderId="1" xfId="0" applyNumberFormat="1" applyFill="1" applyBorder="1">
      <alignment vertical="center"/>
    </xf>
    <xf numFmtId="0" fontId="0" fillId="4" borderId="1" xfId="0" applyFill="1" applyBorder="1">
      <alignment vertical="center"/>
    </xf>
    <xf numFmtId="180" fontId="96" fillId="0" borderId="0" xfId="1" applyNumberFormat="1" applyFont="1" applyAlignment="1" applyProtection="1">
      <alignment vertical="center" shrinkToFit="1"/>
      <protection hidden="1"/>
    </xf>
    <xf numFmtId="189" fontId="0" fillId="0" borderId="0" xfId="0" applyNumberFormat="1">
      <alignment vertical="center"/>
    </xf>
    <xf numFmtId="190" fontId="0" fillId="0" borderId="0" xfId="0" applyNumberFormat="1">
      <alignment vertical="center"/>
    </xf>
    <xf numFmtId="187" fontId="135" fillId="11" borderId="1" xfId="4" applyNumberFormat="1" applyFont="1" applyFill="1" applyBorder="1" applyAlignment="1">
      <alignment horizontal="center" vertical="center"/>
    </xf>
    <xf numFmtId="187" fontId="135" fillId="12" borderId="14" xfId="4" applyNumberFormat="1" applyFont="1" applyFill="1" applyBorder="1" applyAlignment="1">
      <alignment horizontal="center" vertical="center" wrapText="1"/>
    </xf>
    <xf numFmtId="187" fontId="137" fillId="11" borderId="1" xfId="4" applyNumberFormat="1" applyFont="1" applyFill="1" applyBorder="1" applyAlignment="1">
      <alignment horizontal="center" vertical="center" wrapText="1"/>
    </xf>
    <xf numFmtId="187" fontId="0" fillId="0" borderId="0" xfId="0" applyNumberFormat="1">
      <alignment vertical="center"/>
    </xf>
    <xf numFmtId="49" fontId="0" fillId="0" borderId="0" xfId="0" applyNumberFormat="1">
      <alignment vertical="center"/>
    </xf>
    <xf numFmtId="181" fontId="128" fillId="0" borderId="150" xfId="0" applyNumberFormat="1" applyFont="1" applyBorder="1">
      <alignment vertical="center"/>
    </xf>
    <xf numFmtId="186" fontId="135" fillId="11" borderId="1" xfId="4" applyNumberFormat="1" applyFont="1" applyFill="1" applyBorder="1" applyAlignment="1">
      <alignment horizontal="center" vertical="center"/>
    </xf>
    <xf numFmtId="186" fontId="135" fillId="12" borderId="14" xfId="4" applyNumberFormat="1" applyFont="1" applyFill="1" applyBorder="1" applyAlignment="1">
      <alignment horizontal="center" vertical="center" wrapText="1"/>
    </xf>
    <xf numFmtId="186" fontId="137" fillId="11" borderId="1" xfId="4" applyNumberFormat="1" applyFont="1" applyFill="1" applyBorder="1" applyAlignment="1">
      <alignment horizontal="center" vertical="center" wrapText="1"/>
    </xf>
    <xf numFmtId="186" fontId="0" fillId="0" borderId="0" xfId="0" applyNumberFormat="1">
      <alignment vertical="center"/>
    </xf>
    <xf numFmtId="186" fontId="135" fillId="12" borderId="14" xfId="4" applyNumberFormat="1" applyFont="1" applyFill="1" applyBorder="1" applyAlignment="1" applyProtection="1">
      <alignment horizontal="center" vertical="center" wrapText="1"/>
      <protection locked="0"/>
    </xf>
    <xf numFmtId="186" fontId="135" fillId="7" borderId="14" xfId="4" applyNumberFormat="1" applyFont="1" applyFill="1" applyBorder="1" applyAlignment="1">
      <alignment horizontal="center" vertical="center" wrapText="1"/>
    </xf>
    <xf numFmtId="186" fontId="137" fillId="7" borderId="1" xfId="4" applyNumberFormat="1" applyFont="1" applyFill="1" applyBorder="1" applyAlignment="1">
      <alignment horizontal="center" vertical="center" wrapText="1"/>
    </xf>
    <xf numFmtId="186" fontId="135" fillId="11" borderId="1" xfId="4" applyNumberFormat="1" applyFont="1" applyFill="1" applyBorder="1" applyAlignment="1" applyProtection="1">
      <alignment horizontal="center" vertical="center"/>
      <protection locked="0"/>
    </xf>
    <xf numFmtId="186" fontId="137" fillId="11" borderId="1" xfId="4" applyNumberFormat="1" applyFont="1" applyFill="1" applyBorder="1" applyAlignment="1" applyProtection="1">
      <alignment horizontal="center" vertical="center" wrapText="1"/>
      <protection locked="0"/>
    </xf>
    <xf numFmtId="1" fontId="135" fillId="11" borderId="1" xfId="4" applyNumberFormat="1" applyFont="1" applyFill="1" applyBorder="1" applyAlignment="1">
      <alignment horizontal="center" vertical="center"/>
    </xf>
    <xf numFmtId="1" fontId="135" fillId="12" borderId="14" xfId="4" applyNumberFormat="1" applyFont="1" applyFill="1" applyBorder="1" applyAlignment="1">
      <alignment horizontal="center" vertical="center" wrapText="1"/>
    </xf>
    <xf numFmtId="1" fontId="137" fillId="11" borderId="1" xfId="4" applyNumberFormat="1" applyFont="1" applyFill="1" applyBorder="1" applyAlignment="1">
      <alignment horizontal="center" vertical="center" wrapText="1"/>
    </xf>
    <xf numFmtId="1" fontId="0" fillId="0" borderId="0" xfId="0" applyNumberFormat="1">
      <alignment vertical="center"/>
    </xf>
    <xf numFmtId="187" fontId="4" fillId="0" borderId="14" xfId="0" applyNumberFormat="1" applyFont="1" applyBorder="1" applyProtection="1">
      <alignment vertical="center"/>
      <protection hidden="1"/>
    </xf>
    <xf numFmtId="49" fontId="137" fillId="0" borderId="0" xfId="4" applyNumberFormat="1" applyFont="1" applyAlignment="1">
      <alignment horizontal="center" vertical="center" wrapText="1"/>
    </xf>
    <xf numFmtId="0" fontId="13" fillId="0" borderId="0" xfId="0" applyFont="1" applyAlignment="1" applyProtection="1">
      <alignment horizontal="right" vertical="center"/>
      <protection hidden="1"/>
    </xf>
    <xf numFmtId="0" fontId="13" fillId="0" borderId="0" xfId="0" applyFont="1" applyAlignment="1" applyProtection="1">
      <alignment horizontal="left" vertical="center"/>
      <protection hidden="1"/>
    </xf>
    <xf numFmtId="181" fontId="25" fillId="0" borderId="10" xfId="0" applyNumberFormat="1" applyFont="1" applyBorder="1" applyProtection="1">
      <alignment vertical="center"/>
      <protection hidden="1"/>
    </xf>
    <xf numFmtId="181" fontId="22" fillId="0" borderId="20" xfId="0" applyNumberFormat="1" applyFont="1" applyBorder="1" applyProtection="1">
      <alignment vertical="center"/>
      <protection hidden="1"/>
    </xf>
    <xf numFmtId="181" fontId="22" fillId="0" borderId="21" xfId="0" applyNumberFormat="1" applyFont="1" applyBorder="1" applyProtection="1">
      <alignment vertical="center"/>
      <protection hidden="1"/>
    </xf>
    <xf numFmtId="181" fontId="11" fillId="0" borderId="20" xfId="0" applyNumberFormat="1" applyFont="1" applyBorder="1" applyAlignment="1" applyProtection="1">
      <alignment vertical="top"/>
      <protection locked="0"/>
    </xf>
    <xf numFmtId="181" fontId="11" fillId="0" borderId="21" xfId="0" applyNumberFormat="1" applyFont="1" applyBorder="1" applyAlignment="1" applyProtection="1">
      <alignment horizontal="center" vertical="top"/>
      <protection hidden="1"/>
    </xf>
    <xf numFmtId="181" fontId="11" fillId="0" borderId="0" xfId="0" applyNumberFormat="1" applyFont="1" applyAlignment="1" applyProtection="1">
      <alignment vertical="top"/>
      <protection locked="0"/>
    </xf>
    <xf numFmtId="181" fontId="11" fillId="0" borderId="21" xfId="0" applyNumberFormat="1" applyFont="1" applyBorder="1" applyAlignment="1" applyProtection="1">
      <alignment vertical="top"/>
      <protection hidden="1"/>
    </xf>
    <xf numFmtId="181" fontId="11" fillId="0" borderId="19" xfId="0" applyNumberFormat="1" applyFont="1" applyBorder="1" applyAlignment="1" applyProtection="1">
      <alignment horizontal="left" vertical="top"/>
      <protection hidden="1"/>
    </xf>
    <xf numFmtId="181" fontId="11" fillId="0" borderId="19" xfId="0" applyNumberFormat="1" applyFont="1" applyBorder="1" applyAlignment="1" applyProtection="1">
      <alignment horizontal="right" vertical="top"/>
      <protection hidden="1"/>
    </xf>
    <xf numFmtId="181" fontId="11" fillId="0" borderId="20" xfId="0" applyNumberFormat="1" applyFont="1" applyBorder="1" applyAlignment="1" applyProtection="1">
      <alignment horizontal="center" vertical="top"/>
      <protection hidden="1"/>
    </xf>
    <xf numFmtId="181" fontId="11" fillId="0" borderId="21" xfId="0" applyNumberFormat="1" applyFont="1" applyBorder="1" applyAlignment="1" applyProtection="1">
      <alignment vertical="top"/>
      <protection locked="0"/>
    </xf>
    <xf numFmtId="181" fontId="11" fillId="0" borderId="0" xfId="0" applyNumberFormat="1" applyFont="1" applyAlignment="1" applyProtection="1">
      <alignment horizontal="center" vertical="top"/>
      <protection hidden="1"/>
    </xf>
    <xf numFmtId="181" fontId="11" fillId="0" borderId="10" xfId="0" applyNumberFormat="1" applyFont="1" applyBorder="1" applyAlignment="1" applyProtection="1">
      <alignment horizontal="right" vertical="top"/>
      <protection hidden="1"/>
    </xf>
    <xf numFmtId="181" fontId="22" fillId="0" borderId="19" xfId="0" applyNumberFormat="1" applyFont="1" applyBorder="1" applyAlignment="1" applyProtection="1">
      <alignment horizontal="center" vertical="top"/>
      <protection hidden="1"/>
    </xf>
    <xf numFmtId="181" fontId="27" fillId="0" borderId="0" xfId="0" applyNumberFormat="1" applyFont="1" applyAlignment="1" applyProtection="1">
      <alignment vertical="center" textRotation="255"/>
      <protection hidden="1"/>
    </xf>
    <xf numFmtId="181" fontId="27" fillId="0" borderId="10" xfId="0" applyNumberFormat="1" applyFont="1" applyBorder="1" applyAlignment="1" applyProtection="1">
      <alignment vertical="center" textRotation="255"/>
      <protection hidden="1"/>
    </xf>
    <xf numFmtId="181" fontId="27" fillId="0" borderId="18" xfId="0" applyNumberFormat="1" applyFont="1" applyBorder="1" applyAlignment="1" applyProtection="1">
      <alignment vertical="center" textRotation="255"/>
      <protection hidden="1"/>
    </xf>
    <xf numFmtId="181" fontId="27" fillId="0" borderId="13" xfId="0" applyNumberFormat="1" applyFont="1" applyBorder="1" applyAlignment="1" applyProtection="1">
      <alignment vertical="center" textRotation="255"/>
      <protection hidden="1"/>
    </xf>
    <xf numFmtId="181" fontId="35" fillId="0" borderId="12" xfId="0" applyNumberFormat="1" applyFont="1" applyBorder="1" applyAlignment="1" applyProtection="1">
      <alignment vertical="center" wrapText="1"/>
      <protection hidden="1"/>
    </xf>
    <xf numFmtId="181" fontId="27" fillId="0" borderId="12" xfId="0" applyNumberFormat="1" applyFont="1" applyBorder="1" applyAlignment="1" applyProtection="1">
      <alignment vertical="center" textRotation="255"/>
      <protection hidden="1"/>
    </xf>
    <xf numFmtId="181" fontId="27" fillId="0" borderId="22" xfId="0" applyNumberFormat="1" applyFont="1" applyBorder="1" applyAlignment="1" applyProtection="1">
      <alignment vertical="center" textRotation="255"/>
      <protection hidden="1"/>
    </xf>
    <xf numFmtId="181" fontId="28" fillId="0" borderId="21" xfId="0" applyNumberFormat="1" applyFont="1" applyBorder="1" applyAlignment="1" applyProtection="1">
      <alignment vertical="center" wrapText="1"/>
      <protection hidden="1"/>
    </xf>
    <xf numFmtId="181" fontId="28" fillId="0" borderId="19" xfId="0" applyNumberFormat="1" applyFont="1" applyBorder="1" applyAlignment="1" applyProtection="1">
      <alignment vertical="center" wrapText="1"/>
      <protection hidden="1"/>
    </xf>
    <xf numFmtId="181" fontId="28" fillId="0" borderId="17" xfId="0" applyNumberFormat="1" applyFont="1" applyBorder="1" applyAlignment="1" applyProtection="1">
      <alignment vertical="center" wrapText="1"/>
      <protection hidden="1"/>
    </xf>
    <xf numFmtId="181" fontId="28" fillId="0" borderId="18" xfId="0" applyNumberFormat="1" applyFont="1" applyBorder="1" applyAlignment="1" applyProtection="1">
      <alignment vertical="center" wrapText="1"/>
      <protection hidden="1"/>
    </xf>
    <xf numFmtId="181" fontId="28" fillId="0" borderId="13" xfId="0" applyNumberFormat="1" applyFont="1" applyBorder="1" applyAlignment="1" applyProtection="1">
      <alignment vertical="center" wrapText="1"/>
      <protection hidden="1"/>
    </xf>
    <xf numFmtId="181" fontId="28" fillId="0" borderId="0" xfId="0" applyNumberFormat="1" applyFont="1" applyAlignment="1" applyProtection="1">
      <alignment vertical="center" wrapText="1"/>
      <protection hidden="1"/>
    </xf>
    <xf numFmtId="181" fontId="19" fillId="0" borderId="20" xfId="0" applyNumberFormat="1" applyFont="1" applyBorder="1" applyProtection="1">
      <alignment vertical="center"/>
      <protection locked="0"/>
    </xf>
    <xf numFmtId="0" fontId="88" fillId="0" borderId="57" xfId="0" applyFont="1" applyBorder="1" applyProtection="1">
      <alignment vertical="center"/>
      <protection hidden="1"/>
    </xf>
    <xf numFmtId="0" fontId="88" fillId="0" borderId="58" xfId="0" applyFont="1" applyBorder="1" applyProtection="1">
      <alignment vertical="center"/>
      <protection hidden="1"/>
    </xf>
    <xf numFmtId="49" fontId="88" fillId="0" borderId="60" xfId="0" applyNumberFormat="1" applyFont="1" applyBorder="1" applyProtection="1">
      <alignment vertical="center"/>
      <protection hidden="1"/>
    </xf>
    <xf numFmtId="49" fontId="88" fillId="0" borderId="57" xfId="0" applyNumberFormat="1" applyFont="1" applyBorder="1" applyProtection="1">
      <alignment vertical="center"/>
      <protection hidden="1"/>
    </xf>
    <xf numFmtId="49" fontId="88" fillId="0" borderId="58" xfId="0" applyNumberFormat="1" applyFont="1" applyBorder="1" applyProtection="1">
      <alignment vertical="center"/>
      <protection hidden="1"/>
    </xf>
    <xf numFmtId="49" fontId="88" fillId="0" borderId="61" xfId="0" applyNumberFormat="1" applyFont="1" applyBorder="1" applyProtection="1">
      <alignment vertical="center"/>
      <protection hidden="1"/>
    </xf>
    <xf numFmtId="49" fontId="88" fillId="0" borderId="59" xfId="0" applyNumberFormat="1" applyFont="1" applyBorder="1" applyProtection="1">
      <alignment vertical="center"/>
      <protection hidden="1"/>
    </xf>
    <xf numFmtId="49" fontId="88" fillId="0" borderId="56" xfId="0" applyNumberFormat="1" applyFont="1" applyBorder="1" applyProtection="1">
      <alignment vertical="center"/>
      <protection hidden="1"/>
    </xf>
    <xf numFmtId="49" fontId="87" fillId="0" borderId="57" xfId="0" applyNumberFormat="1" applyFont="1" applyBorder="1" applyProtection="1">
      <alignment vertical="center"/>
      <protection hidden="1"/>
    </xf>
    <xf numFmtId="49" fontId="87" fillId="0" borderId="58" xfId="0" applyNumberFormat="1" applyFont="1" applyBorder="1" applyProtection="1">
      <alignment vertical="center"/>
      <protection hidden="1"/>
    </xf>
    <xf numFmtId="49" fontId="82" fillId="0" borderId="1" xfId="0" applyNumberFormat="1" applyFont="1" applyBorder="1" applyProtection="1">
      <alignment vertical="center"/>
      <protection hidden="1"/>
    </xf>
    <xf numFmtId="49" fontId="87" fillId="0" borderId="1" xfId="0" applyNumberFormat="1" applyFont="1" applyBorder="1" applyProtection="1">
      <alignment vertical="center"/>
      <protection hidden="1"/>
    </xf>
    <xf numFmtId="49" fontId="90" fillId="0" borderId="1" xfId="0" applyNumberFormat="1" applyFont="1" applyBorder="1" applyProtection="1">
      <alignment vertical="center"/>
      <protection hidden="1"/>
    </xf>
    <xf numFmtId="0" fontId="88" fillId="0" borderId="1" xfId="0" applyFont="1" applyBorder="1" applyProtection="1">
      <alignment vertical="center"/>
      <protection hidden="1"/>
    </xf>
    <xf numFmtId="49" fontId="88" fillId="0" borderId="1" xfId="0" applyNumberFormat="1" applyFont="1" applyBorder="1" applyProtection="1">
      <alignment vertical="center"/>
      <protection hidden="1"/>
    </xf>
    <xf numFmtId="49" fontId="88" fillId="0" borderId="179" xfId="0" applyNumberFormat="1" applyFont="1" applyBorder="1" applyProtection="1">
      <alignment vertical="center"/>
      <protection hidden="1"/>
    </xf>
    <xf numFmtId="49" fontId="4" fillId="0" borderId="1" xfId="0" applyNumberFormat="1" applyFont="1" applyBorder="1" applyProtection="1">
      <alignment vertical="center"/>
      <protection hidden="1"/>
    </xf>
    <xf numFmtId="49" fontId="89" fillId="0" borderId="1" xfId="0" applyNumberFormat="1" applyFont="1" applyBorder="1" applyAlignment="1" applyProtection="1">
      <alignment horizontal="right" vertical="center"/>
      <protection hidden="1"/>
    </xf>
    <xf numFmtId="0" fontId="0" fillId="4" borderId="0" xfId="0" applyFill="1" applyAlignment="1">
      <alignment vertical="top" wrapText="1"/>
    </xf>
    <xf numFmtId="0" fontId="0" fillId="0" borderId="0" xfId="0" applyAlignment="1">
      <alignment vertical="center" wrapText="1"/>
    </xf>
    <xf numFmtId="1" fontId="0" fillId="4" borderId="0" xfId="0" applyNumberFormat="1" applyFill="1" applyAlignment="1">
      <alignment vertical="top" wrapText="1"/>
    </xf>
    <xf numFmtId="49" fontId="137" fillId="4" borderId="15" xfId="4" applyNumberFormat="1" applyFont="1" applyFill="1" applyBorder="1" applyAlignment="1">
      <alignment horizontal="center" vertical="top" wrapText="1"/>
    </xf>
    <xf numFmtId="186" fontId="0" fillId="4" borderId="0" xfId="0" applyNumberFormat="1" applyFill="1" applyAlignment="1">
      <alignment vertical="top" wrapText="1"/>
    </xf>
    <xf numFmtId="0" fontId="0" fillId="4" borderId="0" xfId="0" applyFill="1" applyAlignment="1">
      <alignment horizontal="center" vertical="top" wrapText="1"/>
    </xf>
    <xf numFmtId="187" fontId="0" fillId="4" borderId="0" xfId="0" applyNumberFormat="1" applyFill="1" applyAlignment="1">
      <alignment vertical="top" wrapText="1"/>
    </xf>
    <xf numFmtId="186" fontId="0" fillId="4" borderId="0" xfId="1" applyNumberFormat="1" applyFont="1" applyFill="1" applyAlignment="1">
      <alignment vertical="top" wrapText="1"/>
    </xf>
    <xf numFmtId="49" fontId="0" fillId="4" borderId="0" xfId="0" applyNumberFormat="1" applyFill="1" applyAlignment="1">
      <alignment vertical="top" wrapText="1"/>
    </xf>
    <xf numFmtId="181" fontId="0" fillId="4" borderId="0" xfId="0" applyNumberFormat="1" applyFill="1" applyAlignment="1">
      <alignment vertical="top" wrapText="1"/>
    </xf>
    <xf numFmtId="189" fontId="0" fillId="4" borderId="0" xfId="0" applyNumberFormat="1" applyFill="1" applyAlignment="1">
      <alignment vertical="top" wrapText="1"/>
    </xf>
    <xf numFmtId="0" fontId="0" fillId="4" borderId="0" xfId="0" applyFill="1" applyAlignment="1">
      <alignment horizontal="right" vertical="top" wrapText="1"/>
    </xf>
    <xf numFmtId="186" fontId="0" fillId="4" borderId="0" xfId="0" applyNumberFormat="1" applyFill="1" applyAlignment="1">
      <alignment horizontal="right" vertical="top" wrapText="1"/>
    </xf>
    <xf numFmtId="0" fontId="13" fillId="0" borderId="0" xfId="0" applyFont="1" applyProtection="1">
      <alignment vertical="center"/>
      <protection hidden="1"/>
    </xf>
    <xf numFmtId="0" fontId="42" fillId="0" borderId="0" xfId="3" applyAlignment="1" applyProtection="1">
      <alignment vertical="center"/>
    </xf>
    <xf numFmtId="0" fontId="0" fillId="2" borderId="11" xfId="0" applyFill="1" applyBorder="1">
      <alignment vertical="center"/>
    </xf>
    <xf numFmtId="0" fontId="0" fillId="2" borderId="22" xfId="0" applyFill="1" applyBorder="1">
      <alignment vertical="center"/>
    </xf>
    <xf numFmtId="0" fontId="0" fillId="2" borderId="12" xfId="0" applyFill="1" applyBorder="1">
      <alignment vertical="center"/>
    </xf>
    <xf numFmtId="0" fontId="0" fillId="2" borderId="1" xfId="0" applyFill="1" applyBorder="1">
      <alignment vertical="center"/>
    </xf>
    <xf numFmtId="0" fontId="14" fillId="3" borderId="0" xfId="0" applyFont="1" applyFill="1" applyAlignment="1">
      <alignment horizontal="center" vertical="center"/>
    </xf>
    <xf numFmtId="0" fontId="0" fillId="3" borderId="0" xfId="0" applyFill="1" applyAlignment="1">
      <alignment horizontal="left" vertical="center"/>
    </xf>
    <xf numFmtId="0" fontId="122" fillId="3" borderId="0" xfId="3" applyFont="1" applyFill="1" applyAlignment="1" applyProtection="1">
      <alignment horizontal="left" vertical="center"/>
    </xf>
    <xf numFmtId="0" fontId="42" fillId="0" borderId="0" xfId="3" applyAlignment="1" applyProtection="1">
      <alignment horizontal="left" vertical="center"/>
    </xf>
    <xf numFmtId="0" fontId="42" fillId="0" borderId="0" xfId="3" applyAlignment="1" applyProtection="1">
      <alignment horizontal="center" vertical="center"/>
    </xf>
    <xf numFmtId="0" fontId="42" fillId="6" borderId="0" xfId="3" applyFill="1" applyBorder="1" applyAlignment="1" applyProtection="1">
      <alignment horizontal="center" vertical="center"/>
    </xf>
    <xf numFmtId="0" fontId="0" fillId="0" borderId="1" xfId="0" applyBorder="1" applyAlignment="1">
      <alignment horizontal="center" vertical="center"/>
    </xf>
    <xf numFmtId="0" fontId="109" fillId="0" borderId="1" xfId="0" applyFont="1" applyBorder="1" applyAlignment="1">
      <alignment horizontal="center" vertical="center"/>
    </xf>
    <xf numFmtId="0" fontId="112" fillId="0" borderId="1"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locked="0"/>
    </xf>
    <xf numFmtId="38" fontId="4" fillId="0" borderId="1" xfId="1" applyFont="1" applyFill="1" applyBorder="1" applyAlignment="1" applyProtection="1">
      <alignment horizontal="center" vertical="center"/>
      <protection hidden="1"/>
    </xf>
    <xf numFmtId="49" fontId="86" fillId="0" borderId="0" xfId="1" applyNumberFormat="1"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hidden="1"/>
    </xf>
    <xf numFmtId="0" fontId="7" fillId="0" borderId="9"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5" fillId="0" borderId="5"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18" xfId="0" applyFont="1" applyBorder="1" applyAlignment="1" applyProtection="1">
      <alignment horizontal="left" vertical="center" wrapText="1"/>
      <protection hidden="1"/>
    </xf>
    <xf numFmtId="0" fontId="5" fillId="0" borderId="24" xfId="0" applyFont="1" applyBorder="1" applyAlignment="1" applyProtection="1">
      <alignment horizontal="left" vertical="center" wrapText="1"/>
      <protection hidden="1"/>
    </xf>
    <xf numFmtId="0" fontId="7" fillId="0" borderId="7" xfId="0" applyFont="1" applyBorder="1" applyAlignment="1" applyProtection="1">
      <alignment horizontal="center" vertical="center"/>
      <protection hidden="1"/>
    </xf>
    <xf numFmtId="0" fontId="5" fillId="0" borderId="7" xfId="0" applyFont="1" applyBorder="1" applyAlignment="1" applyProtection="1">
      <alignment horizontal="left" vertical="center" shrinkToFit="1"/>
      <protection hidden="1"/>
    </xf>
    <xf numFmtId="38" fontId="3" fillId="0" borderId="2" xfId="1" applyFont="1" applyFill="1" applyBorder="1" applyAlignment="1" applyProtection="1">
      <alignment horizontal="center"/>
      <protection locked="0"/>
    </xf>
    <xf numFmtId="38" fontId="3" fillId="0" borderId="9" xfId="1" applyFont="1" applyFill="1" applyBorder="1" applyAlignment="1" applyProtection="1">
      <alignment horizontal="center"/>
      <protection locked="0"/>
    </xf>
    <xf numFmtId="38" fontId="3" fillId="0" borderId="27" xfId="1" applyFont="1" applyFill="1" applyBorder="1" applyProtection="1">
      <alignment vertical="center"/>
      <protection locked="0"/>
    </xf>
    <xf numFmtId="38" fontId="3" fillId="0" borderId="25" xfId="1" applyFont="1" applyFill="1" applyBorder="1" applyAlignment="1" applyProtection="1">
      <alignment horizontal="center"/>
      <protection locked="0"/>
    </xf>
    <xf numFmtId="38" fontId="3" fillId="0" borderId="27" xfId="1" applyFont="1" applyFill="1" applyBorder="1" applyAlignment="1" applyProtection="1">
      <alignment horizontal="center"/>
      <protection locked="0"/>
    </xf>
    <xf numFmtId="38" fontId="15" fillId="0" borderId="0" xfId="1" applyFont="1" applyAlignment="1" applyProtection="1">
      <alignment horizontal="right" vertical="center"/>
      <protection hidden="1"/>
    </xf>
    <xf numFmtId="179" fontId="15" fillId="0" borderId="0" xfId="1" applyNumberFormat="1" applyFont="1" applyAlignment="1" applyProtection="1">
      <alignment horizontal="right" vertical="center"/>
      <protection hidden="1"/>
    </xf>
    <xf numFmtId="0" fontId="17" fillId="0" borderId="0" xfId="0" applyFont="1" applyAlignment="1" applyProtection="1">
      <alignment horizontal="right" vertical="center"/>
      <protection hidden="1"/>
    </xf>
    <xf numFmtId="38" fontId="15" fillId="0" borderId="0" xfId="1" applyFont="1" applyAlignment="1" applyProtection="1">
      <alignment horizontal="right" vertical="top"/>
      <protection hidden="1"/>
    </xf>
    <xf numFmtId="179" fontId="15" fillId="0" borderId="0" xfId="1" applyNumberFormat="1" applyFont="1" applyFill="1" applyAlignment="1" applyProtection="1">
      <alignment horizontal="right" vertical="center"/>
      <protection hidden="1"/>
    </xf>
    <xf numFmtId="38" fontId="17" fillId="0" borderId="0" xfId="0" applyNumberFormat="1" applyFont="1" applyAlignment="1" applyProtection="1">
      <alignment horizontal="center" vertical="center"/>
      <protection hidden="1"/>
    </xf>
    <xf numFmtId="177" fontId="96" fillId="0" borderId="0" xfId="1" applyNumberFormat="1" applyFont="1" applyFill="1" applyAlignment="1" applyProtection="1">
      <alignment horizontal="right" vertical="center"/>
      <protection hidden="1"/>
    </xf>
    <xf numFmtId="178" fontId="96" fillId="0" borderId="0" xfId="0" applyNumberFormat="1" applyFont="1" applyAlignment="1" applyProtection="1">
      <alignment horizontal="center" vertical="center"/>
      <protection hidden="1"/>
    </xf>
    <xf numFmtId="177" fontId="101" fillId="0" borderId="0" xfId="1" applyNumberFormat="1" applyFont="1" applyFill="1" applyAlignment="1" applyProtection="1">
      <alignment horizontal="right" vertical="center"/>
      <protection hidden="1"/>
    </xf>
    <xf numFmtId="180" fontId="96" fillId="0" borderId="0" xfId="1" applyNumberFormat="1" applyFont="1" applyFill="1" applyAlignment="1" applyProtection="1">
      <alignment horizontal="right" vertical="center"/>
      <protection hidden="1"/>
    </xf>
    <xf numFmtId="179" fontId="18" fillId="0" borderId="0" xfId="1" applyNumberFormat="1" applyFont="1" applyFill="1" applyAlignment="1" applyProtection="1">
      <alignment horizontal="right" vertical="center" shrinkToFit="1"/>
      <protection hidden="1"/>
    </xf>
    <xf numFmtId="177" fontId="101" fillId="0" borderId="0" xfId="1" applyNumberFormat="1" applyFont="1" applyFill="1" applyAlignment="1" applyProtection="1">
      <alignment horizontal="center" vertical="center"/>
      <protection hidden="1"/>
    </xf>
    <xf numFmtId="0" fontId="126" fillId="0" borderId="0" xfId="0" applyFont="1" applyAlignment="1" applyProtection="1">
      <alignment horizontal="center" vertical="center"/>
      <protection hidden="1"/>
    </xf>
    <xf numFmtId="0" fontId="111" fillId="0" borderId="0" xfId="0" applyFont="1" applyAlignment="1" applyProtection="1">
      <alignment horizontal="center" vertical="top" wrapText="1"/>
      <protection hidden="1"/>
    </xf>
    <xf numFmtId="178" fontId="96" fillId="0" borderId="0" xfId="0" applyNumberFormat="1" applyFont="1" applyAlignment="1" applyProtection="1">
      <alignment horizontal="center" vertical="center" shrinkToFit="1"/>
      <protection hidden="1"/>
    </xf>
    <xf numFmtId="178" fontId="17" fillId="0" borderId="0" xfId="0" applyNumberFormat="1" applyFont="1" applyAlignment="1" applyProtection="1">
      <alignment horizontal="center" vertical="center"/>
      <protection hidden="1"/>
    </xf>
    <xf numFmtId="0" fontId="13" fillId="0" borderId="0" xfId="0" applyFont="1" applyAlignment="1" applyProtection="1">
      <alignment horizontal="left" vertical="center"/>
      <protection hidden="1"/>
    </xf>
    <xf numFmtId="179" fontId="18" fillId="0" borderId="0" xfId="0" applyNumberFormat="1" applyFont="1" applyAlignment="1" applyProtection="1">
      <alignment horizontal="center" vertical="center"/>
      <protection hidden="1"/>
    </xf>
    <xf numFmtId="0" fontId="13" fillId="0" borderId="0" xfId="0" applyFont="1" applyAlignment="1" applyProtection="1">
      <alignment horizontal="right" vertical="center"/>
      <protection hidden="1"/>
    </xf>
    <xf numFmtId="179" fontId="17" fillId="0" borderId="0" xfId="0" applyNumberFormat="1" applyFont="1" applyAlignment="1" applyProtection="1">
      <alignment horizontal="center" vertical="center"/>
      <protection hidden="1"/>
    </xf>
    <xf numFmtId="0" fontId="104" fillId="0" borderId="0" xfId="0" applyFont="1" applyAlignment="1" applyProtection="1">
      <alignment horizontal="center" vertical="center"/>
      <protection hidden="1"/>
    </xf>
    <xf numFmtId="179" fontId="15" fillId="0" borderId="0" xfId="1" applyNumberFormat="1" applyFont="1" applyAlignment="1" applyProtection="1">
      <alignment horizontal="right"/>
      <protection hidden="1"/>
    </xf>
    <xf numFmtId="180" fontId="96" fillId="0" borderId="0" xfId="1" applyNumberFormat="1" applyFont="1" applyAlignment="1" applyProtection="1">
      <alignment horizontal="right" vertical="center" shrinkToFit="1"/>
      <protection hidden="1"/>
    </xf>
    <xf numFmtId="185" fontId="17" fillId="0" borderId="0" xfId="0" applyNumberFormat="1" applyFont="1" applyAlignment="1" applyProtection="1">
      <alignment horizontal="center" vertical="center"/>
      <protection hidden="1"/>
    </xf>
    <xf numFmtId="178" fontId="17" fillId="0" borderId="0" xfId="0" applyNumberFormat="1" applyFont="1" applyAlignment="1" applyProtection="1">
      <alignment horizontal="left" vertical="center" wrapText="1"/>
      <protection hidden="1"/>
    </xf>
    <xf numFmtId="180" fontId="96" fillId="0" borderId="0" xfId="1" applyNumberFormat="1" applyFont="1" applyFill="1" applyAlignment="1" applyProtection="1">
      <alignment horizontal="right" vertical="center" shrinkToFit="1"/>
      <protection hidden="1"/>
    </xf>
    <xf numFmtId="0" fontId="107" fillId="0" borderId="0" xfId="0" applyFont="1" applyAlignment="1" applyProtection="1">
      <alignment horizontal="center" vertical="center"/>
      <protection hidden="1"/>
    </xf>
    <xf numFmtId="0" fontId="69" fillId="0" borderId="0" xfId="0" applyFont="1" applyAlignment="1" applyProtection="1">
      <alignment horizontal="center" vertical="center"/>
      <protection hidden="1"/>
    </xf>
    <xf numFmtId="178" fontId="96" fillId="0" borderId="0" xfId="0" applyNumberFormat="1" applyFont="1" applyAlignment="1" applyProtection="1">
      <alignment horizontal="right" vertical="center" shrinkToFit="1"/>
      <protection hidden="1"/>
    </xf>
    <xf numFmtId="178" fontId="96" fillId="0" borderId="0" xfId="0" applyNumberFormat="1" applyFont="1" applyAlignment="1" applyProtection="1">
      <alignment vertical="center" shrinkToFit="1"/>
      <protection hidden="1"/>
    </xf>
    <xf numFmtId="179" fontId="17" fillId="0" borderId="0" xfId="0" applyNumberFormat="1" applyFont="1" applyAlignment="1" applyProtection="1">
      <alignment horizontal="left" vertical="center"/>
      <protection hidden="1"/>
    </xf>
    <xf numFmtId="178" fontId="18" fillId="0" borderId="0" xfId="0" applyNumberFormat="1" applyFont="1" applyAlignment="1" applyProtection="1">
      <alignment horizontal="right" indent="1" shrinkToFit="1"/>
      <protection hidden="1"/>
    </xf>
    <xf numFmtId="178" fontId="18" fillId="0" borderId="0" xfId="0" applyNumberFormat="1" applyFont="1" applyAlignment="1" applyProtection="1">
      <alignment horizontal="left" shrinkToFit="1"/>
      <protection hidden="1"/>
    </xf>
    <xf numFmtId="178" fontId="17" fillId="0" borderId="0" xfId="0" applyNumberFormat="1" applyFont="1" applyAlignment="1" applyProtection="1">
      <alignment horizontal="left" vertical="center"/>
      <protection hidden="1"/>
    </xf>
    <xf numFmtId="178" fontId="17" fillId="0" borderId="0" xfId="0" applyNumberFormat="1" applyFont="1" applyAlignment="1" applyProtection="1">
      <alignment horizontal="left" vertical="center" shrinkToFit="1"/>
      <protection hidden="1"/>
    </xf>
    <xf numFmtId="178" fontId="17" fillId="0" borderId="0" xfId="0" applyNumberFormat="1" applyFont="1" applyAlignment="1" applyProtection="1">
      <alignment horizontal="right" vertical="center" indent="1" shrinkToFit="1"/>
      <protection hidden="1"/>
    </xf>
    <xf numFmtId="185" fontId="17" fillId="0" borderId="0" xfId="0" applyNumberFormat="1" applyFont="1" applyAlignment="1" applyProtection="1">
      <alignment horizontal="center" vertical="top"/>
      <protection hidden="1"/>
    </xf>
    <xf numFmtId="181" fontId="59" fillId="0" borderId="10" xfId="0" applyNumberFormat="1" applyFont="1" applyBorder="1" applyAlignment="1" applyProtection="1">
      <alignment horizontal="center" vertical="top" textRotation="255"/>
      <protection hidden="1"/>
    </xf>
    <xf numFmtId="181" fontId="28" fillId="0" borderId="20" xfId="0" applyNumberFormat="1" applyFont="1" applyBorder="1" applyAlignment="1" applyProtection="1">
      <alignment horizontal="center" vertical="center" textRotation="255"/>
      <protection hidden="1"/>
    </xf>
    <xf numFmtId="181" fontId="28" fillId="0" borderId="19" xfId="0" applyNumberFormat="1" applyFont="1" applyBorder="1" applyAlignment="1" applyProtection="1">
      <alignment horizontal="center" vertical="center" textRotation="255"/>
      <protection hidden="1"/>
    </xf>
    <xf numFmtId="181" fontId="28" fillId="0" borderId="16" xfId="0" applyNumberFormat="1" applyFont="1" applyBorder="1" applyAlignment="1" applyProtection="1">
      <alignment horizontal="center" vertical="center" textRotation="255"/>
      <protection hidden="1"/>
    </xf>
    <xf numFmtId="181" fontId="28" fillId="0" borderId="10" xfId="0" applyNumberFormat="1" applyFont="1" applyBorder="1" applyAlignment="1" applyProtection="1">
      <alignment horizontal="center" vertical="center" textRotation="255"/>
      <protection hidden="1"/>
    </xf>
    <xf numFmtId="181" fontId="28" fillId="0" borderId="17" xfId="0" applyNumberFormat="1" applyFont="1" applyBorder="1" applyAlignment="1" applyProtection="1">
      <alignment horizontal="center" vertical="center" textRotation="255"/>
      <protection hidden="1"/>
    </xf>
    <xf numFmtId="181" fontId="28" fillId="0" borderId="13" xfId="0" applyNumberFormat="1" applyFont="1" applyBorder="1" applyAlignment="1" applyProtection="1">
      <alignment horizontal="center" vertical="center" textRotation="255"/>
      <protection hidden="1"/>
    </xf>
    <xf numFmtId="181" fontId="37" fillId="0" borderId="17" xfId="1" applyNumberFormat="1" applyFont="1" applyFill="1" applyBorder="1" applyAlignment="1" applyProtection="1">
      <alignment horizontal="right" vertical="center" indent="1"/>
      <protection hidden="1"/>
    </xf>
    <xf numFmtId="181" fontId="37" fillId="0" borderId="18" xfId="1" applyNumberFormat="1" applyFont="1" applyFill="1" applyBorder="1" applyAlignment="1" applyProtection="1">
      <alignment horizontal="right" vertical="center" indent="1"/>
      <protection hidden="1"/>
    </xf>
    <xf numFmtId="181" fontId="37" fillId="0" borderId="13" xfId="1" applyNumberFormat="1" applyFont="1" applyFill="1" applyBorder="1" applyAlignment="1" applyProtection="1">
      <alignment horizontal="right" vertical="center" indent="1"/>
      <protection hidden="1"/>
    </xf>
    <xf numFmtId="38" fontId="37" fillId="0" borderId="17" xfId="1" applyFont="1" applyFill="1" applyBorder="1" applyAlignment="1" applyProtection="1">
      <alignment horizontal="right" vertical="center" indent="1"/>
      <protection hidden="1"/>
    </xf>
    <xf numFmtId="38" fontId="37" fillId="0" borderId="18" xfId="1" applyFont="1" applyFill="1" applyBorder="1" applyAlignment="1" applyProtection="1">
      <alignment horizontal="right" vertical="center" indent="1"/>
      <protection hidden="1"/>
    </xf>
    <xf numFmtId="38" fontId="37" fillId="0" borderId="13" xfId="1" applyFont="1" applyFill="1" applyBorder="1" applyAlignment="1" applyProtection="1">
      <alignment horizontal="right" vertical="center" indent="1"/>
      <protection hidden="1"/>
    </xf>
    <xf numFmtId="181" fontId="35" fillId="0" borderId="16" xfId="0" applyNumberFormat="1" applyFont="1" applyBorder="1" applyAlignment="1" applyProtection="1">
      <alignment horizontal="left" vertical="center" wrapText="1"/>
      <protection hidden="1"/>
    </xf>
    <xf numFmtId="181" fontId="35" fillId="0" borderId="0" xfId="0" applyNumberFormat="1" applyFont="1" applyAlignment="1" applyProtection="1">
      <alignment horizontal="left" vertical="center" wrapText="1"/>
      <protection hidden="1"/>
    </xf>
    <xf numFmtId="181" fontId="35" fillId="0" borderId="17" xfId="0" applyNumberFormat="1" applyFont="1" applyBorder="1" applyAlignment="1" applyProtection="1">
      <alignment horizontal="left" vertical="center" wrapText="1"/>
      <protection hidden="1"/>
    </xf>
    <xf numFmtId="181" fontId="35" fillId="0" borderId="18" xfId="0" applyNumberFormat="1" applyFont="1" applyBorder="1" applyAlignment="1" applyProtection="1">
      <alignment horizontal="left" vertical="center" wrapText="1"/>
      <protection hidden="1"/>
    </xf>
    <xf numFmtId="181" fontId="19" fillId="0" borderId="11" xfId="0" applyNumberFormat="1" applyFont="1" applyBorder="1" applyAlignment="1" applyProtection="1">
      <alignment horizontal="left" vertical="center"/>
      <protection locked="0"/>
    </xf>
    <xf numFmtId="181" fontId="19" fillId="0" borderId="12" xfId="0" applyNumberFormat="1" applyFont="1" applyBorder="1" applyAlignment="1" applyProtection="1">
      <alignment horizontal="left" vertical="center"/>
      <protection locked="0"/>
    </xf>
    <xf numFmtId="181" fontId="28" fillId="0" borderId="16" xfId="0" applyNumberFormat="1" applyFont="1" applyBorder="1" applyAlignment="1" applyProtection="1">
      <alignment horizontal="center" wrapText="1"/>
      <protection hidden="1"/>
    </xf>
    <xf numFmtId="181" fontId="28" fillId="0" borderId="0" xfId="0" applyNumberFormat="1" applyFont="1" applyAlignment="1" applyProtection="1">
      <alignment horizontal="center" wrapText="1"/>
      <protection hidden="1"/>
    </xf>
    <xf numFmtId="181" fontId="28" fillId="0" borderId="10" xfId="0" applyNumberFormat="1" applyFont="1" applyBorder="1" applyAlignment="1" applyProtection="1">
      <alignment horizontal="center" wrapText="1"/>
      <protection hidden="1"/>
    </xf>
    <xf numFmtId="181" fontId="28" fillId="0" borderId="16" xfId="0" applyNumberFormat="1" applyFont="1" applyBorder="1" applyAlignment="1" applyProtection="1">
      <alignment horizontal="center" vertical="center" wrapText="1"/>
      <protection hidden="1"/>
    </xf>
    <xf numFmtId="181" fontId="28" fillId="0" borderId="0" xfId="0" applyNumberFormat="1" applyFont="1" applyAlignment="1" applyProtection="1">
      <alignment horizontal="center" vertical="center" wrapText="1"/>
      <protection hidden="1"/>
    </xf>
    <xf numFmtId="181" fontId="28" fillId="0" borderId="10" xfId="0" applyNumberFormat="1" applyFont="1" applyBorder="1" applyAlignment="1" applyProtection="1">
      <alignment horizontal="center" vertical="center" wrapText="1"/>
      <protection hidden="1"/>
    </xf>
    <xf numFmtId="181" fontId="28" fillId="0" borderId="16" xfId="0" applyNumberFormat="1" applyFont="1" applyBorder="1" applyAlignment="1" applyProtection="1">
      <alignment horizontal="center" vertical="top" wrapText="1"/>
      <protection hidden="1"/>
    </xf>
    <xf numFmtId="181" fontId="28" fillId="0" borderId="0" xfId="0" applyNumberFormat="1" applyFont="1" applyAlignment="1" applyProtection="1">
      <alignment horizontal="center" vertical="top" wrapText="1"/>
      <protection hidden="1"/>
    </xf>
    <xf numFmtId="181" fontId="28" fillId="0" borderId="10" xfId="0" applyNumberFormat="1" applyFont="1" applyBorder="1" applyAlignment="1" applyProtection="1">
      <alignment horizontal="center" vertical="top" wrapText="1"/>
      <protection hidden="1"/>
    </xf>
    <xf numFmtId="181" fontId="23" fillId="0" borderId="11" xfId="0" applyNumberFormat="1" applyFont="1" applyBorder="1" applyAlignment="1" applyProtection="1">
      <alignment horizontal="center" vertical="center"/>
      <protection hidden="1"/>
    </xf>
    <xf numFmtId="181" fontId="23" fillId="0" borderId="12" xfId="0" applyNumberFormat="1" applyFont="1" applyBorder="1" applyAlignment="1" applyProtection="1">
      <alignment horizontal="center" vertical="center"/>
      <protection hidden="1"/>
    </xf>
    <xf numFmtId="181" fontId="23" fillId="0" borderId="22" xfId="0" applyNumberFormat="1" applyFont="1" applyBorder="1" applyAlignment="1" applyProtection="1">
      <alignment horizontal="center" vertical="center"/>
      <protection hidden="1"/>
    </xf>
    <xf numFmtId="181" fontId="28" fillId="0" borderId="1" xfId="0" applyNumberFormat="1" applyFont="1" applyBorder="1" applyAlignment="1" applyProtection="1">
      <alignment horizontal="center" vertical="center" wrapText="1"/>
      <protection hidden="1"/>
    </xf>
    <xf numFmtId="181" fontId="29" fillId="0" borderId="20" xfId="0" applyNumberFormat="1" applyFont="1" applyBorder="1" applyAlignment="1" applyProtection="1">
      <alignment horizontal="center" vertical="center" wrapText="1"/>
      <protection hidden="1"/>
    </xf>
    <xf numFmtId="181" fontId="29" fillId="0" borderId="21" xfId="0" applyNumberFormat="1" applyFont="1" applyBorder="1" applyAlignment="1" applyProtection="1">
      <alignment horizontal="center" vertical="center" wrapText="1"/>
      <protection hidden="1"/>
    </xf>
    <xf numFmtId="181" fontId="29" fillId="0" borderId="19" xfId="0" applyNumberFormat="1" applyFont="1" applyBorder="1" applyAlignment="1" applyProtection="1">
      <alignment horizontal="center" vertical="center" wrapText="1"/>
      <protection hidden="1"/>
    </xf>
    <xf numFmtId="181" fontId="29" fillId="0" borderId="17" xfId="0" applyNumberFormat="1" applyFont="1" applyBorder="1" applyAlignment="1" applyProtection="1">
      <alignment horizontal="center" vertical="center" wrapText="1"/>
      <protection hidden="1"/>
    </xf>
    <xf numFmtId="181" fontId="29" fillId="0" borderId="18" xfId="0" applyNumberFormat="1" applyFont="1" applyBorder="1" applyAlignment="1" applyProtection="1">
      <alignment horizontal="center" vertical="center" wrapText="1"/>
      <protection hidden="1"/>
    </xf>
    <xf numFmtId="181" fontId="29" fillId="0" borderId="13" xfId="0" applyNumberFormat="1" applyFont="1" applyBorder="1" applyAlignment="1" applyProtection="1">
      <alignment horizontal="center" vertical="center" wrapText="1"/>
      <protection hidden="1"/>
    </xf>
    <xf numFmtId="181" fontId="29" fillId="0" borderId="16" xfId="0" applyNumberFormat="1" applyFont="1" applyBorder="1" applyAlignment="1" applyProtection="1">
      <alignment horizontal="center" vertical="top" wrapText="1"/>
      <protection hidden="1"/>
    </xf>
    <xf numFmtId="181" fontId="29" fillId="0" borderId="0" xfId="0" applyNumberFormat="1" applyFont="1" applyAlignment="1" applyProtection="1">
      <alignment horizontal="center" vertical="top" wrapText="1"/>
      <protection hidden="1"/>
    </xf>
    <xf numFmtId="181" fontId="29" fillId="0" borderId="17" xfId="0" applyNumberFormat="1" applyFont="1" applyBorder="1" applyAlignment="1" applyProtection="1">
      <alignment horizontal="center" vertical="top" wrapText="1"/>
      <protection hidden="1"/>
    </xf>
    <xf numFmtId="181" fontId="29" fillId="0" borderId="18" xfId="0" applyNumberFormat="1" applyFont="1" applyBorder="1" applyAlignment="1" applyProtection="1">
      <alignment horizontal="center" vertical="top" wrapText="1"/>
      <protection hidden="1"/>
    </xf>
    <xf numFmtId="181" fontId="23" fillId="0" borderId="1" xfId="0" applyNumberFormat="1" applyFont="1" applyBorder="1" applyAlignment="1" applyProtection="1">
      <alignment horizontal="center" vertical="center"/>
      <protection hidden="1"/>
    </xf>
    <xf numFmtId="181" fontId="29" fillId="0" borderId="17" xfId="0" applyNumberFormat="1" applyFont="1" applyBorder="1" applyAlignment="1" applyProtection="1">
      <alignment horizontal="center" vertical="center"/>
      <protection hidden="1"/>
    </xf>
    <xf numFmtId="181" fontId="29" fillId="0" borderId="18" xfId="0" applyNumberFormat="1" applyFont="1" applyBorder="1" applyAlignment="1" applyProtection="1">
      <alignment horizontal="center" vertical="center"/>
      <protection hidden="1"/>
    </xf>
    <xf numFmtId="181" fontId="29" fillId="0" borderId="13" xfId="0" applyNumberFormat="1" applyFont="1" applyBorder="1" applyAlignment="1" applyProtection="1">
      <alignment horizontal="center" vertical="center"/>
      <protection hidden="1"/>
    </xf>
    <xf numFmtId="181" fontId="29" fillId="0" borderId="11" xfId="0" applyNumberFormat="1" applyFont="1" applyBorder="1" applyAlignment="1" applyProtection="1">
      <alignment horizontal="center" vertical="center" wrapText="1"/>
      <protection hidden="1"/>
    </xf>
    <xf numFmtId="181" fontId="29" fillId="0" borderId="12" xfId="0" applyNumberFormat="1" applyFont="1" applyBorder="1" applyAlignment="1" applyProtection="1">
      <alignment horizontal="center" vertical="center" wrapText="1"/>
      <protection hidden="1"/>
    </xf>
    <xf numFmtId="181" fontId="29" fillId="0" borderId="22" xfId="0" applyNumberFormat="1" applyFont="1" applyBorder="1" applyAlignment="1" applyProtection="1">
      <alignment horizontal="center" vertical="center" wrapText="1"/>
      <protection hidden="1"/>
    </xf>
    <xf numFmtId="181" fontId="32" fillId="0" borderId="23" xfId="0" applyNumberFormat="1" applyFont="1" applyBorder="1" applyAlignment="1" applyProtection="1">
      <alignment horizontal="center" vertical="center"/>
      <protection hidden="1"/>
    </xf>
    <xf numFmtId="181" fontId="32" fillId="0" borderId="1" xfId="0" applyNumberFormat="1" applyFont="1" applyBorder="1" applyAlignment="1" applyProtection="1">
      <alignment horizontal="center" vertical="center"/>
      <protection hidden="1"/>
    </xf>
    <xf numFmtId="181" fontId="32" fillId="0" borderId="16" xfId="0" applyNumberFormat="1" applyFont="1" applyBorder="1" applyAlignment="1" applyProtection="1">
      <alignment horizontal="center" vertical="center"/>
      <protection hidden="1"/>
    </xf>
    <xf numFmtId="181" fontId="46" fillId="0" borderId="0" xfId="0" applyNumberFormat="1" applyFont="1" applyProtection="1">
      <alignment vertical="center"/>
      <protection hidden="1"/>
    </xf>
    <xf numFmtId="181" fontId="46" fillId="0" borderId="10" xfId="0" applyNumberFormat="1" applyFont="1" applyBorder="1" applyProtection="1">
      <alignment vertical="center"/>
      <protection hidden="1"/>
    </xf>
    <xf numFmtId="181" fontId="46" fillId="0" borderId="16" xfId="0" applyNumberFormat="1" applyFont="1" applyBorder="1" applyProtection="1">
      <alignment vertical="center"/>
      <protection hidden="1"/>
    </xf>
    <xf numFmtId="181" fontId="46" fillId="0" borderId="17" xfId="0" applyNumberFormat="1" applyFont="1" applyBorder="1" applyProtection="1">
      <alignment vertical="center"/>
      <protection hidden="1"/>
    </xf>
    <xf numFmtId="181" fontId="46" fillId="0" borderId="18" xfId="0" applyNumberFormat="1" applyFont="1" applyBorder="1" applyProtection="1">
      <alignment vertical="center"/>
      <protection hidden="1"/>
    </xf>
    <xf numFmtId="181" fontId="46" fillId="0" borderId="13" xfId="0" applyNumberFormat="1" applyFont="1" applyBorder="1" applyProtection="1">
      <alignment vertical="center"/>
      <protection hidden="1"/>
    </xf>
    <xf numFmtId="181" fontId="30" fillId="0" borderId="16" xfId="1" applyNumberFormat="1" applyFont="1" applyFill="1" applyBorder="1" applyAlignment="1" applyProtection="1">
      <alignment horizontal="right" vertical="center" wrapText="1"/>
      <protection hidden="1"/>
    </xf>
    <xf numFmtId="181" fontId="30" fillId="0" borderId="0" xfId="1" applyNumberFormat="1" applyFont="1" applyFill="1" applyBorder="1" applyAlignment="1" applyProtection="1">
      <alignment horizontal="right" vertical="center" wrapText="1"/>
      <protection hidden="1"/>
    </xf>
    <xf numFmtId="181" fontId="30" fillId="0" borderId="10" xfId="1" applyNumberFormat="1" applyFont="1" applyFill="1" applyBorder="1" applyAlignment="1" applyProtection="1">
      <alignment horizontal="right" vertical="center" wrapText="1"/>
      <protection hidden="1"/>
    </xf>
    <xf numFmtId="181" fontId="30" fillId="0" borderId="17" xfId="1" applyNumberFormat="1" applyFont="1" applyFill="1" applyBorder="1" applyAlignment="1" applyProtection="1">
      <alignment horizontal="right" vertical="center" wrapText="1"/>
      <protection hidden="1"/>
    </xf>
    <xf numFmtId="181" fontId="30" fillId="0" borderId="18" xfId="1" applyNumberFormat="1" applyFont="1" applyFill="1" applyBorder="1" applyAlignment="1" applyProtection="1">
      <alignment horizontal="right" vertical="center" wrapText="1"/>
      <protection hidden="1"/>
    </xf>
    <xf numFmtId="181" fontId="30" fillId="0" borderId="13" xfId="1" applyNumberFormat="1" applyFont="1" applyFill="1" applyBorder="1" applyAlignment="1" applyProtection="1">
      <alignment horizontal="right" vertical="center" wrapText="1"/>
      <protection hidden="1"/>
    </xf>
    <xf numFmtId="181" fontId="31" fillId="0" borderId="16" xfId="1" applyNumberFormat="1" applyFont="1" applyFill="1" applyBorder="1" applyAlignment="1" applyProtection="1">
      <alignment horizontal="right" vertical="center" wrapText="1"/>
      <protection hidden="1"/>
    </xf>
    <xf numFmtId="181" fontId="31" fillId="0" borderId="0" xfId="1" applyNumberFormat="1" applyFont="1" applyFill="1" applyBorder="1" applyAlignment="1" applyProtection="1">
      <alignment horizontal="right" vertical="center" wrapText="1"/>
      <protection hidden="1"/>
    </xf>
    <xf numFmtId="181" fontId="31" fillId="0" borderId="10" xfId="1" applyNumberFormat="1" applyFont="1" applyFill="1" applyBorder="1" applyAlignment="1" applyProtection="1">
      <alignment horizontal="right" vertical="center" wrapText="1"/>
      <protection hidden="1"/>
    </xf>
    <xf numFmtId="181" fontId="31" fillId="0" borderId="17" xfId="1" applyNumberFormat="1" applyFont="1" applyFill="1" applyBorder="1" applyAlignment="1" applyProtection="1">
      <alignment horizontal="right" vertical="center" wrapText="1"/>
      <protection hidden="1"/>
    </xf>
    <xf numFmtId="181" fontId="31" fillId="0" borderId="18" xfId="1" applyNumberFormat="1" applyFont="1" applyFill="1" applyBorder="1" applyAlignment="1" applyProtection="1">
      <alignment horizontal="right" vertical="center" wrapText="1"/>
      <protection hidden="1"/>
    </xf>
    <xf numFmtId="181" fontId="31" fillId="0" borderId="13" xfId="1" applyNumberFormat="1" applyFont="1" applyFill="1" applyBorder="1" applyAlignment="1" applyProtection="1">
      <alignment horizontal="right" vertical="center" wrapText="1"/>
      <protection hidden="1"/>
    </xf>
    <xf numFmtId="181" fontId="26" fillId="0" borderId="20" xfId="0" applyNumberFormat="1" applyFont="1" applyBorder="1" applyAlignment="1" applyProtection="1">
      <alignment horizontal="center" vertical="center" wrapText="1"/>
      <protection hidden="1"/>
    </xf>
    <xf numFmtId="181" fontId="26" fillId="0" borderId="21" xfId="0" applyNumberFormat="1" applyFont="1" applyBorder="1" applyAlignment="1" applyProtection="1">
      <alignment horizontal="center" vertical="center" wrapText="1"/>
      <protection hidden="1"/>
    </xf>
    <xf numFmtId="181" fontId="26" fillId="0" borderId="19" xfId="0" applyNumberFormat="1" applyFont="1" applyBorder="1" applyAlignment="1" applyProtection="1">
      <alignment horizontal="center" vertical="center" wrapText="1"/>
      <protection hidden="1"/>
    </xf>
    <xf numFmtId="181" fontId="26" fillId="0" borderId="176" xfId="0" applyNumberFormat="1" applyFont="1" applyBorder="1" applyAlignment="1" applyProtection="1">
      <alignment horizontal="center" vertical="center" wrapText="1"/>
      <protection hidden="1"/>
    </xf>
    <xf numFmtId="181" fontId="26" fillId="0" borderId="177" xfId="0" applyNumberFormat="1" applyFont="1" applyBorder="1" applyAlignment="1" applyProtection="1">
      <alignment horizontal="center" vertical="center" wrapText="1"/>
      <protection hidden="1"/>
    </xf>
    <xf numFmtId="181" fontId="26" fillId="0" borderId="178" xfId="0" applyNumberFormat="1" applyFont="1" applyBorder="1" applyAlignment="1" applyProtection="1">
      <alignment horizontal="center" vertical="center" wrapText="1"/>
      <protection hidden="1"/>
    </xf>
    <xf numFmtId="181" fontId="22" fillId="0" borderId="20" xfId="0" applyNumberFormat="1" applyFont="1" applyBorder="1" applyAlignment="1" applyProtection="1">
      <alignment horizontal="right" vertical="center"/>
      <protection hidden="1"/>
    </xf>
    <xf numFmtId="181" fontId="22" fillId="0" borderId="21" xfId="0" applyNumberFormat="1" applyFont="1" applyBorder="1" applyAlignment="1" applyProtection="1">
      <alignment horizontal="right" vertical="center"/>
      <protection hidden="1"/>
    </xf>
    <xf numFmtId="181" fontId="22" fillId="0" borderId="19" xfId="0" applyNumberFormat="1" applyFont="1" applyBorder="1" applyAlignment="1" applyProtection="1">
      <alignment horizontal="right" vertical="center"/>
      <protection hidden="1"/>
    </xf>
    <xf numFmtId="181" fontId="22" fillId="0" borderId="20" xfId="0" applyNumberFormat="1" applyFont="1" applyBorder="1" applyAlignment="1" applyProtection="1">
      <alignment horizontal="center" vertical="center"/>
      <protection hidden="1"/>
    </xf>
    <xf numFmtId="181" fontId="22" fillId="0" borderId="19" xfId="0" applyNumberFormat="1" applyFont="1" applyBorder="1" applyAlignment="1" applyProtection="1">
      <alignment horizontal="center" vertical="center"/>
      <protection hidden="1"/>
    </xf>
    <xf numFmtId="181" fontId="22" fillId="0" borderId="130" xfId="0" applyNumberFormat="1" applyFont="1" applyBorder="1" applyAlignment="1" applyProtection="1">
      <alignment horizontal="right" vertical="center"/>
      <protection hidden="1"/>
    </xf>
    <xf numFmtId="181" fontId="23" fillId="0" borderId="20" xfId="0" applyNumberFormat="1" applyFont="1" applyBorder="1" applyAlignment="1" applyProtection="1">
      <alignment horizontal="center" wrapText="1"/>
      <protection hidden="1"/>
    </xf>
    <xf numFmtId="181" fontId="23" fillId="0" borderId="21" xfId="0" applyNumberFormat="1" applyFont="1" applyBorder="1" applyAlignment="1" applyProtection="1">
      <alignment horizontal="center" wrapText="1"/>
      <protection hidden="1"/>
    </xf>
    <xf numFmtId="181" fontId="53" fillId="0" borderId="20" xfId="0" applyNumberFormat="1" applyFont="1" applyBorder="1" applyAlignment="1" applyProtection="1">
      <alignment horizontal="center" vertical="center" wrapText="1"/>
      <protection hidden="1"/>
    </xf>
    <xf numFmtId="181" fontId="53" fillId="0" borderId="21" xfId="0" applyNumberFormat="1" applyFont="1" applyBorder="1" applyAlignment="1" applyProtection="1">
      <alignment horizontal="center" vertical="center" wrapText="1"/>
      <protection hidden="1"/>
    </xf>
    <xf numFmtId="181" fontId="53" fillId="0" borderId="19" xfId="0" applyNumberFormat="1" applyFont="1" applyBorder="1" applyAlignment="1" applyProtection="1">
      <alignment horizontal="center" vertical="center" wrapText="1"/>
      <protection hidden="1"/>
    </xf>
    <xf numFmtId="181" fontId="53" fillId="0" borderId="16" xfId="0" applyNumberFormat="1" applyFont="1" applyBorder="1" applyAlignment="1" applyProtection="1">
      <alignment horizontal="center" vertical="center" wrapText="1"/>
      <protection hidden="1"/>
    </xf>
    <xf numFmtId="181" fontId="53" fillId="0" borderId="0" xfId="0" applyNumberFormat="1" applyFont="1" applyAlignment="1" applyProtection="1">
      <alignment horizontal="center" vertical="center" wrapText="1"/>
      <protection hidden="1"/>
    </xf>
    <xf numFmtId="181" fontId="53" fillId="0" borderId="10" xfId="0" applyNumberFormat="1" applyFont="1" applyBorder="1" applyAlignment="1" applyProtection="1">
      <alignment horizontal="center" vertical="center" wrapText="1"/>
      <protection hidden="1"/>
    </xf>
    <xf numFmtId="181" fontId="53" fillId="0" borderId="17" xfId="0" applyNumberFormat="1" applyFont="1" applyBorder="1" applyAlignment="1" applyProtection="1">
      <alignment horizontal="center" vertical="center" wrapText="1"/>
      <protection hidden="1"/>
    </xf>
    <xf numFmtId="181" fontId="53" fillId="0" borderId="18" xfId="0" applyNumberFormat="1" applyFont="1" applyBorder="1" applyAlignment="1" applyProtection="1">
      <alignment horizontal="center" vertical="center" wrapText="1"/>
      <protection hidden="1"/>
    </xf>
    <xf numFmtId="181" fontId="53" fillId="0" borderId="13" xfId="0" applyNumberFormat="1" applyFont="1" applyBorder="1" applyAlignment="1" applyProtection="1">
      <alignment horizontal="center" vertical="center" wrapText="1"/>
      <protection hidden="1"/>
    </xf>
    <xf numFmtId="181" fontId="29" fillId="0" borderId="20" xfId="0" applyNumberFormat="1" applyFont="1" applyBorder="1" applyAlignment="1" applyProtection="1">
      <alignment horizontal="center" vertical="center"/>
      <protection hidden="1"/>
    </xf>
    <xf numFmtId="181" fontId="29" fillId="0" borderId="21" xfId="0" applyNumberFormat="1" applyFont="1" applyBorder="1" applyAlignment="1" applyProtection="1">
      <alignment horizontal="center" vertical="center"/>
      <protection hidden="1"/>
    </xf>
    <xf numFmtId="181" fontId="29" fillId="0" borderId="19" xfId="0" applyNumberFormat="1" applyFont="1" applyBorder="1" applyAlignment="1" applyProtection="1">
      <alignment horizontal="center" vertical="center"/>
      <protection hidden="1"/>
    </xf>
    <xf numFmtId="181" fontId="23" fillId="0" borderId="20" xfId="0" applyNumberFormat="1" applyFont="1" applyBorder="1" applyAlignment="1" applyProtection="1">
      <alignment horizontal="left" vertical="center" wrapText="1"/>
      <protection hidden="1"/>
    </xf>
    <xf numFmtId="181" fontId="23" fillId="0" borderId="21" xfId="0" applyNumberFormat="1" applyFont="1" applyBorder="1" applyAlignment="1" applyProtection="1">
      <alignment horizontal="left" vertical="center" wrapText="1"/>
      <protection hidden="1"/>
    </xf>
    <xf numFmtId="181" fontId="23" fillId="0" borderId="19" xfId="0" applyNumberFormat="1" applyFont="1" applyBorder="1" applyAlignment="1" applyProtection="1">
      <alignment horizontal="left" vertical="center" wrapText="1"/>
      <protection hidden="1"/>
    </xf>
    <xf numFmtId="181" fontId="23" fillId="0" borderId="176" xfId="0" applyNumberFormat="1" applyFont="1" applyBorder="1" applyAlignment="1" applyProtection="1">
      <alignment horizontal="left" vertical="center" wrapText="1"/>
      <protection hidden="1"/>
    </xf>
    <xf numFmtId="181" fontId="23" fillId="0" borderId="177" xfId="0" applyNumberFormat="1" applyFont="1" applyBorder="1" applyAlignment="1" applyProtection="1">
      <alignment horizontal="left" vertical="center" wrapText="1"/>
      <protection hidden="1"/>
    </xf>
    <xf numFmtId="181" fontId="23" fillId="0" borderId="178" xfId="0" applyNumberFormat="1" applyFont="1" applyBorder="1" applyAlignment="1" applyProtection="1">
      <alignment horizontal="left" vertical="center" wrapText="1"/>
      <protection hidden="1"/>
    </xf>
    <xf numFmtId="181" fontId="19" fillId="0" borderId="11" xfId="0" applyNumberFormat="1" applyFont="1" applyBorder="1" applyAlignment="1" applyProtection="1">
      <alignment horizontal="center" vertical="center"/>
      <protection hidden="1"/>
    </xf>
    <xf numFmtId="181" fontId="19" fillId="0" borderId="12" xfId="0" applyNumberFormat="1" applyFont="1" applyBorder="1" applyAlignment="1" applyProtection="1">
      <alignment horizontal="center" vertical="center"/>
      <protection hidden="1"/>
    </xf>
    <xf numFmtId="181" fontId="25" fillId="0" borderId="62" xfId="0" applyNumberFormat="1" applyFont="1" applyBorder="1" applyAlignment="1" applyProtection="1">
      <alignment horizontal="right" vertical="center"/>
      <protection hidden="1"/>
    </xf>
    <xf numFmtId="181" fontId="25" fillId="0" borderId="21" xfId="0" applyNumberFormat="1" applyFont="1" applyBorder="1" applyAlignment="1" applyProtection="1">
      <alignment horizontal="right" vertical="center"/>
      <protection hidden="1"/>
    </xf>
    <xf numFmtId="181" fontId="25" fillId="0" borderId="19" xfId="0" applyNumberFormat="1" applyFont="1" applyBorder="1" applyAlignment="1" applyProtection="1">
      <alignment horizontal="right" vertical="center"/>
      <protection hidden="1"/>
    </xf>
    <xf numFmtId="181" fontId="22" fillId="0" borderId="16" xfId="0" applyNumberFormat="1" applyFont="1" applyBorder="1" applyAlignment="1" applyProtection="1">
      <alignment horizontal="center" vertical="center"/>
      <protection hidden="1"/>
    </xf>
    <xf numFmtId="181" fontId="22" fillId="0" borderId="10" xfId="0" applyNumberFormat="1" applyFont="1" applyBorder="1" applyAlignment="1" applyProtection="1">
      <alignment horizontal="center" vertical="center"/>
      <protection hidden="1"/>
    </xf>
    <xf numFmtId="3" fontId="53" fillId="0" borderId="16" xfId="1" applyNumberFormat="1" applyFont="1" applyFill="1" applyBorder="1" applyAlignment="1" applyProtection="1">
      <alignment horizontal="center" vertical="center" wrapText="1"/>
      <protection hidden="1"/>
    </xf>
    <xf numFmtId="3" fontId="53" fillId="0" borderId="0" xfId="1" applyNumberFormat="1" applyFont="1" applyFill="1" applyBorder="1" applyAlignment="1" applyProtection="1">
      <alignment horizontal="center" vertical="center" wrapText="1"/>
      <protection hidden="1"/>
    </xf>
    <xf numFmtId="3" fontId="53" fillId="0" borderId="10" xfId="1" applyNumberFormat="1" applyFont="1" applyFill="1" applyBorder="1" applyAlignment="1" applyProtection="1">
      <alignment horizontal="center" vertical="center" wrapText="1"/>
      <protection hidden="1"/>
    </xf>
    <xf numFmtId="3" fontId="53" fillId="0" borderId="17" xfId="1" applyNumberFormat="1" applyFont="1" applyFill="1" applyBorder="1" applyAlignment="1" applyProtection="1">
      <alignment horizontal="center" vertical="center" wrapText="1"/>
      <protection hidden="1"/>
    </xf>
    <xf numFmtId="3" fontId="53" fillId="0" borderId="18" xfId="1" applyNumberFormat="1" applyFont="1" applyFill="1" applyBorder="1" applyAlignment="1" applyProtection="1">
      <alignment horizontal="center" vertical="center" wrapText="1"/>
      <protection hidden="1"/>
    </xf>
    <xf numFmtId="3" fontId="53" fillId="0" borderId="13" xfId="1" applyNumberFormat="1" applyFont="1" applyFill="1" applyBorder="1" applyAlignment="1" applyProtection="1">
      <alignment horizontal="center" vertical="center" wrapText="1"/>
      <protection hidden="1"/>
    </xf>
    <xf numFmtId="181" fontId="59" fillId="0" borderId="20" xfId="0" applyNumberFormat="1" applyFont="1" applyBorder="1" applyAlignment="1" applyProtection="1">
      <alignment horizontal="center" vertical="center"/>
      <protection hidden="1"/>
    </xf>
    <xf numFmtId="181" fontId="59" fillId="0" borderId="21" xfId="0" applyNumberFormat="1" applyFont="1" applyBorder="1" applyAlignment="1" applyProtection="1">
      <alignment horizontal="center" vertical="center"/>
      <protection hidden="1"/>
    </xf>
    <xf numFmtId="181" fontId="59" fillId="0" borderId="19" xfId="0" applyNumberFormat="1" applyFont="1" applyBorder="1" applyAlignment="1" applyProtection="1">
      <alignment horizontal="center" vertical="center"/>
      <protection hidden="1"/>
    </xf>
    <xf numFmtId="181" fontId="59" fillId="0" borderId="16" xfId="0" applyNumberFormat="1" applyFont="1" applyBorder="1" applyAlignment="1" applyProtection="1">
      <alignment horizontal="center" vertical="center"/>
      <protection hidden="1"/>
    </xf>
    <xf numFmtId="181" fontId="59" fillId="0" borderId="0" xfId="0" applyNumberFormat="1" applyFont="1" applyAlignment="1" applyProtection="1">
      <alignment horizontal="center" vertical="center"/>
      <protection hidden="1"/>
    </xf>
    <xf numFmtId="181" fontId="59" fillId="0" borderId="10" xfId="0" applyNumberFormat="1" applyFont="1" applyBorder="1" applyAlignment="1" applyProtection="1">
      <alignment horizontal="center" vertical="center"/>
      <protection hidden="1"/>
    </xf>
    <xf numFmtId="181" fontId="59" fillId="0" borderId="17" xfId="0" applyNumberFormat="1" applyFont="1" applyBorder="1" applyAlignment="1" applyProtection="1">
      <alignment horizontal="center" vertical="center"/>
      <protection hidden="1"/>
    </xf>
    <xf numFmtId="181" fontId="59" fillId="0" borderId="18" xfId="0" applyNumberFormat="1" applyFont="1" applyBorder="1" applyAlignment="1" applyProtection="1">
      <alignment horizontal="center" vertical="center"/>
      <protection hidden="1"/>
    </xf>
    <xf numFmtId="181" fontId="59" fillId="0" borderId="13" xfId="0" applyNumberFormat="1" applyFont="1" applyBorder="1" applyAlignment="1" applyProtection="1">
      <alignment horizontal="center" vertical="center"/>
      <protection hidden="1"/>
    </xf>
    <xf numFmtId="181" fontId="59" fillId="0" borderId="1" xfId="0" applyNumberFormat="1" applyFont="1" applyBorder="1" applyAlignment="1" applyProtection="1">
      <alignment horizontal="center" vertical="center"/>
      <protection hidden="1"/>
    </xf>
    <xf numFmtId="181" fontId="59" fillId="0" borderId="11" xfId="0" applyNumberFormat="1" applyFont="1" applyBorder="1" applyAlignment="1" applyProtection="1">
      <alignment horizontal="center" vertical="center"/>
      <protection hidden="1"/>
    </xf>
    <xf numFmtId="181" fontId="32" fillId="0" borderId="0" xfId="0" applyNumberFormat="1" applyFont="1" applyAlignment="1" applyProtection="1">
      <alignment horizontal="center" vertical="center"/>
      <protection hidden="1"/>
    </xf>
    <xf numFmtId="181" fontId="32" fillId="0" borderId="10" xfId="0" applyNumberFormat="1" applyFont="1" applyBorder="1" applyAlignment="1" applyProtection="1">
      <alignment horizontal="center" vertical="center"/>
      <protection hidden="1"/>
    </xf>
    <xf numFmtId="181" fontId="32" fillId="0" borderId="17" xfId="0" applyNumberFormat="1" applyFont="1" applyBorder="1" applyAlignment="1" applyProtection="1">
      <alignment horizontal="center" vertical="center"/>
      <protection hidden="1"/>
    </xf>
    <xf numFmtId="181" fontId="32" fillId="0" borderId="18" xfId="0" applyNumberFormat="1" applyFont="1" applyBorder="1" applyAlignment="1" applyProtection="1">
      <alignment horizontal="center" vertical="center"/>
      <protection hidden="1"/>
    </xf>
    <xf numFmtId="181" fontId="32" fillId="0" borderId="13" xfId="0" applyNumberFormat="1" applyFont="1" applyBorder="1" applyAlignment="1" applyProtection="1">
      <alignment horizontal="center" vertical="center"/>
      <protection hidden="1"/>
    </xf>
    <xf numFmtId="181" fontId="19" fillId="0" borderId="1" xfId="0" applyNumberFormat="1" applyFont="1" applyBorder="1" applyAlignment="1" applyProtection="1">
      <alignment horizontal="center" vertical="center"/>
      <protection locked="0"/>
    </xf>
    <xf numFmtId="181" fontId="30" fillId="0" borderId="1" xfId="0" applyNumberFormat="1" applyFont="1" applyBorder="1" applyAlignment="1" applyProtection="1">
      <alignment horizontal="center" vertical="center"/>
      <protection hidden="1"/>
    </xf>
    <xf numFmtId="181" fontId="30" fillId="0" borderId="14" xfId="0" applyNumberFormat="1" applyFont="1" applyBorder="1" applyAlignment="1" applyProtection="1">
      <alignment horizontal="center" vertical="center"/>
      <protection hidden="1"/>
    </xf>
    <xf numFmtId="181" fontId="30" fillId="0" borderId="20" xfId="0" applyNumberFormat="1" applyFont="1" applyBorder="1" applyAlignment="1" applyProtection="1">
      <alignment horizontal="center" vertical="center"/>
      <protection hidden="1"/>
    </xf>
    <xf numFmtId="181" fontId="30" fillId="0" borderId="11" xfId="0" applyNumberFormat="1" applyFont="1" applyBorder="1" applyAlignment="1" applyProtection="1">
      <alignment horizontal="center" vertical="center"/>
      <protection hidden="1"/>
    </xf>
    <xf numFmtId="181" fontId="30" fillId="0" borderId="12" xfId="0" applyNumberFormat="1" applyFont="1" applyBorder="1" applyAlignment="1" applyProtection="1">
      <alignment horizontal="center" vertical="center"/>
      <protection hidden="1"/>
    </xf>
    <xf numFmtId="181" fontId="30" fillId="0" borderId="22" xfId="0" applyNumberFormat="1" applyFont="1" applyBorder="1" applyAlignment="1" applyProtection="1">
      <alignment horizontal="center" vertical="center"/>
      <protection hidden="1"/>
    </xf>
    <xf numFmtId="181" fontId="38" fillId="0" borderId="16" xfId="0" applyNumberFormat="1" applyFont="1" applyBorder="1" applyAlignment="1">
      <alignment horizontal="right" vertical="center"/>
    </xf>
    <xf numFmtId="181" fontId="38" fillId="0" borderId="0" xfId="0" applyNumberFormat="1" applyFont="1" applyAlignment="1">
      <alignment horizontal="right" vertical="center"/>
    </xf>
    <xf numFmtId="181" fontId="38" fillId="0" borderId="10" xfId="0" applyNumberFormat="1" applyFont="1" applyBorder="1" applyAlignment="1">
      <alignment horizontal="right" vertical="center"/>
    </xf>
    <xf numFmtId="181" fontId="38" fillId="0" borderId="17" xfId="0" applyNumberFormat="1" applyFont="1" applyBorder="1" applyAlignment="1">
      <alignment horizontal="right" vertical="center"/>
    </xf>
    <xf numFmtId="181" fontId="38" fillId="0" borderId="18" xfId="0" applyNumberFormat="1" applyFont="1" applyBorder="1" applyAlignment="1">
      <alignment horizontal="right" vertical="center"/>
    </xf>
    <xf numFmtId="181" fontId="38" fillId="0" borderId="13" xfId="0" applyNumberFormat="1" applyFont="1" applyBorder="1" applyAlignment="1">
      <alignment horizontal="right" vertical="center"/>
    </xf>
    <xf numFmtId="181" fontId="38" fillId="0" borderId="0" xfId="0" applyNumberFormat="1" applyFont="1" applyAlignment="1" applyProtection="1">
      <alignment horizontal="right" vertical="center"/>
      <protection hidden="1"/>
    </xf>
    <xf numFmtId="181" fontId="38" fillId="0" borderId="10" xfId="0" applyNumberFormat="1" applyFont="1" applyBorder="1" applyAlignment="1" applyProtection="1">
      <alignment horizontal="right" vertical="center"/>
      <protection hidden="1"/>
    </xf>
    <xf numFmtId="181" fontId="38" fillId="0" borderId="18" xfId="0" applyNumberFormat="1" applyFont="1" applyBorder="1" applyAlignment="1" applyProtection="1">
      <alignment horizontal="right" vertical="center"/>
      <protection hidden="1"/>
    </xf>
    <xf numFmtId="181" fontId="38" fillId="0" borderId="13" xfId="0" applyNumberFormat="1" applyFont="1" applyBorder="1" applyAlignment="1" applyProtection="1">
      <alignment horizontal="right" vertical="center"/>
      <protection hidden="1"/>
    </xf>
    <xf numFmtId="181" fontId="32" fillId="0" borderId="132" xfId="0" applyNumberFormat="1" applyFont="1" applyBorder="1" applyAlignment="1" applyProtection="1">
      <alignment horizontal="center" vertical="center"/>
      <protection hidden="1"/>
    </xf>
    <xf numFmtId="181" fontId="32" fillId="0" borderId="131" xfId="0" applyNumberFormat="1" applyFont="1" applyBorder="1" applyAlignment="1" applyProtection="1">
      <alignment horizontal="center" vertical="center"/>
      <protection hidden="1"/>
    </xf>
    <xf numFmtId="181" fontId="37" fillId="0" borderId="16" xfId="1" applyNumberFormat="1" applyFont="1" applyFill="1" applyBorder="1" applyAlignment="1" applyProtection="1">
      <alignment horizontal="center" vertical="center"/>
      <protection hidden="1"/>
    </xf>
    <xf numFmtId="181" fontId="37" fillId="0" borderId="0" xfId="1" applyNumberFormat="1" applyFont="1" applyFill="1" applyBorder="1" applyAlignment="1" applyProtection="1">
      <alignment horizontal="center" vertical="center"/>
      <protection hidden="1"/>
    </xf>
    <xf numFmtId="181" fontId="37" fillId="0" borderId="10" xfId="1" applyNumberFormat="1" applyFont="1" applyFill="1" applyBorder="1" applyAlignment="1" applyProtection="1">
      <alignment horizontal="center" vertical="center"/>
      <protection hidden="1"/>
    </xf>
    <xf numFmtId="181" fontId="37" fillId="0" borderId="17" xfId="1" applyNumberFormat="1" applyFont="1" applyFill="1" applyBorder="1" applyAlignment="1" applyProtection="1">
      <alignment horizontal="center" vertical="center"/>
      <protection hidden="1"/>
    </xf>
    <xf numFmtId="181" fontId="37" fillId="0" borderId="18" xfId="1" applyNumberFormat="1" applyFont="1" applyFill="1" applyBorder="1" applyAlignment="1" applyProtection="1">
      <alignment horizontal="center" vertical="center"/>
      <protection hidden="1"/>
    </xf>
    <xf numFmtId="181" fontId="37" fillId="0" borderId="13" xfId="1" applyNumberFormat="1" applyFont="1" applyFill="1" applyBorder="1" applyAlignment="1" applyProtection="1">
      <alignment horizontal="center" vertical="center"/>
      <protection hidden="1"/>
    </xf>
    <xf numFmtId="181" fontId="11" fillId="0" borderId="21" xfId="0" applyNumberFormat="1" applyFont="1" applyBorder="1" applyAlignment="1" applyProtection="1">
      <alignment horizontal="center" vertical="top"/>
      <protection hidden="1"/>
    </xf>
    <xf numFmtId="181" fontId="33" fillId="0" borderId="63" xfId="0" applyNumberFormat="1" applyFont="1" applyBorder="1" applyAlignment="1" applyProtection="1">
      <alignment horizontal="center" vertical="center"/>
      <protection hidden="1"/>
    </xf>
    <xf numFmtId="181" fontId="33" fillId="0" borderId="0" xfId="0" applyNumberFormat="1" applyFont="1" applyAlignment="1" applyProtection="1">
      <alignment horizontal="center" vertical="center"/>
      <protection hidden="1"/>
    </xf>
    <xf numFmtId="181" fontId="33" fillId="0" borderId="10" xfId="0" applyNumberFormat="1" applyFont="1" applyBorder="1" applyAlignment="1" applyProtection="1">
      <alignment horizontal="center" vertical="center"/>
      <protection hidden="1"/>
    </xf>
    <xf numFmtId="181" fontId="33" fillId="0" borderId="64" xfId="0" applyNumberFormat="1" applyFont="1" applyBorder="1" applyAlignment="1" applyProtection="1">
      <alignment horizontal="center" vertical="center"/>
      <protection hidden="1"/>
    </xf>
    <xf numFmtId="181" fontId="33" fillId="0" borderId="18" xfId="0" applyNumberFormat="1" applyFont="1" applyBorder="1" applyAlignment="1" applyProtection="1">
      <alignment horizontal="center" vertical="center"/>
      <protection hidden="1"/>
    </xf>
    <xf numFmtId="181" fontId="33" fillId="0" borderId="13" xfId="0" applyNumberFormat="1" applyFont="1" applyBorder="1" applyAlignment="1" applyProtection="1">
      <alignment horizontal="center" vertical="center"/>
      <protection hidden="1"/>
    </xf>
    <xf numFmtId="181" fontId="38" fillId="0" borderId="0" xfId="0" applyNumberFormat="1" applyFont="1" applyAlignment="1" applyProtection="1">
      <alignment horizontal="center" vertical="center"/>
      <protection hidden="1"/>
    </xf>
    <xf numFmtId="181" fontId="38" fillId="0" borderId="10" xfId="0" applyNumberFormat="1" applyFont="1" applyBorder="1" applyAlignment="1" applyProtection="1">
      <alignment horizontal="center" vertical="center"/>
      <protection hidden="1"/>
    </xf>
    <xf numFmtId="181" fontId="38" fillId="0" borderId="18" xfId="0" applyNumberFormat="1" applyFont="1" applyBorder="1" applyAlignment="1" applyProtection="1">
      <alignment horizontal="center" vertical="center"/>
      <protection hidden="1"/>
    </xf>
    <xf numFmtId="181" fontId="38" fillId="0" borderId="13" xfId="0" applyNumberFormat="1" applyFont="1" applyBorder="1" applyAlignment="1" applyProtection="1">
      <alignment horizontal="center" vertical="center"/>
      <protection hidden="1"/>
    </xf>
    <xf numFmtId="181" fontId="38" fillId="0" borderId="16" xfId="0" applyNumberFormat="1" applyFont="1" applyBorder="1" applyAlignment="1" applyProtection="1">
      <alignment horizontal="center" vertical="center"/>
      <protection hidden="1"/>
    </xf>
    <xf numFmtId="181" fontId="38" fillId="0" borderId="17" xfId="0" applyNumberFormat="1" applyFont="1" applyBorder="1" applyAlignment="1" applyProtection="1">
      <alignment horizontal="center" vertical="center"/>
      <protection hidden="1"/>
    </xf>
    <xf numFmtId="181" fontId="57" fillId="0" borderId="1" xfId="0" applyNumberFormat="1" applyFont="1" applyBorder="1" applyAlignment="1" applyProtection="1">
      <alignment horizontal="left" vertical="center"/>
      <protection hidden="1"/>
    </xf>
    <xf numFmtId="181" fontId="57" fillId="0" borderId="11" xfId="0" applyNumberFormat="1" applyFont="1" applyBorder="1" applyAlignment="1" applyProtection="1">
      <alignment horizontal="left" vertical="center"/>
      <protection hidden="1"/>
    </xf>
    <xf numFmtId="181" fontId="54" fillId="0" borderId="75" xfId="0" applyNumberFormat="1" applyFont="1" applyBorder="1" applyAlignment="1" applyProtection="1">
      <alignment horizontal="left" vertical="center"/>
      <protection hidden="1"/>
    </xf>
    <xf numFmtId="181" fontId="54" fillId="0" borderId="80" xfId="0" applyNumberFormat="1" applyFont="1" applyBorder="1" applyAlignment="1" applyProtection="1">
      <alignment horizontal="left" vertical="center"/>
      <protection hidden="1"/>
    </xf>
    <xf numFmtId="181" fontId="54" fillId="0" borderId="72" xfId="0" applyNumberFormat="1" applyFont="1" applyBorder="1" applyAlignment="1" applyProtection="1">
      <alignment horizontal="left" vertical="center"/>
      <protection hidden="1"/>
    </xf>
    <xf numFmtId="181" fontId="54" fillId="0" borderId="11" xfId="0" applyNumberFormat="1" applyFont="1" applyBorder="1" applyAlignment="1" applyProtection="1">
      <alignment horizontal="left" vertical="center"/>
      <protection hidden="1"/>
    </xf>
    <xf numFmtId="181" fontId="54" fillId="0" borderId="12" xfId="0" applyNumberFormat="1" applyFont="1" applyBorder="1" applyAlignment="1" applyProtection="1">
      <alignment horizontal="left" vertical="center"/>
      <protection hidden="1"/>
    </xf>
    <xf numFmtId="181" fontId="54" fillId="0" borderId="22" xfId="0" applyNumberFormat="1" applyFont="1" applyBorder="1" applyAlignment="1" applyProtection="1">
      <alignment horizontal="left" vertical="center"/>
      <protection hidden="1"/>
    </xf>
    <xf numFmtId="181" fontId="53" fillId="0" borderId="1" xfId="0" applyNumberFormat="1" applyFont="1" applyBorder="1" applyAlignment="1" applyProtection="1">
      <alignment horizontal="left" vertical="top"/>
      <protection hidden="1"/>
    </xf>
    <xf numFmtId="181" fontId="54" fillId="0" borderId="14" xfId="0" applyNumberFormat="1" applyFont="1" applyBorder="1" applyAlignment="1" applyProtection="1">
      <alignment horizontal="center" vertical="center"/>
      <protection hidden="1"/>
    </xf>
    <xf numFmtId="181" fontId="54" fillId="0" borderId="1" xfId="0" applyNumberFormat="1" applyFont="1" applyBorder="1" applyAlignment="1" applyProtection="1">
      <alignment horizontal="center" vertical="center"/>
      <protection hidden="1"/>
    </xf>
    <xf numFmtId="181" fontId="54" fillId="0" borderId="20" xfId="0" applyNumberFormat="1" applyFont="1" applyBorder="1" applyAlignment="1" applyProtection="1">
      <alignment horizontal="center" vertical="center"/>
      <protection hidden="1"/>
    </xf>
    <xf numFmtId="181" fontId="154" fillId="0" borderId="11" xfId="0" applyNumberFormat="1" applyFont="1" applyBorder="1" applyAlignment="1" applyProtection="1">
      <alignment horizontal="left" vertical="center"/>
      <protection hidden="1"/>
    </xf>
    <xf numFmtId="181" fontId="154" fillId="0" borderId="12" xfId="0" applyNumberFormat="1" applyFont="1" applyBorder="1" applyAlignment="1" applyProtection="1">
      <alignment horizontal="left" vertical="center"/>
      <protection hidden="1"/>
    </xf>
    <xf numFmtId="181" fontId="154" fillId="0" borderId="22" xfId="0" applyNumberFormat="1" applyFont="1" applyBorder="1" applyAlignment="1" applyProtection="1">
      <alignment horizontal="left" vertical="center"/>
      <protection hidden="1"/>
    </xf>
    <xf numFmtId="181" fontId="32" fillId="0" borderId="63" xfId="0" applyNumberFormat="1" applyFont="1" applyBorder="1" applyAlignment="1" applyProtection="1">
      <alignment horizontal="center" vertical="center"/>
      <protection hidden="1"/>
    </xf>
    <xf numFmtId="181" fontId="32" fillId="0" borderId="64" xfId="0" applyNumberFormat="1" applyFont="1" applyBorder="1" applyAlignment="1" applyProtection="1">
      <alignment horizontal="center" vertical="center"/>
      <protection hidden="1"/>
    </xf>
    <xf numFmtId="181" fontId="33" fillId="0" borderId="16" xfId="0" applyNumberFormat="1" applyFont="1" applyBorder="1" applyAlignment="1" applyProtection="1">
      <alignment horizontal="center" vertical="center"/>
      <protection hidden="1"/>
    </xf>
    <xf numFmtId="181" fontId="33" fillId="0" borderId="17" xfId="0" applyNumberFormat="1" applyFont="1" applyBorder="1" applyAlignment="1" applyProtection="1">
      <alignment horizontal="center" vertical="center"/>
      <protection hidden="1"/>
    </xf>
    <xf numFmtId="181" fontId="34" fillId="0" borderId="35" xfId="1" applyNumberFormat="1" applyFont="1" applyFill="1" applyBorder="1" applyAlignment="1" applyProtection="1">
      <alignment horizontal="center" vertical="center"/>
      <protection hidden="1"/>
    </xf>
    <xf numFmtId="181" fontId="34" fillId="0" borderId="34" xfId="1" applyNumberFormat="1" applyFont="1" applyFill="1" applyBorder="1" applyAlignment="1" applyProtection="1">
      <alignment horizontal="center" vertical="center"/>
      <protection hidden="1"/>
    </xf>
    <xf numFmtId="181" fontId="24" fillId="0" borderId="20" xfId="0" applyNumberFormat="1" applyFont="1" applyBorder="1" applyAlignment="1" applyProtection="1">
      <alignment horizontal="center" vertical="center" wrapText="1"/>
      <protection hidden="1"/>
    </xf>
    <xf numFmtId="181" fontId="24" fillId="0" borderId="21" xfId="0" applyNumberFormat="1" applyFont="1" applyBorder="1" applyAlignment="1" applyProtection="1">
      <alignment horizontal="center" vertical="center" wrapText="1"/>
      <protection hidden="1"/>
    </xf>
    <xf numFmtId="181" fontId="24" fillId="0" borderId="19" xfId="0" applyNumberFormat="1" applyFont="1" applyBorder="1" applyAlignment="1" applyProtection="1">
      <alignment horizontal="center" vertical="center" wrapText="1"/>
      <protection hidden="1"/>
    </xf>
    <xf numFmtId="181" fontId="24" fillId="0" borderId="17" xfId="0" applyNumberFormat="1" applyFont="1" applyBorder="1" applyAlignment="1" applyProtection="1">
      <alignment horizontal="center" vertical="center" wrapText="1"/>
      <protection hidden="1"/>
    </xf>
    <xf numFmtId="181" fontId="24" fillId="0" borderId="18" xfId="0" applyNumberFormat="1" applyFont="1" applyBorder="1" applyAlignment="1" applyProtection="1">
      <alignment horizontal="center" vertical="center" wrapText="1"/>
      <protection hidden="1"/>
    </xf>
    <xf numFmtId="181" fontId="24" fillId="0" borderId="13" xfId="0" applyNumberFormat="1" applyFont="1" applyBorder="1" applyAlignment="1" applyProtection="1">
      <alignment horizontal="center" vertical="center" wrapText="1"/>
      <protection hidden="1"/>
    </xf>
    <xf numFmtId="181" fontId="45" fillId="0" borderId="0" xfId="0" applyNumberFormat="1" applyFont="1" applyAlignment="1" applyProtection="1">
      <alignment horizontal="left" vertical="top" shrinkToFit="1"/>
      <protection hidden="1"/>
    </xf>
    <xf numFmtId="181" fontId="19" fillId="0" borderId="0" xfId="0" applyNumberFormat="1" applyFont="1" applyAlignment="1" applyProtection="1">
      <alignment horizontal="left" vertical="top" wrapText="1"/>
      <protection hidden="1"/>
    </xf>
    <xf numFmtId="181" fontId="45" fillId="0" borderId="0" xfId="0" applyNumberFormat="1" applyFont="1" applyAlignment="1" applyProtection="1">
      <alignment horizontal="center" vertical="top" shrinkToFit="1"/>
      <protection hidden="1"/>
    </xf>
    <xf numFmtId="181" fontId="19" fillId="0" borderId="21" xfId="0" applyNumberFormat="1" applyFont="1" applyBorder="1" applyAlignment="1" applyProtection="1">
      <alignment horizontal="left" vertical="top" wrapText="1"/>
      <protection hidden="1"/>
    </xf>
    <xf numFmtId="181" fontId="23" fillId="0" borderId="32" xfId="0" applyNumberFormat="1" applyFont="1" applyBorder="1" applyAlignment="1" applyProtection="1">
      <alignment horizontal="right" vertical="center" wrapText="1"/>
      <protection hidden="1"/>
    </xf>
    <xf numFmtId="181" fontId="23" fillId="0" borderId="33" xfId="0" applyNumberFormat="1" applyFont="1" applyBorder="1" applyAlignment="1" applyProtection="1">
      <alignment horizontal="right" vertical="center" wrapText="1"/>
      <protection hidden="1"/>
    </xf>
    <xf numFmtId="181" fontId="26" fillId="0" borderId="20" xfId="1" applyNumberFormat="1" applyFont="1" applyFill="1" applyBorder="1" applyAlignment="1" applyProtection="1">
      <alignment horizontal="center" vertical="center" wrapText="1"/>
      <protection hidden="1"/>
    </xf>
    <xf numFmtId="181" fontId="26" fillId="0" borderId="21" xfId="1" applyNumberFormat="1" applyFont="1" applyFill="1" applyBorder="1" applyAlignment="1" applyProtection="1">
      <alignment horizontal="center" vertical="center" wrapText="1"/>
      <protection hidden="1"/>
    </xf>
    <xf numFmtId="181" fontId="26" fillId="0" borderId="19" xfId="1" applyNumberFormat="1" applyFont="1" applyFill="1" applyBorder="1" applyAlignment="1" applyProtection="1">
      <alignment horizontal="center" vertical="center" wrapText="1"/>
      <protection hidden="1"/>
    </xf>
    <xf numFmtId="181" fontId="26" fillId="0" borderId="17" xfId="1" applyNumberFormat="1" applyFont="1" applyFill="1" applyBorder="1" applyAlignment="1" applyProtection="1">
      <alignment horizontal="center" vertical="center" wrapText="1"/>
      <protection hidden="1"/>
    </xf>
    <xf numFmtId="181" fontId="26" fillId="0" borderId="18" xfId="1" applyNumberFormat="1" applyFont="1" applyFill="1" applyBorder="1" applyAlignment="1" applyProtection="1">
      <alignment horizontal="center" vertical="center" wrapText="1"/>
      <protection hidden="1"/>
    </xf>
    <xf numFmtId="181" fontId="26" fillId="0" borderId="13" xfId="1" applyNumberFormat="1" applyFont="1" applyFill="1" applyBorder="1" applyAlignment="1" applyProtection="1">
      <alignment horizontal="center" vertical="center" wrapText="1"/>
      <protection hidden="1"/>
    </xf>
    <xf numFmtId="181" fontId="19" fillId="0" borderId="10" xfId="0" applyNumberFormat="1" applyFont="1" applyBorder="1" applyAlignment="1" applyProtection="1">
      <alignment horizontal="left" vertical="top" wrapText="1"/>
      <protection hidden="1"/>
    </xf>
    <xf numFmtId="181" fontId="19" fillId="0" borderId="18" xfId="0" applyNumberFormat="1" applyFont="1" applyBorder="1" applyAlignment="1" applyProtection="1">
      <alignment horizontal="left" vertical="top" wrapText="1"/>
      <protection hidden="1"/>
    </xf>
    <xf numFmtId="181" fontId="19" fillId="0" borderId="13" xfId="0" applyNumberFormat="1" applyFont="1" applyBorder="1" applyAlignment="1" applyProtection="1">
      <alignment horizontal="left" vertical="top" wrapText="1"/>
      <protection hidden="1"/>
    </xf>
    <xf numFmtId="181" fontId="34" fillId="0" borderId="17" xfId="1" applyNumberFormat="1" applyFont="1" applyFill="1" applyBorder="1" applyAlignment="1" applyProtection="1">
      <alignment horizontal="center" vertical="center" shrinkToFit="1"/>
      <protection hidden="1"/>
    </xf>
    <xf numFmtId="181" fontId="34" fillId="0" borderId="18" xfId="1" applyNumberFormat="1" applyFont="1" applyFill="1" applyBorder="1" applyAlignment="1" applyProtection="1">
      <alignment horizontal="center" vertical="center" shrinkToFit="1"/>
      <protection hidden="1"/>
    </xf>
    <xf numFmtId="181" fontId="34" fillId="0" borderId="13" xfId="1" applyNumberFormat="1" applyFont="1" applyFill="1" applyBorder="1" applyAlignment="1" applyProtection="1">
      <alignment horizontal="center" vertical="center" shrinkToFit="1"/>
      <protection hidden="1"/>
    </xf>
    <xf numFmtId="181" fontId="44" fillId="0" borderId="16" xfId="0" applyNumberFormat="1" applyFont="1" applyBorder="1" applyAlignment="1" applyProtection="1">
      <alignment horizontal="center" vertical="center" wrapText="1"/>
      <protection hidden="1"/>
    </xf>
    <xf numFmtId="181" fontId="44" fillId="0" borderId="0" xfId="0" applyNumberFormat="1" applyFont="1" applyAlignment="1" applyProtection="1">
      <alignment horizontal="center" vertical="center" wrapText="1"/>
      <protection hidden="1"/>
    </xf>
    <xf numFmtId="181" fontId="44" fillId="0" borderId="17" xfId="0" applyNumberFormat="1" applyFont="1" applyBorder="1" applyAlignment="1" applyProtection="1">
      <alignment horizontal="center" vertical="center" wrapText="1"/>
      <protection hidden="1"/>
    </xf>
    <xf numFmtId="181" fontId="44" fillId="0" borderId="18" xfId="0" applyNumberFormat="1" applyFont="1" applyBorder="1" applyAlignment="1" applyProtection="1">
      <alignment horizontal="center" vertical="center" wrapText="1"/>
      <protection hidden="1"/>
    </xf>
    <xf numFmtId="181" fontId="22" fillId="0" borderId="20" xfId="0" applyNumberFormat="1" applyFont="1" applyBorder="1" applyAlignment="1" applyProtection="1">
      <alignment horizontal="center" vertical="center" wrapText="1"/>
      <protection hidden="1"/>
    </xf>
    <xf numFmtId="181" fontId="22" fillId="0" borderId="21" xfId="0" applyNumberFormat="1" applyFont="1" applyBorder="1" applyAlignment="1" applyProtection="1">
      <alignment horizontal="center" vertical="center" wrapText="1"/>
      <protection hidden="1"/>
    </xf>
    <xf numFmtId="181" fontId="22" fillId="0" borderId="17" xfId="0" applyNumberFormat="1" applyFont="1" applyBorder="1" applyAlignment="1" applyProtection="1">
      <alignment horizontal="center" vertical="center" wrapText="1"/>
      <protection hidden="1"/>
    </xf>
    <xf numFmtId="181" fontId="22" fillId="0" borderId="18" xfId="0" applyNumberFormat="1" applyFont="1" applyBorder="1" applyAlignment="1" applyProtection="1">
      <alignment horizontal="center" vertical="center" wrapText="1"/>
      <protection hidden="1"/>
    </xf>
    <xf numFmtId="181" fontId="45" fillId="0" borderId="21" xfId="0" applyNumberFormat="1" applyFont="1" applyBorder="1" applyAlignment="1" applyProtection="1">
      <alignment horizontal="center" vertical="top" shrinkToFit="1"/>
      <protection hidden="1"/>
    </xf>
    <xf numFmtId="181" fontId="45" fillId="0" borderId="0" xfId="0" applyNumberFormat="1" applyFont="1" applyAlignment="1" applyProtection="1">
      <alignment horizontal="center" vertical="center"/>
      <protection hidden="1"/>
    </xf>
    <xf numFmtId="181" fontId="31" fillId="0" borderId="20" xfId="0" applyNumberFormat="1" applyFont="1" applyBorder="1" applyAlignment="1" applyProtection="1">
      <alignment horizontal="left" vertical="center"/>
      <protection hidden="1"/>
    </xf>
    <xf numFmtId="181" fontId="31" fillId="0" borderId="21" xfId="0" applyNumberFormat="1" applyFont="1" applyBorder="1" applyAlignment="1" applyProtection="1">
      <alignment horizontal="left" vertical="center"/>
      <protection hidden="1"/>
    </xf>
    <xf numFmtId="181" fontId="34" fillId="0" borderId="20" xfId="1" applyNumberFormat="1" applyFont="1" applyFill="1" applyBorder="1" applyAlignment="1" applyProtection="1">
      <alignment horizontal="center" vertical="center"/>
      <protection hidden="1"/>
    </xf>
    <xf numFmtId="181" fontId="34" fillId="0" borderId="21" xfId="1" applyNumberFormat="1" applyFont="1" applyFill="1" applyBorder="1" applyAlignment="1" applyProtection="1">
      <alignment horizontal="center" vertical="center"/>
      <protection hidden="1"/>
    </xf>
    <xf numFmtId="181" fontId="34" fillId="0" borderId="19" xfId="1" applyNumberFormat="1" applyFont="1" applyFill="1" applyBorder="1" applyAlignment="1" applyProtection="1">
      <alignment horizontal="center" vertical="center"/>
      <protection hidden="1"/>
    </xf>
    <xf numFmtId="181" fontId="34" fillId="0" borderId="17" xfId="1" applyNumberFormat="1" applyFont="1" applyFill="1" applyBorder="1" applyAlignment="1" applyProtection="1">
      <alignment horizontal="center" vertical="center"/>
      <protection hidden="1"/>
    </xf>
    <xf numFmtId="181" fontId="34" fillId="0" borderId="18" xfId="1" applyNumberFormat="1" applyFont="1" applyFill="1" applyBorder="1" applyAlignment="1" applyProtection="1">
      <alignment horizontal="center" vertical="center"/>
      <protection hidden="1"/>
    </xf>
    <xf numFmtId="181" fontId="34" fillId="0" borderId="13" xfId="1" applyNumberFormat="1" applyFont="1" applyFill="1" applyBorder="1" applyAlignment="1" applyProtection="1">
      <alignment horizontal="center" vertical="center"/>
      <protection hidden="1"/>
    </xf>
    <xf numFmtId="181" fontId="26" fillId="0" borderId="120" xfId="0" applyNumberFormat="1" applyFont="1" applyBorder="1" applyAlignment="1" applyProtection="1">
      <alignment horizontal="center" vertical="center" wrapText="1"/>
      <protection hidden="1"/>
    </xf>
    <xf numFmtId="181" fontId="26" fillId="0" borderId="121" xfId="0" applyNumberFormat="1" applyFont="1" applyBorder="1" applyAlignment="1" applyProtection="1">
      <alignment horizontal="center" vertical="center" wrapText="1"/>
      <protection hidden="1"/>
    </xf>
    <xf numFmtId="181" fontId="26" fillId="0" borderId="122" xfId="0" applyNumberFormat="1" applyFont="1" applyBorder="1" applyAlignment="1" applyProtection="1">
      <alignment horizontal="center" vertical="center" wrapText="1"/>
      <protection hidden="1"/>
    </xf>
    <xf numFmtId="181" fontId="30" fillId="0" borderId="127" xfId="0" applyNumberFormat="1" applyFont="1" applyBorder="1" applyAlignment="1" applyProtection="1">
      <alignment horizontal="center" vertical="center" wrapText="1"/>
      <protection hidden="1"/>
    </xf>
    <xf numFmtId="181" fontId="30" fillId="0" borderId="128" xfId="0" applyNumberFormat="1" applyFont="1" applyBorder="1" applyAlignment="1" applyProtection="1">
      <alignment horizontal="center" vertical="center" wrapText="1"/>
      <protection hidden="1"/>
    </xf>
    <xf numFmtId="181" fontId="30" fillId="0" borderId="129" xfId="0" applyNumberFormat="1" applyFont="1" applyBorder="1" applyAlignment="1" applyProtection="1">
      <alignment horizontal="center" vertical="center" wrapText="1"/>
      <protection hidden="1"/>
    </xf>
    <xf numFmtId="181" fontId="34" fillId="0" borderId="16" xfId="1" applyNumberFormat="1" applyFont="1" applyFill="1" applyBorder="1" applyAlignment="1" applyProtection="1">
      <alignment horizontal="center" vertical="center"/>
      <protection hidden="1"/>
    </xf>
    <xf numFmtId="181" fontId="34" fillId="0" borderId="0" xfId="1" applyNumberFormat="1" applyFont="1" applyFill="1" applyBorder="1" applyAlignment="1" applyProtection="1">
      <alignment horizontal="center" vertical="center"/>
      <protection hidden="1"/>
    </xf>
    <xf numFmtId="181" fontId="34" fillId="0" borderId="10" xfId="1" applyNumberFormat="1" applyFont="1" applyFill="1" applyBorder="1" applyAlignment="1" applyProtection="1">
      <alignment horizontal="center" vertical="center"/>
      <protection hidden="1"/>
    </xf>
    <xf numFmtId="181" fontId="25" fillId="0" borderId="11" xfId="0" applyNumberFormat="1" applyFont="1" applyBorder="1" applyAlignment="1" applyProtection="1">
      <alignment horizontal="center" vertical="center" wrapText="1"/>
      <protection hidden="1"/>
    </xf>
    <xf numFmtId="181" fontId="25" fillId="0" borderId="12" xfId="0" applyNumberFormat="1" applyFont="1" applyBorder="1" applyAlignment="1" applyProtection="1">
      <alignment horizontal="center" vertical="center" wrapText="1"/>
      <protection hidden="1"/>
    </xf>
    <xf numFmtId="181" fontId="25" fillId="0" borderId="22" xfId="0" applyNumberFormat="1" applyFont="1" applyBorder="1" applyAlignment="1" applyProtection="1">
      <alignment horizontal="center" vertical="center" wrapText="1"/>
      <protection hidden="1"/>
    </xf>
    <xf numFmtId="181" fontId="11" fillId="0" borderId="14" xfId="0" applyNumberFormat="1" applyFont="1" applyBorder="1" applyAlignment="1" applyProtection="1">
      <alignment horizontal="center" vertical="center" wrapText="1"/>
      <protection hidden="1"/>
    </xf>
    <xf numFmtId="181" fontId="11" fillId="0" borderId="15" xfId="0" applyNumberFormat="1" applyFont="1" applyBorder="1" applyAlignment="1" applyProtection="1">
      <alignment horizontal="center" vertical="center" wrapText="1"/>
      <protection hidden="1"/>
    </xf>
    <xf numFmtId="181" fontId="11" fillId="0" borderId="23" xfId="0" applyNumberFormat="1" applyFont="1" applyBorder="1" applyAlignment="1" applyProtection="1">
      <alignment horizontal="center" vertical="center" wrapText="1"/>
      <protection hidden="1"/>
    </xf>
    <xf numFmtId="181" fontId="11" fillId="0" borderId="20" xfId="1" applyNumberFormat="1" applyFont="1" applyFill="1" applyBorder="1" applyAlignment="1" applyProtection="1">
      <alignment horizontal="center" vertical="center" textRotation="255"/>
      <protection hidden="1"/>
    </xf>
    <xf numFmtId="181" fontId="11" fillId="0" borderId="19" xfId="1" applyNumberFormat="1" applyFont="1" applyFill="1" applyBorder="1" applyAlignment="1" applyProtection="1">
      <alignment horizontal="center" vertical="center" textRotation="255"/>
      <protection hidden="1"/>
    </xf>
    <xf numFmtId="181" fontId="11" fillId="0" borderId="17" xfId="1" applyNumberFormat="1" applyFont="1" applyFill="1" applyBorder="1" applyAlignment="1" applyProtection="1">
      <alignment horizontal="center" vertical="center" textRotation="255"/>
      <protection hidden="1"/>
    </xf>
    <xf numFmtId="181" fontId="11" fillId="0" borderId="13" xfId="1" applyNumberFormat="1" applyFont="1" applyFill="1" applyBorder="1" applyAlignment="1" applyProtection="1">
      <alignment horizontal="center" vertical="center" textRotation="255"/>
      <protection hidden="1"/>
    </xf>
    <xf numFmtId="181" fontId="23" fillId="0" borderId="120" xfId="0" applyNumberFormat="1" applyFont="1" applyBorder="1" applyAlignment="1" applyProtection="1">
      <alignment horizontal="left" vertical="center" wrapText="1" indent="1"/>
      <protection hidden="1"/>
    </xf>
    <xf numFmtId="181" fontId="23" fillId="0" borderId="121" xfId="0" applyNumberFormat="1" applyFont="1" applyBorder="1" applyAlignment="1" applyProtection="1">
      <alignment horizontal="left" vertical="center" wrapText="1" indent="1"/>
      <protection hidden="1"/>
    </xf>
    <xf numFmtId="181" fontId="23" fillId="0" borderId="122" xfId="0" applyNumberFormat="1" applyFont="1" applyBorder="1" applyAlignment="1" applyProtection="1">
      <alignment horizontal="left" vertical="center" wrapText="1" indent="1"/>
      <protection hidden="1"/>
    </xf>
    <xf numFmtId="181" fontId="32" fillId="0" borderId="127" xfId="0" applyNumberFormat="1" applyFont="1" applyBorder="1" applyAlignment="1" applyProtection="1">
      <alignment horizontal="left" vertical="center" wrapText="1" indent="1"/>
      <protection hidden="1"/>
    </xf>
    <xf numFmtId="181" fontId="32" fillId="0" borderId="128" xfId="0" applyNumberFormat="1" applyFont="1" applyBorder="1" applyAlignment="1" applyProtection="1">
      <alignment horizontal="left" vertical="center" wrapText="1" indent="1"/>
      <protection hidden="1"/>
    </xf>
    <xf numFmtId="181" fontId="32" fillId="0" borderId="129" xfId="0" applyNumberFormat="1" applyFont="1" applyBorder="1" applyAlignment="1" applyProtection="1">
      <alignment horizontal="left" vertical="center" wrapText="1" indent="1"/>
      <protection hidden="1"/>
    </xf>
    <xf numFmtId="181" fontId="30" fillId="0" borderId="20" xfId="0" applyNumberFormat="1" applyFont="1" applyBorder="1" applyAlignment="1" applyProtection="1">
      <alignment horizontal="center" vertical="center" textRotation="255" wrapText="1"/>
      <protection hidden="1"/>
    </xf>
    <xf numFmtId="181" fontId="30" fillId="0" borderId="19" xfId="0" applyNumberFormat="1" applyFont="1" applyBorder="1" applyAlignment="1" applyProtection="1">
      <alignment horizontal="center" vertical="center" textRotation="255" wrapText="1"/>
      <protection hidden="1"/>
    </xf>
    <xf numFmtId="181" fontId="30" fillId="0" borderId="16" xfId="0" applyNumberFormat="1" applyFont="1" applyBorder="1" applyAlignment="1" applyProtection="1">
      <alignment horizontal="center" vertical="center" textRotation="255" wrapText="1"/>
      <protection hidden="1"/>
    </xf>
    <xf numFmtId="181" fontId="30" fillId="0" borderId="10" xfId="0" applyNumberFormat="1" applyFont="1" applyBorder="1" applyAlignment="1" applyProtection="1">
      <alignment horizontal="center" vertical="center" textRotation="255" wrapText="1"/>
      <protection hidden="1"/>
    </xf>
    <xf numFmtId="181" fontId="30" fillId="0" borderId="17" xfId="0" applyNumberFormat="1" applyFont="1" applyBorder="1" applyAlignment="1" applyProtection="1">
      <alignment horizontal="center" vertical="center" textRotation="255" wrapText="1"/>
      <protection hidden="1"/>
    </xf>
    <xf numFmtId="181" fontId="30" fillId="0" borderId="13" xfId="0" applyNumberFormat="1" applyFont="1" applyBorder="1" applyAlignment="1" applyProtection="1">
      <alignment horizontal="center" vertical="center" textRotation="255" wrapText="1"/>
      <protection hidden="1"/>
    </xf>
    <xf numFmtId="0" fontId="27" fillId="0" borderId="40" xfId="1" applyNumberFormat="1" applyFont="1" applyFill="1" applyBorder="1" applyAlignment="1" applyProtection="1">
      <alignment horizontal="center" vertical="center"/>
      <protection hidden="1"/>
    </xf>
    <xf numFmtId="0" fontId="27" fillId="0" borderId="12" xfId="1" applyNumberFormat="1" applyFont="1" applyFill="1" applyBorder="1" applyAlignment="1" applyProtection="1">
      <alignment horizontal="center" vertical="center"/>
      <protection hidden="1"/>
    </xf>
    <xf numFmtId="0" fontId="27" fillId="0" borderId="22" xfId="1" applyNumberFormat="1" applyFont="1" applyFill="1" applyBorder="1" applyAlignment="1" applyProtection="1">
      <alignment horizontal="center" vertical="center"/>
      <protection hidden="1"/>
    </xf>
    <xf numFmtId="0" fontId="27" fillId="0" borderId="37" xfId="1" applyNumberFormat="1" applyFont="1" applyFill="1" applyBorder="1" applyAlignment="1" applyProtection="1">
      <alignment horizontal="center" vertical="center"/>
      <protection hidden="1"/>
    </xf>
    <xf numFmtId="181" fontId="44" fillId="0" borderId="20" xfId="0" applyNumberFormat="1" applyFont="1" applyBorder="1" applyAlignment="1" applyProtection="1">
      <alignment horizontal="center" vertical="center" wrapText="1"/>
      <protection hidden="1"/>
    </xf>
    <xf numFmtId="181" fontId="44" fillId="0" borderId="21" xfId="0" applyNumberFormat="1" applyFont="1" applyBorder="1" applyAlignment="1" applyProtection="1">
      <alignment horizontal="center" vertical="center" wrapText="1"/>
      <protection hidden="1"/>
    </xf>
    <xf numFmtId="181" fontId="11" fillId="0" borderId="16" xfId="1" applyNumberFormat="1" applyFont="1" applyFill="1" applyBorder="1" applyAlignment="1" applyProtection="1">
      <alignment horizontal="center" vertical="center" textRotation="255"/>
      <protection hidden="1"/>
    </xf>
    <xf numFmtId="181" fontId="11" fillId="0" borderId="10" xfId="1" applyNumberFormat="1" applyFont="1" applyFill="1" applyBorder="1" applyAlignment="1" applyProtection="1">
      <alignment horizontal="center" vertical="center" textRotation="255"/>
      <protection hidden="1"/>
    </xf>
    <xf numFmtId="181" fontId="32" fillId="0" borderId="117" xfId="0" applyNumberFormat="1" applyFont="1" applyBorder="1" applyAlignment="1" applyProtection="1">
      <alignment horizontal="left" vertical="center" wrapText="1" indent="1"/>
      <protection hidden="1"/>
    </xf>
    <xf numFmtId="181" fontId="32" fillId="0" borderId="118" xfId="0" applyNumberFormat="1" applyFont="1" applyBorder="1" applyAlignment="1" applyProtection="1">
      <alignment horizontal="left" vertical="center" wrapText="1" indent="1"/>
      <protection hidden="1"/>
    </xf>
    <xf numFmtId="181" fontId="32" fillId="0" borderId="119" xfId="0" applyNumberFormat="1" applyFont="1" applyBorder="1" applyAlignment="1" applyProtection="1">
      <alignment horizontal="left" vertical="center" wrapText="1" indent="1"/>
      <protection hidden="1"/>
    </xf>
    <xf numFmtId="181" fontId="32" fillId="0" borderId="17" xfId="0" applyNumberFormat="1" applyFont="1" applyBorder="1" applyAlignment="1" applyProtection="1">
      <alignment horizontal="left" vertical="center" wrapText="1" indent="1"/>
      <protection hidden="1"/>
    </xf>
    <xf numFmtId="181" fontId="32" fillId="0" borderId="18" xfId="0" applyNumberFormat="1" applyFont="1" applyBorder="1" applyAlignment="1" applyProtection="1">
      <alignment horizontal="left" vertical="center" wrapText="1" indent="1"/>
      <protection hidden="1"/>
    </xf>
    <xf numFmtId="181" fontId="32" fillId="0" borderId="13" xfId="0" applyNumberFormat="1" applyFont="1" applyBorder="1" applyAlignment="1" applyProtection="1">
      <alignment horizontal="left" vertical="center" wrapText="1" indent="1"/>
      <protection hidden="1"/>
    </xf>
    <xf numFmtId="181" fontId="30" fillId="0" borderId="117" xfId="0" applyNumberFormat="1" applyFont="1" applyBorder="1" applyAlignment="1" applyProtection="1">
      <alignment horizontal="center" vertical="center" wrapText="1"/>
      <protection hidden="1"/>
    </xf>
    <xf numFmtId="181" fontId="30" fillId="0" borderId="118" xfId="0" applyNumberFormat="1" applyFont="1" applyBorder="1" applyAlignment="1" applyProtection="1">
      <alignment horizontal="center" vertical="center" wrapText="1"/>
      <protection hidden="1"/>
    </xf>
    <xf numFmtId="181" fontId="30" fillId="0" borderId="119" xfId="0" applyNumberFormat="1" applyFont="1" applyBorder="1" applyAlignment="1" applyProtection="1">
      <alignment horizontal="center" vertical="center" wrapText="1"/>
      <protection hidden="1"/>
    </xf>
    <xf numFmtId="181" fontId="30" fillId="0" borderId="17" xfId="0" applyNumberFormat="1" applyFont="1" applyBorder="1" applyAlignment="1" applyProtection="1">
      <alignment horizontal="center" vertical="center" wrapText="1"/>
      <protection hidden="1"/>
    </xf>
    <xf numFmtId="181" fontId="30" fillId="0" borderId="18" xfId="0" applyNumberFormat="1" applyFont="1" applyBorder="1" applyAlignment="1" applyProtection="1">
      <alignment horizontal="center" vertical="center" wrapText="1"/>
      <protection hidden="1"/>
    </xf>
    <xf numFmtId="181" fontId="30" fillId="0" borderId="13" xfId="0" applyNumberFormat="1" applyFont="1" applyBorder="1" applyAlignment="1" applyProtection="1">
      <alignment horizontal="center" vertical="center" wrapText="1"/>
      <protection hidden="1"/>
    </xf>
    <xf numFmtId="0" fontId="27" fillId="0" borderId="11" xfId="0" applyFont="1" applyBorder="1" applyAlignment="1" applyProtection="1">
      <alignment horizontal="center" vertical="center" wrapText="1"/>
      <protection hidden="1"/>
    </xf>
    <xf numFmtId="0" fontId="27" fillId="0" borderId="12" xfId="0" applyFont="1" applyBorder="1" applyAlignment="1" applyProtection="1">
      <alignment horizontal="center" vertical="center" wrapText="1"/>
      <protection hidden="1"/>
    </xf>
    <xf numFmtId="0" fontId="27" fillId="0" borderId="37" xfId="0" applyFont="1" applyBorder="1" applyAlignment="1" applyProtection="1">
      <alignment horizontal="center" vertical="center" wrapText="1"/>
      <protection hidden="1"/>
    </xf>
    <xf numFmtId="181" fontId="31" fillId="0" borderId="0" xfId="0" applyNumberFormat="1" applyFont="1" applyAlignment="1" applyProtection="1">
      <alignment horizontal="center" vertical="center"/>
      <protection locked="0"/>
    </xf>
    <xf numFmtId="181" fontId="19" fillId="0" borderId="12" xfId="0" applyNumberFormat="1" applyFont="1" applyBorder="1" applyAlignment="1" applyProtection="1">
      <alignment horizontal="center"/>
      <protection hidden="1"/>
    </xf>
    <xf numFmtId="181" fontId="29" fillId="0" borderId="0" xfId="0" applyNumberFormat="1" applyFont="1" applyAlignment="1" applyProtection="1">
      <alignment horizontal="center" vertical="center"/>
      <protection locked="0"/>
    </xf>
    <xf numFmtId="181" fontId="30" fillId="0" borderId="0" xfId="0" applyNumberFormat="1" applyFont="1" applyAlignment="1" applyProtection="1">
      <alignment horizontal="center" vertical="center"/>
      <protection locked="0"/>
    </xf>
    <xf numFmtId="181" fontId="23" fillId="0" borderId="11" xfId="0" applyNumberFormat="1" applyFont="1" applyBorder="1" applyAlignment="1" applyProtection="1">
      <alignment horizontal="center" vertical="center" wrapText="1"/>
      <protection hidden="1"/>
    </xf>
    <xf numFmtId="181" fontId="23" fillId="0" borderId="12" xfId="0" applyNumberFormat="1" applyFont="1" applyBorder="1" applyAlignment="1" applyProtection="1">
      <alignment horizontal="center" vertical="center" wrapText="1"/>
      <protection hidden="1"/>
    </xf>
    <xf numFmtId="181" fontId="23" fillId="0" borderId="22" xfId="0" applyNumberFormat="1" applyFont="1" applyBorder="1" applyAlignment="1" applyProtection="1">
      <alignment horizontal="center" vertical="center" wrapText="1"/>
      <protection hidden="1"/>
    </xf>
    <xf numFmtId="181" fontId="34" fillId="0" borderId="11" xfId="0" applyNumberFormat="1" applyFont="1" applyBorder="1" applyAlignment="1" applyProtection="1">
      <alignment horizontal="left" vertical="center" wrapText="1"/>
      <protection hidden="1"/>
    </xf>
    <xf numFmtId="181" fontId="34" fillId="0" borderId="12" xfId="0" applyNumberFormat="1" applyFont="1" applyBorder="1" applyAlignment="1" applyProtection="1">
      <alignment horizontal="left" vertical="center" wrapText="1"/>
      <protection hidden="1"/>
    </xf>
    <xf numFmtId="181" fontId="34" fillId="0" borderId="22" xfId="0" applyNumberFormat="1" applyFont="1" applyBorder="1" applyAlignment="1" applyProtection="1">
      <alignment horizontal="left" vertical="center" wrapText="1"/>
      <protection hidden="1"/>
    </xf>
    <xf numFmtId="181" fontId="33" fillId="0" borderId="11" xfId="0" applyNumberFormat="1" applyFont="1" applyBorder="1" applyAlignment="1" applyProtection="1">
      <alignment horizontal="left" vertical="center" shrinkToFit="1"/>
      <protection hidden="1"/>
    </xf>
    <xf numFmtId="181" fontId="33" fillId="0" borderId="12" xfId="0" applyNumberFormat="1" applyFont="1" applyBorder="1" applyAlignment="1" applyProtection="1">
      <alignment horizontal="left" vertical="center" shrinkToFit="1"/>
      <protection hidden="1"/>
    </xf>
    <xf numFmtId="181" fontId="31" fillId="0" borderId="0" xfId="0" applyNumberFormat="1" applyFont="1" applyAlignment="1" applyProtection="1">
      <alignment horizontal="center" vertical="top"/>
      <protection locked="0"/>
    </xf>
    <xf numFmtId="181" fontId="27" fillId="0" borderId="11" xfId="0" applyNumberFormat="1" applyFont="1" applyBorder="1" applyAlignment="1" applyProtection="1">
      <alignment horizontal="center" vertical="center"/>
      <protection hidden="1"/>
    </xf>
    <xf numFmtId="181" fontId="27" fillId="0" borderId="180" xfId="0" applyNumberFormat="1" applyFont="1" applyBorder="1" applyAlignment="1" applyProtection="1">
      <alignment horizontal="center" vertical="center"/>
      <protection hidden="1"/>
    </xf>
    <xf numFmtId="181" fontId="29" fillId="0" borderId="20" xfId="0" applyNumberFormat="1" applyFont="1" applyBorder="1" applyAlignment="1" applyProtection="1">
      <alignment horizontal="center" vertical="center" textRotation="255"/>
      <protection hidden="1"/>
    </xf>
    <xf numFmtId="181" fontId="29" fillId="0" borderId="21" xfId="0" applyNumberFormat="1" applyFont="1" applyBorder="1" applyAlignment="1" applyProtection="1">
      <alignment horizontal="center" vertical="center" textRotation="255"/>
      <protection hidden="1"/>
    </xf>
    <xf numFmtId="181" fontId="29" fillId="0" borderId="19" xfId="0" applyNumberFormat="1" applyFont="1" applyBorder="1" applyAlignment="1" applyProtection="1">
      <alignment horizontal="center" vertical="center" textRotation="255"/>
      <protection hidden="1"/>
    </xf>
    <xf numFmtId="181" fontId="29" fillId="0" borderId="16" xfId="0" applyNumberFormat="1" applyFont="1" applyBorder="1" applyAlignment="1" applyProtection="1">
      <alignment horizontal="center" vertical="center" textRotation="255"/>
      <protection hidden="1"/>
    </xf>
    <xf numFmtId="181" fontId="29" fillId="0" borderId="0" xfId="0" applyNumberFormat="1" applyFont="1" applyAlignment="1" applyProtection="1">
      <alignment horizontal="center" vertical="center" textRotation="255"/>
      <protection hidden="1"/>
    </xf>
    <xf numFmtId="181" fontId="29" fillId="0" borderId="10" xfId="0" applyNumberFormat="1" applyFont="1" applyBorder="1" applyAlignment="1" applyProtection="1">
      <alignment horizontal="center" vertical="center" textRotation="255"/>
      <protection hidden="1"/>
    </xf>
    <xf numFmtId="181" fontId="29" fillId="0" borderId="17" xfId="0" applyNumberFormat="1" applyFont="1" applyBorder="1" applyAlignment="1" applyProtection="1">
      <alignment horizontal="center" vertical="center" textRotation="255"/>
      <protection hidden="1"/>
    </xf>
    <xf numFmtId="181" fontId="29" fillId="0" borderId="18" xfId="0" applyNumberFormat="1" applyFont="1" applyBorder="1" applyAlignment="1" applyProtection="1">
      <alignment horizontal="center" vertical="center" textRotation="255"/>
      <protection hidden="1"/>
    </xf>
    <xf numFmtId="181" fontId="29" fillId="0" borderId="13" xfId="0" applyNumberFormat="1" applyFont="1" applyBorder="1" applyAlignment="1" applyProtection="1">
      <alignment horizontal="center" vertical="center" textRotation="255"/>
      <protection hidden="1"/>
    </xf>
    <xf numFmtId="181" fontId="28" fillId="0" borderId="53" xfId="0" applyNumberFormat="1" applyFont="1" applyBorder="1" applyAlignment="1" applyProtection="1">
      <alignment horizontal="center" vertical="center" wrapText="1"/>
      <protection hidden="1"/>
    </xf>
    <xf numFmtId="181" fontId="28" fillId="0" borderId="54" xfId="0" applyNumberFormat="1" applyFont="1" applyBorder="1" applyAlignment="1" applyProtection="1">
      <alignment horizontal="center" vertical="center" wrapText="1"/>
      <protection hidden="1"/>
    </xf>
    <xf numFmtId="181" fontId="28" fillId="0" borderId="55" xfId="0" applyNumberFormat="1" applyFont="1" applyBorder="1" applyAlignment="1" applyProtection="1">
      <alignment horizontal="center" vertical="center" wrapText="1"/>
      <protection hidden="1"/>
    </xf>
    <xf numFmtId="181" fontId="36" fillId="0" borderId="20" xfId="0" applyNumberFormat="1" applyFont="1" applyBorder="1" applyAlignment="1" applyProtection="1">
      <alignment horizontal="center" vertical="center"/>
      <protection hidden="1"/>
    </xf>
    <xf numFmtId="181" fontId="36" fillId="0" borderId="21" xfId="0" applyNumberFormat="1" applyFont="1" applyBorder="1" applyAlignment="1" applyProtection="1">
      <alignment horizontal="center" vertical="center"/>
      <protection hidden="1"/>
    </xf>
    <xf numFmtId="181" fontId="36" fillId="0" borderId="19" xfId="0" applyNumberFormat="1" applyFont="1" applyBorder="1" applyAlignment="1" applyProtection="1">
      <alignment horizontal="center" vertical="center"/>
      <protection hidden="1"/>
    </xf>
    <xf numFmtId="181" fontId="36" fillId="0" borderId="17" xfId="0" applyNumberFormat="1" applyFont="1" applyBorder="1" applyAlignment="1" applyProtection="1">
      <alignment horizontal="center" vertical="center"/>
      <protection hidden="1"/>
    </xf>
    <xf numFmtId="181" fontId="36" fillId="0" borderId="18" xfId="0" applyNumberFormat="1" applyFont="1" applyBorder="1" applyAlignment="1" applyProtection="1">
      <alignment horizontal="center" vertical="center"/>
      <protection hidden="1"/>
    </xf>
    <xf numFmtId="181" fontId="36" fillId="0" borderId="13" xfId="0" applyNumberFormat="1" applyFont="1" applyBorder="1" applyAlignment="1" applyProtection="1">
      <alignment horizontal="center" vertical="center"/>
      <protection hidden="1"/>
    </xf>
    <xf numFmtId="181" fontId="27" fillId="0" borderId="20" xfId="0" applyNumberFormat="1" applyFont="1" applyBorder="1" applyAlignment="1" applyProtection="1">
      <alignment horizontal="center" vertical="center" textRotation="255"/>
      <protection hidden="1"/>
    </xf>
    <xf numFmtId="181" fontId="27" fillId="0" borderId="21" xfId="0" applyNumberFormat="1" applyFont="1" applyBorder="1" applyAlignment="1" applyProtection="1">
      <alignment horizontal="center" vertical="center" textRotation="255"/>
      <protection hidden="1"/>
    </xf>
    <xf numFmtId="181" fontId="27" fillId="0" borderId="19" xfId="0" applyNumberFormat="1" applyFont="1" applyBorder="1" applyAlignment="1" applyProtection="1">
      <alignment horizontal="center" vertical="center" textRotation="255"/>
      <protection hidden="1"/>
    </xf>
    <xf numFmtId="181" fontId="27" fillId="0" borderId="17" xfId="0" applyNumberFormat="1" applyFont="1" applyBorder="1" applyAlignment="1" applyProtection="1">
      <alignment horizontal="center" vertical="center" textRotation="255"/>
      <protection hidden="1"/>
    </xf>
    <xf numFmtId="181" fontId="27" fillId="0" borderId="18" xfId="0" applyNumberFormat="1" applyFont="1" applyBorder="1" applyAlignment="1" applyProtection="1">
      <alignment horizontal="center" vertical="center" textRotation="255"/>
      <protection hidden="1"/>
    </xf>
    <xf numFmtId="181" fontId="27" fillId="0" borderId="13" xfId="0" applyNumberFormat="1" applyFont="1" applyBorder="1" applyAlignment="1" applyProtection="1">
      <alignment horizontal="center" vertical="center" textRotation="255"/>
      <protection hidden="1"/>
    </xf>
    <xf numFmtId="181" fontId="27" fillId="0" borderId="20" xfId="0" applyNumberFormat="1" applyFont="1" applyBorder="1" applyAlignment="1" applyProtection="1">
      <alignment horizontal="center" vertical="center"/>
      <protection hidden="1"/>
    </xf>
    <xf numFmtId="181" fontId="27" fillId="0" borderId="21" xfId="0" applyNumberFormat="1" applyFont="1" applyBorder="1" applyAlignment="1" applyProtection="1">
      <alignment horizontal="center" vertical="center"/>
      <protection hidden="1"/>
    </xf>
    <xf numFmtId="181" fontId="27" fillId="0" borderId="19" xfId="0" applyNumberFormat="1" applyFont="1" applyBorder="1" applyAlignment="1" applyProtection="1">
      <alignment horizontal="center" vertical="center"/>
      <protection hidden="1"/>
    </xf>
    <xf numFmtId="181" fontId="27" fillId="0" borderId="17" xfId="0" applyNumberFormat="1" applyFont="1" applyBorder="1" applyAlignment="1" applyProtection="1">
      <alignment horizontal="center" vertical="center"/>
      <protection hidden="1"/>
    </xf>
    <xf numFmtId="181" fontId="27" fillId="0" borderId="18" xfId="0" applyNumberFormat="1" applyFont="1" applyBorder="1" applyAlignment="1" applyProtection="1">
      <alignment horizontal="center" vertical="center"/>
      <protection hidden="1"/>
    </xf>
    <xf numFmtId="181" fontId="27" fillId="0" borderId="13" xfId="0" applyNumberFormat="1" applyFont="1" applyBorder="1" applyAlignment="1" applyProtection="1">
      <alignment horizontal="center" vertical="center"/>
      <protection hidden="1"/>
    </xf>
    <xf numFmtId="181" fontId="36" fillId="0" borderId="20" xfId="0" applyNumberFormat="1" applyFont="1" applyBorder="1" applyAlignment="1" applyProtection="1">
      <alignment horizontal="center" vertical="center" textRotation="255"/>
      <protection hidden="1"/>
    </xf>
    <xf numFmtId="181" fontId="36" fillId="0" borderId="21" xfId="0" applyNumberFormat="1" applyFont="1" applyBorder="1" applyAlignment="1" applyProtection="1">
      <alignment horizontal="center" vertical="center" textRotation="255"/>
      <protection hidden="1"/>
    </xf>
    <xf numFmtId="181" fontId="36" fillId="0" borderId="19" xfId="0" applyNumberFormat="1" applyFont="1" applyBorder="1" applyAlignment="1" applyProtection="1">
      <alignment horizontal="center" vertical="center" textRotation="255"/>
      <protection hidden="1"/>
    </xf>
    <xf numFmtId="181" fontId="36" fillId="0" borderId="17" xfId="0" applyNumberFormat="1" applyFont="1" applyBorder="1" applyAlignment="1" applyProtection="1">
      <alignment horizontal="center" vertical="center" textRotation="255"/>
      <protection hidden="1"/>
    </xf>
    <xf numFmtId="181" fontId="36" fillId="0" borderId="18" xfId="0" applyNumberFormat="1" applyFont="1" applyBorder="1" applyAlignment="1" applyProtection="1">
      <alignment horizontal="center" vertical="center" textRotation="255"/>
      <protection hidden="1"/>
    </xf>
    <xf numFmtId="181" fontId="36" fillId="0" borderId="13" xfId="0" applyNumberFormat="1" applyFont="1" applyBorder="1" applyAlignment="1" applyProtection="1">
      <alignment horizontal="center" vertical="center" textRotation="255"/>
      <protection hidden="1"/>
    </xf>
    <xf numFmtId="181" fontId="36" fillId="0" borderId="1" xfId="0" applyNumberFormat="1" applyFont="1" applyBorder="1" applyAlignment="1" applyProtection="1">
      <alignment horizontal="center" vertical="center" textRotation="255"/>
      <protection hidden="1"/>
    </xf>
    <xf numFmtId="181" fontId="30" fillId="0" borderId="10" xfId="0" applyNumberFormat="1" applyFont="1" applyBorder="1" applyAlignment="1" applyProtection="1">
      <alignment horizontal="right" textRotation="255"/>
      <protection hidden="1"/>
    </xf>
    <xf numFmtId="181" fontId="28" fillId="0" borderId="20" xfId="0" applyNumberFormat="1" applyFont="1" applyBorder="1" applyAlignment="1" applyProtection="1">
      <alignment horizontal="center" vertical="center"/>
      <protection hidden="1"/>
    </xf>
    <xf numFmtId="181" fontId="28" fillId="0" borderId="21" xfId="0" applyNumberFormat="1" applyFont="1" applyBorder="1" applyAlignment="1" applyProtection="1">
      <alignment horizontal="center" vertical="center"/>
      <protection hidden="1"/>
    </xf>
    <xf numFmtId="181" fontId="28" fillId="0" borderId="19" xfId="0" applyNumberFormat="1" applyFont="1" applyBorder="1" applyAlignment="1" applyProtection="1">
      <alignment horizontal="center" vertical="center"/>
      <protection hidden="1"/>
    </xf>
    <xf numFmtId="181" fontId="28" fillId="0" borderId="17" xfId="0" applyNumberFormat="1" applyFont="1" applyBorder="1" applyAlignment="1" applyProtection="1">
      <alignment horizontal="center" vertical="center"/>
      <protection hidden="1"/>
    </xf>
    <xf numFmtId="181" fontId="28" fillId="0" borderId="18" xfId="0" applyNumberFormat="1" applyFont="1" applyBorder="1" applyAlignment="1" applyProtection="1">
      <alignment horizontal="center" vertical="center"/>
      <protection hidden="1"/>
    </xf>
    <xf numFmtId="181" fontId="28" fillId="0" borderId="13" xfId="0" applyNumberFormat="1" applyFont="1" applyBorder="1" applyAlignment="1" applyProtection="1">
      <alignment horizontal="center" vertical="center"/>
      <protection hidden="1"/>
    </xf>
    <xf numFmtId="181" fontId="23" fillId="0" borderId="20" xfId="0" applyNumberFormat="1" applyFont="1" applyBorder="1" applyAlignment="1" applyProtection="1">
      <alignment horizontal="center" vertical="distributed" textRotation="255" shrinkToFit="1"/>
      <protection hidden="1"/>
    </xf>
    <xf numFmtId="181" fontId="23" fillId="0" borderId="21" xfId="0" applyNumberFormat="1" applyFont="1" applyBorder="1" applyAlignment="1" applyProtection="1">
      <alignment horizontal="center" vertical="distributed" textRotation="255" shrinkToFit="1"/>
      <protection hidden="1"/>
    </xf>
    <xf numFmtId="181" fontId="23" fillId="0" borderId="19" xfId="0" applyNumberFormat="1" applyFont="1" applyBorder="1" applyAlignment="1" applyProtection="1">
      <alignment horizontal="center" vertical="distributed" textRotation="255" shrinkToFit="1"/>
      <protection hidden="1"/>
    </xf>
    <xf numFmtId="181" fontId="23" fillId="0" borderId="16" xfId="0" applyNumberFormat="1" applyFont="1" applyBorder="1" applyAlignment="1" applyProtection="1">
      <alignment horizontal="center" vertical="distributed" textRotation="255" shrinkToFit="1"/>
      <protection hidden="1"/>
    </xf>
    <xf numFmtId="181" fontId="23" fillId="0" borderId="0" xfId="0" applyNumberFormat="1" applyFont="1" applyAlignment="1" applyProtection="1">
      <alignment horizontal="center" vertical="distributed" textRotation="255" shrinkToFit="1"/>
      <protection hidden="1"/>
    </xf>
    <xf numFmtId="181" fontId="23" fillId="0" borderId="10" xfId="0" applyNumberFormat="1" applyFont="1" applyBorder="1" applyAlignment="1" applyProtection="1">
      <alignment horizontal="center" vertical="distributed" textRotation="255" shrinkToFit="1"/>
      <protection hidden="1"/>
    </xf>
    <xf numFmtId="181" fontId="23" fillId="0" borderId="17" xfId="0" applyNumberFormat="1" applyFont="1" applyBorder="1" applyAlignment="1" applyProtection="1">
      <alignment horizontal="center" vertical="distributed" textRotation="255" shrinkToFit="1"/>
      <protection hidden="1"/>
    </xf>
    <xf numFmtId="181" fontId="23" fillId="0" borderId="18" xfId="0" applyNumberFormat="1" applyFont="1" applyBorder="1" applyAlignment="1" applyProtection="1">
      <alignment horizontal="center" vertical="distributed" textRotation="255" shrinkToFit="1"/>
      <protection hidden="1"/>
    </xf>
    <xf numFmtId="181" fontId="23" fillId="0" borderId="13" xfId="0" applyNumberFormat="1" applyFont="1" applyBorder="1" applyAlignment="1" applyProtection="1">
      <alignment horizontal="center" vertical="distributed" textRotation="255" shrinkToFit="1"/>
      <protection hidden="1"/>
    </xf>
    <xf numFmtId="181" fontId="28" fillId="0" borderId="20" xfId="0" applyNumberFormat="1" applyFont="1" applyBorder="1" applyAlignment="1" applyProtection="1">
      <alignment horizontal="center" vertical="distributed" textRotation="255" shrinkToFit="1"/>
      <protection hidden="1"/>
    </xf>
    <xf numFmtId="181" fontId="28" fillId="0" borderId="21" xfId="0" applyNumberFormat="1" applyFont="1" applyBorder="1" applyAlignment="1" applyProtection="1">
      <alignment horizontal="center" vertical="distributed" textRotation="255" shrinkToFit="1"/>
      <protection hidden="1"/>
    </xf>
    <xf numFmtId="181" fontId="28" fillId="0" borderId="19" xfId="0" applyNumberFormat="1" applyFont="1" applyBorder="1" applyAlignment="1" applyProtection="1">
      <alignment horizontal="center" vertical="distributed" textRotation="255" shrinkToFit="1"/>
      <protection hidden="1"/>
    </xf>
    <xf numFmtId="181" fontId="28" fillId="0" borderId="16" xfId="0" applyNumberFormat="1" applyFont="1" applyBorder="1" applyAlignment="1" applyProtection="1">
      <alignment horizontal="center" vertical="distributed" textRotation="255" shrinkToFit="1"/>
      <protection hidden="1"/>
    </xf>
    <xf numFmtId="181" fontId="28" fillId="0" borderId="0" xfId="0" applyNumberFormat="1" applyFont="1" applyAlignment="1" applyProtection="1">
      <alignment horizontal="center" vertical="distributed" textRotation="255" shrinkToFit="1"/>
      <protection hidden="1"/>
    </xf>
    <xf numFmtId="181" fontId="28" fillId="0" borderId="10" xfId="0" applyNumberFormat="1" applyFont="1" applyBorder="1" applyAlignment="1" applyProtection="1">
      <alignment horizontal="center" vertical="distributed" textRotation="255" shrinkToFit="1"/>
      <protection hidden="1"/>
    </xf>
    <xf numFmtId="181" fontId="28" fillId="0" borderId="17" xfId="0" applyNumberFormat="1" applyFont="1" applyBorder="1" applyAlignment="1" applyProtection="1">
      <alignment horizontal="center" vertical="distributed" textRotation="255" shrinkToFit="1"/>
      <protection hidden="1"/>
    </xf>
    <xf numFmtId="181" fontId="28" fillId="0" borderId="18" xfId="0" applyNumberFormat="1" applyFont="1" applyBorder="1" applyAlignment="1" applyProtection="1">
      <alignment horizontal="center" vertical="distributed" textRotation="255" shrinkToFit="1"/>
      <protection hidden="1"/>
    </xf>
    <xf numFmtId="181" fontId="28" fillId="0" borderId="13" xfId="0" applyNumberFormat="1" applyFont="1" applyBorder="1" applyAlignment="1" applyProtection="1">
      <alignment horizontal="center" vertical="distributed" textRotation="255" shrinkToFit="1"/>
      <protection hidden="1"/>
    </xf>
    <xf numFmtId="181" fontId="19" fillId="0" borderId="114" xfId="0" applyNumberFormat="1" applyFont="1" applyBorder="1" applyAlignment="1" applyProtection="1">
      <alignment horizontal="center" vertical="center"/>
      <protection hidden="1"/>
    </xf>
    <xf numFmtId="181" fontId="19" fillId="0" borderId="115" xfId="0" applyNumberFormat="1" applyFont="1" applyBorder="1" applyAlignment="1" applyProtection="1">
      <alignment horizontal="center" vertical="center"/>
      <protection hidden="1"/>
    </xf>
    <xf numFmtId="181" fontId="19" fillId="0" borderId="116" xfId="0" applyNumberFormat="1" applyFont="1" applyBorder="1" applyAlignment="1" applyProtection="1">
      <alignment horizontal="center" vertical="center"/>
      <protection hidden="1"/>
    </xf>
    <xf numFmtId="181" fontId="22" fillId="0" borderId="11" xfId="0" applyNumberFormat="1" applyFont="1" applyBorder="1" applyAlignment="1" applyProtection="1">
      <alignment horizontal="center" vertical="center"/>
      <protection hidden="1"/>
    </xf>
    <xf numFmtId="181" fontId="22" fillId="0" borderId="12" xfId="0" applyNumberFormat="1" applyFont="1" applyBorder="1" applyAlignment="1" applyProtection="1">
      <alignment horizontal="center" vertical="center"/>
      <protection hidden="1"/>
    </xf>
    <xf numFmtId="181" fontId="22" fillId="0" borderId="22" xfId="0" applyNumberFormat="1" applyFont="1" applyBorder="1" applyAlignment="1" applyProtection="1">
      <alignment horizontal="center" vertical="center"/>
      <protection hidden="1"/>
    </xf>
    <xf numFmtId="49" fontId="0" fillId="0" borderId="0" xfId="0" applyNumberFormat="1" applyAlignment="1" applyProtection="1">
      <alignment horizontal="center" vertical="top"/>
      <protection hidden="1"/>
    </xf>
    <xf numFmtId="0" fontId="57" fillId="0" borderId="42" xfId="1" applyNumberFormat="1" applyFont="1" applyFill="1" applyBorder="1" applyAlignment="1" applyProtection="1">
      <alignment horizontal="center" vertical="center"/>
      <protection hidden="1"/>
    </xf>
    <xf numFmtId="0" fontId="57" fillId="0" borderId="43" xfId="1" applyNumberFormat="1" applyFont="1" applyFill="1" applyBorder="1" applyAlignment="1" applyProtection="1">
      <alignment horizontal="center" vertical="center"/>
      <protection hidden="1"/>
    </xf>
    <xf numFmtId="181" fontId="25" fillId="0" borderId="53" xfId="0" applyNumberFormat="1" applyFont="1" applyBorder="1" applyAlignment="1" applyProtection="1">
      <alignment horizontal="center" vertical="center" wrapText="1"/>
      <protection hidden="1"/>
    </xf>
    <xf numFmtId="181" fontId="25" fillId="0" borderId="54" xfId="0" applyNumberFormat="1" applyFont="1" applyBorder="1" applyAlignment="1" applyProtection="1">
      <alignment horizontal="center" vertical="center" wrapText="1"/>
      <protection hidden="1"/>
    </xf>
    <xf numFmtId="181" fontId="25" fillId="0" borderId="55" xfId="0" applyNumberFormat="1" applyFont="1" applyBorder="1" applyAlignment="1" applyProtection="1">
      <alignment horizontal="center" vertical="center" wrapText="1"/>
      <protection hidden="1"/>
    </xf>
    <xf numFmtId="0" fontId="57" fillId="0" borderId="41" xfId="0" applyFont="1" applyBorder="1" applyAlignment="1" applyProtection="1">
      <alignment horizontal="center" vertical="center" wrapText="1"/>
      <protection hidden="1"/>
    </xf>
    <xf numFmtId="0" fontId="57" fillId="0" borderId="42" xfId="0" applyFont="1" applyBorder="1" applyAlignment="1" applyProtection="1">
      <alignment horizontal="center" vertical="center" wrapText="1"/>
      <protection hidden="1"/>
    </xf>
    <xf numFmtId="181" fontId="61" fillId="0" borderId="11" xfId="1" applyNumberFormat="1" applyFont="1" applyFill="1" applyBorder="1" applyAlignment="1" applyProtection="1">
      <alignment horizontal="left" vertical="center" wrapText="1"/>
      <protection hidden="1"/>
    </xf>
    <xf numFmtId="181" fontId="61" fillId="0" borderId="12" xfId="1" applyNumberFormat="1" applyFont="1" applyFill="1" applyBorder="1" applyAlignment="1" applyProtection="1">
      <alignment horizontal="left" vertical="center" wrapText="1"/>
      <protection hidden="1"/>
    </xf>
    <xf numFmtId="181" fontId="61" fillId="0" borderId="22" xfId="1" applyNumberFormat="1" applyFont="1" applyFill="1" applyBorder="1" applyAlignment="1" applyProtection="1">
      <alignment horizontal="left" vertical="center" wrapText="1"/>
      <protection hidden="1"/>
    </xf>
    <xf numFmtId="181" fontId="61" fillId="0" borderId="20" xfId="1" applyNumberFormat="1" applyFont="1" applyFill="1" applyBorder="1" applyAlignment="1" applyProtection="1">
      <alignment horizontal="left" vertical="center" wrapText="1"/>
      <protection hidden="1"/>
    </xf>
    <xf numFmtId="181" fontId="61" fillId="0" borderId="21" xfId="1" applyNumberFormat="1" applyFont="1" applyFill="1" applyBorder="1" applyAlignment="1" applyProtection="1">
      <alignment horizontal="left" vertical="center" wrapText="1"/>
      <protection hidden="1"/>
    </xf>
    <xf numFmtId="181" fontId="61" fillId="0" borderId="19" xfId="1" applyNumberFormat="1" applyFont="1" applyFill="1" applyBorder="1" applyAlignment="1" applyProtection="1">
      <alignment horizontal="left" vertical="center" wrapText="1"/>
      <protection hidden="1"/>
    </xf>
    <xf numFmtId="181" fontId="61" fillId="0" borderId="17" xfId="1" applyNumberFormat="1" applyFont="1" applyFill="1" applyBorder="1" applyAlignment="1" applyProtection="1">
      <alignment horizontal="left" vertical="center" wrapText="1"/>
      <protection hidden="1"/>
    </xf>
    <xf numFmtId="181" fontId="61" fillId="0" borderId="18" xfId="1" applyNumberFormat="1" applyFont="1" applyFill="1" applyBorder="1" applyAlignment="1" applyProtection="1">
      <alignment horizontal="left" vertical="center" wrapText="1"/>
      <protection hidden="1"/>
    </xf>
    <xf numFmtId="181" fontId="61" fillId="0" borderId="13" xfId="1" applyNumberFormat="1" applyFont="1" applyFill="1" applyBorder="1" applyAlignment="1" applyProtection="1">
      <alignment horizontal="left" vertical="center" wrapText="1"/>
      <protection hidden="1"/>
    </xf>
    <xf numFmtId="182" fontId="19" fillId="0" borderId="20" xfId="1" applyNumberFormat="1" applyFont="1" applyFill="1" applyBorder="1" applyAlignment="1" applyProtection="1">
      <alignment horizontal="left" wrapText="1"/>
      <protection hidden="1"/>
    </xf>
    <xf numFmtId="182" fontId="19" fillId="0" borderId="21" xfId="1" applyNumberFormat="1" applyFont="1" applyFill="1" applyBorder="1" applyAlignment="1" applyProtection="1">
      <alignment horizontal="left" wrapText="1"/>
      <protection hidden="1"/>
    </xf>
    <xf numFmtId="189" fontId="0" fillId="0" borderId="0" xfId="0" applyNumberFormat="1" applyAlignment="1" applyProtection="1">
      <alignment horizontal="center" vertical="top"/>
      <protection hidden="1"/>
    </xf>
    <xf numFmtId="182" fontId="19" fillId="0" borderId="16" xfId="1" applyNumberFormat="1" applyFont="1" applyFill="1" applyBorder="1" applyAlignment="1" applyProtection="1">
      <alignment horizontal="left" wrapText="1"/>
      <protection hidden="1"/>
    </xf>
    <xf numFmtId="182" fontId="19" fillId="0" borderId="0" xfId="1" applyNumberFormat="1" applyFont="1" applyFill="1" applyBorder="1" applyAlignment="1" applyProtection="1">
      <alignment horizontal="left" wrapText="1"/>
      <protection hidden="1"/>
    </xf>
    <xf numFmtId="181" fontId="25" fillId="0" borderId="44" xfId="1" applyNumberFormat="1" applyFont="1" applyFill="1" applyBorder="1" applyAlignment="1" applyProtection="1">
      <alignment horizontal="center" vertical="center" wrapText="1"/>
      <protection hidden="1"/>
    </xf>
    <xf numFmtId="181" fontId="25" fillId="0" borderId="45" xfId="1" applyNumberFormat="1" applyFont="1" applyFill="1" applyBorder="1" applyAlignment="1" applyProtection="1">
      <alignment horizontal="center" vertical="center" wrapText="1"/>
      <protection hidden="1"/>
    </xf>
    <xf numFmtId="181" fontId="25" fillId="0" borderId="46" xfId="1" applyNumberFormat="1" applyFont="1" applyFill="1" applyBorder="1" applyAlignment="1" applyProtection="1">
      <alignment horizontal="center" vertical="center" wrapText="1"/>
      <protection hidden="1"/>
    </xf>
    <xf numFmtId="181" fontId="25" fillId="0" borderId="47" xfId="1" applyNumberFormat="1" applyFont="1" applyFill="1" applyBorder="1" applyAlignment="1" applyProtection="1">
      <alignment horizontal="center" vertical="center" wrapText="1"/>
      <protection hidden="1"/>
    </xf>
    <xf numFmtId="181" fontId="25" fillId="0" borderId="48" xfId="1" applyNumberFormat="1" applyFont="1" applyFill="1" applyBorder="1" applyAlignment="1" applyProtection="1">
      <alignment horizontal="center" vertical="center" wrapText="1"/>
      <protection hidden="1"/>
    </xf>
    <xf numFmtId="181" fontId="25" fillId="0" borderId="49" xfId="1" applyNumberFormat="1" applyFont="1" applyFill="1" applyBorder="1" applyAlignment="1" applyProtection="1">
      <alignment horizontal="center" vertical="center" wrapText="1"/>
      <protection hidden="1"/>
    </xf>
    <xf numFmtId="181" fontId="25" fillId="0" borderId="50" xfId="1" applyNumberFormat="1" applyFont="1" applyFill="1" applyBorder="1" applyAlignment="1" applyProtection="1">
      <alignment horizontal="center" vertical="center" wrapText="1"/>
      <protection hidden="1"/>
    </xf>
    <xf numFmtId="181" fontId="25" fillId="0" borderId="51" xfId="1" applyNumberFormat="1" applyFont="1" applyFill="1" applyBorder="1" applyAlignment="1" applyProtection="1">
      <alignment horizontal="center" vertical="center" wrapText="1"/>
      <protection hidden="1"/>
    </xf>
    <xf numFmtId="181" fontId="25" fillId="0" borderId="52" xfId="1" applyNumberFormat="1" applyFont="1" applyFill="1" applyBorder="1" applyAlignment="1" applyProtection="1">
      <alignment horizontal="center" vertical="center" wrapText="1"/>
      <protection hidden="1"/>
    </xf>
    <xf numFmtId="0" fontId="57" fillId="0" borderId="31" xfId="0" applyFont="1" applyBorder="1" applyAlignment="1" applyProtection="1">
      <alignment horizontal="center" vertical="center" wrapText="1"/>
      <protection hidden="1"/>
    </xf>
    <xf numFmtId="0" fontId="57" fillId="0" borderId="32" xfId="0" applyFont="1" applyBorder="1" applyAlignment="1" applyProtection="1">
      <alignment horizontal="center" vertical="center" wrapText="1"/>
      <protection hidden="1"/>
    </xf>
    <xf numFmtId="0" fontId="57" fillId="0" borderId="32" xfId="1" applyNumberFormat="1" applyFont="1" applyFill="1" applyBorder="1" applyAlignment="1" applyProtection="1">
      <alignment horizontal="center" vertical="center"/>
      <protection hidden="1"/>
    </xf>
    <xf numFmtId="0" fontId="57" fillId="0" borderId="33" xfId="1" applyNumberFormat="1" applyFont="1" applyFill="1" applyBorder="1" applyAlignment="1" applyProtection="1">
      <alignment horizontal="center" vertical="center"/>
      <protection hidden="1"/>
    </xf>
    <xf numFmtId="0" fontId="31" fillId="0" borderId="40" xfId="1" applyNumberFormat="1" applyFont="1" applyFill="1" applyBorder="1" applyAlignment="1" applyProtection="1">
      <alignment horizontal="center" vertical="center"/>
      <protection hidden="1"/>
    </xf>
    <xf numFmtId="0" fontId="31" fillId="0" borderId="12" xfId="1" applyNumberFormat="1" applyFont="1" applyFill="1" applyBorder="1" applyAlignment="1" applyProtection="1">
      <alignment horizontal="center" vertical="center"/>
      <protection hidden="1"/>
    </xf>
    <xf numFmtId="0" fontId="31" fillId="0" borderId="37" xfId="1" applyNumberFormat="1" applyFont="1" applyFill="1" applyBorder="1" applyAlignment="1" applyProtection="1">
      <alignment horizontal="center" vertical="center"/>
      <protection hidden="1"/>
    </xf>
    <xf numFmtId="0" fontId="31" fillId="0" borderId="22" xfId="1" applyNumberFormat="1" applyFont="1" applyFill="1" applyBorder="1" applyAlignment="1" applyProtection="1">
      <alignment horizontal="center" vertical="center"/>
      <protection hidden="1"/>
    </xf>
    <xf numFmtId="181" fontId="11" fillId="0" borderId="20" xfId="1" applyNumberFormat="1" applyFont="1" applyFill="1" applyBorder="1" applyAlignment="1" applyProtection="1">
      <alignment horizontal="center" vertical="center" wrapText="1"/>
      <protection hidden="1"/>
    </xf>
    <xf numFmtId="181" fontId="11" fillId="0" borderId="21" xfId="1" applyNumberFormat="1" applyFont="1" applyFill="1" applyBorder="1" applyAlignment="1" applyProtection="1">
      <alignment horizontal="center" vertical="center" wrapText="1"/>
      <protection hidden="1"/>
    </xf>
    <xf numFmtId="181" fontId="11" fillId="0" borderId="19" xfId="1" applyNumberFormat="1" applyFont="1" applyFill="1" applyBorder="1" applyAlignment="1" applyProtection="1">
      <alignment horizontal="center" vertical="center" wrapText="1"/>
      <protection hidden="1"/>
    </xf>
    <xf numFmtId="181" fontId="11" fillId="0" borderId="17" xfId="1" applyNumberFormat="1" applyFont="1" applyFill="1" applyBorder="1" applyAlignment="1" applyProtection="1">
      <alignment horizontal="center" vertical="center" wrapText="1"/>
      <protection hidden="1"/>
    </xf>
    <xf numFmtId="181" fontId="11" fillId="0" borderId="18" xfId="1" applyNumberFormat="1" applyFont="1" applyFill="1" applyBorder="1" applyAlignment="1" applyProtection="1">
      <alignment horizontal="center" vertical="center" wrapText="1"/>
      <protection hidden="1"/>
    </xf>
    <xf numFmtId="181" fontId="11" fillId="0" borderId="13" xfId="1" applyNumberFormat="1" applyFont="1" applyFill="1" applyBorder="1" applyAlignment="1" applyProtection="1">
      <alignment horizontal="center" vertical="center" wrapText="1"/>
      <protection hidden="1"/>
    </xf>
    <xf numFmtId="181" fontId="11" fillId="0" borderId="16" xfId="1" applyNumberFormat="1" applyFont="1" applyFill="1" applyBorder="1" applyAlignment="1" applyProtection="1">
      <alignment horizontal="center" vertical="center" wrapText="1"/>
      <protection hidden="1"/>
    </xf>
    <xf numFmtId="181" fontId="11" fillId="0" borderId="0" xfId="1" applyNumberFormat="1" applyFont="1" applyFill="1" applyBorder="1" applyAlignment="1" applyProtection="1">
      <alignment horizontal="center" vertical="center" wrapText="1"/>
      <protection hidden="1"/>
    </xf>
    <xf numFmtId="181" fontId="11" fillId="0" borderId="10" xfId="1" applyNumberFormat="1" applyFont="1" applyFill="1" applyBorder="1" applyAlignment="1" applyProtection="1">
      <alignment horizontal="center" vertical="center" wrapText="1"/>
      <protection hidden="1"/>
    </xf>
    <xf numFmtId="181" fontId="25" fillId="0" borderId="20" xfId="1" applyNumberFormat="1" applyFont="1" applyFill="1" applyBorder="1" applyAlignment="1" applyProtection="1">
      <alignment horizontal="right" vertical="center" wrapText="1"/>
      <protection hidden="1"/>
    </xf>
    <xf numFmtId="181" fontId="25" fillId="0" borderId="21" xfId="1" applyNumberFormat="1" applyFont="1" applyFill="1" applyBorder="1" applyAlignment="1" applyProtection="1">
      <alignment horizontal="right" vertical="center" wrapText="1"/>
      <protection hidden="1"/>
    </xf>
    <xf numFmtId="181" fontId="25" fillId="0" borderId="19" xfId="1" applyNumberFormat="1" applyFont="1" applyFill="1" applyBorder="1" applyAlignment="1" applyProtection="1">
      <alignment horizontal="right" vertical="center" wrapText="1"/>
      <protection hidden="1"/>
    </xf>
    <xf numFmtId="181" fontId="36" fillId="0" borderId="17" xfId="0" applyNumberFormat="1" applyFont="1" applyBorder="1" applyAlignment="1" applyProtection="1">
      <alignment horizontal="right" vertical="center" wrapText="1"/>
      <protection hidden="1"/>
    </xf>
    <xf numFmtId="181" fontId="36" fillId="0" borderId="18" xfId="0" applyNumberFormat="1" applyFont="1" applyBorder="1" applyAlignment="1" applyProtection="1">
      <alignment horizontal="right" vertical="center" wrapText="1"/>
      <protection hidden="1"/>
    </xf>
    <xf numFmtId="181" fontId="36" fillId="0" borderId="13" xfId="0" applyNumberFormat="1" applyFont="1" applyBorder="1" applyAlignment="1" applyProtection="1">
      <alignment horizontal="right" vertical="center" wrapText="1"/>
      <protection hidden="1"/>
    </xf>
    <xf numFmtId="181" fontId="22" fillId="0" borderId="20" xfId="0" applyNumberFormat="1" applyFont="1" applyBorder="1" applyAlignment="1" applyProtection="1">
      <alignment horizontal="right" vertical="center" wrapText="1"/>
      <protection hidden="1"/>
    </xf>
    <xf numFmtId="181" fontId="22" fillId="0" borderId="21" xfId="0" applyNumberFormat="1" applyFont="1" applyBorder="1" applyAlignment="1" applyProtection="1">
      <alignment horizontal="right" vertical="center" wrapText="1"/>
      <protection hidden="1"/>
    </xf>
    <xf numFmtId="181" fontId="22" fillId="0" borderId="19" xfId="0" applyNumberFormat="1" applyFont="1" applyBorder="1" applyAlignment="1" applyProtection="1">
      <alignment horizontal="right" vertical="center" wrapText="1"/>
      <protection hidden="1"/>
    </xf>
    <xf numFmtId="181" fontId="33" fillId="0" borderId="17" xfId="1" applyNumberFormat="1" applyFont="1" applyFill="1" applyBorder="1" applyAlignment="1" applyProtection="1">
      <alignment horizontal="center" vertical="center"/>
      <protection hidden="1"/>
    </xf>
    <xf numFmtId="181" fontId="33" fillId="0" borderId="18" xfId="1" applyNumberFormat="1" applyFont="1" applyFill="1" applyBorder="1" applyAlignment="1" applyProtection="1">
      <alignment horizontal="center" vertical="center"/>
      <protection hidden="1"/>
    </xf>
    <xf numFmtId="181" fontId="33" fillId="0" borderId="13" xfId="1" applyNumberFormat="1" applyFont="1" applyFill="1" applyBorder="1" applyAlignment="1" applyProtection="1">
      <alignment horizontal="center" vertical="center"/>
      <protection hidden="1"/>
    </xf>
    <xf numFmtId="181" fontId="11" fillId="0" borderId="31" xfId="1" applyNumberFormat="1" applyFont="1" applyFill="1" applyBorder="1" applyAlignment="1" applyProtection="1">
      <alignment horizontal="right" vertical="center"/>
      <protection hidden="1"/>
    </xf>
    <xf numFmtId="181" fontId="11" fillId="0" borderId="32" xfId="1" applyNumberFormat="1" applyFont="1" applyFill="1" applyBorder="1" applyAlignment="1" applyProtection="1">
      <alignment horizontal="right" vertical="center"/>
      <protection hidden="1"/>
    </xf>
    <xf numFmtId="181" fontId="36" fillId="0" borderId="35" xfId="0" applyNumberFormat="1" applyFont="1" applyBorder="1" applyAlignment="1" applyProtection="1">
      <alignment horizontal="center" vertical="center" wrapText="1"/>
      <protection hidden="1"/>
    </xf>
    <xf numFmtId="181" fontId="36" fillId="0" borderId="36" xfId="0" applyNumberFormat="1" applyFont="1" applyBorder="1" applyAlignment="1" applyProtection="1">
      <alignment horizontal="center" vertical="center" wrapText="1"/>
      <protection hidden="1"/>
    </xf>
    <xf numFmtId="181" fontId="44" fillId="0" borderId="19" xfId="0" applyNumberFormat="1" applyFont="1" applyBorder="1" applyAlignment="1" applyProtection="1">
      <alignment horizontal="center" vertical="center" wrapText="1"/>
      <protection hidden="1"/>
    </xf>
    <xf numFmtId="181" fontId="44" fillId="0" borderId="10" xfId="0" applyNumberFormat="1" applyFont="1" applyBorder="1" applyAlignment="1" applyProtection="1">
      <alignment horizontal="center" vertical="center" wrapText="1"/>
      <protection hidden="1"/>
    </xf>
    <xf numFmtId="181" fontId="44" fillId="0" borderId="13" xfId="0" applyNumberFormat="1" applyFont="1" applyBorder="1" applyAlignment="1" applyProtection="1">
      <alignment horizontal="center" vertical="center" wrapText="1"/>
      <protection hidden="1"/>
    </xf>
    <xf numFmtId="181" fontId="22" fillId="0" borderId="19" xfId="0" applyNumberFormat="1" applyFont="1" applyBorder="1" applyAlignment="1" applyProtection="1">
      <alignment horizontal="center" vertical="center" wrapText="1"/>
      <protection hidden="1"/>
    </xf>
    <xf numFmtId="181" fontId="22" fillId="0" borderId="13" xfId="0" applyNumberFormat="1" applyFont="1" applyBorder="1" applyAlignment="1" applyProtection="1">
      <alignment horizontal="center" vertical="center" wrapText="1"/>
      <protection hidden="1"/>
    </xf>
    <xf numFmtId="181" fontId="22" fillId="0" borderId="62" xfId="0" applyNumberFormat="1" applyFont="1" applyBorder="1" applyAlignment="1" applyProtection="1">
      <alignment horizontal="right" vertical="center"/>
      <protection hidden="1"/>
    </xf>
    <xf numFmtId="181" fontId="23" fillId="0" borderId="21" xfId="0" applyNumberFormat="1" applyFont="1" applyBorder="1" applyAlignment="1" applyProtection="1">
      <alignment horizontal="center" vertical="center" wrapText="1"/>
      <protection hidden="1"/>
    </xf>
    <xf numFmtId="181" fontId="23" fillId="0" borderId="19" xfId="0" applyNumberFormat="1" applyFont="1" applyBorder="1" applyAlignment="1" applyProtection="1">
      <alignment horizontal="center" vertical="center" wrapText="1"/>
      <protection hidden="1"/>
    </xf>
    <xf numFmtId="181" fontId="23" fillId="0" borderId="0" xfId="0" applyNumberFormat="1" applyFont="1" applyAlignment="1" applyProtection="1">
      <alignment horizontal="center" vertical="center" wrapText="1"/>
      <protection hidden="1"/>
    </xf>
    <xf numFmtId="181" fontId="23" fillId="0" borderId="10" xfId="0" applyNumberFormat="1" applyFont="1" applyBorder="1" applyAlignment="1" applyProtection="1">
      <alignment horizontal="center" vertical="center" wrapText="1"/>
      <protection hidden="1"/>
    </xf>
    <xf numFmtId="181" fontId="23" fillId="0" borderId="18" xfId="0" applyNumberFormat="1" applyFont="1" applyBorder="1" applyAlignment="1" applyProtection="1">
      <alignment horizontal="center" vertical="center" wrapText="1"/>
      <protection hidden="1"/>
    </xf>
    <xf numFmtId="181" fontId="23" fillId="0" borderId="13" xfId="0" applyNumberFormat="1" applyFont="1" applyBorder="1" applyAlignment="1" applyProtection="1">
      <alignment horizontal="center" vertical="center" wrapText="1"/>
      <protection hidden="1"/>
    </xf>
    <xf numFmtId="181" fontId="29" fillId="0" borderId="1" xfId="0" applyNumberFormat="1" applyFont="1" applyBorder="1" applyAlignment="1" applyProtection="1">
      <alignment horizontal="center" vertical="center" wrapText="1"/>
      <protection hidden="1"/>
    </xf>
    <xf numFmtId="181" fontId="32" fillId="0" borderId="20" xfId="0" applyNumberFormat="1" applyFont="1" applyBorder="1" applyAlignment="1" applyProtection="1">
      <alignment horizontal="center" vertical="center"/>
      <protection hidden="1"/>
    </xf>
    <xf numFmtId="181" fontId="32" fillId="0" borderId="21" xfId="0" applyNumberFormat="1" applyFont="1" applyBorder="1" applyAlignment="1" applyProtection="1">
      <alignment horizontal="center" vertical="center"/>
      <protection hidden="1"/>
    </xf>
    <xf numFmtId="181" fontId="32" fillId="0" borderId="19" xfId="0" applyNumberFormat="1" applyFont="1" applyBorder="1" applyAlignment="1" applyProtection="1">
      <alignment horizontal="center" vertical="center"/>
      <protection hidden="1"/>
    </xf>
    <xf numFmtId="181" fontId="30" fillId="0" borderId="12" xfId="0" applyNumberFormat="1" applyFont="1" applyBorder="1" applyAlignment="1" applyProtection="1">
      <alignment horizontal="left" vertical="center" shrinkToFit="1"/>
      <protection hidden="1"/>
    </xf>
    <xf numFmtId="181" fontId="30" fillId="0" borderId="22" xfId="0" applyNumberFormat="1" applyFont="1" applyBorder="1" applyAlignment="1" applyProtection="1">
      <alignment horizontal="left" vertical="center" shrinkToFit="1"/>
      <protection hidden="1"/>
    </xf>
    <xf numFmtId="181" fontId="19" fillId="0" borderId="20" xfId="0" applyNumberFormat="1" applyFont="1" applyBorder="1" applyAlignment="1" applyProtection="1">
      <alignment horizontal="center" vertical="center" textRotation="255"/>
      <protection hidden="1"/>
    </xf>
    <xf numFmtId="181" fontId="19" fillId="0" borderId="19" xfId="0" applyNumberFormat="1" applyFont="1" applyBorder="1" applyAlignment="1" applyProtection="1">
      <alignment horizontal="center" vertical="center" textRotation="255"/>
      <protection hidden="1"/>
    </xf>
    <xf numFmtId="181" fontId="19" fillId="0" borderId="17" xfId="0" applyNumberFormat="1" applyFont="1" applyBorder="1" applyAlignment="1" applyProtection="1">
      <alignment horizontal="center" vertical="center" textRotation="255"/>
      <protection hidden="1"/>
    </xf>
    <xf numFmtId="181" fontId="19" fillId="0" borderId="13" xfId="0" applyNumberFormat="1" applyFont="1" applyBorder="1" applyAlignment="1" applyProtection="1">
      <alignment horizontal="center" vertical="center" textRotation="255"/>
      <protection hidden="1"/>
    </xf>
    <xf numFmtId="181" fontId="29" fillId="0" borderId="12" xfId="0" applyNumberFormat="1" applyFont="1" applyBorder="1" applyAlignment="1" applyProtection="1">
      <alignment horizontal="right" vertical="center" indent="1" shrinkToFit="1"/>
      <protection hidden="1"/>
    </xf>
    <xf numFmtId="181" fontId="34" fillId="0" borderId="12" xfId="0" applyNumberFormat="1" applyFont="1" applyBorder="1" applyAlignment="1" applyProtection="1">
      <alignment horizontal="right" vertical="center" indent="1" shrinkToFit="1"/>
      <protection hidden="1"/>
    </xf>
    <xf numFmtId="181" fontId="34" fillId="0" borderId="12" xfId="0" applyNumberFormat="1" applyFont="1" applyBorder="1" applyAlignment="1" applyProtection="1">
      <alignment horizontal="left" vertical="center" shrinkToFit="1"/>
      <protection hidden="1"/>
    </xf>
    <xf numFmtId="181" fontId="34" fillId="0" borderId="22" xfId="0" applyNumberFormat="1" applyFont="1" applyBorder="1" applyAlignment="1" applyProtection="1">
      <alignment horizontal="left" vertical="center" shrinkToFit="1"/>
      <protection hidden="1"/>
    </xf>
    <xf numFmtId="181" fontId="34" fillId="0" borderId="18" xfId="0" applyNumberFormat="1" applyFont="1" applyBorder="1" applyAlignment="1" applyProtection="1">
      <alignment horizontal="right" vertical="center" indent="1" shrinkToFit="1"/>
      <protection hidden="1"/>
    </xf>
    <xf numFmtId="181" fontId="105" fillId="0" borderId="16" xfId="0" applyNumberFormat="1" applyFont="1" applyBorder="1" applyAlignment="1" applyProtection="1">
      <alignment horizontal="center" vertical="center" wrapText="1"/>
      <protection hidden="1"/>
    </xf>
    <xf numFmtId="183" fontId="32" fillId="0" borderId="12" xfId="1" applyNumberFormat="1" applyFont="1" applyFill="1" applyBorder="1" applyAlignment="1" applyProtection="1">
      <alignment horizontal="left" vertical="center" indent="1"/>
      <protection hidden="1"/>
    </xf>
    <xf numFmtId="183" fontId="32" fillId="0" borderId="22" xfId="1" applyNumberFormat="1" applyFont="1" applyFill="1" applyBorder="1" applyAlignment="1" applyProtection="1">
      <alignment horizontal="left" vertical="center" indent="1"/>
      <protection hidden="1"/>
    </xf>
    <xf numFmtId="181" fontId="23" fillId="0" borderId="11" xfId="0" applyNumberFormat="1" applyFont="1" applyBorder="1" applyAlignment="1" applyProtection="1">
      <alignment horizontal="left" vertical="top"/>
      <protection hidden="1"/>
    </xf>
    <xf numFmtId="181" fontId="23" fillId="0" borderId="12" xfId="0" applyNumberFormat="1" applyFont="1" applyBorder="1" applyAlignment="1" applyProtection="1">
      <alignment horizontal="left" vertical="top"/>
      <protection hidden="1"/>
    </xf>
    <xf numFmtId="181" fontId="108" fillId="0" borderId="0" xfId="0" applyNumberFormat="1" applyFont="1" applyAlignment="1" applyProtection="1">
      <alignment horizontal="center" vertical="center" wrapText="1"/>
      <protection hidden="1"/>
    </xf>
    <xf numFmtId="181" fontId="23" fillId="0" borderId="53" xfId="0" applyNumberFormat="1" applyFont="1" applyBorder="1" applyAlignment="1" applyProtection="1">
      <alignment horizontal="center" vertical="center"/>
      <protection hidden="1"/>
    </xf>
    <xf numFmtId="181" fontId="23" fillId="0" borderId="54" xfId="0" applyNumberFormat="1" applyFont="1" applyBorder="1" applyAlignment="1" applyProtection="1">
      <alignment horizontal="center" vertical="center"/>
      <protection hidden="1"/>
    </xf>
    <xf numFmtId="181" fontId="23" fillId="0" borderId="55" xfId="0" applyNumberFormat="1" applyFont="1" applyBorder="1" applyAlignment="1" applyProtection="1">
      <alignment horizontal="center" vertical="center"/>
      <protection hidden="1"/>
    </xf>
    <xf numFmtId="181" fontId="23" fillId="0" borderId="11" xfId="0" applyNumberFormat="1" applyFont="1" applyBorder="1" applyAlignment="1" applyProtection="1">
      <alignment horizontal="left" vertical="center"/>
      <protection hidden="1"/>
    </xf>
    <xf numFmtId="181" fontId="23" fillId="0" borderId="12" xfId="0" applyNumberFormat="1" applyFont="1" applyBorder="1" applyAlignment="1" applyProtection="1">
      <alignment horizontal="left" vertical="center"/>
      <protection hidden="1"/>
    </xf>
    <xf numFmtId="181" fontId="31" fillId="0" borderId="12" xfId="0" applyNumberFormat="1" applyFont="1" applyBorder="1" applyAlignment="1" applyProtection="1">
      <alignment horizontal="left" vertical="center"/>
      <protection hidden="1"/>
    </xf>
    <xf numFmtId="181" fontId="31" fillId="0" borderId="22" xfId="0" applyNumberFormat="1" applyFont="1" applyBorder="1" applyAlignment="1" applyProtection="1">
      <alignment horizontal="left" vertical="center"/>
      <protection hidden="1"/>
    </xf>
    <xf numFmtId="181" fontId="35" fillId="0" borderId="20" xfId="0" applyNumberFormat="1" applyFont="1" applyBorder="1" applyAlignment="1" applyProtection="1">
      <alignment horizontal="left" vertical="center" wrapText="1"/>
      <protection hidden="1"/>
    </xf>
    <xf numFmtId="181" fontId="35" fillId="0" borderId="21" xfId="0" applyNumberFormat="1" applyFont="1" applyBorder="1" applyAlignment="1" applyProtection="1">
      <alignment horizontal="left" vertical="center" wrapText="1"/>
      <protection hidden="1"/>
    </xf>
    <xf numFmtId="181" fontId="132" fillId="0" borderId="0" xfId="0" applyNumberFormat="1" applyFont="1" applyAlignment="1" applyProtection="1">
      <alignment horizontal="center" vertical="center"/>
      <protection hidden="1"/>
    </xf>
    <xf numFmtId="181" fontId="132" fillId="0" borderId="18" xfId="0" applyNumberFormat="1" applyFont="1" applyBorder="1" applyAlignment="1" applyProtection="1">
      <alignment horizontal="center" vertical="center"/>
      <protection hidden="1"/>
    </xf>
    <xf numFmtId="181" fontId="30" fillId="0" borderId="10" xfId="0" applyNumberFormat="1" applyFont="1" applyBorder="1" applyAlignment="1" applyProtection="1">
      <alignment horizontal="center" vertical="top" textRotation="255"/>
      <protection hidden="1"/>
    </xf>
    <xf numFmtId="181" fontId="153" fillId="0" borderId="0" xfId="0" applyNumberFormat="1" applyFont="1" applyAlignment="1" applyProtection="1">
      <alignment horizontal="left" vertical="center"/>
      <protection hidden="1"/>
    </xf>
    <xf numFmtId="181" fontId="153" fillId="0" borderId="18" xfId="0" applyNumberFormat="1" applyFont="1" applyBorder="1" applyAlignment="1" applyProtection="1">
      <alignment horizontal="left" vertical="center"/>
      <protection hidden="1"/>
    </xf>
    <xf numFmtId="181" fontId="56" fillId="0" borderId="10" xfId="0" applyNumberFormat="1" applyFont="1" applyBorder="1" applyAlignment="1" applyProtection="1">
      <alignment horizontal="center" vertical="center"/>
      <protection hidden="1"/>
    </xf>
    <xf numFmtId="181" fontId="23" fillId="0" borderId="22" xfId="0" applyNumberFormat="1" applyFont="1" applyBorder="1" applyAlignment="1" applyProtection="1">
      <alignment horizontal="left" vertical="top"/>
      <protection hidden="1"/>
    </xf>
    <xf numFmtId="0" fontId="27" fillId="0" borderId="11" xfId="1" applyNumberFormat="1" applyFont="1" applyFill="1" applyBorder="1" applyAlignment="1" applyProtection="1">
      <alignment horizontal="center" vertical="center"/>
      <protection hidden="1"/>
    </xf>
    <xf numFmtId="181" fontId="27" fillId="0" borderId="0" xfId="0" applyNumberFormat="1" applyFont="1" applyAlignment="1" applyProtection="1">
      <alignment horizontal="center" vertical="center" textRotation="255"/>
      <protection hidden="1"/>
    </xf>
    <xf numFmtId="181" fontId="27" fillId="0" borderId="10" xfId="0" applyNumberFormat="1" applyFont="1" applyBorder="1" applyAlignment="1" applyProtection="1">
      <alignment horizontal="center" vertical="center" textRotation="255"/>
      <protection hidden="1"/>
    </xf>
    <xf numFmtId="181" fontId="31" fillId="0" borderId="21" xfId="0" applyNumberFormat="1" applyFont="1" applyBorder="1" applyAlignment="1" applyProtection="1">
      <alignment horizontal="center" vertical="top"/>
      <protection hidden="1"/>
    </xf>
    <xf numFmtId="181" fontId="54" fillId="0" borderId="82" xfId="0" applyNumberFormat="1" applyFont="1" applyBorder="1" applyAlignment="1" applyProtection="1">
      <alignment horizontal="distributed" vertical="center" wrapText="1"/>
      <protection hidden="1"/>
    </xf>
    <xf numFmtId="181" fontId="54" fillId="0" borderId="83" xfId="0" applyNumberFormat="1" applyFont="1" applyBorder="1" applyAlignment="1" applyProtection="1">
      <alignment horizontal="distributed" vertical="center" wrapText="1"/>
      <protection hidden="1"/>
    </xf>
    <xf numFmtId="181" fontId="54" fillId="0" borderId="84" xfId="0" applyNumberFormat="1" applyFont="1" applyBorder="1" applyAlignment="1" applyProtection="1">
      <alignment horizontal="distributed" vertical="center" wrapText="1"/>
      <protection hidden="1"/>
    </xf>
    <xf numFmtId="181" fontId="54" fillId="0" borderId="85" xfId="0" applyNumberFormat="1" applyFont="1" applyBorder="1" applyAlignment="1" applyProtection="1">
      <alignment horizontal="distributed" vertical="center" wrapText="1"/>
      <protection hidden="1"/>
    </xf>
    <xf numFmtId="181" fontId="54" fillId="0" borderId="66" xfId="0" applyNumberFormat="1" applyFont="1" applyBorder="1" applyAlignment="1" applyProtection="1">
      <alignment horizontal="distributed" vertical="center" wrapText="1"/>
      <protection hidden="1"/>
    </xf>
    <xf numFmtId="181" fontId="54" fillId="0" borderId="86" xfId="0" applyNumberFormat="1" applyFont="1" applyBorder="1" applyAlignment="1" applyProtection="1">
      <alignment horizontal="distributed" vertical="center" wrapText="1"/>
      <protection hidden="1"/>
    </xf>
    <xf numFmtId="181" fontId="54" fillId="0" borderId="87" xfId="0" applyNumberFormat="1" applyFont="1" applyBorder="1" applyAlignment="1" applyProtection="1">
      <alignment horizontal="distributed" vertical="center" wrapText="1"/>
      <protection hidden="1"/>
    </xf>
    <xf numFmtId="181" fontId="54" fillId="0" borderId="88" xfId="0" applyNumberFormat="1" applyFont="1" applyBorder="1" applyAlignment="1" applyProtection="1">
      <alignment horizontal="distributed" vertical="center" wrapText="1"/>
      <protection hidden="1"/>
    </xf>
    <xf numFmtId="181" fontId="54" fillId="0" borderId="89" xfId="0" applyNumberFormat="1" applyFont="1" applyBorder="1" applyAlignment="1" applyProtection="1">
      <alignment horizontal="distributed" vertical="center" wrapText="1"/>
      <protection hidden="1"/>
    </xf>
    <xf numFmtId="181" fontId="54" fillId="0" borderId="82" xfId="0" applyNumberFormat="1" applyFont="1" applyBorder="1" applyAlignment="1" applyProtection="1">
      <alignment horizontal="center" vertical="center" textRotation="255"/>
      <protection hidden="1"/>
    </xf>
    <xf numFmtId="181" fontId="54" fillId="0" borderId="84" xfId="0" applyNumberFormat="1" applyFont="1" applyBorder="1" applyAlignment="1" applyProtection="1">
      <alignment horizontal="center" vertical="center" textRotation="255"/>
      <protection hidden="1"/>
    </xf>
    <xf numFmtId="181" fontId="54" fillId="0" borderId="85" xfId="0" applyNumberFormat="1" applyFont="1" applyBorder="1" applyAlignment="1" applyProtection="1">
      <alignment horizontal="center" vertical="center" textRotation="255"/>
      <protection hidden="1"/>
    </xf>
    <xf numFmtId="181" fontId="54" fillId="0" borderId="86" xfId="0" applyNumberFormat="1" applyFont="1" applyBorder="1" applyAlignment="1" applyProtection="1">
      <alignment horizontal="center" vertical="center" textRotation="255"/>
      <protection hidden="1"/>
    </xf>
    <xf numFmtId="181" fontId="54" fillId="0" borderId="87" xfId="0" applyNumberFormat="1" applyFont="1" applyBorder="1" applyAlignment="1" applyProtection="1">
      <alignment horizontal="center" vertical="center" textRotation="255"/>
      <protection hidden="1"/>
    </xf>
    <xf numFmtId="181" fontId="54" fillId="0" borderId="89" xfId="0" applyNumberFormat="1" applyFont="1" applyBorder="1" applyAlignment="1" applyProtection="1">
      <alignment horizontal="center" vertical="center" textRotation="255"/>
      <protection hidden="1"/>
    </xf>
    <xf numFmtId="181" fontId="35" fillId="0" borderId="19" xfId="0" applyNumberFormat="1" applyFont="1" applyBorder="1" applyAlignment="1" applyProtection="1">
      <alignment horizontal="left" vertical="center" wrapText="1"/>
      <protection hidden="1"/>
    </xf>
    <xf numFmtId="181" fontId="35" fillId="0" borderId="10" xfId="0" applyNumberFormat="1" applyFont="1" applyBorder="1" applyAlignment="1" applyProtection="1">
      <alignment horizontal="left" vertical="center" wrapText="1"/>
      <protection hidden="1"/>
    </xf>
    <xf numFmtId="181" fontId="35" fillId="0" borderId="13" xfId="0" applyNumberFormat="1" applyFont="1" applyBorder="1" applyAlignment="1" applyProtection="1">
      <alignment horizontal="left" vertical="center" wrapText="1"/>
      <protection hidden="1"/>
    </xf>
    <xf numFmtId="181" fontId="57" fillId="0" borderId="20" xfId="0" applyNumberFormat="1" applyFont="1" applyBorder="1" applyAlignment="1" applyProtection="1">
      <alignment horizontal="center" vertical="center" textRotation="255"/>
      <protection hidden="1"/>
    </xf>
    <xf numFmtId="181" fontId="57" fillId="0" borderId="19" xfId="0" applyNumberFormat="1" applyFont="1" applyBorder="1" applyAlignment="1" applyProtection="1">
      <alignment horizontal="center" vertical="center" textRotation="255"/>
      <protection hidden="1"/>
    </xf>
    <xf numFmtId="181" fontId="57" fillId="0" borderId="16" xfId="0" applyNumberFormat="1" applyFont="1" applyBorder="1" applyAlignment="1" applyProtection="1">
      <alignment horizontal="center" vertical="center" textRotation="255"/>
      <protection hidden="1"/>
    </xf>
    <xf numFmtId="181" fontId="57" fillId="0" borderId="10" xfId="0" applyNumberFormat="1" applyFont="1" applyBorder="1" applyAlignment="1" applyProtection="1">
      <alignment horizontal="center" vertical="center" textRotation="255"/>
      <protection hidden="1"/>
    </xf>
    <xf numFmtId="181" fontId="57" fillId="0" borderId="17" xfId="0" applyNumberFormat="1" applyFont="1" applyBorder="1" applyAlignment="1" applyProtection="1">
      <alignment horizontal="center" vertical="center" textRotation="255"/>
      <protection hidden="1"/>
    </xf>
    <xf numFmtId="181" fontId="57" fillId="0" borderId="13" xfId="0" applyNumberFormat="1" applyFont="1" applyBorder="1" applyAlignment="1" applyProtection="1">
      <alignment horizontal="center" vertical="center" textRotation="255"/>
      <protection hidden="1"/>
    </xf>
    <xf numFmtId="181" fontId="52" fillId="0" borderId="11" xfId="0" applyNumberFormat="1" applyFont="1" applyBorder="1" applyAlignment="1" applyProtection="1">
      <alignment horizontal="left" vertical="center"/>
      <protection hidden="1"/>
    </xf>
    <xf numFmtId="181" fontId="52" fillId="0" borderId="12" xfId="0" applyNumberFormat="1" applyFont="1" applyBorder="1" applyAlignment="1" applyProtection="1">
      <alignment horizontal="left" vertical="center"/>
      <protection hidden="1"/>
    </xf>
    <xf numFmtId="181" fontId="52" fillId="0" borderId="22" xfId="0" applyNumberFormat="1" applyFont="1" applyBorder="1" applyAlignment="1" applyProtection="1">
      <alignment horizontal="left" vertical="center"/>
      <protection hidden="1"/>
    </xf>
    <xf numFmtId="0" fontId="57" fillId="0" borderId="41" xfId="1" applyNumberFormat="1" applyFont="1" applyFill="1" applyBorder="1" applyAlignment="1" applyProtection="1">
      <alignment horizontal="center" vertical="center"/>
      <protection hidden="1"/>
    </xf>
    <xf numFmtId="0" fontId="57" fillId="0" borderId="42" xfId="0" applyFont="1" applyBorder="1" applyAlignment="1" applyProtection="1">
      <alignment horizontal="center" vertical="center"/>
      <protection hidden="1"/>
    </xf>
    <xf numFmtId="181" fontId="53" fillId="0" borderId="1" xfId="0" applyNumberFormat="1" applyFont="1" applyBorder="1" applyAlignment="1" applyProtection="1">
      <alignment horizontal="center" vertical="center"/>
      <protection hidden="1"/>
    </xf>
    <xf numFmtId="181" fontId="63" fillId="0" borderId="16" xfId="1" applyNumberFormat="1" applyFont="1" applyFill="1" applyBorder="1" applyAlignment="1" applyProtection="1">
      <alignment horizontal="right" vertical="center" indent="1"/>
      <protection hidden="1"/>
    </xf>
    <xf numFmtId="181" fontId="63" fillId="0" borderId="0" xfId="1" applyNumberFormat="1" applyFont="1" applyFill="1" applyBorder="1" applyAlignment="1" applyProtection="1">
      <alignment horizontal="right" vertical="center" indent="1"/>
      <protection hidden="1"/>
    </xf>
    <xf numFmtId="181" fontId="63" fillId="0" borderId="10" xfId="1" applyNumberFormat="1" applyFont="1" applyFill="1" applyBorder="1" applyAlignment="1" applyProtection="1">
      <alignment horizontal="right" vertical="center" indent="1"/>
      <protection hidden="1"/>
    </xf>
    <xf numFmtId="181" fontId="22" fillId="0" borderId="20" xfId="0" applyNumberFormat="1" applyFont="1" applyBorder="1" applyAlignment="1" applyProtection="1">
      <alignment horizontal="center" wrapText="1"/>
      <protection hidden="1"/>
    </xf>
    <xf numFmtId="181" fontId="22" fillId="0" borderId="21" xfId="0" applyNumberFormat="1" applyFont="1" applyBorder="1" applyAlignment="1" applyProtection="1">
      <alignment horizontal="center" wrapText="1"/>
      <protection hidden="1"/>
    </xf>
    <xf numFmtId="181" fontId="28" fillId="0" borderId="17" xfId="0" applyNumberFormat="1" applyFont="1" applyBorder="1" applyAlignment="1" applyProtection="1">
      <alignment horizontal="center" vertical="top" wrapText="1"/>
      <protection hidden="1"/>
    </xf>
    <xf numFmtId="181" fontId="28" fillId="0" borderId="18" xfId="0" applyNumberFormat="1" applyFont="1" applyBorder="1" applyAlignment="1" applyProtection="1">
      <alignment horizontal="center" vertical="top" wrapText="1"/>
      <protection hidden="1"/>
    </xf>
    <xf numFmtId="181" fontId="19" fillId="0" borderId="20" xfId="0" applyNumberFormat="1" applyFont="1" applyBorder="1" applyAlignment="1" applyProtection="1">
      <alignment horizontal="center" vertical="center" textRotation="255" wrapText="1"/>
      <protection hidden="1"/>
    </xf>
    <xf numFmtId="181" fontId="19" fillId="0" borderId="19" xfId="0" applyNumberFormat="1" applyFont="1" applyBorder="1" applyAlignment="1" applyProtection="1">
      <alignment horizontal="center" vertical="center" textRotation="255" wrapText="1"/>
      <protection hidden="1"/>
    </xf>
    <xf numFmtId="181" fontId="19" fillId="0" borderId="16" xfId="0" applyNumberFormat="1" applyFont="1" applyBorder="1" applyAlignment="1" applyProtection="1">
      <alignment horizontal="center" vertical="center" textRotation="255" wrapText="1"/>
      <protection hidden="1"/>
    </xf>
    <xf numFmtId="181" fontId="19" fillId="0" borderId="10" xfId="0" applyNumberFormat="1" applyFont="1" applyBorder="1" applyAlignment="1" applyProtection="1">
      <alignment horizontal="center" vertical="center" textRotation="255" wrapText="1"/>
      <protection hidden="1"/>
    </xf>
    <xf numFmtId="181" fontId="19" fillId="0" borderId="17" xfId="0" applyNumberFormat="1" applyFont="1" applyBorder="1" applyAlignment="1" applyProtection="1">
      <alignment horizontal="center" vertical="center" textRotation="255" wrapText="1"/>
      <protection hidden="1"/>
    </xf>
    <xf numFmtId="181" fontId="19" fillId="0" borderId="13" xfId="0" applyNumberFormat="1" applyFont="1" applyBorder="1" applyAlignment="1" applyProtection="1">
      <alignment horizontal="center" vertical="center" textRotation="255" wrapText="1"/>
      <protection hidden="1"/>
    </xf>
    <xf numFmtId="181" fontId="57" fillId="0" borderId="95" xfId="0" applyNumberFormat="1" applyFont="1" applyBorder="1" applyAlignment="1" applyProtection="1">
      <alignment horizontal="center" vertical="center" textRotation="255"/>
      <protection hidden="1"/>
    </xf>
    <xf numFmtId="181" fontId="57" fillId="0" borderId="73" xfId="0" applyNumberFormat="1" applyFont="1" applyBorder="1" applyAlignment="1" applyProtection="1">
      <alignment horizontal="center" vertical="center" textRotation="255"/>
      <protection hidden="1"/>
    </xf>
    <xf numFmtId="181" fontId="57" fillId="0" borderId="77" xfId="0" applyNumberFormat="1" applyFont="1" applyBorder="1" applyAlignment="1" applyProtection="1">
      <alignment horizontal="center" vertical="center" textRotation="255"/>
      <protection hidden="1"/>
    </xf>
    <xf numFmtId="181" fontId="57" fillId="0" borderId="68" xfId="0" applyNumberFormat="1" applyFont="1" applyBorder="1" applyAlignment="1" applyProtection="1">
      <alignment horizontal="center" vertical="center" textRotation="255"/>
      <protection hidden="1"/>
    </xf>
    <xf numFmtId="181" fontId="57" fillId="0" borderId="76" xfId="0" applyNumberFormat="1" applyFont="1" applyBorder="1" applyAlignment="1" applyProtection="1">
      <alignment horizontal="center" vertical="center" textRotation="255"/>
      <protection hidden="1"/>
    </xf>
    <xf numFmtId="181" fontId="57" fillId="0" borderId="70" xfId="0" applyNumberFormat="1" applyFont="1" applyBorder="1" applyAlignment="1" applyProtection="1">
      <alignment horizontal="center" vertical="center" textRotation="255"/>
      <protection hidden="1"/>
    </xf>
    <xf numFmtId="181" fontId="54" fillId="0" borderId="75" xfId="0" applyNumberFormat="1" applyFont="1" applyBorder="1" applyAlignment="1" applyProtection="1">
      <alignment horizontal="distributed" vertical="center" wrapText="1"/>
      <protection hidden="1"/>
    </xf>
    <xf numFmtId="181" fontId="54" fillId="0" borderId="80" xfId="0" applyNumberFormat="1" applyFont="1" applyBorder="1" applyAlignment="1" applyProtection="1">
      <alignment horizontal="distributed" vertical="center" wrapText="1"/>
      <protection hidden="1"/>
    </xf>
    <xf numFmtId="181" fontId="54" fillId="0" borderId="72" xfId="0" applyNumberFormat="1" applyFont="1" applyBorder="1" applyAlignment="1" applyProtection="1">
      <alignment horizontal="distributed" vertical="center" wrapText="1"/>
      <protection hidden="1"/>
    </xf>
    <xf numFmtId="181" fontId="57" fillId="0" borderId="20" xfId="0" applyNumberFormat="1" applyFont="1" applyBorder="1" applyAlignment="1" applyProtection="1">
      <alignment horizontal="center" vertical="center"/>
      <protection hidden="1"/>
    </xf>
    <xf numFmtId="181" fontId="57" fillId="0" borderId="21" xfId="0" applyNumberFormat="1" applyFont="1" applyBorder="1" applyAlignment="1" applyProtection="1">
      <alignment horizontal="center" vertical="center"/>
      <protection hidden="1"/>
    </xf>
    <xf numFmtId="181" fontId="60" fillId="0" borderId="11" xfId="0" applyNumberFormat="1" applyFont="1" applyBorder="1" applyAlignment="1" applyProtection="1">
      <alignment horizontal="left" vertical="center" wrapText="1" indent="1"/>
      <protection hidden="1"/>
    </xf>
    <xf numFmtId="181" fontId="60" fillId="0" borderId="12" xfId="0" applyNumberFormat="1" applyFont="1" applyBorder="1" applyAlignment="1" applyProtection="1">
      <alignment horizontal="left" vertical="center" wrapText="1" indent="1"/>
      <protection hidden="1"/>
    </xf>
    <xf numFmtId="181" fontId="60" fillId="0" borderId="22" xfId="0" applyNumberFormat="1" applyFont="1" applyBorder="1" applyAlignment="1" applyProtection="1">
      <alignment horizontal="left" vertical="center" wrapText="1" indent="1"/>
      <protection hidden="1"/>
    </xf>
    <xf numFmtId="181" fontId="59" fillId="0" borderId="11" xfId="0" applyNumberFormat="1" applyFont="1" applyBorder="1" applyAlignment="1" applyProtection="1">
      <alignment horizontal="left" vertical="center" indent="1" shrinkToFit="1"/>
      <protection hidden="1"/>
    </xf>
    <xf numFmtId="181" fontId="59" fillId="0" borderId="12" xfId="0" applyNumberFormat="1" applyFont="1" applyBorder="1" applyAlignment="1" applyProtection="1">
      <alignment horizontal="left" vertical="center" indent="1" shrinkToFit="1"/>
      <protection hidden="1"/>
    </xf>
    <xf numFmtId="181" fontId="54" fillId="0" borderId="12" xfId="0" applyNumberFormat="1" applyFont="1" applyBorder="1" applyAlignment="1" applyProtection="1">
      <alignment horizontal="center"/>
      <protection hidden="1"/>
    </xf>
    <xf numFmtId="181" fontId="28" fillId="0" borderId="20" xfId="0" applyNumberFormat="1" applyFont="1" applyBorder="1" applyAlignment="1" applyProtection="1">
      <alignment horizontal="center" vertical="center" textRotation="255" shrinkToFit="1"/>
      <protection hidden="1"/>
    </xf>
    <xf numFmtId="181" fontId="28" fillId="0" borderId="21" xfId="0" applyNumberFormat="1" applyFont="1" applyBorder="1" applyAlignment="1" applyProtection="1">
      <alignment horizontal="center" vertical="center" textRotation="255" shrinkToFit="1"/>
      <protection hidden="1"/>
    </xf>
    <xf numFmtId="181" fontId="28" fillId="0" borderId="19" xfId="0" applyNumberFormat="1" applyFont="1" applyBorder="1" applyAlignment="1" applyProtection="1">
      <alignment horizontal="center" vertical="center" textRotation="255" shrinkToFit="1"/>
      <protection hidden="1"/>
    </xf>
    <xf numFmtId="181" fontId="28" fillId="0" borderId="16" xfId="0" applyNumberFormat="1" applyFont="1" applyBorder="1" applyAlignment="1" applyProtection="1">
      <alignment horizontal="center" vertical="center" textRotation="255" shrinkToFit="1"/>
      <protection hidden="1"/>
    </xf>
    <xf numFmtId="181" fontId="28" fillId="0" borderId="0" xfId="0" applyNumberFormat="1" applyFont="1" applyAlignment="1" applyProtection="1">
      <alignment horizontal="center" vertical="center" textRotation="255" shrinkToFit="1"/>
      <protection hidden="1"/>
    </xf>
    <xf numFmtId="181" fontId="28" fillId="0" borderId="10" xfId="0" applyNumberFormat="1" applyFont="1" applyBorder="1" applyAlignment="1" applyProtection="1">
      <alignment horizontal="center" vertical="center" textRotation="255" shrinkToFit="1"/>
      <protection hidden="1"/>
    </xf>
    <xf numFmtId="181" fontId="28" fillId="0" borderId="17" xfId="0" applyNumberFormat="1" applyFont="1" applyBorder="1" applyAlignment="1" applyProtection="1">
      <alignment horizontal="center" vertical="center" textRotation="255" shrinkToFit="1"/>
      <protection hidden="1"/>
    </xf>
    <xf numFmtId="181" fontId="28" fillId="0" borderId="18" xfId="0" applyNumberFormat="1" applyFont="1" applyBorder="1" applyAlignment="1" applyProtection="1">
      <alignment horizontal="center" vertical="center" textRotation="255" shrinkToFit="1"/>
      <protection hidden="1"/>
    </xf>
    <xf numFmtId="181" fontId="28" fillId="0" borderId="13" xfId="0" applyNumberFormat="1" applyFont="1" applyBorder="1" applyAlignment="1" applyProtection="1">
      <alignment horizontal="center" vertical="center" textRotation="255" shrinkToFit="1"/>
      <protection hidden="1"/>
    </xf>
    <xf numFmtId="181" fontId="22" fillId="0" borderId="1" xfId="0" applyNumberFormat="1" applyFont="1" applyBorder="1" applyAlignment="1" applyProtection="1">
      <alignment horizontal="center" vertical="center"/>
      <protection hidden="1"/>
    </xf>
    <xf numFmtId="181" fontId="54" fillId="0" borderId="17" xfId="0" applyNumberFormat="1" applyFont="1" applyBorder="1" applyAlignment="1" applyProtection="1">
      <alignment horizontal="center" vertical="center" wrapText="1"/>
      <protection hidden="1"/>
    </xf>
    <xf numFmtId="181" fontId="54" fillId="0" borderId="18" xfId="0" applyNumberFormat="1" applyFont="1" applyBorder="1" applyAlignment="1" applyProtection="1">
      <alignment horizontal="center" vertical="center" wrapText="1"/>
      <protection hidden="1"/>
    </xf>
    <xf numFmtId="181" fontId="59" fillId="0" borderId="17" xfId="0" applyNumberFormat="1" applyFont="1" applyBorder="1" applyAlignment="1" applyProtection="1">
      <alignment horizontal="left" vertical="center" wrapText="1" indent="1"/>
      <protection hidden="1"/>
    </xf>
    <xf numFmtId="181" fontId="59" fillId="0" borderId="18" xfId="0" applyNumberFormat="1" applyFont="1" applyBorder="1" applyAlignment="1" applyProtection="1">
      <alignment horizontal="left" vertical="center" wrapText="1" indent="1"/>
      <protection hidden="1"/>
    </xf>
    <xf numFmtId="181" fontId="59" fillId="0" borderId="13" xfId="0" applyNumberFormat="1" applyFont="1" applyBorder="1" applyAlignment="1" applyProtection="1">
      <alignment horizontal="left" vertical="center" wrapText="1" indent="1"/>
      <protection hidden="1"/>
    </xf>
    <xf numFmtId="181" fontId="59" fillId="0" borderId="92" xfId="0" applyNumberFormat="1" applyFont="1" applyBorder="1" applyAlignment="1" applyProtection="1">
      <alignment horizontal="left" vertical="center" wrapText="1" indent="1"/>
      <protection hidden="1"/>
    </xf>
    <xf numFmtId="181" fontId="59" fillId="0" borderId="93" xfId="0" applyNumberFormat="1" applyFont="1" applyBorder="1" applyAlignment="1" applyProtection="1">
      <alignment horizontal="left" vertical="center" wrapText="1" indent="1"/>
      <protection hidden="1"/>
    </xf>
    <xf numFmtId="181" fontId="59" fillId="0" borderId="94" xfId="0" applyNumberFormat="1" applyFont="1" applyBorder="1" applyAlignment="1" applyProtection="1">
      <alignment horizontal="left" vertical="center" wrapText="1" indent="1"/>
      <protection hidden="1"/>
    </xf>
    <xf numFmtId="181" fontId="55" fillId="0" borderId="20" xfId="0" applyNumberFormat="1" applyFont="1" applyBorder="1" applyAlignment="1" applyProtection="1">
      <alignment horizontal="center" vertical="center" wrapText="1"/>
      <protection hidden="1"/>
    </xf>
    <xf numFmtId="181" fontId="55" fillId="0" borderId="21" xfId="0" applyNumberFormat="1" applyFont="1" applyBorder="1" applyAlignment="1" applyProtection="1">
      <alignment horizontal="center" vertical="center" wrapText="1"/>
      <protection hidden="1"/>
    </xf>
    <xf numFmtId="181" fontId="55" fillId="0" borderId="19" xfId="0" applyNumberFormat="1" applyFont="1" applyBorder="1" applyAlignment="1" applyProtection="1">
      <alignment horizontal="center" vertical="center" wrapText="1"/>
      <protection hidden="1"/>
    </xf>
    <xf numFmtId="0" fontId="57" fillId="0" borderId="62" xfId="1" applyNumberFormat="1" applyFont="1" applyFill="1" applyBorder="1" applyAlignment="1" applyProtection="1">
      <alignment horizontal="center" vertical="center"/>
      <protection hidden="1"/>
    </xf>
    <xf numFmtId="181" fontId="55" fillId="0" borderId="74" xfId="0" applyNumberFormat="1" applyFont="1" applyBorder="1" applyAlignment="1" applyProtection="1">
      <alignment horizontal="center" vertical="center" wrapText="1"/>
      <protection hidden="1"/>
    </xf>
    <xf numFmtId="181" fontId="55" fillId="0" borderId="69" xfId="0" applyNumberFormat="1" applyFont="1" applyBorder="1" applyAlignment="1" applyProtection="1">
      <alignment horizontal="center" vertical="center" wrapText="1"/>
      <protection hidden="1"/>
    </xf>
    <xf numFmtId="181" fontId="55" fillId="0" borderId="91" xfId="0" applyNumberFormat="1" applyFont="1" applyBorder="1" applyAlignment="1" applyProtection="1">
      <alignment horizontal="center" vertical="center" wrapText="1"/>
      <protection hidden="1"/>
    </xf>
    <xf numFmtId="181" fontId="55" fillId="0" borderId="20" xfId="1" applyNumberFormat="1" applyFont="1" applyFill="1" applyBorder="1" applyAlignment="1" applyProtection="1">
      <alignment horizontal="center" vertical="center" textRotation="255"/>
      <protection hidden="1"/>
    </xf>
    <xf numFmtId="181" fontId="55" fillId="0" borderId="19" xfId="1" applyNumberFormat="1" applyFont="1" applyFill="1" applyBorder="1" applyAlignment="1" applyProtection="1">
      <alignment horizontal="center" vertical="center" textRotation="255"/>
      <protection hidden="1"/>
    </xf>
    <xf numFmtId="181" fontId="55" fillId="0" borderId="17" xfId="1" applyNumberFormat="1" applyFont="1" applyFill="1" applyBorder="1" applyAlignment="1" applyProtection="1">
      <alignment horizontal="center" vertical="center" textRotation="255"/>
      <protection hidden="1"/>
    </xf>
    <xf numFmtId="181" fontId="55" fillId="0" borderId="13" xfId="1" applyNumberFormat="1" applyFont="1" applyFill="1" applyBorder="1" applyAlignment="1" applyProtection="1">
      <alignment horizontal="center" vertical="center" textRotation="255"/>
      <protection hidden="1"/>
    </xf>
    <xf numFmtId="181" fontId="60" fillId="0" borderId="20" xfId="1" applyNumberFormat="1" applyFont="1" applyFill="1" applyBorder="1" applyAlignment="1" applyProtection="1">
      <alignment horizontal="center" vertical="center"/>
      <protection hidden="1"/>
    </xf>
    <xf numFmtId="181" fontId="60" fillId="0" borderId="21" xfId="1" applyNumberFormat="1" applyFont="1" applyFill="1" applyBorder="1" applyAlignment="1" applyProtection="1">
      <alignment horizontal="center" vertical="center"/>
      <protection hidden="1"/>
    </xf>
    <xf numFmtId="181" fontId="60" fillId="0" borderId="17" xfId="1" applyNumberFormat="1" applyFont="1" applyFill="1" applyBorder="1" applyAlignment="1" applyProtection="1">
      <alignment horizontal="center" vertical="center"/>
      <protection hidden="1"/>
    </xf>
    <xf numFmtId="181" fontId="60" fillId="0" borderId="18" xfId="1" applyNumberFormat="1" applyFont="1" applyFill="1" applyBorder="1" applyAlignment="1" applyProtection="1">
      <alignment horizontal="center" vertical="center"/>
      <protection hidden="1"/>
    </xf>
    <xf numFmtId="181" fontId="55" fillId="0" borderId="1" xfId="0" applyNumberFormat="1" applyFont="1" applyBorder="1" applyAlignment="1" applyProtection="1">
      <alignment horizontal="center" vertical="center" wrapText="1"/>
      <protection hidden="1"/>
    </xf>
    <xf numFmtId="181" fontId="55" fillId="0" borderId="14" xfId="0" applyNumberFormat="1" applyFont="1" applyBorder="1" applyAlignment="1" applyProtection="1">
      <alignment horizontal="center" vertical="center" wrapText="1"/>
      <protection hidden="1"/>
    </xf>
    <xf numFmtId="181" fontId="55" fillId="0" borderId="16" xfId="1" applyNumberFormat="1" applyFont="1" applyFill="1" applyBorder="1" applyAlignment="1" applyProtection="1">
      <alignment horizontal="center" vertical="center" textRotation="255"/>
      <protection hidden="1"/>
    </xf>
    <xf numFmtId="181" fontId="55" fillId="0" borderId="10" xfId="1" applyNumberFormat="1" applyFont="1" applyFill="1" applyBorder="1" applyAlignment="1" applyProtection="1">
      <alignment horizontal="center" vertical="center" textRotation="255"/>
      <protection hidden="1"/>
    </xf>
    <xf numFmtId="181" fontId="60" fillId="0" borderId="16" xfId="1" applyNumberFormat="1" applyFont="1" applyFill="1" applyBorder="1" applyAlignment="1" applyProtection="1">
      <alignment horizontal="center" vertical="center"/>
      <protection hidden="1"/>
    </xf>
    <xf numFmtId="181" fontId="60" fillId="0" borderId="0" xfId="1" applyNumberFormat="1" applyFont="1" applyFill="1" applyBorder="1" applyAlignment="1" applyProtection="1">
      <alignment horizontal="center" vertical="center"/>
      <protection hidden="1"/>
    </xf>
    <xf numFmtId="181" fontId="65" fillId="0" borderId="11" xfId="1" applyNumberFormat="1" applyFont="1" applyFill="1" applyBorder="1" applyAlignment="1" applyProtection="1">
      <alignment horizontal="center" vertical="center" wrapText="1"/>
      <protection hidden="1"/>
    </xf>
    <xf numFmtId="181" fontId="65" fillId="0" borderId="12" xfId="1" applyNumberFormat="1" applyFont="1" applyFill="1" applyBorder="1" applyAlignment="1" applyProtection="1">
      <alignment horizontal="center" vertical="center" wrapText="1"/>
      <protection hidden="1"/>
    </xf>
    <xf numFmtId="181" fontId="65" fillId="0" borderId="22" xfId="1" applyNumberFormat="1" applyFont="1" applyFill="1" applyBorder="1" applyAlignment="1" applyProtection="1">
      <alignment horizontal="center" vertical="center" wrapText="1"/>
      <protection hidden="1"/>
    </xf>
    <xf numFmtId="181" fontId="55" fillId="0" borderId="11" xfId="0" applyNumberFormat="1" applyFont="1" applyBorder="1" applyAlignment="1" applyProtection="1">
      <alignment horizontal="center" vertical="center" wrapText="1"/>
      <protection hidden="1"/>
    </xf>
    <xf numFmtId="181" fontId="55" fillId="0" borderId="12" xfId="0" applyNumberFormat="1" applyFont="1" applyBorder="1" applyAlignment="1" applyProtection="1">
      <alignment horizontal="center" vertical="center" wrapText="1"/>
      <protection hidden="1"/>
    </xf>
    <xf numFmtId="181" fontId="55" fillId="0" borderId="22" xfId="0" applyNumberFormat="1" applyFont="1" applyBorder="1" applyAlignment="1" applyProtection="1">
      <alignment horizontal="center" vertical="center" wrapText="1"/>
      <protection hidden="1"/>
    </xf>
    <xf numFmtId="181" fontId="55" fillId="0" borderId="71" xfId="0" applyNumberFormat="1" applyFont="1" applyBorder="1" applyAlignment="1" applyProtection="1">
      <alignment horizontal="center" vertical="center" wrapText="1"/>
      <protection hidden="1"/>
    </xf>
    <xf numFmtId="181" fontId="54" fillId="0" borderId="95" xfId="0" applyNumberFormat="1" applyFont="1" applyBorder="1" applyAlignment="1" applyProtection="1">
      <alignment horizontal="center" vertical="center" textRotation="255" wrapText="1"/>
      <protection hidden="1"/>
    </xf>
    <xf numFmtId="181" fontId="54" fillId="0" borderId="73" xfId="0" applyNumberFormat="1" applyFont="1" applyBorder="1" applyAlignment="1" applyProtection="1">
      <alignment horizontal="center" vertical="center" textRotation="255" wrapText="1"/>
      <protection hidden="1"/>
    </xf>
    <xf numFmtId="181" fontId="54" fillId="0" borderId="77" xfId="0" applyNumberFormat="1" applyFont="1" applyBorder="1" applyAlignment="1" applyProtection="1">
      <alignment horizontal="center" vertical="center" textRotation="255" wrapText="1"/>
      <protection hidden="1"/>
    </xf>
    <xf numFmtId="181" fontId="54" fillId="0" borderId="68" xfId="0" applyNumberFormat="1" applyFont="1" applyBorder="1" applyAlignment="1" applyProtection="1">
      <alignment horizontal="center" vertical="center" textRotation="255" wrapText="1"/>
      <protection hidden="1"/>
    </xf>
    <xf numFmtId="181" fontId="54" fillId="0" borderId="96" xfId="0" applyNumberFormat="1" applyFont="1" applyBorder="1" applyAlignment="1" applyProtection="1">
      <alignment horizontal="center" vertical="center" textRotation="255" wrapText="1"/>
      <protection hidden="1"/>
    </xf>
    <xf numFmtId="181" fontId="54" fillId="0" borderId="90" xfId="0" applyNumberFormat="1" applyFont="1" applyBorder="1" applyAlignment="1" applyProtection="1">
      <alignment horizontal="center" vertical="center" textRotation="255" wrapText="1"/>
      <protection hidden="1"/>
    </xf>
    <xf numFmtId="181" fontId="54" fillId="0" borderId="20" xfId="0" applyNumberFormat="1" applyFont="1" applyBorder="1" applyAlignment="1" applyProtection="1">
      <alignment horizontal="center" vertical="center" textRotation="255" wrapText="1"/>
      <protection hidden="1"/>
    </xf>
    <xf numFmtId="181" fontId="54" fillId="0" borderId="19" xfId="0" applyNumberFormat="1" applyFont="1" applyBorder="1" applyAlignment="1" applyProtection="1">
      <alignment horizontal="center" vertical="center" textRotation="255" wrapText="1"/>
      <protection hidden="1"/>
    </xf>
    <xf numFmtId="181" fontId="54" fillId="0" borderId="16" xfId="0" applyNumberFormat="1" applyFont="1" applyBorder="1" applyAlignment="1" applyProtection="1">
      <alignment horizontal="center" vertical="center" textRotation="255" wrapText="1"/>
      <protection hidden="1"/>
    </xf>
    <xf numFmtId="181" fontId="54" fillId="0" borderId="10" xfId="0" applyNumberFormat="1" applyFont="1" applyBorder="1" applyAlignment="1" applyProtection="1">
      <alignment horizontal="center" vertical="center" textRotation="255" wrapText="1"/>
      <protection hidden="1"/>
    </xf>
    <xf numFmtId="181" fontId="65" fillId="0" borderId="20" xfId="1" applyNumberFormat="1" applyFont="1" applyFill="1" applyBorder="1" applyAlignment="1" applyProtection="1">
      <alignment horizontal="left" vertical="center" wrapText="1"/>
      <protection hidden="1"/>
    </xf>
    <xf numFmtId="181" fontId="65" fillId="0" borderId="21" xfId="1" applyNumberFormat="1" applyFont="1" applyFill="1" applyBorder="1" applyAlignment="1" applyProtection="1">
      <alignment horizontal="left" vertical="center" wrapText="1"/>
      <protection hidden="1"/>
    </xf>
    <xf numFmtId="181" fontId="65" fillId="0" borderId="19" xfId="1" applyNumberFormat="1" applyFont="1" applyFill="1" applyBorder="1" applyAlignment="1" applyProtection="1">
      <alignment horizontal="left" vertical="center" wrapText="1"/>
      <protection hidden="1"/>
    </xf>
    <xf numFmtId="181" fontId="65" fillId="0" borderId="17" xfId="1" applyNumberFormat="1" applyFont="1" applyFill="1" applyBorder="1" applyAlignment="1" applyProtection="1">
      <alignment horizontal="left" vertical="center" wrapText="1"/>
      <protection hidden="1"/>
    </xf>
    <xf numFmtId="181" fontId="65" fillId="0" borderId="18" xfId="1" applyNumberFormat="1" applyFont="1" applyFill="1" applyBorder="1" applyAlignment="1" applyProtection="1">
      <alignment horizontal="left" vertical="center" wrapText="1"/>
      <protection hidden="1"/>
    </xf>
    <xf numFmtId="181" fontId="65" fillId="0" borderId="13" xfId="1" applyNumberFormat="1" applyFont="1" applyFill="1" applyBorder="1" applyAlignment="1" applyProtection="1">
      <alignment horizontal="left" vertical="center" wrapText="1"/>
      <protection hidden="1"/>
    </xf>
    <xf numFmtId="181" fontId="23" fillId="0" borderId="20" xfId="0" applyNumberFormat="1" applyFont="1" applyBorder="1" applyAlignment="1" applyProtection="1">
      <alignment horizontal="left" vertical="center" wrapText="1" indent="1"/>
      <protection hidden="1"/>
    </xf>
    <xf numFmtId="181" fontId="23" fillId="0" borderId="21" xfId="0" applyNumberFormat="1" applyFont="1" applyBorder="1" applyAlignment="1" applyProtection="1">
      <alignment horizontal="left" vertical="center" wrapText="1" indent="1"/>
      <protection hidden="1"/>
    </xf>
    <xf numFmtId="181" fontId="25" fillId="0" borderId="20" xfId="1" applyNumberFormat="1" applyFont="1" applyFill="1" applyBorder="1" applyAlignment="1" applyProtection="1">
      <alignment horizontal="center" vertical="center" textRotation="255"/>
      <protection hidden="1"/>
    </xf>
    <xf numFmtId="181" fontId="25" fillId="0" borderId="19" xfId="1" applyNumberFormat="1" applyFont="1" applyFill="1" applyBorder="1" applyAlignment="1" applyProtection="1">
      <alignment horizontal="center" vertical="center" textRotation="255"/>
      <protection hidden="1"/>
    </xf>
    <xf numFmtId="181" fontId="25" fillId="0" borderId="16" xfId="1" applyNumberFormat="1" applyFont="1" applyFill="1" applyBorder="1" applyAlignment="1" applyProtection="1">
      <alignment horizontal="center" vertical="center" textRotation="255"/>
      <protection hidden="1"/>
    </xf>
    <xf numFmtId="181" fontId="25" fillId="0" borderId="10" xfId="1" applyNumberFormat="1" applyFont="1" applyFill="1" applyBorder="1" applyAlignment="1" applyProtection="1">
      <alignment horizontal="center" vertical="center" textRotation="255"/>
      <protection hidden="1"/>
    </xf>
    <xf numFmtId="181" fontId="25" fillId="0" borderId="17" xfId="1" applyNumberFormat="1" applyFont="1" applyFill="1" applyBorder="1" applyAlignment="1" applyProtection="1">
      <alignment horizontal="center" vertical="center" textRotation="255"/>
      <protection hidden="1"/>
    </xf>
    <xf numFmtId="181" fontId="25" fillId="0" borderId="13" xfId="1" applyNumberFormat="1" applyFont="1" applyFill="1" applyBorder="1" applyAlignment="1" applyProtection="1">
      <alignment horizontal="center" vertical="center" textRotation="255"/>
      <protection hidden="1"/>
    </xf>
    <xf numFmtId="181" fontId="25" fillId="0" borderId="20" xfId="1" applyNumberFormat="1" applyFont="1" applyFill="1" applyBorder="1" applyAlignment="1" applyProtection="1">
      <alignment horizontal="center" vertical="center" wrapText="1"/>
      <protection hidden="1"/>
    </xf>
    <xf numFmtId="181" fontId="25" fillId="0" borderId="21" xfId="1" applyNumberFormat="1" applyFont="1" applyFill="1" applyBorder="1" applyAlignment="1" applyProtection="1">
      <alignment horizontal="center" vertical="center" wrapText="1"/>
      <protection hidden="1"/>
    </xf>
    <xf numFmtId="181" fontId="25" fillId="0" borderId="19" xfId="1" applyNumberFormat="1" applyFont="1" applyFill="1" applyBorder="1" applyAlignment="1" applyProtection="1">
      <alignment horizontal="center" vertical="center" wrapText="1"/>
      <protection hidden="1"/>
    </xf>
    <xf numFmtId="181" fontId="25" fillId="0" borderId="16" xfId="1" applyNumberFormat="1" applyFont="1" applyFill="1" applyBorder="1" applyAlignment="1" applyProtection="1">
      <alignment horizontal="center" vertical="center" wrapText="1"/>
      <protection hidden="1"/>
    </xf>
    <xf numFmtId="181" fontId="25" fillId="0" borderId="0" xfId="1" applyNumberFormat="1" applyFont="1" applyFill="1" applyBorder="1" applyAlignment="1" applyProtection="1">
      <alignment horizontal="center" vertical="center" wrapText="1"/>
      <protection hidden="1"/>
    </xf>
    <xf numFmtId="181" fontId="25" fillId="0" borderId="10" xfId="1" applyNumberFormat="1" applyFont="1" applyFill="1" applyBorder="1" applyAlignment="1" applyProtection="1">
      <alignment horizontal="center" vertical="center" wrapText="1"/>
      <protection hidden="1"/>
    </xf>
    <xf numFmtId="181" fontId="25" fillId="0" borderId="17" xfId="1" applyNumberFormat="1" applyFont="1" applyFill="1" applyBorder="1" applyAlignment="1" applyProtection="1">
      <alignment horizontal="center" vertical="center" wrapText="1"/>
      <protection hidden="1"/>
    </xf>
    <xf numFmtId="181" fontId="25" fillId="0" borderId="18" xfId="1" applyNumberFormat="1" applyFont="1" applyFill="1" applyBorder="1" applyAlignment="1" applyProtection="1">
      <alignment horizontal="center" vertical="center" wrapText="1"/>
      <protection hidden="1"/>
    </xf>
    <xf numFmtId="181" fontId="25" fillId="0" borderId="13" xfId="1" applyNumberFormat="1" applyFont="1" applyFill="1" applyBorder="1" applyAlignment="1" applyProtection="1">
      <alignment horizontal="center" vertical="center" wrapText="1"/>
      <protection hidden="1"/>
    </xf>
    <xf numFmtId="181" fontId="26" fillId="0" borderId="20" xfId="1" applyNumberFormat="1" applyFont="1" applyFill="1" applyBorder="1" applyAlignment="1" applyProtection="1">
      <alignment horizontal="right" vertical="center" wrapText="1"/>
      <protection hidden="1"/>
    </xf>
    <xf numFmtId="181" fontId="26" fillId="0" borderId="21" xfId="1" applyNumberFormat="1" applyFont="1" applyFill="1" applyBorder="1" applyAlignment="1" applyProtection="1">
      <alignment horizontal="right" vertical="center" wrapText="1"/>
      <protection hidden="1"/>
    </xf>
    <xf numFmtId="181" fontId="26" fillId="0" borderId="19" xfId="1" applyNumberFormat="1" applyFont="1" applyFill="1" applyBorder="1" applyAlignment="1" applyProtection="1">
      <alignment horizontal="right" vertical="center" wrapText="1"/>
      <protection hidden="1"/>
    </xf>
    <xf numFmtId="181" fontId="19" fillId="0" borderId="117" xfId="0" applyNumberFormat="1" applyFont="1" applyBorder="1" applyAlignment="1" applyProtection="1">
      <alignment horizontal="center" vertical="center" wrapText="1"/>
      <protection hidden="1"/>
    </xf>
    <xf numFmtId="181" fontId="19" fillId="0" borderId="118" xfId="0" applyNumberFormat="1" applyFont="1" applyBorder="1" applyAlignment="1" applyProtection="1">
      <alignment horizontal="center" vertical="center" wrapText="1"/>
      <protection hidden="1"/>
    </xf>
    <xf numFmtId="181" fontId="19" fillId="0" borderId="119" xfId="0" applyNumberFormat="1" applyFont="1" applyBorder="1" applyAlignment="1" applyProtection="1">
      <alignment horizontal="center" vertical="center" wrapText="1"/>
      <protection hidden="1"/>
    </xf>
    <xf numFmtId="181" fontId="19" fillId="0" borderId="17" xfId="0" applyNumberFormat="1" applyFont="1" applyBorder="1" applyAlignment="1" applyProtection="1">
      <alignment horizontal="center" vertical="center" wrapText="1"/>
      <protection hidden="1"/>
    </xf>
    <xf numFmtId="181" fontId="19" fillId="0" borderId="18" xfId="0" applyNumberFormat="1" applyFont="1" applyBorder="1" applyAlignment="1" applyProtection="1">
      <alignment horizontal="center" vertical="center" wrapText="1"/>
      <protection hidden="1"/>
    </xf>
    <xf numFmtId="181" fontId="19" fillId="0" borderId="13" xfId="0" applyNumberFormat="1" applyFont="1" applyBorder="1" applyAlignment="1" applyProtection="1">
      <alignment horizontal="center" vertical="center" wrapText="1"/>
      <protection hidden="1"/>
    </xf>
    <xf numFmtId="3" fontId="53" fillId="0" borderId="16" xfId="1" applyNumberFormat="1" applyFont="1" applyFill="1" applyBorder="1" applyAlignment="1" applyProtection="1">
      <alignment horizontal="right" vertical="center" wrapText="1"/>
      <protection hidden="1"/>
    </xf>
    <xf numFmtId="3" fontId="53" fillId="0" borderId="0" xfId="1" applyNumberFormat="1" applyFont="1" applyFill="1" applyBorder="1" applyAlignment="1" applyProtection="1">
      <alignment horizontal="right" vertical="center" wrapText="1"/>
      <protection hidden="1"/>
    </xf>
    <xf numFmtId="3" fontId="53" fillId="0" borderId="10" xfId="1" applyNumberFormat="1" applyFont="1" applyFill="1" applyBorder="1" applyAlignment="1" applyProtection="1">
      <alignment horizontal="right" vertical="center" wrapText="1"/>
      <protection hidden="1"/>
    </xf>
    <xf numFmtId="3" fontId="53" fillId="0" borderId="17" xfId="1" applyNumberFormat="1" applyFont="1" applyFill="1" applyBorder="1" applyAlignment="1" applyProtection="1">
      <alignment horizontal="right" vertical="center" wrapText="1"/>
      <protection hidden="1"/>
    </xf>
    <xf numFmtId="3" fontId="53" fillId="0" borderId="18" xfId="1" applyNumberFormat="1" applyFont="1" applyFill="1" applyBorder="1" applyAlignment="1" applyProtection="1">
      <alignment horizontal="right" vertical="center" wrapText="1"/>
      <protection hidden="1"/>
    </xf>
    <xf numFmtId="3" fontId="53" fillId="0" borderId="13" xfId="1" applyNumberFormat="1" applyFont="1" applyFill="1" applyBorder="1" applyAlignment="1" applyProtection="1">
      <alignment horizontal="right" vertical="center" wrapText="1"/>
      <protection hidden="1"/>
    </xf>
    <xf numFmtId="181" fontId="26" fillId="0" borderId="16" xfId="0" applyNumberFormat="1" applyFont="1" applyBorder="1" applyAlignment="1" applyProtection="1">
      <alignment horizontal="center" vertical="center" wrapText="1"/>
      <protection hidden="1"/>
    </xf>
    <xf numFmtId="181" fontId="26" fillId="0" borderId="0" xfId="0" applyNumberFormat="1" applyFont="1" applyAlignment="1" applyProtection="1">
      <alignment horizontal="center" vertical="center" wrapText="1"/>
      <protection hidden="1"/>
    </xf>
    <xf numFmtId="181" fontId="26" fillId="0" borderId="10" xfId="0" applyNumberFormat="1" applyFont="1" applyBorder="1" applyAlignment="1" applyProtection="1">
      <alignment horizontal="center" vertical="center" wrapText="1"/>
      <protection hidden="1"/>
    </xf>
    <xf numFmtId="181" fontId="26" fillId="0" borderId="17" xfId="0" applyNumberFormat="1" applyFont="1" applyBorder="1" applyAlignment="1" applyProtection="1">
      <alignment horizontal="center" vertical="center" wrapText="1"/>
      <protection hidden="1"/>
    </xf>
    <xf numFmtId="181" fontId="26" fillId="0" borderId="18" xfId="0" applyNumberFormat="1" applyFont="1" applyBorder="1" applyAlignment="1" applyProtection="1">
      <alignment horizontal="center" vertical="center" wrapText="1"/>
      <protection hidden="1"/>
    </xf>
    <xf numFmtId="181" fontId="26" fillId="0" borderId="13" xfId="0" applyNumberFormat="1" applyFont="1" applyBorder="1" applyAlignment="1" applyProtection="1">
      <alignment horizontal="center" vertical="center" wrapText="1"/>
      <protection hidden="1"/>
    </xf>
    <xf numFmtId="181" fontId="20" fillId="0" borderId="20" xfId="0" applyNumberFormat="1" applyFont="1" applyBorder="1" applyAlignment="1" applyProtection="1">
      <alignment horizontal="center" vertical="center" wrapText="1"/>
      <protection hidden="1"/>
    </xf>
    <xf numFmtId="181" fontId="20" fillId="0" borderId="21" xfId="0" applyNumberFormat="1" applyFont="1" applyBorder="1" applyAlignment="1" applyProtection="1">
      <alignment horizontal="center" vertical="center" wrapText="1"/>
      <protection hidden="1"/>
    </xf>
    <xf numFmtId="181" fontId="20" fillId="0" borderId="17" xfId="0" applyNumberFormat="1" applyFont="1" applyBorder="1" applyAlignment="1" applyProtection="1">
      <alignment horizontal="center" vertical="center" wrapText="1"/>
      <protection hidden="1"/>
    </xf>
    <xf numFmtId="181" fontId="20" fillId="0" borderId="18" xfId="0" applyNumberFormat="1" applyFont="1" applyBorder="1" applyAlignment="1" applyProtection="1">
      <alignment horizontal="center" vertical="center" wrapText="1"/>
      <protection hidden="1"/>
    </xf>
    <xf numFmtId="181" fontId="20" fillId="0" borderId="19" xfId="0" applyNumberFormat="1" applyFont="1" applyBorder="1" applyAlignment="1" applyProtection="1">
      <alignment horizontal="center" vertical="center" wrapText="1"/>
      <protection hidden="1"/>
    </xf>
    <xf numFmtId="181" fontId="20" fillId="0" borderId="13" xfId="0" applyNumberFormat="1" applyFont="1" applyBorder="1" applyAlignment="1" applyProtection="1">
      <alignment horizontal="center" vertical="center" wrapText="1"/>
      <protection hidden="1"/>
    </xf>
    <xf numFmtId="181" fontId="44" fillId="0" borderId="20" xfId="1" applyNumberFormat="1" applyFont="1" applyFill="1" applyBorder="1" applyAlignment="1" applyProtection="1">
      <alignment horizontal="center" vertical="center" wrapText="1"/>
      <protection hidden="1"/>
    </xf>
    <xf numFmtId="181" fontId="44" fillId="0" borderId="21" xfId="1" applyNumberFormat="1" applyFont="1" applyFill="1" applyBorder="1" applyAlignment="1" applyProtection="1">
      <alignment horizontal="center" vertical="center" wrapText="1"/>
      <protection hidden="1"/>
    </xf>
    <xf numFmtId="181" fontId="44" fillId="0" borderId="19" xfId="1" applyNumberFormat="1" applyFont="1" applyFill="1" applyBorder="1" applyAlignment="1" applyProtection="1">
      <alignment horizontal="center" vertical="center" wrapText="1"/>
      <protection hidden="1"/>
    </xf>
    <xf numFmtId="181" fontId="44" fillId="0" borderId="17" xfId="1" applyNumberFormat="1" applyFont="1" applyFill="1" applyBorder="1" applyAlignment="1" applyProtection="1">
      <alignment horizontal="center" vertical="center" wrapText="1"/>
      <protection hidden="1"/>
    </xf>
    <xf numFmtId="181" fontId="44" fillId="0" borderId="18" xfId="1" applyNumberFormat="1" applyFont="1" applyFill="1" applyBorder="1" applyAlignment="1" applyProtection="1">
      <alignment horizontal="center" vertical="center" wrapText="1"/>
      <protection hidden="1"/>
    </xf>
    <xf numFmtId="181" fontId="44" fillId="0" borderId="13" xfId="1" applyNumberFormat="1" applyFont="1" applyFill="1" applyBorder="1" applyAlignment="1" applyProtection="1">
      <alignment horizontal="center" vertical="center" wrapText="1"/>
      <protection hidden="1"/>
    </xf>
    <xf numFmtId="181" fontId="24" fillId="0" borderId="20" xfId="0" applyNumberFormat="1" applyFont="1" applyBorder="1" applyAlignment="1" applyProtection="1">
      <alignment horizontal="right" vertical="center" wrapText="1"/>
      <protection hidden="1"/>
    </xf>
    <xf numFmtId="181" fontId="24" fillId="0" borderId="21" xfId="0" applyNumberFormat="1" applyFont="1" applyBorder="1" applyAlignment="1" applyProtection="1">
      <alignment horizontal="right" vertical="center" wrapText="1"/>
      <protection hidden="1"/>
    </xf>
    <xf numFmtId="181" fontId="24" fillId="0" borderId="19" xfId="0" applyNumberFormat="1" applyFont="1" applyBorder="1" applyAlignment="1" applyProtection="1">
      <alignment horizontal="right" vertical="center" wrapText="1"/>
      <protection hidden="1"/>
    </xf>
    <xf numFmtId="181" fontId="45" fillId="0" borderId="21" xfId="0" applyNumberFormat="1" applyFont="1" applyBorder="1" applyAlignment="1" applyProtection="1">
      <alignment horizontal="left" vertical="top" wrapText="1"/>
      <protection hidden="1"/>
    </xf>
    <xf numFmtId="181" fontId="45" fillId="0" borderId="0" xfId="0" applyNumberFormat="1" applyFont="1" applyAlignment="1" applyProtection="1">
      <alignment horizontal="left" vertical="top" wrapText="1"/>
      <protection hidden="1"/>
    </xf>
    <xf numFmtId="181" fontId="45" fillId="0" borderId="0" xfId="0" applyNumberFormat="1" applyFont="1" applyAlignment="1" applyProtection="1">
      <alignment horizontal="left" vertical="center"/>
      <protection hidden="1"/>
    </xf>
    <xf numFmtId="38" fontId="45" fillId="0" borderId="0" xfId="1" applyFont="1" applyFill="1" applyAlignment="1" applyProtection="1">
      <alignment horizontal="right" vertical="center" wrapText="1"/>
      <protection hidden="1"/>
    </xf>
    <xf numFmtId="181" fontId="45" fillId="0" borderId="0" xfId="0" applyNumberFormat="1" applyFont="1" applyAlignment="1" applyProtection="1">
      <alignment horizontal="center" vertical="center" wrapText="1"/>
      <protection hidden="1"/>
    </xf>
    <xf numFmtId="181" fontId="45" fillId="0" borderId="0" xfId="0" applyNumberFormat="1" applyFont="1" applyAlignment="1" applyProtection="1">
      <alignment horizontal="left" vertical="center" wrapText="1"/>
      <protection hidden="1"/>
    </xf>
    <xf numFmtId="181" fontId="45" fillId="0" borderId="10" xfId="0" applyNumberFormat="1" applyFont="1" applyBorder="1" applyAlignment="1" applyProtection="1">
      <alignment horizontal="left" vertical="center" wrapText="1"/>
      <protection hidden="1"/>
    </xf>
    <xf numFmtId="181" fontId="45" fillId="0" borderId="18" xfId="0" applyNumberFormat="1" applyFont="1" applyBorder="1" applyAlignment="1" applyProtection="1">
      <alignment horizontal="left" vertical="center" wrapText="1"/>
      <protection hidden="1"/>
    </xf>
    <xf numFmtId="181" fontId="45" fillId="0" borderId="13" xfId="0" applyNumberFormat="1" applyFont="1" applyBorder="1" applyAlignment="1" applyProtection="1">
      <alignment horizontal="left" vertical="center" wrapText="1"/>
      <protection hidden="1"/>
    </xf>
    <xf numFmtId="181" fontId="24" fillId="0" borderId="62" xfId="0" applyNumberFormat="1" applyFont="1" applyBorder="1" applyAlignment="1" applyProtection="1">
      <alignment horizontal="right" vertical="center"/>
      <protection hidden="1"/>
    </xf>
    <xf numFmtId="181" fontId="24" fillId="0" borderId="21" xfId="0" applyNumberFormat="1" applyFont="1" applyBorder="1" applyAlignment="1" applyProtection="1">
      <alignment horizontal="right" vertical="center"/>
      <protection hidden="1"/>
    </xf>
    <xf numFmtId="181" fontId="24" fillId="0" borderId="19" xfId="0" applyNumberFormat="1" applyFont="1" applyBorder="1" applyAlignment="1" applyProtection="1">
      <alignment horizontal="right" vertical="center"/>
      <protection hidden="1"/>
    </xf>
    <xf numFmtId="181" fontId="24" fillId="0" borderId="20" xfId="0" applyNumberFormat="1" applyFont="1" applyBorder="1" applyAlignment="1" applyProtection="1">
      <alignment horizontal="right" vertical="center"/>
      <protection hidden="1"/>
    </xf>
    <xf numFmtId="181" fontId="24" fillId="0" borderId="20" xfId="0" applyNumberFormat="1" applyFont="1" applyBorder="1" applyAlignment="1" applyProtection="1">
      <alignment horizontal="center" vertical="center"/>
      <protection hidden="1"/>
    </xf>
    <xf numFmtId="181" fontId="24" fillId="0" borderId="19" xfId="0" applyNumberFormat="1" applyFont="1" applyBorder="1" applyAlignment="1" applyProtection="1">
      <alignment horizontal="center" vertical="center"/>
      <protection hidden="1"/>
    </xf>
    <xf numFmtId="181" fontId="26" fillId="0" borderId="62" xfId="0" applyNumberFormat="1" applyFont="1" applyBorder="1" applyAlignment="1" applyProtection="1">
      <alignment horizontal="right" vertical="center"/>
      <protection hidden="1"/>
    </xf>
    <xf numFmtId="181" fontId="26" fillId="0" borderId="21" xfId="0" applyNumberFormat="1" applyFont="1" applyBorder="1" applyAlignment="1" applyProtection="1">
      <alignment horizontal="right" vertical="center"/>
      <protection hidden="1"/>
    </xf>
    <xf numFmtId="181" fontId="26" fillId="0" borderId="19" xfId="0" applyNumberFormat="1" applyFont="1" applyBorder="1" applyAlignment="1" applyProtection="1">
      <alignment horizontal="right" vertical="center"/>
      <protection hidden="1"/>
    </xf>
    <xf numFmtId="181" fontId="24" fillId="0" borderId="16" xfId="0" applyNumberFormat="1" applyFont="1" applyBorder="1" applyAlignment="1" applyProtection="1">
      <alignment horizontal="center" vertical="center"/>
      <protection hidden="1"/>
    </xf>
    <xf numFmtId="181" fontId="24" fillId="0" borderId="10" xfId="0" applyNumberFormat="1" applyFont="1" applyBorder="1" applyAlignment="1" applyProtection="1">
      <alignment horizontal="center" vertical="center"/>
      <protection hidden="1"/>
    </xf>
    <xf numFmtId="181" fontId="24" fillId="0" borderId="130" xfId="0" applyNumberFormat="1" applyFont="1" applyBorder="1" applyAlignment="1" applyProtection="1">
      <alignment horizontal="right" vertical="center"/>
      <protection hidden="1"/>
    </xf>
    <xf numFmtId="181" fontId="57" fillId="0" borderId="12" xfId="0" applyNumberFormat="1" applyFont="1" applyBorder="1" applyAlignment="1" applyProtection="1">
      <alignment horizontal="left" vertical="center"/>
      <protection hidden="1"/>
    </xf>
    <xf numFmtId="181" fontId="57" fillId="0" borderId="22" xfId="0" applyNumberFormat="1" applyFont="1" applyBorder="1" applyAlignment="1" applyProtection="1">
      <alignment horizontal="left" vertical="center"/>
      <protection hidden="1"/>
    </xf>
    <xf numFmtId="181" fontId="54" fillId="0" borderId="20" xfId="0" applyNumberFormat="1" applyFont="1" applyBorder="1" applyAlignment="1" applyProtection="1">
      <alignment horizontal="center" vertical="center" textRotation="255"/>
      <protection hidden="1"/>
    </xf>
    <xf numFmtId="181" fontId="54" fillId="0" borderId="19" xfId="0" applyNumberFormat="1" applyFont="1" applyBorder="1" applyAlignment="1" applyProtection="1">
      <alignment horizontal="center" vertical="center" textRotation="255"/>
      <protection hidden="1"/>
    </xf>
    <xf numFmtId="181" fontId="54" fillId="0" borderId="17" xfId="0" applyNumberFormat="1" applyFont="1" applyBorder="1" applyAlignment="1" applyProtection="1">
      <alignment horizontal="center" vertical="center" textRotation="255"/>
      <protection hidden="1"/>
    </xf>
    <xf numFmtId="181" fontId="54" fillId="0" borderId="13" xfId="0" applyNumberFormat="1" applyFont="1" applyBorder="1" applyAlignment="1" applyProtection="1">
      <alignment horizontal="center" vertical="center" textRotation="255"/>
      <protection hidden="1"/>
    </xf>
    <xf numFmtId="181" fontId="53" fillId="0" borderId="12" xfId="0" applyNumberFormat="1" applyFont="1" applyBorder="1" applyAlignment="1" applyProtection="1">
      <alignment horizontal="right" vertical="center" indent="1" shrinkToFit="1"/>
      <protection hidden="1"/>
    </xf>
    <xf numFmtId="181" fontId="53" fillId="0" borderId="12" xfId="0" applyNumberFormat="1" applyFont="1" applyBorder="1" applyAlignment="1" applyProtection="1">
      <alignment horizontal="left" vertical="center" shrinkToFit="1"/>
      <protection hidden="1"/>
    </xf>
    <xf numFmtId="181" fontId="53" fillId="0" borderId="22" xfId="0" applyNumberFormat="1" applyFont="1" applyBorder="1" applyAlignment="1" applyProtection="1">
      <alignment horizontal="left" vertical="center" shrinkToFit="1"/>
      <protection hidden="1"/>
    </xf>
    <xf numFmtId="181" fontId="60" fillId="0" borderId="12" xfId="0" applyNumberFormat="1" applyFont="1" applyBorder="1" applyAlignment="1" applyProtection="1">
      <alignment horizontal="right" vertical="center" indent="1" shrinkToFit="1"/>
      <protection hidden="1"/>
    </xf>
    <xf numFmtId="181" fontId="60" fillId="0" borderId="12" xfId="0" applyNumberFormat="1" applyFont="1" applyBorder="1" applyAlignment="1" applyProtection="1">
      <alignment horizontal="left" vertical="center" shrinkToFit="1"/>
      <protection hidden="1"/>
    </xf>
    <xf numFmtId="181" fontId="60" fillId="0" borderId="22" xfId="0" applyNumberFormat="1" applyFont="1" applyBorder="1" applyAlignment="1" applyProtection="1">
      <alignment horizontal="left" vertical="center" shrinkToFit="1"/>
      <protection hidden="1"/>
    </xf>
    <xf numFmtId="181" fontId="29" fillId="0" borderId="1" xfId="0" applyNumberFormat="1" applyFont="1" applyBorder="1" applyAlignment="1" applyProtection="1">
      <alignment horizontal="center" vertical="center"/>
      <protection hidden="1"/>
    </xf>
    <xf numFmtId="181" fontId="31" fillId="0" borderId="0" xfId="0" applyNumberFormat="1" applyFont="1" applyAlignment="1" applyProtection="1">
      <alignment horizontal="center" vertical="top"/>
      <protection hidden="1"/>
    </xf>
    <xf numFmtId="181" fontId="53" fillId="0" borderId="14" xfId="0" applyNumberFormat="1" applyFont="1" applyBorder="1" applyAlignment="1" applyProtection="1">
      <alignment horizontal="left" vertical="top"/>
      <protection hidden="1"/>
    </xf>
    <xf numFmtId="181" fontId="54" fillId="0" borderId="79" xfId="0" applyNumberFormat="1" applyFont="1" applyBorder="1" applyAlignment="1" applyProtection="1">
      <alignment horizontal="left" vertical="center"/>
      <protection hidden="1"/>
    </xf>
    <xf numFmtId="181" fontId="54" fillId="0" borderId="81" xfId="0" applyNumberFormat="1" applyFont="1" applyBorder="1" applyAlignment="1" applyProtection="1">
      <alignment horizontal="left" vertical="center"/>
      <protection hidden="1"/>
    </xf>
    <xf numFmtId="181" fontId="54" fillId="0" borderId="78" xfId="0" applyNumberFormat="1" applyFont="1" applyBorder="1" applyAlignment="1" applyProtection="1">
      <alignment horizontal="left" vertical="center"/>
      <protection hidden="1"/>
    </xf>
    <xf numFmtId="181" fontId="27" fillId="0" borderId="16" xfId="0" applyNumberFormat="1" applyFont="1" applyBorder="1" applyAlignment="1" applyProtection="1">
      <alignment horizontal="center" vertical="center" textRotation="255"/>
      <protection hidden="1"/>
    </xf>
    <xf numFmtId="181" fontId="28" fillId="0" borderId="11" xfId="0" applyNumberFormat="1" applyFont="1" applyBorder="1" applyAlignment="1" applyProtection="1">
      <alignment horizontal="distributed" vertical="center" wrapText="1"/>
      <protection hidden="1"/>
    </xf>
    <xf numFmtId="181" fontId="28" fillId="0" borderId="12" xfId="0" applyNumberFormat="1" applyFont="1" applyBorder="1" applyAlignment="1" applyProtection="1">
      <alignment horizontal="distributed" vertical="center" wrapText="1"/>
      <protection hidden="1"/>
    </xf>
    <xf numFmtId="181" fontId="28" fillId="0" borderId="22" xfId="0" applyNumberFormat="1" applyFont="1" applyBorder="1" applyAlignment="1" applyProtection="1">
      <alignment horizontal="distributed" vertical="center" wrapText="1"/>
      <protection hidden="1"/>
    </xf>
    <xf numFmtId="181" fontId="27" fillId="0" borderId="22" xfId="0" applyNumberFormat="1" applyFont="1" applyBorder="1" applyAlignment="1" applyProtection="1">
      <alignment horizontal="center" vertical="center"/>
      <protection hidden="1"/>
    </xf>
    <xf numFmtId="0" fontId="27" fillId="0" borderId="41" xfId="1" applyNumberFormat="1" applyFont="1" applyFill="1" applyBorder="1" applyAlignment="1" applyProtection="1">
      <alignment horizontal="center" vertical="center"/>
      <protection hidden="1"/>
    </xf>
    <xf numFmtId="0" fontId="27" fillId="0" borderId="42" xfId="1" applyNumberFormat="1" applyFont="1" applyFill="1" applyBorder="1" applyAlignment="1" applyProtection="1">
      <alignment horizontal="center" vertical="center"/>
      <protection hidden="1"/>
    </xf>
    <xf numFmtId="0" fontId="27" fillId="0" borderId="43" xfId="1" applyNumberFormat="1" applyFont="1" applyFill="1" applyBorder="1" applyAlignment="1" applyProtection="1">
      <alignment horizontal="center" vertical="center"/>
      <protection hidden="1"/>
    </xf>
    <xf numFmtId="181" fontId="28" fillId="0" borderId="11" xfId="0" applyNumberFormat="1" applyFont="1" applyBorder="1" applyAlignment="1" applyProtection="1">
      <alignment horizontal="center" vertical="center" wrapText="1"/>
      <protection hidden="1"/>
    </xf>
    <xf numFmtId="181" fontId="28" fillId="0" borderId="12" xfId="0" applyNumberFormat="1" applyFont="1" applyBorder="1" applyAlignment="1" applyProtection="1">
      <alignment horizontal="center" vertical="center" wrapText="1"/>
      <protection hidden="1"/>
    </xf>
    <xf numFmtId="181" fontId="28" fillId="0" borderId="22" xfId="0" applyNumberFormat="1" applyFont="1" applyBorder="1" applyAlignment="1" applyProtection="1">
      <alignment horizontal="center" vertical="center" wrapText="1"/>
      <protection hidden="1"/>
    </xf>
    <xf numFmtId="0" fontId="27" fillId="0" borderId="53" xfId="0" applyFont="1" applyBorder="1" applyAlignment="1" applyProtection="1">
      <alignment horizontal="center" vertical="center" wrapText="1"/>
      <protection hidden="1"/>
    </xf>
    <xf numFmtId="0" fontId="27" fillId="0" borderId="54" xfId="0" applyFont="1" applyBorder="1" applyAlignment="1" applyProtection="1">
      <alignment horizontal="center" vertical="center" wrapText="1"/>
      <protection hidden="1"/>
    </xf>
    <xf numFmtId="0" fontId="27" fillId="0" borderId="55" xfId="0" applyFont="1" applyBorder="1" applyAlignment="1" applyProtection="1">
      <alignment horizontal="center" vertical="center" wrapText="1"/>
      <protection hidden="1"/>
    </xf>
    <xf numFmtId="181" fontId="25" fillId="0" borderId="1" xfId="0" applyNumberFormat="1" applyFont="1" applyBorder="1" applyAlignment="1" applyProtection="1">
      <alignment horizontal="center" vertical="center" wrapText="1"/>
      <protection hidden="1"/>
    </xf>
    <xf numFmtId="181" fontId="123" fillId="0" borderId="20" xfId="0" applyNumberFormat="1" applyFont="1" applyBorder="1" applyAlignment="1" applyProtection="1">
      <alignment horizontal="center" vertical="center" wrapText="1"/>
      <protection hidden="1"/>
    </xf>
    <xf numFmtId="181" fontId="123" fillId="0" borderId="21" xfId="0" applyNumberFormat="1" applyFont="1" applyBorder="1" applyAlignment="1" applyProtection="1">
      <alignment horizontal="center" vertical="center" wrapText="1"/>
      <protection hidden="1"/>
    </xf>
    <xf numFmtId="181" fontId="123" fillId="0" borderId="16" xfId="0" applyNumberFormat="1" applyFont="1" applyBorder="1" applyAlignment="1" applyProtection="1">
      <alignment horizontal="center" vertical="center" wrapText="1"/>
      <protection hidden="1"/>
    </xf>
    <xf numFmtId="181" fontId="123" fillId="0" borderId="0" xfId="0" applyNumberFormat="1" applyFont="1" applyAlignment="1" applyProtection="1">
      <alignment horizontal="center" vertical="center" wrapText="1"/>
      <protection hidden="1"/>
    </xf>
    <xf numFmtId="181" fontId="123" fillId="0" borderId="17" xfId="0" applyNumberFormat="1" applyFont="1" applyBorder="1" applyAlignment="1" applyProtection="1">
      <alignment horizontal="center" vertical="center" wrapText="1"/>
      <protection hidden="1"/>
    </xf>
    <xf numFmtId="181" fontId="123" fillId="0" borderId="18" xfId="0" applyNumberFormat="1" applyFont="1" applyBorder="1" applyAlignment="1" applyProtection="1">
      <alignment horizontal="center" vertical="center" wrapText="1"/>
      <protection hidden="1"/>
    </xf>
    <xf numFmtId="181" fontId="47" fillId="0" borderId="18" xfId="0" applyNumberFormat="1" applyFont="1" applyBorder="1" applyAlignment="1" applyProtection="1">
      <alignment horizontal="center" vertical="center"/>
      <protection hidden="1"/>
    </xf>
    <xf numFmtId="181" fontId="28" fillId="0" borderId="20" xfId="0" applyNumberFormat="1" applyFont="1" applyBorder="1" applyAlignment="1" applyProtection="1">
      <alignment horizontal="distributed" vertical="center" wrapText="1"/>
      <protection hidden="1"/>
    </xf>
    <xf numFmtId="0" fontId="0" fillId="0" borderId="21" xfId="0" applyBorder="1" applyProtection="1">
      <alignment vertical="center"/>
      <protection hidden="1"/>
    </xf>
    <xf numFmtId="0" fontId="0" fillId="0" borderId="19" xfId="0" applyBorder="1" applyProtection="1">
      <alignment vertical="center"/>
      <protection hidden="1"/>
    </xf>
    <xf numFmtId="0" fontId="0" fillId="0" borderId="16" xfId="0" applyBorder="1" applyProtection="1">
      <alignment vertical="center"/>
      <protection hidden="1"/>
    </xf>
    <xf numFmtId="0" fontId="0" fillId="0" borderId="0" xfId="0" applyProtection="1">
      <alignment vertical="center"/>
      <protection hidden="1"/>
    </xf>
    <xf numFmtId="0" fontId="0" fillId="0" borderId="10" xfId="0" applyBorder="1" applyProtection="1">
      <alignment vertical="center"/>
      <protection hidden="1"/>
    </xf>
    <xf numFmtId="0" fontId="0" fillId="0" borderId="17" xfId="0" applyBorder="1" applyProtection="1">
      <alignment vertical="center"/>
      <protection hidden="1"/>
    </xf>
    <xf numFmtId="0" fontId="0" fillId="0" borderId="18" xfId="0" applyBorder="1" applyProtection="1">
      <alignment vertical="center"/>
      <protection hidden="1"/>
    </xf>
    <xf numFmtId="0" fontId="0" fillId="0" borderId="13" xfId="0" applyBorder="1" applyProtection="1">
      <alignment vertical="center"/>
      <protection hidden="1"/>
    </xf>
    <xf numFmtId="181" fontId="29" fillId="0" borderId="11" xfId="0" applyNumberFormat="1" applyFont="1" applyBorder="1" applyAlignment="1" applyProtection="1">
      <alignment horizontal="center" vertical="center"/>
      <protection hidden="1"/>
    </xf>
    <xf numFmtId="181" fontId="29" fillId="0" borderId="12" xfId="0" applyNumberFormat="1" applyFont="1" applyBorder="1" applyAlignment="1" applyProtection="1">
      <alignment horizontal="center" vertical="center"/>
      <protection hidden="1"/>
    </xf>
    <xf numFmtId="181" fontId="29" fillId="0" borderId="22" xfId="0" applyNumberFormat="1" applyFont="1" applyBorder="1" applyAlignment="1" applyProtection="1">
      <alignment horizontal="center" vertical="center"/>
      <protection hidden="1"/>
    </xf>
    <xf numFmtId="0" fontId="31" fillId="0" borderId="12" xfId="0" applyFont="1" applyBorder="1" applyAlignment="1" applyProtection="1">
      <alignment horizontal="center" vertical="center"/>
      <protection hidden="1"/>
    </xf>
    <xf numFmtId="0" fontId="31" fillId="0" borderId="37" xfId="0" applyFont="1" applyBorder="1" applyAlignment="1" applyProtection="1">
      <alignment horizontal="center" vertical="center"/>
      <protection hidden="1"/>
    </xf>
    <xf numFmtId="181" fontId="59" fillId="0" borderId="0" xfId="0" applyNumberFormat="1" applyFont="1" applyAlignment="1" applyProtection="1">
      <alignment horizontal="center" vertical="top" textRotation="255"/>
      <protection hidden="1"/>
    </xf>
    <xf numFmtId="181" fontId="56" fillId="0" borderId="0" xfId="0" applyNumberFormat="1" applyFont="1" applyAlignment="1" applyProtection="1">
      <alignment horizontal="center" vertical="center"/>
      <protection hidden="1"/>
    </xf>
    <xf numFmtId="181" fontId="11" fillId="0" borderId="10" xfId="0" applyNumberFormat="1" applyFont="1" applyBorder="1" applyAlignment="1" applyProtection="1">
      <alignment horizontal="right" textRotation="255"/>
      <protection hidden="1"/>
    </xf>
    <xf numFmtId="181" fontId="52" fillId="0" borderId="0" xfId="0" applyNumberFormat="1" applyFont="1" applyAlignment="1" applyProtection="1">
      <alignment horizontal="right" textRotation="255"/>
      <protection hidden="1"/>
    </xf>
    <xf numFmtId="181" fontId="11" fillId="0" borderId="10" xfId="0" applyNumberFormat="1" applyFont="1" applyBorder="1" applyAlignment="1" applyProtection="1">
      <alignment horizontal="center" vertical="top" textRotation="255"/>
      <protection hidden="1"/>
    </xf>
    <xf numFmtId="181" fontId="25" fillId="0" borderId="20" xfId="1" applyNumberFormat="1" applyFont="1" applyFill="1" applyBorder="1" applyAlignment="1" applyProtection="1">
      <alignment horizontal="left" vertical="center" wrapText="1"/>
      <protection hidden="1"/>
    </xf>
    <xf numFmtId="181" fontId="25" fillId="0" borderId="21" xfId="1" applyNumberFormat="1" applyFont="1" applyFill="1" applyBorder="1" applyAlignment="1" applyProtection="1">
      <alignment horizontal="left" vertical="center" wrapText="1"/>
      <protection hidden="1"/>
    </xf>
    <xf numFmtId="181" fontId="25" fillId="0" borderId="19" xfId="1" applyNumberFormat="1" applyFont="1" applyFill="1" applyBorder="1" applyAlignment="1" applyProtection="1">
      <alignment horizontal="left" vertical="center" wrapText="1"/>
      <protection hidden="1"/>
    </xf>
    <xf numFmtId="38" fontId="13" fillId="0" borderId="11" xfId="1" applyFont="1" applyBorder="1" applyAlignment="1">
      <alignment horizontal="center" vertical="center"/>
    </xf>
    <xf numFmtId="38" fontId="13" fillId="0" borderId="12" xfId="1" applyFont="1" applyBorder="1" applyAlignment="1">
      <alignment horizontal="center" vertical="center"/>
    </xf>
    <xf numFmtId="38" fontId="13" fillId="0" borderId="22" xfId="1" applyFont="1" applyBorder="1" applyAlignment="1">
      <alignment horizontal="center"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19" xfId="0" applyBorder="1" applyAlignment="1">
      <alignment horizontal="center" vertical="center"/>
    </xf>
    <xf numFmtId="0" fontId="0" fillId="0" borderId="13" xfId="0" applyBorder="1" applyAlignment="1">
      <alignment horizontal="center" vertical="center"/>
    </xf>
    <xf numFmtId="38" fontId="13" fillId="0" borderId="17" xfId="1" applyFont="1" applyBorder="1" applyAlignment="1">
      <alignment horizontal="right" vertical="center"/>
    </xf>
    <xf numFmtId="38" fontId="13" fillId="0" borderId="18" xfId="1" applyFont="1" applyBorder="1" applyAlignment="1">
      <alignment horizontal="right" vertical="center"/>
    </xf>
    <xf numFmtId="38" fontId="13" fillId="0" borderId="17" xfId="1" applyFont="1" applyFill="1" applyBorder="1" applyAlignment="1">
      <alignment horizontal="center" vertical="center"/>
    </xf>
    <xf numFmtId="38" fontId="13" fillId="0" borderId="18" xfId="1" applyFont="1" applyFill="1" applyBorder="1" applyAlignment="1">
      <alignment horizontal="center" vertical="center"/>
    </xf>
    <xf numFmtId="38" fontId="13" fillId="0" borderId="17" xfId="1" applyFont="1" applyFill="1" applyBorder="1" applyAlignment="1">
      <alignment horizontal="right" vertical="center"/>
    </xf>
    <xf numFmtId="38" fontId="13" fillId="0" borderId="18" xfId="1" applyFont="1" applyFill="1" applyBorder="1" applyAlignment="1">
      <alignment horizontal="right"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38" fontId="13" fillId="0" borderId="12" xfId="1" applyFont="1" applyFill="1" applyBorder="1" applyAlignment="1">
      <alignment horizontal="right"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vertical="center"/>
    </xf>
    <xf numFmtId="38" fontId="0" fillId="0" borderId="11" xfId="1" applyFont="1" applyBorder="1" applyAlignment="1">
      <alignment horizontal="center" vertical="center"/>
    </xf>
    <xf numFmtId="38" fontId="0" fillId="0" borderId="12" xfId="1" applyFont="1" applyBorder="1" applyAlignment="1">
      <alignment horizontal="center" vertical="center"/>
    </xf>
    <xf numFmtId="0" fontId="0" fillId="0" borderId="12" xfId="0" applyBorder="1" applyAlignment="1">
      <alignment horizontal="right" vertical="center"/>
    </xf>
    <xf numFmtId="38" fontId="13" fillId="0" borderId="1" xfId="1" applyFont="1" applyFill="1" applyBorder="1" applyAlignment="1">
      <alignment horizontal="right" vertical="center"/>
    </xf>
    <xf numFmtId="38" fontId="13" fillId="0" borderId="1" xfId="1" applyFont="1" applyBorder="1" applyAlignment="1">
      <alignment horizontal="right" vertical="center"/>
    </xf>
    <xf numFmtId="0" fontId="15" fillId="0" borderId="20" xfId="0" applyFont="1" applyBorder="1" applyAlignment="1">
      <alignment horizontal="left" vertical="center"/>
    </xf>
    <xf numFmtId="0" fontId="15" fillId="0" borderId="21" xfId="0" applyFont="1" applyBorder="1" applyAlignment="1">
      <alignment horizontal="left" vertical="center"/>
    </xf>
    <xf numFmtId="0" fontId="15" fillId="0" borderId="19" xfId="0" applyFont="1" applyBorder="1" applyAlignment="1">
      <alignment horizontal="left" vertical="center"/>
    </xf>
    <xf numFmtId="38" fontId="13" fillId="0" borderId="13" xfId="1" applyFont="1" applyBorder="1" applyAlignment="1">
      <alignment horizontal="right"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22" xfId="0" applyFont="1" applyBorder="1" applyAlignment="1">
      <alignment horizontal="center" vertical="center"/>
    </xf>
    <xf numFmtId="38" fontId="0" fillId="0" borderId="12" xfId="0" applyNumberFormat="1" applyBorder="1" applyAlignment="1">
      <alignment horizontal="center" vertical="center"/>
    </xf>
    <xf numFmtId="0" fontId="0" fillId="0" borderId="22" xfId="0" applyBorder="1" applyAlignment="1">
      <alignment horizontal="center" vertical="center"/>
    </xf>
    <xf numFmtId="0" fontId="0" fillId="0" borderId="16" xfId="0" applyBorder="1" applyAlignment="1">
      <alignment horizontal="left" vertical="center"/>
    </xf>
    <xf numFmtId="38" fontId="13" fillId="0" borderId="11" xfId="1" applyFont="1" applyBorder="1" applyAlignment="1">
      <alignment horizontal="right" vertical="center"/>
    </xf>
    <xf numFmtId="38" fontId="13" fillId="0" borderId="12" xfId="1" applyFont="1" applyBorder="1" applyAlignment="1">
      <alignment horizontal="right" vertical="center"/>
    </xf>
    <xf numFmtId="38" fontId="13" fillId="0" borderId="22" xfId="1" applyFont="1" applyBorder="1" applyAlignment="1">
      <alignment horizontal="right" vertical="center"/>
    </xf>
    <xf numFmtId="0" fontId="15" fillId="0" borderId="1" xfId="0" applyFont="1" applyBorder="1" applyAlignment="1">
      <alignment horizontal="center" vertical="center"/>
    </xf>
    <xf numFmtId="49" fontId="127" fillId="6" borderId="154" xfId="0" applyNumberFormat="1" applyFont="1" applyFill="1" applyBorder="1" applyAlignment="1" applyProtection="1">
      <alignment horizontal="center" vertical="center"/>
      <protection locked="0"/>
    </xf>
    <xf numFmtId="49" fontId="127" fillId="6" borderId="155" xfId="0" applyNumberFormat="1" applyFont="1" applyFill="1" applyBorder="1" applyAlignment="1" applyProtection="1">
      <alignment horizontal="center" vertical="center"/>
      <protection locked="0"/>
    </xf>
    <xf numFmtId="0" fontId="127" fillId="0" borderId="143" xfId="0" applyFont="1" applyBorder="1" applyAlignment="1">
      <alignment horizontal="center" vertical="center"/>
    </xf>
    <xf numFmtId="0" fontId="149" fillId="0" borderId="0" xfId="0" applyFont="1" applyAlignment="1">
      <alignment horizontal="center" vertical="center" textRotation="255"/>
    </xf>
    <xf numFmtId="38" fontId="130" fillId="14" borderId="143" xfId="1" applyFont="1" applyFill="1" applyBorder="1" applyAlignment="1" applyProtection="1">
      <alignment horizontal="right" vertical="center" indent="1"/>
      <protection locked="0"/>
    </xf>
    <xf numFmtId="0" fontId="127" fillId="0" borderId="149" xfId="0" applyFont="1" applyBorder="1" applyAlignment="1">
      <alignment horizontal="center" vertical="center"/>
    </xf>
    <xf numFmtId="0" fontId="127" fillId="0" borderId="150" xfId="0" applyFont="1" applyBorder="1" applyAlignment="1">
      <alignment horizontal="center" vertical="center"/>
    </xf>
    <xf numFmtId="0" fontId="127" fillId="0" borderId="151" xfId="0" applyFont="1" applyBorder="1" applyAlignment="1">
      <alignment horizontal="center" vertical="center"/>
    </xf>
    <xf numFmtId="0" fontId="127" fillId="0" borderId="158" xfId="0" applyFont="1" applyBorder="1" applyAlignment="1">
      <alignment horizontal="center" vertical="center"/>
    </xf>
    <xf numFmtId="0" fontId="127" fillId="0" borderId="173" xfId="0" applyFont="1" applyBorder="1" applyAlignment="1">
      <alignment horizontal="center" vertical="center"/>
    </xf>
    <xf numFmtId="0" fontId="127" fillId="0" borderId="156" xfId="0" applyFont="1" applyBorder="1" applyAlignment="1">
      <alignment horizontal="center" vertical="center"/>
    </xf>
    <xf numFmtId="38" fontId="130" fillId="14" borderId="149" xfId="1" applyFont="1" applyFill="1" applyBorder="1" applyAlignment="1" applyProtection="1">
      <alignment horizontal="right" vertical="center" indent="1"/>
      <protection locked="0"/>
    </xf>
    <xf numFmtId="38" fontId="130" fillId="14" borderId="150" xfId="1" applyFont="1" applyFill="1" applyBorder="1" applyAlignment="1" applyProtection="1">
      <alignment horizontal="right" vertical="center" indent="1"/>
      <protection locked="0"/>
    </xf>
    <xf numFmtId="38" fontId="130" fillId="14" borderId="151" xfId="1" applyFont="1" applyFill="1" applyBorder="1" applyAlignment="1" applyProtection="1">
      <alignment horizontal="right" vertical="center" indent="1"/>
      <protection locked="0"/>
    </xf>
    <xf numFmtId="38" fontId="130" fillId="14" borderId="158" xfId="1" applyFont="1" applyFill="1" applyBorder="1" applyAlignment="1" applyProtection="1">
      <alignment horizontal="right" vertical="center" indent="1"/>
      <protection locked="0"/>
    </xf>
    <xf numFmtId="38" fontId="130" fillId="14" borderId="173" xfId="1" applyFont="1" applyFill="1" applyBorder="1" applyAlignment="1" applyProtection="1">
      <alignment horizontal="right" vertical="center" indent="1"/>
      <protection locked="0"/>
    </xf>
    <xf numFmtId="38" fontId="130" fillId="14" borderId="156" xfId="1" applyFont="1" applyFill="1" applyBorder="1" applyAlignment="1" applyProtection="1">
      <alignment horizontal="right" vertical="center" indent="1"/>
      <protection locked="0"/>
    </xf>
    <xf numFmtId="38" fontId="130" fillId="0" borderId="143" xfId="1" applyFont="1" applyBorder="1" applyAlignment="1">
      <alignment horizontal="right" vertical="center" indent="1"/>
    </xf>
    <xf numFmtId="0" fontId="128" fillId="0" borderId="143" xfId="0" applyFont="1" applyBorder="1" applyAlignment="1">
      <alignment horizontal="center" vertical="center"/>
    </xf>
    <xf numFmtId="0" fontId="128" fillId="2" borderId="143" xfId="0" applyFont="1" applyFill="1" applyBorder="1" applyAlignment="1" applyProtection="1">
      <alignment horizontal="left" vertical="center" wrapText="1"/>
      <protection locked="0"/>
    </xf>
    <xf numFmtId="38" fontId="130" fillId="2" borderId="143" xfId="1" applyFont="1" applyFill="1" applyBorder="1" applyAlignment="1" applyProtection="1">
      <alignment horizontal="right" vertical="center" indent="1"/>
      <protection locked="0"/>
    </xf>
    <xf numFmtId="0" fontId="127" fillId="0" borderId="149" xfId="0" applyFont="1" applyBorder="1" applyAlignment="1">
      <alignment horizontal="center" vertical="center" wrapText="1"/>
    </xf>
    <xf numFmtId="0" fontId="127" fillId="0" borderId="150" xfId="0" applyFont="1" applyBorder="1" applyAlignment="1">
      <alignment horizontal="center" vertical="center" wrapText="1"/>
    </xf>
    <xf numFmtId="0" fontId="127" fillId="0" borderId="151" xfId="0" applyFont="1" applyBorder="1" applyAlignment="1">
      <alignment horizontal="center" vertical="center" wrapText="1"/>
    </xf>
    <xf numFmtId="0" fontId="127" fillId="0" borderId="138" xfId="0" applyFont="1" applyBorder="1" applyAlignment="1">
      <alignment horizontal="center" vertical="center" wrapText="1"/>
    </xf>
    <xf numFmtId="0" fontId="127" fillId="0" borderId="0" xfId="0" applyFont="1" applyAlignment="1">
      <alignment horizontal="center" vertical="center" wrapText="1"/>
    </xf>
    <xf numFmtId="0" fontId="127" fillId="0" borderId="152" xfId="0" applyFont="1" applyBorder="1" applyAlignment="1">
      <alignment horizontal="center" vertical="center" wrapText="1"/>
    </xf>
    <xf numFmtId="0" fontId="127" fillId="0" borderId="158" xfId="0" applyFont="1" applyBorder="1" applyAlignment="1">
      <alignment horizontal="center" vertical="center" wrapText="1"/>
    </xf>
    <xf numFmtId="0" fontId="127" fillId="0" borderId="173" xfId="0" applyFont="1" applyBorder="1" applyAlignment="1">
      <alignment horizontal="center" vertical="center" wrapText="1"/>
    </xf>
    <xf numFmtId="0" fontId="127" fillId="0" borderId="156" xfId="0" applyFont="1" applyBorder="1" applyAlignment="1">
      <alignment horizontal="center" vertical="center" wrapText="1"/>
    </xf>
    <xf numFmtId="0" fontId="127" fillId="0" borderId="153" xfId="0" applyFont="1" applyBorder="1" applyAlignment="1">
      <alignment horizontal="center" vertical="center"/>
    </xf>
    <xf numFmtId="0" fontId="127" fillId="0" borderId="154" xfId="0" applyFont="1" applyBorder="1" applyAlignment="1">
      <alignment horizontal="center" vertical="center"/>
    </xf>
    <xf numFmtId="0" fontId="127" fillId="0" borderId="155" xfId="0" applyFont="1" applyBorder="1" applyAlignment="1">
      <alignment horizontal="center" vertical="center"/>
    </xf>
    <xf numFmtId="0" fontId="35" fillId="0" borderId="153" xfId="0" applyFont="1" applyBorder="1" applyAlignment="1">
      <alignment horizontal="left" vertical="center"/>
    </xf>
    <xf numFmtId="0" fontId="35" fillId="0" borderId="154" xfId="0" applyFont="1" applyBorder="1" applyAlignment="1">
      <alignment horizontal="left" vertical="center"/>
    </xf>
    <xf numFmtId="0" fontId="35" fillId="0" borderId="155" xfId="0" applyFont="1" applyBorder="1" applyAlignment="1">
      <alignment horizontal="left" vertical="center"/>
    </xf>
    <xf numFmtId="0" fontId="128" fillId="14" borderId="143" xfId="0" applyFont="1" applyFill="1" applyBorder="1" applyAlignment="1" applyProtection="1">
      <alignment horizontal="left" vertical="center" wrapText="1"/>
      <protection locked="0"/>
    </xf>
    <xf numFmtId="0" fontId="132" fillId="0" borderId="143" xfId="0" applyFont="1" applyBorder="1" applyAlignment="1">
      <alignment horizontal="center" vertical="center" textRotation="255"/>
    </xf>
    <xf numFmtId="0" fontId="128" fillId="15" borderId="145" xfId="0" applyFont="1" applyFill="1" applyBorder="1" applyAlignment="1" applyProtection="1">
      <alignment horizontal="left" vertical="center" wrapText="1"/>
      <protection locked="0"/>
    </xf>
    <xf numFmtId="0" fontId="38" fillId="0" borderId="145" xfId="0" applyFont="1" applyBorder="1" applyAlignment="1">
      <alignment horizontal="center" vertical="center"/>
    </xf>
    <xf numFmtId="0" fontId="128" fillId="0" borderId="145" xfId="0" applyFont="1" applyBorder="1" applyAlignment="1">
      <alignment horizontal="center" vertical="center" textRotation="255"/>
    </xf>
    <xf numFmtId="0" fontId="127" fillId="0" borderId="143" xfId="0" applyFont="1" applyBorder="1" applyAlignment="1">
      <alignment horizontal="left" vertical="center" wrapText="1"/>
    </xf>
    <xf numFmtId="0" fontId="128" fillId="0" borderId="153" xfId="0" applyFont="1" applyBorder="1" applyAlignment="1">
      <alignment horizontal="center" vertical="center"/>
    </xf>
    <xf numFmtId="0" fontId="128" fillId="0" borderId="154" xfId="0" applyFont="1" applyBorder="1" applyAlignment="1">
      <alignment horizontal="center" vertical="center"/>
    </xf>
    <xf numFmtId="0" fontId="34" fillId="0" borderId="154" xfId="0" applyFont="1" applyBorder="1" applyAlignment="1">
      <alignment horizontal="center" vertical="center"/>
    </xf>
    <xf numFmtId="0" fontId="34" fillId="0" borderId="155" xfId="0" applyFont="1" applyBorder="1" applyAlignment="1">
      <alignment horizontal="center" vertical="center"/>
    </xf>
    <xf numFmtId="0" fontId="35" fillId="0" borderId="143" xfId="0" applyFont="1" applyBorder="1" applyAlignment="1">
      <alignment horizontal="center" vertical="center"/>
    </xf>
    <xf numFmtId="0" fontId="147" fillId="0" borderId="143" xfId="0" applyFont="1" applyBorder="1" applyAlignment="1">
      <alignment horizontal="left" vertical="center" wrapText="1"/>
    </xf>
    <xf numFmtId="0" fontId="35" fillId="0" borderId="149" xfId="0" applyFont="1" applyBorder="1" applyAlignment="1">
      <alignment horizontal="center" vertical="center" wrapText="1"/>
    </xf>
    <xf numFmtId="0" fontId="35" fillId="0" borderId="150" xfId="0" applyFont="1" applyBorder="1" applyAlignment="1">
      <alignment horizontal="center" vertical="center" wrapText="1"/>
    </xf>
    <xf numFmtId="0" fontId="35" fillId="0" borderId="151" xfId="0" applyFont="1" applyBorder="1" applyAlignment="1">
      <alignment horizontal="center" vertical="center" wrapText="1"/>
    </xf>
    <xf numFmtId="0" fontId="35" fillId="0" borderId="158" xfId="0" applyFont="1" applyBorder="1" applyAlignment="1">
      <alignment horizontal="center" vertical="center" wrapText="1"/>
    </xf>
    <xf numFmtId="0" fontId="35" fillId="0" borderId="173" xfId="0" applyFont="1" applyBorder="1" applyAlignment="1">
      <alignment horizontal="center" vertical="center" wrapText="1"/>
    </xf>
    <xf numFmtId="0" fontId="35" fillId="0" borderId="156" xfId="0" applyFont="1" applyBorder="1" applyAlignment="1">
      <alignment horizontal="center" vertical="center" wrapText="1"/>
    </xf>
    <xf numFmtId="0" fontId="35" fillId="0" borderId="149" xfId="0" applyFont="1" applyBorder="1" applyAlignment="1">
      <alignment horizontal="center" vertical="center"/>
    </xf>
    <xf numFmtId="0" fontId="35" fillId="0" borderId="150" xfId="0" applyFont="1" applyBorder="1" applyAlignment="1">
      <alignment horizontal="center" vertical="center"/>
    </xf>
    <xf numFmtId="0" fontId="35" fillId="0" borderId="151" xfId="0" applyFont="1" applyBorder="1" applyAlignment="1">
      <alignment horizontal="center" vertical="center"/>
    </xf>
    <xf numFmtId="0" fontId="35" fillId="0" borderId="158" xfId="0" applyFont="1" applyBorder="1" applyAlignment="1">
      <alignment horizontal="center" vertical="center"/>
    </xf>
    <xf numFmtId="0" fontId="35" fillId="0" borderId="173" xfId="0" applyFont="1" applyBorder="1" applyAlignment="1">
      <alignment horizontal="center" vertical="center"/>
    </xf>
    <xf numFmtId="0" fontId="35" fillId="0" borderId="156" xfId="0" applyFont="1" applyBorder="1" applyAlignment="1">
      <alignment horizontal="center" vertical="center"/>
    </xf>
    <xf numFmtId="0" fontId="130" fillId="15" borderId="149" xfId="0" applyFont="1" applyFill="1" applyBorder="1" applyAlignment="1" applyProtection="1">
      <alignment horizontal="right" vertical="center" indent="1"/>
      <protection locked="0"/>
    </xf>
    <xf numFmtId="0" fontId="130" fillId="15" borderId="150" xfId="0" applyFont="1" applyFill="1" applyBorder="1" applyAlignment="1" applyProtection="1">
      <alignment horizontal="right" vertical="center" indent="1"/>
      <protection locked="0"/>
    </xf>
    <xf numFmtId="0" fontId="130" fillId="15" borderId="151" xfId="0" applyFont="1" applyFill="1" applyBorder="1" applyAlignment="1" applyProtection="1">
      <alignment horizontal="right" vertical="center" indent="1"/>
      <protection locked="0"/>
    </xf>
    <xf numFmtId="0" fontId="130" fillId="15" borderId="158" xfId="0" applyFont="1" applyFill="1" applyBorder="1" applyAlignment="1" applyProtection="1">
      <alignment horizontal="right" vertical="center" indent="1"/>
      <protection locked="0"/>
    </xf>
    <xf numFmtId="0" fontId="130" fillId="15" borderId="173" xfId="0" applyFont="1" applyFill="1" applyBorder="1" applyAlignment="1" applyProtection="1">
      <alignment horizontal="right" vertical="center" indent="1"/>
      <protection locked="0"/>
    </xf>
    <xf numFmtId="0" fontId="130" fillId="15" borderId="156" xfId="0" applyFont="1" applyFill="1" applyBorder="1" applyAlignment="1" applyProtection="1">
      <alignment horizontal="right" vertical="center" indent="1"/>
      <protection locked="0"/>
    </xf>
    <xf numFmtId="0" fontId="132" fillId="0" borderId="143" xfId="0" applyFont="1" applyBorder="1" applyAlignment="1">
      <alignment horizontal="center" vertical="center"/>
    </xf>
    <xf numFmtId="0" fontId="128" fillId="15" borderId="143" xfId="0" applyFont="1" applyFill="1" applyBorder="1" applyAlignment="1" applyProtection="1">
      <alignment horizontal="left" vertical="center" wrapText="1"/>
      <protection locked="0"/>
    </xf>
    <xf numFmtId="0" fontId="38" fillId="0" borderId="143" xfId="0" applyFont="1" applyBorder="1" applyAlignment="1">
      <alignment horizontal="center" vertical="center"/>
    </xf>
    <xf numFmtId="38" fontId="127" fillId="15" borderId="149" xfId="1" applyFont="1" applyFill="1" applyBorder="1" applyAlignment="1" applyProtection="1">
      <alignment horizontal="right" vertical="center"/>
      <protection locked="0"/>
    </xf>
    <xf numFmtId="38" fontId="127" fillId="15" borderId="150" xfId="1" applyFont="1" applyFill="1" applyBorder="1" applyAlignment="1" applyProtection="1">
      <alignment horizontal="right" vertical="center"/>
      <protection locked="0"/>
    </xf>
    <xf numFmtId="38" fontId="127" fillId="15" borderId="158" xfId="1" applyFont="1" applyFill="1" applyBorder="1" applyAlignment="1" applyProtection="1">
      <alignment horizontal="right" vertical="center"/>
      <protection locked="0"/>
    </xf>
    <xf numFmtId="38" fontId="127" fillId="15" borderId="173" xfId="1" applyFont="1" applyFill="1" applyBorder="1" applyAlignment="1" applyProtection="1">
      <alignment horizontal="right" vertical="center"/>
      <protection locked="0"/>
    </xf>
    <xf numFmtId="0" fontId="130" fillId="15" borderId="143" xfId="0" applyFont="1" applyFill="1" applyBorder="1" applyAlignment="1" applyProtection="1">
      <alignment horizontal="right" vertical="center" indent="1"/>
      <protection locked="0"/>
    </xf>
    <xf numFmtId="0" fontId="130" fillId="0" borderId="153" xfId="0" applyFont="1" applyBorder="1" applyAlignment="1">
      <alignment horizontal="right" vertical="center" indent="1"/>
    </xf>
    <xf numFmtId="0" fontId="130" fillId="0" borderId="154" xfId="0" applyFont="1" applyBorder="1" applyAlignment="1">
      <alignment horizontal="right" vertical="center" indent="1"/>
    </xf>
    <xf numFmtId="0" fontId="130" fillId="0" borderId="155" xfId="0" applyFont="1" applyBorder="1" applyAlignment="1">
      <alignment horizontal="right" vertical="center" indent="1"/>
    </xf>
    <xf numFmtId="0" fontId="146" fillId="15" borderId="143" xfId="0" applyFont="1" applyFill="1" applyBorder="1" applyAlignment="1">
      <alignment horizontal="left" vertical="center"/>
    </xf>
    <xf numFmtId="0" fontId="132" fillId="0" borderId="143" xfId="0" applyFont="1" applyBorder="1" applyAlignment="1">
      <alignment horizontal="center" vertical="center" wrapText="1"/>
    </xf>
    <xf numFmtId="0" fontId="127" fillId="0" borderId="143" xfId="0" applyFont="1" applyBorder="1" applyAlignment="1">
      <alignment horizontal="center" vertical="center" wrapText="1"/>
    </xf>
    <xf numFmtId="0" fontId="132" fillId="0" borderId="153" xfId="0" applyFont="1" applyBorder="1" applyAlignment="1">
      <alignment horizontal="center" vertical="center"/>
    </xf>
    <xf numFmtId="0" fontId="132" fillId="0" borderId="154" xfId="0" applyFont="1" applyBorder="1" applyAlignment="1">
      <alignment horizontal="center" vertical="center"/>
    </xf>
    <xf numFmtId="0" fontId="127" fillId="0" borderId="153" xfId="0" applyFont="1" applyBorder="1" applyAlignment="1">
      <alignment horizontal="center" vertical="center" wrapText="1"/>
    </xf>
    <xf numFmtId="0" fontId="127" fillId="0" borderId="154" xfId="0" applyFont="1" applyBorder="1" applyAlignment="1">
      <alignment horizontal="center" vertical="center" wrapText="1"/>
    </xf>
    <xf numFmtId="0" fontId="47" fillId="0" borderId="154" xfId="0" applyFont="1" applyBorder="1" applyAlignment="1">
      <alignment horizontal="center" wrapText="1"/>
    </xf>
    <xf numFmtId="0" fontId="47" fillId="0" borderId="155" xfId="0" applyFont="1" applyBorder="1" applyAlignment="1">
      <alignment horizontal="center" wrapText="1"/>
    </xf>
    <xf numFmtId="0" fontId="146" fillId="15" borderId="153" xfId="0" applyFont="1" applyFill="1" applyBorder="1" applyAlignment="1">
      <alignment horizontal="left" vertical="center"/>
    </xf>
    <xf numFmtId="0" fontId="47" fillId="0" borderId="149" xfId="0" applyFont="1" applyBorder="1" applyAlignment="1">
      <alignment horizontal="center" textRotation="255"/>
    </xf>
    <xf numFmtId="0" fontId="47" fillId="0" borderId="150" xfId="0" applyFont="1" applyBorder="1" applyAlignment="1">
      <alignment horizontal="center" textRotation="255"/>
    </xf>
    <xf numFmtId="0" fontId="47" fillId="0" borderId="151" xfId="0" applyFont="1" applyBorder="1" applyAlignment="1">
      <alignment horizontal="center" textRotation="255"/>
    </xf>
    <xf numFmtId="0" fontId="47" fillId="0" borderId="138" xfId="0" applyFont="1" applyBorder="1" applyAlignment="1">
      <alignment horizontal="center" textRotation="255"/>
    </xf>
    <xf numFmtId="0" fontId="47" fillId="0" borderId="0" xfId="0" applyFont="1" applyAlignment="1">
      <alignment horizontal="center" textRotation="255"/>
    </xf>
    <xf numFmtId="0" fontId="47" fillId="0" borderId="152" xfId="0" applyFont="1" applyBorder="1" applyAlignment="1">
      <alignment horizontal="center" textRotation="255"/>
    </xf>
    <xf numFmtId="0" fontId="38" fillId="0" borderId="138" xfId="0" applyFont="1" applyBorder="1" applyAlignment="1">
      <alignment horizontal="center" vertical="center"/>
    </xf>
    <xf numFmtId="0" fontId="38" fillId="0" borderId="0" xfId="0" applyFont="1" applyAlignment="1">
      <alignment horizontal="center" vertical="center"/>
    </xf>
    <xf numFmtId="0" fontId="38" fillId="0" borderId="152" xfId="0" applyFont="1" applyBorder="1" applyAlignment="1">
      <alignment horizontal="center" vertical="center"/>
    </xf>
    <xf numFmtId="0" fontId="130" fillId="14" borderId="149" xfId="0" applyFont="1" applyFill="1" applyBorder="1" applyAlignment="1" applyProtection="1">
      <alignment horizontal="right" vertical="center" indent="1"/>
      <protection locked="0"/>
    </xf>
    <xf numFmtId="0" fontId="130" fillId="14" borderId="150" xfId="0" applyFont="1" applyFill="1" applyBorder="1" applyAlignment="1" applyProtection="1">
      <alignment horizontal="right" vertical="center" indent="1"/>
      <protection locked="0"/>
    </xf>
    <xf numFmtId="0" fontId="130" fillId="14" borderId="151" xfId="0" applyFont="1" applyFill="1" applyBorder="1" applyAlignment="1" applyProtection="1">
      <alignment horizontal="right" vertical="center" indent="1"/>
      <protection locked="0"/>
    </xf>
    <xf numFmtId="0" fontId="130" fillId="14" borderId="158" xfId="0" applyFont="1" applyFill="1" applyBorder="1" applyAlignment="1" applyProtection="1">
      <alignment horizontal="right" vertical="center" indent="1"/>
      <protection locked="0"/>
    </xf>
    <xf numFmtId="0" fontId="130" fillId="14" borderId="173" xfId="0" applyFont="1" applyFill="1" applyBorder="1" applyAlignment="1" applyProtection="1">
      <alignment horizontal="right" vertical="center" indent="1"/>
      <protection locked="0"/>
    </xf>
    <xf numFmtId="0" fontId="130" fillId="14" borderId="156" xfId="0" applyFont="1" applyFill="1" applyBorder="1" applyAlignment="1" applyProtection="1">
      <alignment horizontal="right" vertical="center" indent="1"/>
      <protection locked="0"/>
    </xf>
    <xf numFmtId="0" fontId="47" fillId="0" borderId="138" xfId="0" applyFont="1" applyBorder="1" applyAlignment="1">
      <alignment horizontal="center" vertical="top" textRotation="255"/>
    </xf>
    <xf numFmtId="0" fontId="47" fillId="0" borderId="0" xfId="0" applyFont="1" applyAlignment="1">
      <alignment horizontal="center" vertical="top" textRotation="255"/>
    </xf>
    <xf numFmtId="0" fontId="47" fillId="0" borderId="152" xfId="0" applyFont="1" applyBorder="1" applyAlignment="1">
      <alignment horizontal="center" vertical="top" textRotation="255"/>
    </xf>
    <xf numFmtId="0" fontId="47" fillId="0" borderId="158" xfId="0" applyFont="1" applyBorder="1" applyAlignment="1">
      <alignment horizontal="center" vertical="top" textRotation="255"/>
    </xf>
    <xf numFmtId="0" fontId="47" fillId="0" borderId="173" xfId="0" applyFont="1" applyBorder="1" applyAlignment="1">
      <alignment horizontal="center" vertical="top" textRotation="255"/>
    </xf>
    <xf numFmtId="0" fontId="47" fillId="0" borderId="156" xfId="0" applyFont="1" applyBorder="1" applyAlignment="1">
      <alignment horizontal="center" vertical="top" textRotation="255"/>
    </xf>
    <xf numFmtId="0" fontId="34" fillId="0" borderId="154" xfId="0" applyFont="1" applyBorder="1" applyAlignment="1">
      <alignment horizontal="center"/>
    </xf>
    <xf numFmtId="0" fontId="34" fillId="0" borderId="155" xfId="0" applyFont="1" applyBorder="1" applyAlignment="1">
      <alignment horizontal="center"/>
    </xf>
    <xf numFmtId="0" fontId="144" fillId="0" borderId="153" xfId="0" applyFont="1" applyBorder="1" applyAlignment="1">
      <alignment horizontal="center" vertical="center"/>
    </xf>
    <xf numFmtId="0" fontId="144" fillId="0" borderId="154" xfId="0" applyFont="1" applyBorder="1" applyAlignment="1">
      <alignment horizontal="center" vertical="center"/>
    </xf>
    <xf numFmtId="0" fontId="130" fillId="0" borderId="143" xfId="0" applyFont="1" applyBorder="1" applyAlignment="1">
      <alignment horizontal="right" vertical="center" indent="1"/>
    </xf>
    <xf numFmtId="0" fontId="34" fillId="0" borderId="173" xfId="0" applyFont="1" applyBorder="1" applyAlignment="1">
      <alignment horizontal="center"/>
    </xf>
    <xf numFmtId="0" fontId="34" fillId="0" borderId="156" xfId="0" applyFont="1" applyBorder="1" applyAlignment="1">
      <alignment horizontal="center"/>
    </xf>
    <xf numFmtId="0" fontId="130" fillId="14" borderId="143" xfId="0" applyFont="1" applyFill="1" applyBorder="1" applyAlignment="1" applyProtection="1">
      <alignment horizontal="right" vertical="center" indent="1"/>
      <protection locked="0"/>
    </xf>
    <xf numFmtId="0" fontId="47" fillId="0" borderId="143" xfId="0" applyFont="1" applyBorder="1" applyAlignment="1">
      <alignment horizontal="left" vertical="center" wrapText="1"/>
    </xf>
    <xf numFmtId="0" fontId="143" fillId="2" borderId="143" xfId="0" applyFont="1" applyFill="1" applyBorder="1" applyAlignment="1">
      <alignment horizontal="left" vertical="center" indent="4"/>
    </xf>
    <xf numFmtId="0" fontId="143" fillId="14" borderId="143" xfId="0" applyFont="1" applyFill="1" applyBorder="1" applyAlignment="1">
      <alignment horizontal="left" vertical="center" indent="4"/>
    </xf>
    <xf numFmtId="0" fontId="128" fillId="0" borderId="143" xfId="0" applyFont="1" applyBorder="1" applyAlignment="1">
      <alignment horizontal="center" vertical="center" textRotation="255"/>
    </xf>
    <xf numFmtId="0" fontId="128" fillId="15" borderId="153" xfId="0" applyFont="1" applyFill="1" applyBorder="1" applyAlignment="1" applyProtection="1">
      <alignment horizontal="left" vertical="center" wrapText="1"/>
      <protection locked="0"/>
    </xf>
    <xf numFmtId="38" fontId="127" fillId="15" borderId="143" xfId="1" applyFont="1" applyFill="1" applyBorder="1" applyAlignment="1" applyProtection="1">
      <alignment horizontal="right" vertical="center"/>
      <protection locked="0"/>
    </xf>
    <xf numFmtId="38" fontId="127" fillId="15" borderId="153" xfId="1" applyFont="1" applyFill="1" applyBorder="1" applyAlignment="1" applyProtection="1">
      <alignment horizontal="right" vertical="center"/>
      <protection locked="0"/>
    </xf>
    <xf numFmtId="0" fontId="35" fillId="0" borderId="143" xfId="0" applyFont="1" applyBorder="1" applyAlignment="1">
      <alignment horizontal="left" vertical="center" wrapText="1"/>
    </xf>
    <xf numFmtId="38" fontId="127" fillId="15" borderId="143" xfId="1" applyFont="1" applyFill="1" applyBorder="1" applyAlignment="1" applyProtection="1">
      <alignment horizontal="right" vertical="center" indent="1"/>
      <protection locked="0"/>
    </xf>
    <xf numFmtId="0" fontId="127" fillId="15" borderId="143" xfId="0" applyFont="1" applyFill="1" applyBorder="1" applyAlignment="1" applyProtection="1">
      <alignment horizontal="right" vertical="center" indent="1"/>
      <protection locked="0"/>
    </xf>
    <xf numFmtId="0" fontId="145" fillId="15" borderId="143" xfId="0" applyFont="1" applyFill="1" applyBorder="1" applyAlignment="1">
      <alignment horizontal="left" vertical="center"/>
    </xf>
    <xf numFmtId="0" fontId="127" fillId="0" borderId="175" xfId="0" applyFont="1" applyBorder="1" applyAlignment="1">
      <alignment horizontal="center" vertical="center"/>
    </xf>
    <xf numFmtId="0" fontId="130" fillId="14" borderId="153" xfId="0" applyFont="1" applyFill="1" applyBorder="1" applyAlignment="1" applyProtection="1">
      <alignment horizontal="right" vertical="center"/>
      <protection locked="0"/>
    </xf>
    <xf numFmtId="0" fontId="130" fillId="14" borderId="154" xfId="0" applyFont="1" applyFill="1" applyBorder="1" applyAlignment="1" applyProtection="1">
      <alignment horizontal="right" vertical="center"/>
      <protection locked="0"/>
    </xf>
    <xf numFmtId="0" fontId="130" fillId="14" borderId="155" xfId="0" applyFont="1" applyFill="1" applyBorder="1" applyAlignment="1" applyProtection="1">
      <alignment horizontal="right" vertical="center"/>
      <protection locked="0"/>
    </xf>
    <xf numFmtId="0" fontId="47" fillId="0" borderId="143" xfId="0" applyFont="1" applyBorder="1" applyAlignment="1">
      <alignment horizontal="center" vertical="center"/>
    </xf>
    <xf numFmtId="0" fontId="130" fillId="14" borderId="153" xfId="0" applyFont="1" applyFill="1" applyBorder="1" applyAlignment="1" applyProtection="1">
      <alignment horizontal="right" vertical="center" indent="1"/>
      <protection locked="0"/>
    </xf>
    <xf numFmtId="0" fontId="130" fillId="14" borderId="154" xfId="0" applyFont="1" applyFill="1" applyBorder="1" applyAlignment="1" applyProtection="1">
      <alignment horizontal="right" vertical="center" indent="1"/>
      <protection locked="0"/>
    </xf>
    <xf numFmtId="0" fontId="130" fillId="14" borderId="155" xfId="0" applyFont="1" applyFill="1" applyBorder="1" applyAlignment="1" applyProtection="1">
      <alignment horizontal="right" vertical="center" indent="1"/>
      <protection locked="0"/>
    </xf>
    <xf numFmtId="0" fontId="128" fillId="0" borderId="143" xfId="0" applyFont="1" applyBorder="1" applyAlignment="1">
      <alignment horizontal="left" vertical="center" wrapText="1"/>
    </xf>
    <xf numFmtId="0" fontId="132" fillId="0" borderId="143" xfId="0" applyFont="1" applyBorder="1" applyAlignment="1">
      <alignment horizontal="left" vertical="center" wrapText="1"/>
    </xf>
    <xf numFmtId="0" fontId="132" fillId="0" borderId="155" xfId="0" applyFont="1" applyBorder="1" applyAlignment="1">
      <alignment horizontal="center" vertical="center"/>
    </xf>
    <xf numFmtId="38" fontId="130" fillId="2" borderId="143" xfId="1" applyFont="1" applyFill="1" applyBorder="1" applyAlignment="1" applyProtection="1">
      <alignment horizontal="right" vertical="center" indent="2"/>
      <protection locked="0"/>
    </xf>
    <xf numFmtId="0" fontId="35" fillId="0" borderId="154" xfId="0" applyFont="1" applyBorder="1" applyAlignment="1">
      <alignment horizontal="right" vertical="center"/>
    </xf>
    <xf numFmtId="0" fontId="35" fillId="0" borderId="155" xfId="0" applyFont="1" applyBorder="1" applyAlignment="1">
      <alignment horizontal="right" vertical="center"/>
    </xf>
    <xf numFmtId="0" fontId="47" fillId="0" borderId="153" xfId="0" applyFont="1" applyBorder="1" applyAlignment="1">
      <alignment horizontal="center" vertical="center"/>
    </xf>
    <xf numFmtId="0" fontId="47" fillId="0" borderId="154" xfId="0" applyFont="1" applyBorder="1" applyAlignment="1">
      <alignment horizontal="center" vertical="center"/>
    </xf>
    <xf numFmtId="0" fontId="47" fillId="0" borderId="155" xfId="0" applyFont="1" applyBorder="1" applyAlignment="1">
      <alignment horizontal="center" vertical="center"/>
    </xf>
    <xf numFmtId="0" fontId="47" fillId="0" borderId="154" xfId="0" applyFont="1" applyBorder="1" applyAlignment="1">
      <alignment horizontal="right" vertical="center"/>
    </xf>
    <xf numFmtId="0" fontId="47" fillId="0" borderId="155" xfId="0" applyFont="1" applyBorder="1" applyAlignment="1">
      <alignment horizontal="right" vertical="center"/>
    </xf>
    <xf numFmtId="0" fontId="38" fillId="0" borderId="143" xfId="0" applyFont="1" applyBorder="1" applyAlignment="1">
      <alignment horizontal="left" vertical="center" wrapText="1"/>
    </xf>
    <xf numFmtId="0" fontId="132" fillId="0" borderId="153" xfId="0" applyFont="1" applyBorder="1" applyAlignment="1">
      <alignment horizontal="left" vertical="center" wrapText="1"/>
    </xf>
    <xf numFmtId="0" fontId="132" fillId="0" borderId="154" xfId="0" applyFont="1" applyBorder="1" applyAlignment="1">
      <alignment horizontal="left" vertical="center" wrapText="1"/>
    </xf>
    <xf numFmtId="0" fontId="132" fillId="0" borderId="155" xfId="0" applyFont="1" applyBorder="1" applyAlignment="1">
      <alignment horizontal="left" vertical="center" wrapText="1"/>
    </xf>
    <xf numFmtId="0" fontId="130" fillId="2" borderId="143" xfId="0" applyFont="1" applyFill="1" applyBorder="1" applyAlignment="1" applyProtection="1">
      <alignment horizontal="right" vertical="center" indent="1"/>
      <protection locked="0"/>
    </xf>
    <xf numFmtId="38" fontId="130" fillId="0" borderId="143" xfId="0" applyNumberFormat="1" applyFont="1" applyBorder="1" applyAlignment="1">
      <alignment horizontal="right" vertical="center" indent="1"/>
    </xf>
    <xf numFmtId="0" fontId="35" fillId="0" borderId="153" xfId="0" applyFont="1" applyBorder="1" applyAlignment="1">
      <alignment horizontal="center" vertical="center"/>
    </xf>
    <xf numFmtId="0" fontId="35" fillId="0" borderId="154" xfId="0" applyFont="1" applyBorder="1" applyAlignment="1">
      <alignment horizontal="center" vertical="center"/>
    </xf>
    <xf numFmtId="0" fontId="127" fillId="0" borderId="143" xfId="0" applyFont="1" applyBorder="1" applyAlignment="1">
      <alignment horizontal="center" vertical="center" textRotation="255"/>
    </xf>
    <xf numFmtId="0" fontId="127" fillId="6" borderId="143" xfId="0" applyFont="1" applyFill="1" applyBorder="1" applyAlignment="1" applyProtection="1">
      <alignment horizontal="left" vertical="center"/>
      <protection locked="0"/>
    </xf>
    <xf numFmtId="49" fontId="127" fillId="6" borderId="143" xfId="0" applyNumberFormat="1" applyFont="1" applyFill="1" applyBorder="1" applyAlignment="1" applyProtection="1">
      <alignment horizontal="left" vertical="center"/>
      <protection locked="0"/>
    </xf>
    <xf numFmtId="0" fontId="127" fillId="6" borderId="143" xfId="0" applyFont="1" applyFill="1" applyBorder="1" applyAlignment="1" applyProtection="1">
      <alignment horizontal="center" vertical="center"/>
      <protection locked="0"/>
    </xf>
    <xf numFmtId="49" fontId="127" fillId="0" borderId="154" xfId="0" applyNumberFormat="1" applyFont="1" applyBorder="1" applyAlignment="1">
      <alignment horizontal="center" vertical="center"/>
    </xf>
    <xf numFmtId="49" fontId="127" fillId="6" borderId="153" xfId="0" applyNumberFormat="1" applyFont="1" applyFill="1" applyBorder="1" applyAlignment="1" applyProtection="1">
      <alignment horizontal="center" vertical="center"/>
      <protection locked="0"/>
    </xf>
    <xf numFmtId="0" fontId="130" fillId="0" borderId="154" xfId="0" applyFont="1" applyBorder="1" applyAlignment="1">
      <alignment horizontal="center" vertical="center"/>
    </xf>
    <xf numFmtId="49" fontId="130" fillId="0" borderId="154" xfId="0" applyNumberFormat="1" applyFont="1" applyBorder="1" applyAlignment="1">
      <alignment horizontal="center" vertical="center"/>
    </xf>
    <xf numFmtId="0" fontId="128" fillId="0" borderId="143" xfId="0" applyFont="1" applyBorder="1" applyAlignment="1">
      <alignment horizontal="center" vertical="center" wrapText="1"/>
    </xf>
    <xf numFmtId="0" fontId="130" fillId="0" borderId="143" xfId="0" applyFont="1" applyBorder="1" applyAlignment="1">
      <alignment horizontal="left" vertical="center"/>
    </xf>
    <xf numFmtId="0" fontId="127" fillId="0" borderId="143" xfId="0" applyFont="1" applyBorder="1" applyAlignment="1">
      <alignment horizontal="left" vertical="center" shrinkToFit="1"/>
    </xf>
    <xf numFmtId="0" fontId="131" fillId="0" borderId="149" xfId="0" applyFont="1" applyBorder="1" applyAlignment="1">
      <alignment horizontal="center" vertical="center"/>
    </xf>
    <xf numFmtId="0" fontId="131" fillId="0" borderId="150" xfId="0" applyFont="1" applyBorder="1" applyAlignment="1">
      <alignment horizontal="center" vertical="center"/>
    </xf>
    <xf numFmtId="0" fontId="131" fillId="0" borderId="151" xfId="0" applyFont="1" applyBorder="1" applyAlignment="1">
      <alignment horizontal="center" vertical="center"/>
    </xf>
    <xf numFmtId="0" fontId="131" fillId="0" borderId="138" xfId="0" applyFont="1" applyBorder="1" applyAlignment="1">
      <alignment horizontal="center" vertical="center"/>
    </xf>
    <xf numFmtId="0" fontId="131" fillId="0" borderId="0" xfId="0" applyFont="1" applyAlignment="1">
      <alignment horizontal="center" vertical="center"/>
    </xf>
    <xf numFmtId="0" fontId="131" fillId="0" borderId="152" xfId="0" applyFont="1" applyBorder="1" applyAlignment="1">
      <alignment horizontal="center" vertical="center"/>
    </xf>
    <xf numFmtId="0" fontId="131" fillId="0" borderId="158" xfId="0" applyFont="1" applyBorder="1" applyAlignment="1">
      <alignment horizontal="center" vertical="center"/>
    </xf>
    <xf numFmtId="0" fontId="131" fillId="0" borderId="173" xfId="0" applyFont="1" applyBorder="1" applyAlignment="1">
      <alignment horizontal="center" vertical="center"/>
    </xf>
    <xf numFmtId="0" fontId="131" fillId="0" borderId="156" xfId="0" applyFont="1" applyBorder="1" applyAlignment="1">
      <alignment horizontal="center" vertical="center"/>
    </xf>
    <xf numFmtId="0" fontId="127" fillId="6" borderId="149" xfId="0" applyFont="1" applyFill="1" applyBorder="1" applyAlignment="1" applyProtection="1">
      <alignment horizontal="center" vertical="center"/>
      <protection locked="0"/>
    </xf>
    <xf numFmtId="0" fontId="127" fillId="6" borderId="150" xfId="0" applyFont="1" applyFill="1" applyBorder="1" applyAlignment="1" applyProtection="1">
      <alignment horizontal="center" vertical="center"/>
      <protection locked="0"/>
    </xf>
    <xf numFmtId="0" fontId="127" fillId="6" borderId="151" xfId="0" applyFont="1" applyFill="1" applyBorder="1" applyAlignment="1" applyProtection="1">
      <alignment horizontal="center" vertical="center"/>
      <protection locked="0"/>
    </xf>
    <xf numFmtId="0" fontId="127" fillId="6" borderId="158" xfId="0" applyFont="1" applyFill="1" applyBorder="1" applyAlignment="1" applyProtection="1">
      <alignment horizontal="center" vertical="center"/>
      <protection locked="0"/>
    </xf>
    <xf numFmtId="0" fontId="127" fillId="6" borderId="173" xfId="0" applyFont="1" applyFill="1" applyBorder="1" applyAlignment="1" applyProtection="1">
      <alignment horizontal="center" vertical="center"/>
      <protection locked="0"/>
    </xf>
    <xf numFmtId="0" fontId="127" fillId="6" borderId="156" xfId="0" applyFont="1" applyFill="1" applyBorder="1" applyAlignment="1" applyProtection="1">
      <alignment horizontal="center" vertical="center"/>
      <protection locked="0"/>
    </xf>
    <xf numFmtId="0" fontId="127" fillId="6" borderId="0" xfId="0" applyFont="1" applyFill="1" applyAlignment="1" applyProtection="1">
      <alignment horizontal="center" vertical="center"/>
      <protection locked="0"/>
    </xf>
    <xf numFmtId="0" fontId="127" fillId="6" borderId="152" xfId="0" applyFont="1" applyFill="1" applyBorder="1" applyAlignment="1" applyProtection="1">
      <alignment horizontal="center" vertical="center"/>
      <protection locked="0"/>
    </xf>
    <xf numFmtId="0" fontId="130" fillId="0" borderId="143" xfId="0" applyFont="1" applyBorder="1" applyAlignment="1">
      <alignment horizontal="center" vertical="center"/>
    </xf>
    <xf numFmtId="0" fontId="133" fillId="0" borderId="0" xfId="0" applyFont="1" applyAlignment="1">
      <alignment horizontal="center" vertical="center"/>
    </xf>
    <xf numFmtId="0" fontId="133" fillId="0" borderId="0" xfId="0" applyFont="1" applyAlignment="1">
      <alignment horizontal="left" vertical="center"/>
    </xf>
    <xf numFmtId="0" fontId="127" fillId="0" borderId="138" xfId="0" applyFont="1" applyBorder="1" applyAlignment="1">
      <alignment horizontal="center" vertical="center"/>
    </xf>
    <xf numFmtId="0" fontId="127" fillId="0" borderId="0" xfId="0" applyFont="1" applyAlignment="1">
      <alignment horizontal="center" vertical="center"/>
    </xf>
    <xf numFmtId="0" fontId="127" fillId="0" borderId="152" xfId="0" applyFont="1" applyBorder="1" applyAlignment="1">
      <alignment horizontal="center" vertical="center"/>
    </xf>
    <xf numFmtId="0" fontId="127" fillId="6" borderId="138" xfId="0" applyFont="1" applyFill="1" applyBorder="1" applyAlignment="1" applyProtection="1">
      <alignment horizontal="center" vertical="center"/>
      <protection locked="0"/>
    </xf>
    <xf numFmtId="0" fontId="148" fillId="0" borderId="0" xfId="0" applyFont="1" applyAlignment="1">
      <alignment horizontal="center" vertical="center"/>
    </xf>
    <xf numFmtId="0" fontId="142" fillId="0" borderId="143" xfId="0" applyFont="1" applyBorder="1" applyAlignment="1">
      <alignment horizontal="center" vertical="center"/>
    </xf>
    <xf numFmtId="181" fontId="130" fillId="0" borderId="154" xfId="0" applyNumberFormat="1" applyFont="1" applyBorder="1" applyAlignment="1">
      <alignment horizontal="center" vertical="center"/>
    </xf>
    <xf numFmtId="181" fontId="127" fillId="0" borderId="154" xfId="0" applyNumberFormat="1" applyFont="1" applyBorder="1" applyAlignment="1">
      <alignment horizontal="center" vertical="center"/>
    </xf>
    <xf numFmtId="181" fontId="127" fillId="0" borderId="155" xfId="0" applyNumberFormat="1" applyFont="1" applyBorder="1" applyAlignment="1">
      <alignment horizontal="center" vertical="center"/>
    </xf>
    <xf numFmtId="181" fontId="130" fillId="0" borderId="143" xfId="0" applyNumberFormat="1" applyFont="1" applyBorder="1" applyAlignment="1">
      <alignment horizontal="left" vertical="center"/>
    </xf>
    <xf numFmtId="181" fontId="127" fillId="0" borderId="143" xfId="0" applyNumberFormat="1" applyFont="1" applyBorder="1" applyAlignment="1">
      <alignment horizontal="center" vertical="center"/>
    </xf>
    <xf numFmtId="181" fontId="127" fillId="0" borderId="143" xfId="0" applyNumberFormat="1" applyFont="1" applyBorder="1" applyAlignment="1">
      <alignment horizontal="left" vertical="center"/>
    </xf>
    <xf numFmtId="181" fontId="127" fillId="0" borderId="143" xfId="0" applyNumberFormat="1" applyFont="1" applyBorder="1" applyAlignment="1">
      <alignment horizontal="left" vertical="center" shrinkToFit="1"/>
    </xf>
    <xf numFmtId="181" fontId="127" fillId="0" borderId="143" xfId="0" applyNumberFormat="1" applyFont="1" applyBorder="1" applyAlignment="1">
      <alignment horizontal="left" vertical="center" wrapText="1"/>
    </xf>
    <xf numFmtId="181" fontId="127" fillId="0" borderId="153" xfId="0" applyNumberFormat="1" applyFont="1" applyBorder="1" applyAlignment="1">
      <alignment horizontal="center" vertical="center"/>
    </xf>
    <xf numFmtId="0" fontId="143" fillId="0" borderId="143" xfId="0" applyFont="1" applyBorder="1" applyAlignment="1">
      <alignment horizontal="left" vertical="center" indent="4"/>
    </xf>
    <xf numFmtId="181" fontId="130" fillId="0" borderId="143" xfId="0" applyNumberFormat="1" applyFont="1" applyBorder="1" applyAlignment="1">
      <alignment horizontal="right" vertical="center" indent="1"/>
    </xf>
    <xf numFmtId="181" fontId="130" fillId="0" borderId="143" xfId="1" applyNumberFormat="1" applyFont="1" applyFill="1" applyBorder="1" applyAlignment="1">
      <alignment horizontal="right" vertical="center" indent="1"/>
    </xf>
    <xf numFmtId="181" fontId="130" fillId="0" borderId="143" xfId="1" applyNumberFormat="1" applyFont="1" applyFill="1" applyBorder="1" applyAlignment="1">
      <alignment horizontal="right" vertical="center" indent="2"/>
    </xf>
    <xf numFmtId="181" fontId="128" fillId="0" borderId="143" xfId="0" applyNumberFormat="1" applyFont="1" applyBorder="1" applyAlignment="1">
      <alignment horizontal="left" vertical="center" wrapText="1"/>
    </xf>
    <xf numFmtId="181" fontId="130" fillId="0" borderId="153" xfId="0" applyNumberFormat="1" applyFont="1" applyBorder="1" applyAlignment="1">
      <alignment horizontal="right" vertical="center" indent="1"/>
    </xf>
    <xf numFmtId="181" fontId="130" fillId="0" borderId="154" xfId="0" applyNumberFormat="1" applyFont="1" applyBorder="1" applyAlignment="1">
      <alignment horizontal="right" vertical="center" indent="1"/>
    </xf>
    <xf numFmtId="181" fontId="130" fillId="0" borderId="155" xfId="0" applyNumberFormat="1" applyFont="1" applyBorder="1" applyAlignment="1">
      <alignment horizontal="right" vertical="center" indent="1"/>
    </xf>
    <xf numFmtId="181" fontId="130" fillId="0" borderId="149" xfId="0" applyNumberFormat="1" applyFont="1" applyBorder="1" applyAlignment="1">
      <alignment horizontal="right" vertical="center" indent="1"/>
    </xf>
    <xf numFmtId="181" fontId="130" fillId="0" borderId="150" xfId="0" applyNumberFormat="1" applyFont="1" applyBorder="1" applyAlignment="1">
      <alignment horizontal="right" vertical="center" indent="1"/>
    </xf>
    <xf numFmtId="181" fontId="130" fillId="0" borderId="151" xfId="0" applyNumberFormat="1" applyFont="1" applyBorder="1" applyAlignment="1">
      <alignment horizontal="right" vertical="center" indent="1"/>
    </xf>
    <xf numFmtId="181" fontId="130" fillId="0" borderId="158" xfId="0" applyNumberFormat="1" applyFont="1" applyBorder="1" applyAlignment="1">
      <alignment horizontal="right" vertical="center" indent="1"/>
    </xf>
    <xf numFmtId="181" fontId="130" fillId="0" borderId="173" xfId="0" applyNumberFormat="1" applyFont="1" applyBorder="1" applyAlignment="1">
      <alignment horizontal="right" vertical="center" indent="1"/>
    </xf>
    <xf numFmtId="181" fontId="130" fillId="0" borderId="156" xfId="0" applyNumberFormat="1" applyFont="1" applyBorder="1" applyAlignment="1">
      <alignment horizontal="right" vertical="center" indent="1"/>
    </xf>
    <xf numFmtId="181" fontId="130" fillId="0" borderId="149" xfId="1" applyNumberFormat="1" applyFont="1" applyFill="1" applyBorder="1" applyAlignment="1">
      <alignment horizontal="right" vertical="center" indent="1"/>
    </xf>
    <xf numFmtId="181" fontId="130" fillId="0" borderId="150" xfId="1" applyNumberFormat="1" applyFont="1" applyFill="1" applyBorder="1" applyAlignment="1">
      <alignment horizontal="right" vertical="center" indent="1"/>
    </xf>
    <xf numFmtId="181" fontId="130" fillId="0" borderId="151" xfId="1" applyNumberFormat="1" applyFont="1" applyFill="1" applyBorder="1" applyAlignment="1">
      <alignment horizontal="right" vertical="center" indent="1"/>
    </xf>
    <xf numFmtId="181" fontId="130" fillId="0" borderId="158" xfId="1" applyNumberFormat="1" applyFont="1" applyFill="1" applyBorder="1" applyAlignment="1">
      <alignment horizontal="right" vertical="center" indent="1"/>
    </xf>
    <xf numFmtId="181" fontId="130" fillId="0" borderId="173" xfId="1" applyNumberFormat="1" applyFont="1" applyFill="1" applyBorder="1" applyAlignment="1">
      <alignment horizontal="right" vertical="center" indent="1"/>
    </xf>
    <xf numFmtId="181" fontId="130" fillId="0" borderId="156" xfId="1" applyNumberFormat="1" applyFont="1" applyFill="1" applyBorder="1" applyAlignment="1">
      <alignment horizontal="right" vertical="center" indent="1"/>
    </xf>
    <xf numFmtId="181" fontId="130" fillId="0" borderId="153" xfId="0" applyNumberFormat="1" applyFont="1" applyBorder="1" applyAlignment="1">
      <alignment horizontal="center" vertical="center"/>
    </xf>
    <xf numFmtId="181" fontId="130" fillId="0" borderId="155" xfId="0" applyNumberFormat="1" applyFont="1" applyBorder="1" applyAlignment="1">
      <alignment horizontal="center" vertical="center"/>
    </xf>
    <xf numFmtId="0" fontId="146" fillId="0" borderId="143" xfId="0" applyFont="1" applyBorder="1" applyAlignment="1">
      <alignment horizontal="left" vertical="center"/>
    </xf>
    <xf numFmtId="0" fontId="145" fillId="0" borderId="143" xfId="0" applyFont="1" applyBorder="1" applyAlignment="1">
      <alignment horizontal="left" vertical="center"/>
    </xf>
    <xf numFmtId="181" fontId="127" fillId="0" borderId="143" xfId="1" applyNumberFormat="1" applyFont="1" applyFill="1" applyBorder="1" applyAlignment="1">
      <alignment horizontal="right" vertical="center" indent="1"/>
    </xf>
    <xf numFmtId="181" fontId="127" fillId="0" borderId="143" xfId="0" applyNumberFormat="1" applyFont="1" applyBorder="1" applyAlignment="1">
      <alignment horizontal="right" vertical="center" indent="1"/>
    </xf>
    <xf numFmtId="181" fontId="128" fillId="0" borderId="145" xfId="0" applyNumberFormat="1" applyFont="1" applyBorder="1" applyAlignment="1">
      <alignment horizontal="left" vertical="center" wrapText="1"/>
    </xf>
    <xf numFmtId="0" fontId="146" fillId="0" borderId="153" xfId="0" applyFont="1" applyBorder="1" applyAlignment="1">
      <alignment horizontal="left" vertical="center"/>
    </xf>
    <xf numFmtId="181" fontId="127" fillId="0" borderId="143" xfId="1" applyNumberFormat="1" applyFont="1" applyFill="1" applyBorder="1" applyAlignment="1">
      <alignment horizontal="right" vertical="center"/>
    </xf>
    <xf numFmtId="181" fontId="127" fillId="0" borderId="153" xfId="1" applyNumberFormat="1" applyFont="1" applyFill="1" applyBorder="1" applyAlignment="1">
      <alignment horizontal="right" vertical="center"/>
    </xf>
    <xf numFmtId="181" fontId="127" fillId="0" borderId="149" xfId="1" applyNumberFormat="1" applyFont="1" applyFill="1" applyBorder="1" applyAlignment="1">
      <alignment horizontal="right" vertical="center"/>
    </xf>
    <xf numFmtId="181" fontId="127" fillId="0" borderId="150" xfId="1" applyNumberFormat="1" applyFont="1" applyFill="1" applyBorder="1" applyAlignment="1">
      <alignment horizontal="right" vertical="center"/>
    </xf>
    <xf numFmtId="181" fontId="127" fillId="0" borderId="158" xfId="1" applyNumberFormat="1" applyFont="1" applyFill="1" applyBorder="1" applyAlignment="1">
      <alignment horizontal="right" vertical="center"/>
    </xf>
    <xf numFmtId="181" fontId="127" fillId="0" borderId="173" xfId="1" applyNumberFormat="1" applyFont="1" applyFill="1" applyBorder="1" applyAlignment="1">
      <alignment horizontal="right" vertical="center"/>
    </xf>
    <xf numFmtId="0" fontId="149" fillId="0" borderId="0" xfId="0" applyFont="1" applyAlignment="1">
      <alignment horizontal="center" vertical="top" textRotation="255"/>
    </xf>
    <xf numFmtId="0" fontId="149" fillId="4" borderId="98" xfId="0" applyFont="1" applyFill="1" applyBorder="1" applyAlignment="1">
      <alignment horizontal="center" vertical="center" textRotation="255"/>
    </xf>
    <xf numFmtId="0" fontId="149" fillId="4" borderId="99" xfId="0" applyFont="1" applyFill="1" applyBorder="1" applyAlignment="1">
      <alignment horizontal="center" vertical="center" textRotation="255"/>
    </xf>
    <xf numFmtId="0" fontId="149" fillId="4" borderId="100" xfId="0" applyFont="1" applyFill="1" applyBorder="1" applyAlignment="1">
      <alignment horizontal="center" vertical="center" textRotation="255"/>
    </xf>
    <xf numFmtId="0" fontId="149" fillId="4" borderId="38" xfId="0" applyFont="1" applyFill="1" applyBorder="1" applyAlignment="1">
      <alignment horizontal="center" vertical="center" textRotation="255"/>
    </xf>
    <xf numFmtId="0" fontId="149" fillId="4" borderId="0" xfId="0" applyFont="1" applyFill="1" applyAlignment="1">
      <alignment horizontal="center" vertical="center" textRotation="255"/>
    </xf>
    <xf numFmtId="0" fontId="149" fillId="4" borderId="39" xfId="0" applyFont="1" applyFill="1" applyBorder="1" applyAlignment="1">
      <alignment horizontal="center" vertical="center" textRotation="255"/>
    </xf>
    <xf numFmtId="0" fontId="149" fillId="4" borderId="124" xfId="0" applyFont="1" applyFill="1" applyBorder="1" applyAlignment="1">
      <alignment horizontal="center" vertical="center" textRotation="255"/>
    </xf>
    <xf numFmtId="0" fontId="149" fillId="4" borderId="125" xfId="0" applyFont="1" applyFill="1" applyBorder="1" applyAlignment="1">
      <alignment horizontal="center" vertical="center" textRotation="255"/>
    </xf>
    <xf numFmtId="0" fontId="149" fillId="4" borderId="126" xfId="0" applyFont="1" applyFill="1" applyBorder="1" applyAlignment="1">
      <alignment horizontal="center" vertical="center" textRotation="255"/>
    </xf>
    <xf numFmtId="181" fontId="128" fillId="0" borderId="153" xfId="0" applyNumberFormat="1" applyFont="1" applyBorder="1" applyAlignment="1">
      <alignment horizontal="left" vertical="center" wrapText="1"/>
    </xf>
    <xf numFmtId="181" fontId="127" fillId="0" borderId="149" xfId="0" applyNumberFormat="1" applyFont="1" applyBorder="1" applyAlignment="1">
      <alignment horizontal="center" vertical="center"/>
    </xf>
    <xf numFmtId="181" fontId="127" fillId="0" borderId="150" xfId="0" applyNumberFormat="1" applyFont="1" applyBorder="1" applyAlignment="1">
      <alignment horizontal="center" vertical="center"/>
    </xf>
    <xf numFmtId="181" fontId="127" fillId="0" borderId="151" xfId="0" applyNumberFormat="1" applyFont="1" applyBorder="1" applyAlignment="1">
      <alignment horizontal="center" vertical="center"/>
    </xf>
    <xf numFmtId="181" fontId="127" fillId="0" borderId="158" xfId="0" applyNumberFormat="1" applyFont="1" applyBorder="1" applyAlignment="1">
      <alignment horizontal="center" vertical="center"/>
    </xf>
    <xf numFmtId="181" fontId="127" fillId="0" borderId="173" xfId="0" applyNumberFormat="1" applyFont="1" applyBorder="1" applyAlignment="1">
      <alignment horizontal="center" vertical="center"/>
    </xf>
    <xf numFmtId="181" fontId="127" fillId="0" borderId="156" xfId="0" applyNumberFormat="1" applyFont="1" applyBorder="1" applyAlignment="1">
      <alignment horizontal="center" vertical="center"/>
    </xf>
    <xf numFmtId="181" fontId="127" fillId="0" borderId="0" xfId="0" applyNumberFormat="1" applyFont="1" applyAlignment="1">
      <alignment horizontal="center" vertical="center"/>
    </xf>
    <xf numFmtId="181" fontId="127" fillId="0" borderId="152" xfId="0" applyNumberFormat="1" applyFont="1" applyBorder="1" applyAlignment="1">
      <alignment horizontal="center" vertical="center"/>
    </xf>
    <xf numFmtId="181" fontId="127" fillId="0" borderId="138" xfId="0" applyNumberFormat="1" applyFont="1" applyBorder="1" applyAlignment="1">
      <alignment horizontal="center" vertical="center"/>
    </xf>
    <xf numFmtId="0" fontId="128" fillId="0" borderId="150" xfId="0" applyFont="1" applyBorder="1" applyAlignment="1">
      <alignment horizontal="center" vertical="center"/>
    </xf>
    <xf numFmtId="0" fontId="128" fillId="0" borderId="151" xfId="0" applyFont="1" applyBorder="1" applyAlignment="1">
      <alignment horizontal="center" vertical="center"/>
    </xf>
    <xf numFmtId="0" fontId="128" fillId="0" borderId="173" xfId="0" applyFont="1" applyBorder="1" applyAlignment="1">
      <alignment horizontal="center" vertical="center"/>
    </xf>
    <xf numFmtId="0" fontId="128" fillId="0" borderId="156" xfId="0" applyFont="1" applyBorder="1" applyAlignment="1">
      <alignment horizontal="center" vertical="center"/>
    </xf>
    <xf numFmtId="181" fontId="132" fillId="0" borderId="158" xfId="0" applyNumberFormat="1" applyFont="1" applyBorder="1" applyAlignment="1">
      <alignment horizontal="left" vertical="top" wrapText="1"/>
    </xf>
    <xf numFmtId="181" fontId="132" fillId="0" borderId="173" xfId="0" applyNumberFormat="1" applyFont="1" applyBorder="1" applyAlignment="1">
      <alignment horizontal="left" vertical="top" wrapText="1"/>
    </xf>
    <xf numFmtId="181" fontId="128" fillId="0" borderId="143" xfId="0" applyNumberFormat="1" applyFont="1" applyBorder="1" applyAlignment="1">
      <alignment horizontal="center" vertical="center"/>
    </xf>
    <xf numFmtId="181" fontId="127" fillId="0" borderId="143" xfId="0" applyNumberFormat="1" applyFont="1" applyBorder="1" applyAlignment="1">
      <alignment horizontal="left" vertical="center" indent="1"/>
    </xf>
    <xf numFmtId="181" fontId="128" fillId="0" borderId="173" xfId="0" applyNumberFormat="1" applyFont="1" applyBorder="1" applyAlignment="1">
      <alignment horizontal="center" vertical="center"/>
    </xf>
    <xf numFmtId="181" fontId="128" fillId="0" borderId="174" xfId="0" applyNumberFormat="1" applyFont="1" applyBorder="1" applyAlignment="1">
      <alignment horizontal="center" vertical="center"/>
    </xf>
    <xf numFmtId="0" fontId="130" fillId="0" borderId="99" xfId="0" applyFont="1" applyBorder="1" applyAlignment="1">
      <alignment horizontal="center" vertical="center"/>
    </xf>
    <xf numFmtId="181" fontId="131" fillId="0" borderId="154" xfId="0" applyNumberFormat="1" applyFont="1" applyBorder="1" applyAlignment="1">
      <alignment horizontal="right" vertical="center"/>
    </xf>
    <xf numFmtId="181" fontId="131" fillId="0" borderId="154" xfId="0" applyNumberFormat="1" applyFont="1" applyBorder="1" applyAlignment="1">
      <alignment horizontal="center" vertical="center"/>
    </xf>
    <xf numFmtId="181" fontId="128" fillId="0" borderId="155" xfId="0" applyNumberFormat="1" applyFont="1" applyBorder="1" applyAlignment="1">
      <alignment horizontal="center" vertical="center"/>
    </xf>
    <xf numFmtId="181" fontId="128" fillId="0" borderId="150" xfId="0" applyNumberFormat="1" applyFont="1" applyBorder="1" applyAlignment="1">
      <alignment horizontal="left" vertical="center"/>
    </xf>
    <xf numFmtId="181" fontId="128" fillId="0" borderId="150" xfId="0" applyNumberFormat="1" applyFont="1" applyBorder="1" applyAlignment="1">
      <alignment horizontal="center" vertical="center"/>
    </xf>
    <xf numFmtId="181" fontId="132" fillId="0" borderId="150" xfId="0" applyNumberFormat="1" applyFont="1" applyBorder="1" applyAlignment="1">
      <alignment horizontal="left" vertical="center"/>
    </xf>
    <xf numFmtId="181" fontId="128" fillId="0" borderId="145" xfId="0" applyNumberFormat="1" applyFont="1" applyBorder="1" applyAlignment="1">
      <alignment horizontal="center" vertical="center"/>
    </xf>
    <xf numFmtId="181" fontId="130" fillId="0" borderId="145" xfId="0" applyNumberFormat="1" applyFont="1" applyBorder="1" applyAlignment="1">
      <alignment horizontal="center" vertical="center"/>
    </xf>
    <xf numFmtId="181" fontId="127" fillId="0" borderId="145" xfId="0" applyNumberFormat="1" applyFont="1" applyBorder="1" applyAlignment="1">
      <alignment horizontal="center" vertical="center"/>
    </xf>
    <xf numFmtId="181" fontId="128" fillId="0" borderId="143" xfId="0" applyNumberFormat="1" applyFont="1" applyBorder="1" applyAlignment="1">
      <alignment horizontal="center" vertical="center" textRotation="255"/>
    </xf>
    <xf numFmtId="181" fontId="131" fillId="0" borderId="154" xfId="0" applyNumberFormat="1" applyFont="1" applyBorder="1" applyAlignment="1">
      <alignment horizontal="left" vertical="center"/>
    </xf>
    <xf numFmtId="181" fontId="128" fillId="0" borderId="153" xfId="0" applyNumberFormat="1" applyFont="1" applyBorder="1" applyAlignment="1">
      <alignment horizontal="center" vertical="center"/>
    </xf>
    <xf numFmtId="181" fontId="130" fillId="0" borderId="149" xfId="0" applyNumberFormat="1" applyFont="1" applyBorder="1" applyAlignment="1">
      <alignment horizontal="center" vertical="center"/>
    </xf>
    <xf numFmtId="181" fontId="128" fillId="0" borderId="155" xfId="0" applyNumberFormat="1" applyFont="1" applyBorder="1" applyAlignment="1">
      <alignment horizontal="center" vertical="center" textRotation="255"/>
    </xf>
    <xf numFmtId="181" fontId="128" fillId="0" borderId="151" xfId="0" applyNumberFormat="1" applyFont="1" applyBorder="1" applyAlignment="1">
      <alignment horizontal="center" vertical="center"/>
    </xf>
    <xf numFmtId="181" fontId="128" fillId="0" borderId="142" xfId="0" applyNumberFormat="1" applyFont="1" applyBorder="1" applyAlignment="1">
      <alignment horizontal="center" vertical="center" wrapText="1"/>
    </xf>
    <xf numFmtId="181" fontId="128" fillId="0" borderId="146" xfId="0" applyNumberFormat="1" applyFont="1" applyBorder="1" applyAlignment="1">
      <alignment horizontal="center" vertical="center" wrapText="1"/>
    </xf>
    <xf numFmtId="181" fontId="128" fillId="0" borderId="155" xfId="0" applyNumberFormat="1" applyFont="1" applyBorder="1" applyAlignment="1">
      <alignment horizontal="center" vertical="center" wrapText="1"/>
    </xf>
    <xf numFmtId="181" fontId="128" fillId="0" borderId="143" xfId="0" applyNumberFormat="1" applyFont="1" applyBorder="1" applyAlignment="1">
      <alignment horizontal="center" vertical="center" wrapText="1"/>
    </xf>
    <xf numFmtId="181" fontId="132" fillId="0" borderId="146" xfId="0" applyNumberFormat="1" applyFont="1" applyBorder="1" applyAlignment="1">
      <alignment horizontal="center" vertical="center" wrapText="1"/>
    </xf>
    <xf numFmtId="181" fontId="132" fillId="0" borderId="143" xfId="0" applyNumberFormat="1" applyFont="1" applyBorder="1" applyAlignment="1">
      <alignment horizontal="center" vertical="center" wrapText="1"/>
    </xf>
    <xf numFmtId="181" fontId="130" fillId="0" borderId="143" xfId="0" applyNumberFormat="1" applyFont="1" applyBorder="1" applyAlignment="1">
      <alignment horizontal="center" vertical="center"/>
    </xf>
    <xf numFmtId="181" fontId="130" fillId="0" borderId="143" xfId="1" applyNumberFormat="1" applyFont="1" applyBorder="1" applyAlignment="1">
      <alignment horizontal="right" vertical="center" indent="1"/>
    </xf>
    <xf numFmtId="181" fontId="128" fillId="0" borderId="154" xfId="0" applyNumberFormat="1" applyFont="1" applyBorder="1" applyAlignment="1">
      <alignment horizontal="center" vertical="center"/>
    </xf>
    <xf numFmtId="181" fontId="128" fillId="0" borderId="139" xfId="0" applyNumberFormat="1" applyFont="1" applyBorder="1" applyAlignment="1">
      <alignment horizontal="center"/>
    </xf>
    <xf numFmtId="181" fontId="128" fillId="0" borderId="171" xfId="0" applyNumberFormat="1" applyFont="1" applyBorder="1" applyAlignment="1">
      <alignment horizontal="center" vertical="center"/>
    </xf>
    <xf numFmtId="181" fontId="128" fillId="0" borderId="139" xfId="0" applyNumberFormat="1" applyFont="1" applyBorder="1" applyAlignment="1">
      <alignment horizontal="center" vertical="center"/>
    </xf>
    <xf numFmtId="181" fontId="130" fillId="0" borderId="144" xfId="1" applyNumberFormat="1" applyFont="1" applyBorder="1" applyAlignment="1">
      <alignment horizontal="right" vertical="center" indent="1"/>
    </xf>
    <xf numFmtId="181" fontId="128" fillId="0" borderId="159" xfId="0" applyNumberFormat="1" applyFont="1" applyBorder="1" applyAlignment="1">
      <alignment horizontal="center" vertical="center" wrapText="1"/>
    </xf>
    <xf numFmtId="181" fontId="128" fillId="0" borderId="144" xfId="0" applyNumberFormat="1" applyFont="1" applyBorder="1" applyAlignment="1">
      <alignment horizontal="center" vertical="center" wrapText="1"/>
    </xf>
    <xf numFmtId="181" fontId="128" fillId="0" borderId="142" xfId="0" applyNumberFormat="1" applyFont="1" applyBorder="1" applyAlignment="1">
      <alignment horizontal="center"/>
    </xf>
    <xf numFmtId="181" fontId="128" fillId="0" borderId="144" xfId="0" applyNumberFormat="1" applyFont="1" applyBorder="1" applyAlignment="1">
      <alignment horizontal="center" vertical="center"/>
    </xf>
    <xf numFmtId="181" fontId="130" fillId="0" borderId="153" xfId="1" applyNumberFormat="1" applyFont="1" applyBorder="1" applyAlignment="1">
      <alignment horizontal="right" vertical="center" indent="1"/>
    </xf>
    <xf numFmtId="181" fontId="128" fillId="0" borderId="141" xfId="0" applyNumberFormat="1" applyFont="1" applyBorder="1" applyAlignment="1">
      <alignment horizontal="center" vertical="center"/>
    </xf>
    <xf numFmtId="181" fontId="128" fillId="0" borderId="160" xfId="0" applyNumberFormat="1" applyFont="1" applyBorder="1" applyAlignment="1">
      <alignment horizontal="center" vertical="center"/>
    </xf>
    <xf numFmtId="181" fontId="130" fillId="0" borderId="145" xfId="1" applyNumberFormat="1" applyFont="1" applyBorder="1" applyAlignment="1">
      <alignment horizontal="right" vertical="center" indent="1"/>
    </xf>
    <xf numFmtId="181" fontId="130" fillId="0" borderId="149" xfId="1" applyNumberFormat="1" applyFont="1" applyBorder="1" applyAlignment="1">
      <alignment horizontal="right" vertical="center" indent="1"/>
    </xf>
    <xf numFmtId="0" fontId="128" fillId="0" borderId="154" xfId="0" applyFont="1" applyBorder="1" applyAlignment="1">
      <alignment horizontal="center"/>
    </xf>
    <xf numFmtId="181" fontId="128" fillId="0" borderId="154" xfId="0" applyNumberFormat="1" applyFont="1" applyBorder="1" applyAlignment="1">
      <alignment horizontal="center"/>
    </xf>
    <xf numFmtId="181" fontId="128" fillId="0" borderId="155" xfId="0" applyNumberFormat="1" applyFont="1" applyBorder="1" applyAlignment="1">
      <alignment horizontal="center"/>
    </xf>
    <xf numFmtId="181" fontId="133" fillId="0" borderId="143" xfId="1" applyNumberFormat="1" applyFont="1" applyBorder="1" applyAlignment="1">
      <alignment horizontal="right" vertical="center" indent="1"/>
    </xf>
    <xf numFmtId="181" fontId="128" fillId="0" borderId="143" xfId="0" applyNumberFormat="1" applyFont="1" applyBorder="1" applyAlignment="1">
      <alignment horizontal="center"/>
    </xf>
    <xf numFmtId="181" fontId="130" fillId="0" borderId="170" xfId="1" applyNumberFormat="1" applyFont="1" applyBorder="1" applyAlignment="1">
      <alignment horizontal="right" vertical="center" indent="1"/>
    </xf>
    <xf numFmtId="0" fontId="127" fillId="0" borderId="157" xfId="0" applyFont="1" applyBorder="1" applyAlignment="1">
      <alignment horizontal="center" vertical="center"/>
    </xf>
    <xf numFmtId="0" fontId="127" fillId="0" borderId="145" xfId="0" applyFont="1" applyBorder="1" applyAlignment="1">
      <alignment horizontal="center" vertical="center"/>
    </xf>
    <xf numFmtId="0" fontId="128" fillId="0" borderId="157" xfId="0" applyFont="1" applyBorder="1" applyAlignment="1">
      <alignment horizontal="center" vertical="center"/>
    </xf>
    <xf numFmtId="0" fontId="128" fillId="0" borderId="158" xfId="0" applyFont="1" applyBorder="1" applyAlignment="1">
      <alignment horizontal="center" vertical="center"/>
    </xf>
    <xf numFmtId="181" fontId="130" fillId="0" borderId="143" xfId="0" applyNumberFormat="1" applyFont="1" applyBorder="1" applyAlignment="1">
      <alignment horizontal="left" vertical="center" indent="1" shrinkToFit="1"/>
    </xf>
    <xf numFmtId="181" fontId="130" fillId="0" borderId="153" xfId="0" applyNumberFormat="1" applyFont="1" applyBorder="1" applyAlignment="1">
      <alignment horizontal="left" vertical="center" indent="1" shrinkToFit="1"/>
    </xf>
    <xf numFmtId="0" fontId="129" fillId="0" borderId="0" xfId="0" applyFont="1" applyAlignment="1">
      <alignment horizontal="center" vertical="center"/>
    </xf>
    <xf numFmtId="0" fontId="141" fillId="0" borderId="154" xfId="0" applyFont="1" applyBorder="1" applyAlignment="1">
      <alignment horizontal="left" vertical="center"/>
    </xf>
    <xf numFmtId="0" fontId="150" fillId="0" borderId="0" xfId="0" applyFont="1" applyAlignment="1">
      <alignment horizontal="center" vertical="center"/>
    </xf>
    <xf numFmtId="181" fontId="155" fillId="0" borderId="0" xfId="0" applyNumberFormat="1" applyFont="1" applyAlignment="1" applyProtection="1">
      <alignment horizontal="center" vertical="center" wrapText="1"/>
      <protection hidden="1"/>
    </xf>
    <xf numFmtId="0" fontId="128" fillId="0" borderId="164" xfId="0" applyFont="1" applyBorder="1" applyAlignment="1">
      <alignment horizontal="center"/>
    </xf>
    <xf numFmtId="0" fontId="128" fillId="0" borderId="165" xfId="0" applyFont="1" applyBorder="1" applyAlignment="1">
      <alignment horizontal="center"/>
    </xf>
    <xf numFmtId="0" fontId="128" fillId="0" borderId="166" xfId="0" applyFont="1" applyBorder="1" applyAlignment="1">
      <alignment horizontal="center"/>
    </xf>
    <xf numFmtId="0" fontId="128" fillId="0" borderId="140" xfId="0" applyFont="1" applyBorder="1" applyAlignment="1">
      <alignment horizontal="center" vertical="center"/>
    </xf>
    <xf numFmtId="181" fontId="132" fillId="0" borderId="143" xfId="0" applyNumberFormat="1" applyFont="1" applyBorder="1" applyAlignment="1">
      <alignment horizontal="center" vertical="center"/>
    </xf>
    <xf numFmtId="0" fontId="128" fillId="0" borderId="143" xfId="0" applyFont="1" applyBorder="1" applyAlignment="1">
      <alignment horizontal="right" vertical="center"/>
    </xf>
    <xf numFmtId="0" fontId="128" fillId="0" borderId="145" xfId="0" applyFont="1" applyBorder="1" applyAlignment="1">
      <alignment horizontal="center" vertical="center"/>
    </xf>
    <xf numFmtId="0" fontId="151" fillId="0" borderId="143" xfId="0" applyFont="1" applyBorder="1" applyAlignment="1">
      <alignment horizontal="center" vertical="center"/>
    </xf>
    <xf numFmtId="0" fontId="127" fillId="0" borderId="0" xfId="0" applyFont="1" applyAlignment="1">
      <alignment horizontal="center"/>
    </xf>
    <xf numFmtId="0" fontId="128" fillId="0" borderId="155" xfId="0" applyFont="1" applyBorder="1" applyAlignment="1">
      <alignment horizontal="center" vertical="center"/>
    </xf>
    <xf numFmtId="188" fontId="130" fillId="0" borderId="143" xfId="0" applyNumberFormat="1" applyFont="1" applyBorder="1" applyAlignment="1">
      <alignment horizontal="left" vertical="center" indent="1"/>
    </xf>
    <xf numFmtId="188" fontId="130" fillId="0" borderId="153" xfId="0" applyNumberFormat="1" applyFont="1" applyBorder="1" applyAlignment="1">
      <alignment horizontal="left" vertical="center" indent="1"/>
    </xf>
    <xf numFmtId="0" fontId="128" fillId="0" borderId="155" xfId="0" applyFont="1" applyBorder="1" applyAlignment="1">
      <alignment horizontal="center"/>
    </xf>
    <xf numFmtId="181" fontId="130" fillId="0" borderId="145" xfId="0" applyNumberFormat="1" applyFont="1" applyBorder="1" applyAlignment="1">
      <alignment horizontal="right" vertical="center" indent="1"/>
    </xf>
    <xf numFmtId="0" fontId="128" fillId="0" borderId="164" xfId="0" applyFont="1" applyBorder="1" applyAlignment="1">
      <alignment horizontal="center" vertical="center"/>
    </xf>
    <xf numFmtId="0" fontId="128" fillId="0" borderId="165" xfId="0" applyFont="1" applyBorder="1" applyAlignment="1">
      <alignment horizontal="center" vertical="center"/>
    </xf>
    <xf numFmtId="0" fontId="128" fillId="0" borderId="166" xfId="0" applyFont="1" applyBorder="1" applyAlignment="1">
      <alignment horizontal="center" vertical="center"/>
    </xf>
    <xf numFmtId="0" fontId="128" fillId="0" borderId="167" xfId="0" applyFont="1" applyBorder="1" applyAlignment="1">
      <alignment horizontal="center" vertical="center"/>
    </xf>
    <xf numFmtId="0" fontId="128" fillId="0" borderId="168" xfId="0" applyFont="1" applyBorder="1" applyAlignment="1">
      <alignment horizontal="center" vertical="center"/>
    </xf>
    <xf numFmtId="0" fontId="128" fillId="0" borderId="168" xfId="0" applyFont="1" applyBorder="1" applyAlignment="1">
      <alignment horizontal="center"/>
    </xf>
    <xf numFmtId="0" fontId="128" fillId="0" borderId="157" xfId="0" applyFont="1" applyBorder="1" applyAlignment="1">
      <alignment horizontal="right" vertical="center"/>
    </xf>
    <xf numFmtId="0" fontId="132" fillId="0" borderId="145" xfId="0" applyFont="1" applyBorder="1" applyAlignment="1">
      <alignment horizontal="center" vertical="center" wrapText="1"/>
    </xf>
    <xf numFmtId="38" fontId="133" fillId="0" borderId="143" xfId="1" applyFont="1" applyBorder="1" applyAlignment="1">
      <alignment horizontal="right" vertical="center" indent="1"/>
    </xf>
    <xf numFmtId="38" fontId="133" fillId="0" borderId="153" xfId="1" applyFont="1" applyBorder="1" applyAlignment="1">
      <alignment horizontal="right" vertical="center" indent="1"/>
    </xf>
    <xf numFmtId="0" fontId="128" fillId="0" borderId="39" xfId="0" applyFont="1" applyBorder="1" applyAlignment="1">
      <alignment horizontal="center" vertical="center"/>
    </xf>
    <xf numFmtId="0" fontId="128" fillId="0" borderId="147" xfId="0" applyFont="1" applyBorder="1" applyAlignment="1">
      <alignment horizontal="center" vertical="center"/>
    </xf>
    <xf numFmtId="0" fontId="128" fillId="0" borderId="144" xfId="0" applyFont="1" applyBorder="1" applyAlignment="1">
      <alignment horizontal="center" vertical="center"/>
    </xf>
    <xf numFmtId="0" fontId="128" fillId="0" borderId="160" xfId="0" applyFont="1" applyBorder="1" applyAlignment="1">
      <alignment horizontal="center" vertical="center"/>
    </xf>
    <xf numFmtId="181" fontId="130" fillId="0" borderId="145" xfId="0" applyNumberFormat="1" applyFont="1" applyBorder="1" applyAlignment="1">
      <alignment horizontal="left" vertical="center" indent="1"/>
    </xf>
    <xf numFmtId="181" fontId="130" fillId="0" borderId="149" xfId="0" applyNumberFormat="1" applyFont="1" applyBorder="1" applyAlignment="1">
      <alignment horizontal="left" vertical="center" indent="1"/>
    </xf>
    <xf numFmtId="181" fontId="128" fillId="0" borderId="172" xfId="0" applyNumberFormat="1" applyFont="1" applyBorder="1" applyAlignment="1">
      <alignment horizontal="center" vertical="center"/>
    </xf>
    <xf numFmtId="181" fontId="128" fillId="0" borderId="99" xfId="0" applyNumberFormat="1" applyFont="1" applyBorder="1" applyAlignment="1">
      <alignment horizontal="center" vertical="center"/>
    </xf>
    <xf numFmtId="181" fontId="128" fillId="0" borderId="158" xfId="0" applyNumberFormat="1" applyFont="1" applyBorder="1" applyAlignment="1">
      <alignment horizontal="center" vertical="center"/>
    </xf>
    <xf numFmtId="181" fontId="34" fillId="0" borderId="143" xfId="0" applyNumberFormat="1" applyFont="1" applyBorder="1" applyAlignment="1">
      <alignment horizontal="center" vertical="center"/>
    </xf>
    <xf numFmtId="0" fontId="128" fillId="0" borderId="149" xfId="0" applyFont="1" applyBorder="1" applyAlignment="1">
      <alignment horizontal="center" vertical="center"/>
    </xf>
    <xf numFmtId="0" fontId="128" fillId="0" borderId="0" xfId="0" applyFont="1" applyAlignment="1">
      <alignment horizontal="center" vertical="center"/>
    </xf>
    <xf numFmtId="0" fontId="128" fillId="0" borderId="158" xfId="0" applyFont="1" applyBorder="1" applyAlignment="1">
      <alignment horizontal="right" vertical="center"/>
    </xf>
    <xf numFmtId="181" fontId="130" fillId="0" borderId="0" xfId="0" applyNumberFormat="1" applyFont="1" applyAlignment="1">
      <alignment horizontal="center" vertical="center"/>
    </xf>
    <xf numFmtId="181" fontId="128" fillId="0" borderId="149" xfId="0" applyNumberFormat="1" applyFont="1" applyBorder="1" applyAlignment="1">
      <alignment horizontal="center" vertical="center"/>
    </xf>
    <xf numFmtId="181" fontId="128" fillId="0" borderId="138" xfId="0" applyNumberFormat="1" applyFont="1" applyBorder="1" applyAlignment="1">
      <alignment horizontal="center" vertical="center"/>
    </xf>
    <xf numFmtId="181" fontId="128" fillId="0" borderId="0" xfId="0" applyNumberFormat="1" applyFont="1" applyAlignment="1">
      <alignment horizontal="center" vertical="center"/>
    </xf>
    <xf numFmtId="181" fontId="128" fillId="0" borderId="152" xfId="0" applyNumberFormat="1" applyFont="1" applyBorder="1" applyAlignment="1">
      <alignment horizontal="center" vertical="center"/>
    </xf>
    <xf numFmtId="181" fontId="128" fillId="0" borderId="156" xfId="0" applyNumberFormat="1" applyFont="1" applyBorder="1" applyAlignment="1">
      <alignment horizontal="center" vertical="center"/>
    </xf>
    <xf numFmtId="181" fontId="128" fillId="0" borderId="147" xfId="0" applyNumberFormat="1" applyFont="1" applyBorder="1" applyAlignment="1">
      <alignment horizontal="center" vertical="center"/>
    </xf>
    <xf numFmtId="181" fontId="128" fillId="0" borderId="147" xfId="0" applyNumberFormat="1" applyFont="1" applyBorder="1" applyAlignment="1">
      <alignment horizontal="center" vertical="center" wrapText="1"/>
    </xf>
    <xf numFmtId="0" fontId="128" fillId="0" borderId="38" xfId="0" applyFont="1" applyBorder="1" applyAlignment="1">
      <alignment horizontal="center" vertical="center"/>
    </xf>
    <xf numFmtId="181" fontId="130" fillId="0" borderId="143" xfId="0" applyNumberFormat="1" applyFont="1" applyBorder="1" applyAlignment="1">
      <alignment horizontal="left" vertical="center" shrinkToFit="1"/>
    </xf>
    <xf numFmtId="181" fontId="133" fillId="0" borderId="150" xfId="0" applyNumberFormat="1" applyFont="1" applyBorder="1" applyAlignment="1">
      <alignment horizontal="left" vertical="center"/>
    </xf>
    <xf numFmtId="0" fontId="128" fillId="0" borderId="161" xfId="0" applyFont="1" applyBorder="1" applyAlignment="1">
      <alignment horizontal="center" vertical="center"/>
    </xf>
    <xf numFmtId="0" fontId="128" fillId="0" borderId="162" xfId="0" applyFont="1" applyBorder="1" applyAlignment="1">
      <alignment horizontal="center" vertical="center"/>
    </xf>
    <xf numFmtId="0" fontId="128" fillId="0" borderId="163" xfId="0" applyFont="1" applyBorder="1" applyAlignment="1">
      <alignment horizontal="center" vertical="center"/>
    </xf>
    <xf numFmtId="0" fontId="47" fillId="0" borderId="143" xfId="0" applyFont="1" applyBorder="1" applyAlignment="1">
      <alignment horizontal="center" vertical="center" wrapText="1"/>
    </xf>
    <xf numFmtId="0" fontId="47" fillId="0" borderId="153" xfId="0" applyFont="1" applyBorder="1" applyAlignment="1">
      <alignment horizontal="center" vertical="center" wrapText="1"/>
    </xf>
    <xf numFmtId="0" fontId="47" fillId="0" borderId="145" xfId="0" applyFont="1" applyBorder="1" applyAlignment="1">
      <alignment horizontal="center" vertical="center" wrapText="1"/>
    </xf>
    <xf numFmtId="0" fontId="47" fillId="0" borderId="149" xfId="0" applyFont="1" applyBorder="1" applyAlignment="1">
      <alignment horizontal="center" vertical="center" wrapText="1"/>
    </xf>
    <xf numFmtId="0" fontId="128" fillId="0" borderId="152" xfId="0" applyFont="1" applyBorder="1" applyAlignment="1">
      <alignment horizontal="center" vertical="center"/>
    </xf>
    <xf numFmtId="0" fontId="128" fillId="0" borderId="169" xfId="0" applyFont="1" applyBorder="1" applyAlignment="1">
      <alignment horizontal="left" vertical="center"/>
    </xf>
    <xf numFmtId="0" fontId="128" fillId="0" borderId="148" xfId="0" applyFont="1" applyBorder="1" applyAlignment="1">
      <alignment horizontal="left" vertical="center"/>
    </xf>
    <xf numFmtId="0" fontId="128" fillId="0" borderId="136" xfId="0" applyFont="1" applyBorder="1" applyAlignment="1">
      <alignment horizontal="left" vertical="center"/>
    </xf>
    <xf numFmtId="0" fontId="128" fillId="0" borderId="137" xfId="0" applyFont="1" applyBorder="1" applyAlignment="1">
      <alignment horizontal="left" vertical="center"/>
    </xf>
    <xf numFmtId="0" fontId="133" fillId="0" borderId="143" xfId="0" applyFont="1" applyBorder="1" applyAlignment="1">
      <alignment horizontal="center" vertical="center"/>
    </xf>
    <xf numFmtId="0" fontId="133" fillId="0" borderId="153" xfId="0" applyFont="1" applyBorder="1" applyAlignment="1">
      <alignment horizontal="center" vertical="center"/>
    </xf>
    <xf numFmtId="181" fontId="127" fillId="0" borderId="0" xfId="0" applyNumberFormat="1" applyFont="1" applyAlignment="1">
      <alignment horizontal="center" vertical="top"/>
    </xf>
    <xf numFmtId="0" fontId="128" fillId="0" borderId="159" xfId="0" applyFont="1" applyBorder="1" applyAlignment="1">
      <alignment horizontal="center" vertical="center"/>
    </xf>
    <xf numFmtId="0" fontId="128" fillId="0" borderId="141" xfId="0" applyFont="1" applyBorder="1" applyAlignment="1">
      <alignment horizontal="center" vertical="center"/>
    </xf>
    <xf numFmtId="0" fontId="128" fillId="0" borderId="167" xfId="0" applyFont="1" applyBorder="1" applyAlignment="1">
      <alignment horizontal="center" vertical="center" wrapText="1"/>
    </xf>
    <xf numFmtId="0" fontId="128" fillId="0" borderId="165" xfId="0" applyFont="1" applyBorder="1" applyAlignment="1">
      <alignment horizontal="center" vertical="center" wrapText="1"/>
    </xf>
    <xf numFmtId="0" fontId="128" fillId="0" borderId="168" xfId="0" applyFont="1" applyBorder="1" applyAlignment="1">
      <alignment horizontal="center" vertical="center" wrapText="1"/>
    </xf>
    <xf numFmtId="181" fontId="128" fillId="0" borderId="157" xfId="0" applyNumberFormat="1" applyFont="1" applyBorder="1" applyAlignment="1">
      <alignment horizontal="center" vertical="center"/>
    </xf>
    <xf numFmtId="181" fontId="132" fillId="0" borderId="146" xfId="0" applyNumberFormat="1" applyFont="1" applyBorder="1" applyAlignment="1">
      <alignment horizontal="center" vertical="center"/>
    </xf>
    <xf numFmtId="181" fontId="132" fillId="0" borderId="171" xfId="0" applyNumberFormat="1" applyFont="1" applyBorder="1" applyAlignment="1">
      <alignment horizontal="center" vertical="center"/>
    </xf>
    <xf numFmtId="181" fontId="132" fillId="0" borderId="153" xfId="0" applyNumberFormat="1" applyFont="1" applyBorder="1" applyAlignment="1">
      <alignment horizontal="center" vertical="center"/>
    </xf>
    <xf numFmtId="0" fontId="12" fillId="0" borderId="11" xfId="0" applyFont="1" applyBorder="1" applyAlignment="1">
      <alignment horizontal="center" vertical="center"/>
    </xf>
    <xf numFmtId="0" fontId="12" fillId="0" borderId="22" xfId="0" applyFont="1" applyBorder="1" applyAlignment="1">
      <alignment horizontal="center" vertical="center"/>
    </xf>
    <xf numFmtId="0" fontId="99" fillId="0" borderId="133" xfId="0" applyFont="1" applyBorder="1" applyAlignment="1">
      <alignment horizontal="center" vertical="center"/>
    </xf>
    <xf numFmtId="0" fontId="99" fillId="0" borderId="134" xfId="0" applyFont="1" applyBorder="1" applyAlignment="1">
      <alignment horizontal="center" vertical="center"/>
    </xf>
    <xf numFmtId="0" fontId="99" fillId="0" borderId="135" xfId="0" applyFont="1" applyBorder="1" applyAlignment="1">
      <alignment horizontal="center" vertical="center"/>
    </xf>
    <xf numFmtId="0" fontId="42" fillId="0" borderId="0" xfId="3" applyBorder="1" applyAlignment="1" applyProtection="1">
      <alignment horizontal="left" vertical="center" wrapText="1"/>
    </xf>
    <xf numFmtId="0" fontId="15" fillId="0" borderId="99" xfId="0" applyFont="1" applyBorder="1" applyAlignment="1">
      <alignment horizontal="left" vertical="top" wrapText="1"/>
    </xf>
    <xf numFmtId="0" fontId="15" fillId="0" borderId="0" xfId="0" applyFont="1" applyAlignment="1">
      <alignment horizontal="left" vertical="top" wrapText="1"/>
    </xf>
    <xf numFmtId="0" fontId="15" fillId="0" borderId="21" xfId="0" applyFont="1" applyBorder="1" applyAlignment="1">
      <alignment horizontal="left" vertical="center" wrapText="1"/>
    </xf>
    <xf numFmtId="0" fontId="16" fillId="0" borderId="21" xfId="0" applyFont="1" applyBorder="1" applyAlignment="1">
      <alignment horizontal="left" vertical="center" wrapText="1"/>
    </xf>
    <xf numFmtId="0" fontId="16" fillId="0" borderId="0" xfId="0" applyFont="1" applyAlignment="1">
      <alignment horizontal="left" vertical="center" wrapText="1"/>
    </xf>
    <xf numFmtId="0" fontId="16" fillId="0" borderId="101" xfId="0" applyFont="1" applyBorder="1" applyAlignment="1">
      <alignment horizontal="center" vertical="center"/>
    </xf>
    <xf numFmtId="0" fontId="16" fillId="0" borderId="102" xfId="0" applyFont="1" applyBorder="1" applyAlignment="1">
      <alignment horizontal="center" vertical="center"/>
    </xf>
    <xf numFmtId="184" fontId="15" fillId="0" borderId="1" xfId="0" applyNumberFormat="1" applyFont="1" applyBorder="1" applyAlignment="1">
      <alignment horizontal="center" vertical="center" shrinkToFit="1"/>
    </xf>
    <xf numFmtId="184" fontId="15" fillId="0" borderId="1" xfId="0" applyNumberFormat="1" applyFont="1" applyBorder="1" applyAlignment="1">
      <alignment horizontal="left" vertical="center" shrinkToFit="1"/>
    </xf>
    <xf numFmtId="184" fontId="15" fillId="0" borderId="22" xfId="0" applyNumberFormat="1" applyFont="1" applyBorder="1" applyAlignment="1">
      <alignment horizontal="center" vertical="center" shrinkToFit="1"/>
    </xf>
    <xf numFmtId="184" fontId="15" fillId="0" borderId="11" xfId="0" applyNumberFormat="1" applyFont="1" applyBorder="1" applyAlignment="1">
      <alignment horizontal="center" vertical="center" shrinkToFit="1"/>
    </xf>
    <xf numFmtId="49" fontId="4" fillId="4" borderId="0" xfId="0" applyNumberFormat="1" applyFont="1" applyFill="1" applyProtection="1">
      <alignment vertical="center"/>
      <protection hidden="1"/>
    </xf>
    <xf numFmtId="49" fontId="92" fillId="0" borderId="0" xfId="0" applyNumberFormat="1" applyFont="1" applyProtection="1">
      <alignment vertical="center"/>
      <protection hidden="1"/>
    </xf>
  </cellXfs>
  <cellStyles count="5">
    <cellStyle name="Excel_BuiltIn_Comma_0" xfId="2" xr:uid="{00000000-0005-0000-0000-000000000000}"/>
    <cellStyle name="ハイパーリンク" xfId="3" builtinId="8"/>
    <cellStyle name="桁区切り" xfId="1" builtinId="6"/>
    <cellStyle name="標準" xfId="0" builtinId="0"/>
    <cellStyle name="標準 2" xfId="4" xr:uid="{FFCA073E-0551-4BB8-BA07-D58D16E9E307}"/>
  </cellStyles>
  <dxfs count="0"/>
  <tableStyles count="0" defaultTableStyle="TableStyleMedium9" defaultPivotStyle="PivotStyleLight16"/>
  <colors>
    <mruColors>
      <color rgb="FF000000"/>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2</xdr:col>
      <xdr:colOff>61913</xdr:colOff>
      <xdr:row>43</xdr:row>
      <xdr:rowOff>42863</xdr:rowOff>
    </xdr:from>
    <xdr:to>
      <xdr:col>8</xdr:col>
      <xdr:colOff>75922</xdr:colOff>
      <xdr:row>57</xdr:row>
      <xdr:rowOff>133350</xdr:rowOff>
    </xdr:to>
    <xdr:pic>
      <xdr:nvPicPr>
        <xdr:cNvPr id="6" name="図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43738" y="3881438"/>
          <a:ext cx="3866592" cy="2357437"/>
        </a:xfrm>
        <a:prstGeom prst="rect">
          <a:avLst/>
        </a:prstGeom>
      </xdr:spPr>
    </xdr:pic>
    <xdr:clientData/>
  </xdr:twoCellAnchor>
  <xdr:twoCellAnchor editAs="oneCell">
    <xdr:from>
      <xdr:col>2</xdr:col>
      <xdr:colOff>161925</xdr:colOff>
      <xdr:row>62</xdr:row>
      <xdr:rowOff>119063</xdr:rowOff>
    </xdr:from>
    <xdr:to>
      <xdr:col>6</xdr:col>
      <xdr:colOff>218889</xdr:colOff>
      <xdr:row>87</xdr:row>
      <xdr:rowOff>133349</xdr:rowOff>
    </xdr:to>
    <xdr:pic>
      <xdr:nvPicPr>
        <xdr:cNvPr id="7" name="図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43750" y="7024688"/>
          <a:ext cx="2620590" cy="4062413"/>
        </a:xfrm>
        <a:prstGeom prst="rect">
          <a:avLst/>
        </a:prstGeom>
      </xdr:spPr>
    </xdr:pic>
    <xdr:clientData/>
  </xdr:twoCellAnchor>
  <xdr:twoCellAnchor editAs="oneCell">
    <xdr:from>
      <xdr:col>1</xdr:col>
      <xdr:colOff>609600</xdr:colOff>
      <xdr:row>26</xdr:row>
      <xdr:rowOff>109537</xdr:rowOff>
    </xdr:from>
    <xdr:to>
      <xdr:col>13</xdr:col>
      <xdr:colOff>543540</xdr:colOff>
      <xdr:row>33</xdr:row>
      <xdr:rowOff>66682</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57300" y="1890712"/>
          <a:ext cx="7634343" cy="1085858"/>
        </a:xfrm>
        <a:prstGeom prst="rect">
          <a:avLst/>
        </a:prstGeom>
      </xdr:spPr>
    </xdr:pic>
    <xdr:clientData/>
  </xdr:twoCellAnchor>
  <xdr:twoCellAnchor editAs="oneCell">
    <xdr:from>
      <xdr:col>16</xdr:col>
      <xdr:colOff>53589</xdr:colOff>
      <xdr:row>31</xdr:row>
      <xdr:rowOff>134070</xdr:rowOff>
    </xdr:from>
    <xdr:to>
      <xdr:col>19</xdr:col>
      <xdr:colOff>466566</xdr:colOff>
      <xdr:row>35</xdr:row>
      <xdr:rowOff>19769</xdr:rowOff>
    </xdr:to>
    <xdr:pic>
      <xdr:nvPicPr>
        <xdr:cNvPr id="2" name="図 1">
          <a:extLst>
            <a:ext uri="{FF2B5EF4-FFF2-40B4-BE49-F238E27FC236}">
              <a16:creationId xmlns:a16="http://schemas.microsoft.com/office/drawing/2014/main" id="{C869DB59-010E-41FD-A7A5-DF312890E95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363001" y="5412041"/>
          <a:ext cx="2345992" cy="530878"/>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552450</xdr:colOff>
          <xdr:row>5</xdr:row>
          <xdr:rowOff>19050</xdr:rowOff>
        </xdr:from>
        <xdr:to>
          <xdr:col>5</xdr:col>
          <xdr:colOff>19050</xdr:colOff>
          <xdr:row>10</xdr:row>
          <xdr:rowOff>66675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事業者情報入力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590550</xdr:colOff>
          <xdr:row>5</xdr:row>
          <xdr:rowOff>19050</xdr:rowOff>
        </xdr:from>
        <xdr:to>
          <xdr:col>9</xdr:col>
          <xdr:colOff>647700</xdr:colOff>
          <xdr:row>10</xdr:row>
          <xdr:rowOff>57150</xdr:rowOff>
        </xdr:to>
        <xdr:sp macro="" textlink="">
          <xdr:nvSpPr>
            <xdr:cNvPr id="9222" name="Button 6" hidden="1">
              <a:extLst>
                <a:ext uri="{63B3BB69-23CF-44E3-9099-C40C66FF867C}">
                  <a14:compatExt spid="_x0000_s9222"/>
                </a:ext>
                <a:ext uri="{FF2B5EF4-FFF2-40B4-BE49-F238E27FC236}">
                  <a16:creationId xmlns:a16="http://schemas.microsoft.com/office/drawing/2014/main" id="{00000000-0008-0000-0100-0000062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前年度データ引継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571500</xdr:colOff>
          <xdr:row>4</xdr:row>
          <xdr:rowOff>133350</xdr:rowOff>
        </xdr:from>
        <xdr:to>
          <xdr:col>14</xdr:col>
          <xdr:colOff>647700</xdr:colOff>
          <xdr:row>10</xdr:row>
          <xdr:rowOff>47625</xdr:rowOff>
        </xdr:to>
        <xdr:sp macro="" textlink="">
          <xdr:nvSpPr>
            <xdr:cNvPr id="9224" name="Button 8" hidden="1">
              <a:extLst>
                <a:ext uri="{63B3BB69-23CF-44E3-9099-C40C66FF867C}">
                  <a14:compatExt spid="_x0000_s9224"/>
                </a:ext>
                <a:ext uri="{FF2B5EF4-FFF2-40B4-BE49-F238E27FC236}">
                  <a16:creationId xmlns:a16="http://schemas.microsoft.com/office/drawing/2014/main" id="{00000000-0008-0000-0100-0000082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更新前データ引継</a:t>
              </a:r>
            </a:p>
          </xdr:txBody>
        </xdr:sp>
        <xdr:clientData fPrintsWithSheet="0"/>
      </xdr:twoCellAnchor>
    </mc:Choice>
    <mc:Fallback/>
  </mc:AlternateContent>
  <xdr:twoCellAnchor editAs="oneCell">
    <xdr:from>
      <xdr:col>15</xdr:col>
      <xdr:colOff>637209</xdr:colOff>
      <xdr:row>19</xdr:row>
      <xdr:rowOff>143640</xdr:rowOff>
    </xdr:from>
    <xdr:to>
      <xdr:col>21</xdr:col>
      <xdr:colOff>56029</xdr:colOff>
      <xdr:row>28</xdr:row>
      <xdr:rowOff>66706</xdr:rowOff>
    </xdr:to>
    <xdr:pic>
      <xdr:nvPicPr>
        <xdr:cNvPr id="10" name="図 9">
          <a:extLst>
            <a:ext uri="{FF2B5EF4-FFF2-40B4-BE49-F238E27FC236}">
              <a16:creationId xmlns:a16="http://schemas.microsoft.com/office/drawing/2014/main" id="{D8A7BB6F-1642-E638-08EA-0CDED9FDC89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302283" y="3320508"/>
          <a:ext cx="3284850" cy="15319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9</xdr:row>
          <xdr:rowOff>133350</xdr:rowOff>
        </xdr:from>
        <xdr:to>
          <xdr:col>6</xdr:col>
          <xdr:colOff>457200</xdr:colOff>
          <xdr:row>16</xdr:row>
          <xdr:rowOff>85725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①　事業者情報入力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314325</xdr:colOff>
          <xdr:row>20</xdr:row>
          <xdr:rowOff>57150</xdr:rowOff>
        </xdr:from>
        <xdr:to>
          <xdr:col>14</xdr:col>
          <xdr:colOff>161925</xdr:colOff>
          <xdr:row>22</xdr:row>
          <xdr:rowOff>95250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FF6600"/>
                  </a:solidFill>
                  <a:latin typeface="ＭＳ Ｐゴシック"/>
                  <a:ea typeface="ＭＳ Ｐゴシック"/>
                </a:rPr>
                <a:t>②　受給者情報の入力へ</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257175</xdr:colOff>
          <xdr:row>11</xdr:row>
          <xdr:rowOff>76200</xdr:rowOff>
        </xdr:from>
        <xdr:to>
          <xdr:col>13</xdr:col>
          <xdr:colOff>1057275</xdr:colOff>
          <xdr:row>15</xdr:row>
          <xdr:rowOff>142875</xdr:rowOff>
        </xdr:to>
        <xdr:sp macro="" textlink="">
          <xdr:nvSpPr>
            <xdr:cNvPr id="5139" name="Button 19" hidden="1">
              <a:extLst>
                <a:ext uri="{63B3BB69-23CF-44E3-9099-C40C66FF867C}">
                  <a14:compatExt spid="_x0000_s5139"/>
                </a:ext>
                <a:ext uri="{FF2B5EF4-FFF2-40B4-BE49-F238E27FC236}">
                  <a16:creationId xmlns:a16="http://schemas.microsoft.com/office/drawing/2014/main" id="{00000000-0008-0000-0300-0000131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①　受 給 者 情 報 入 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4</xdr:row>
          <xdr:rowOff>9525</xdr:rowOff>
        </xdr:from>
        <xdr:to>
          <xdr:col>2</xdr:col>
          <xdr:colOff>704850</xdr:colOff>
          <xdr:row>4</xdr:row>
          <xdr:rowOff>295275</xdr:rowOff>
        </xdr:to>
        <xdr:sp macro="" textlink="">
          <xdr:nvSpPr>
            <xdr:cNvPr id="5140" name="Button 20" hidden="1">
              <a:extLst>
                <a:ext uri="{63B3BB69-23CF-44E3-9099-C40C66FF867C}">
                  <a14:compatExt spid="_x0000_s5140"/>
                </a:ext>
                <a:ext uri="{FF2B5EF4-FFF2-40B4-BE49-F238E27FC236}">
                  <a16:creationId xmlns:a16="http://schemas.microsoft.com/office/drawing/2014/main" id="{00000000-0008-0000-0300-000014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9525</xdr:rowOff>
        </xdr:from>
        <xdr:to>
          <xdr:col>2</xdr:col>
          <xdr:colOff>704850</xdr:colOff>
          <xdr:row>5</xdr:row>
          <xdr:rowOff>295275</xdr:rowOff>
        </xdr:to>
        <xdr:sp macro="" textlink="">
          <xdr:nvSpPr>
            <xdr:cNvPr id="5141" name="Button 21" hidden="1">
              <a:extLst>
                <a:ext uri="{63B3BB69-23CF-44E3-9099-C40C66FF867C}">
                  <a14:compatExt spid="_x0000_s5141"/>
                </a:ext>
                <a:ext uri="{FF2B5EF4-FFF2-40B4-BE49-F238E27FC236}">
                  <a16:creationId xmlns:a16="http://schemas.microsoft.com/office/drawing/2014/main" id="{00000000-0008-0000-0300-000015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xdr:row>
          <xdr:rowOff>9525</xdr:rowOff>
        </xdr:from>
        <xdr:to>
          <xdr:col>2</xdr:col>
          <xdr:colOff>704850</xdr:colOff>
          <xdr:row>6</xdr:row>
          <xdr:rowOff>295275</xdr:rowOff>
        </xdr:to>
        <xdr:sp macro="" textlink="">
          <xdr:nvSpPr>
            <xdr:cNvPr id="5142" name="Button 22" hidden="1">
              <a:extLst>
                <a:ext uri="{63B3BB69-23CF-44E3-9099-C40C66FF867C}">
                  <a14:compatExt spid="_x0000_s5142"/>
                </a:ext>
                <a:ext uri="{FF2B5EF4-FFF2-40B4-BE49-F238E27FC236}">
                  <a16:creationId xmlns:a16="http://schemas.microsoft.com/office/drawing/2014/main" id="{00000000-0008-0000-0300-000016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9525</xdr:rowOff>
        </xdr:from>
        <xdr:to>
          <xdr:col>2</xdr:col>
          <xdr:colOff>704850</xdr:colOff>
          <xdr:row>7</xdr:row>
          <xdr:rowOff>295275</xdr:rowOff>
        </xdr:to>
        <xdr:sp macro="" textlink="">
          <xdr:nvSpPr>
            <xdr:cNvPr id="5143" name="Button 23" hidden="1">
              <a:extLst>
                <a:ext uri="{63B3BB69-23CF-44E3-9099-C40C66FF867C}">
                  <a14:compatExt spid="_x0000_s5143"/>
                </a:ext>
                <a:ext uri="{FF2B5EF4-FFF2-40B4-BE49-F238E27FC236}">
                  <a16:creationId xmlns:a16="http://schemas.microsoft.com/office/drawing/2014/main" id="{00000000-0008-0000-0300-000017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8</xdr:row>
          <xdr:rowOff>9525</xdr:rowOff>
        </xdr:from>
        <xdr:to>
          <xdr:col>2</xdr:col>
          <xdr:colOff>704850</xdr:colOff>
          <xdr:row>8</xdr:row>
          <xdr:rowOff>295275</xdr:rowOff>
        </xdr:to>
        <xdr:sp macro="" textlink="">
          <xdr:nvSpPr>
            <xdr:cNvPr id="5144" name="Button 24" hidden="1">
              <a:extLst>
                <a:ext uri="{63B3BB69-23CF-44E3-9099-C40C66FF867C}">
                  <a14:compatExt spid="_x0000_s5144"/>
                </a:ext>
                <a:ext uri="{FF2B5EF4-FFF2-40B4-BE49-F238E27FC236}">
                  <a16:creationId xmlns:a16="http://schemas.microsoft.com/office/drawing/2014/main" id="{00000000-0008-0000-0300-000018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9</xdr:row>
          <xdr:rowOff>9525</xdr:rowOff>
        </xdr:from>
        <xdr:to>
          <xdr:col>2</xdr:col>
          <xdr:colOff>704850</xdr:colOff>
          <xdr:row>9</xdr:row>
          <xdr:rowOff>295275</xdr:rowOff>
        </xdr:to>
        <xdr:sp macro="" textlink="">
          <xdr:nvSpPr>
            <xdr:cNvPr id="5145" name="Button 25" hidden="1">
              <a:extLst>
                <a:ext uri="{63B3BB69-23CF-44E3-9099-C40C66FF867C}">
                  <a14:compatExt spid="_x0000_s5145"/>
                </a:ext>
                <a:ext uri="{FF2B5EF4-FFF2-40B4-BE49-F238E27FC236}">
                  <a16:creationId xmlns:a16="http://schemas.microsoft.com/office/drawing/2014/main" id="{00000000-0008-0000-0300-000019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28575</xdr:rowOff>
        </xdr:from>
        <xdr:to>
          <xdr:col>2</xdr:col>
          <xdr:colOff>704850</xdr:colOff>
          <xdr:row>5</xdr:row>
          <xdr:rowOff>314325</xdr:rowOff>
        </xdr:to>
        <xdr:sp macro="" textlink="">
          <xdr:nvSpPr>
            <xdr:cNvPr id="5147" name="Button 27" hidden="1">
              <a:extLst>
                <a:ext uri="{63B3BB69-23CF-44E3-9099-C40C66FF867C}">
                  <a14:compatExt spid="_x0000_s5147"/>
                </a:ext>
                <a:ext uri="{FF2B5EF4-FFF2-40B4-BE49-F238E27FC236}">
                  <a16:creationId xmlns:a16="http://schemas.microsoft.com/office/drawing/2014/main" id="{00000000-0008-0000-0300-00001B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xdr:row>
          <xdr:rowOff>28575</xdr:rowOff>
        </xdr:from>
        <xdr:to>
          <xdr:col>2</xdr:col>
          <xdr:colOff>704850</xdr:colOff>
          <xdr:row>6</xdr:row>
          <xdr:rowOff>314325</xdr:rowOff>
        </xdr:to>
        <xdr:sp macro="" textlink="">
          <xdr:nvSpPr>
            <xdr:cNvPr id="5148" name="Button 28" hidden="1">
              <a:extLst>
                <a:ext uri="{63B3BB69-23CF-44E3-9099-C40C66FF867C}">
                  <a14:compatExt spid="_x0000_s5148"/>
                </a:ext>
                <a:ext uri="{FF2B5EF4-FFF2-40B4-BE49-F238E27FC236}">
                  <a16:creationId xmlns:a16="http://schemas.microsoft.com/office/drawing/2014/main" id="{00000000-0008-0000-0300-00001C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28575</xdr:rowOff>
        </xdr:from>
        <xdr:to>
          <xdr:col>2</xdr:col>
          <xdr:colOff>704850</xdr:colOff>
          <xdr:row>7</xdr:row>
          <xdr:rowOff>314325</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14</xdr:row>
          <xdr:rowOff>9525</xdr:rowOff>
        </xdr:from>
        <xdr:to>
          <xdr:col>2</xdr:col>
          <xdr:colOff>704850</xdr:colOff>
          <xdr:row>14</xdr:row>
          <xdr:rowOff>295275</xdr:rowOff>
        </xdr:to>
        <xdr:sp macro="" textlink="">
          <xdr:nvSpPr>
            <xdr:cNvPr id="5156" name="Button 36" hidden="1">
              <a:extLst>
                <a:ext uri="{63B3BB69-23CF-44E3-9099-C40C66FF867C}">
                  <a14:compatExt spid="_x0000_s5156"/>
                </a:ext>
                <a:ext uri="{FF2B5EF4-FFF2-40B4-BE49-F238E27FC236}">
                  <a16:creationId xmlns:a16="http://schemas.microsoft.com/office/drawing/2014/main" id="{00000000-0008-0000-0300-000024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15</xdr:row>
          <xdr:rowOff>9525</xdr:rowOff>
        </xdr:from>
        <xdr:to>
          <xdr:col>2</xdr:col>
          <xdr:colOff>704850</xdr:colOff>
          <xdr:row>15</xdr:row>
          <xdr:rowOff>295275</xdr:rowOff>
        </xdr:to>
        <xdr:sp macro="" textlink="">
          <xdr:nvSpPr>
            <xdr:cNvPr id="5157" name="Button 37" hidden="1">
              <a:extLst>
                <a:ext uri="{63B3BB69-23CF-44E3-9099-C40C66FF867C}">
                  <a14:compatExt spid="_x0000_s5157"/>
                </a:ext>
                <a:ext uri="{FF2B5EF4-FFF2-40B4-BE49-F238E27FC236}">
                  <a16:creationId xmlns:a16="http://schemas.microsoft.com/office/drawing/2014/main" id="{00000000-0008-0000-0300-000025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10</xdr:row>
          <xdr:rowOff>28575</xdr:rowOff>
        </xdr:from>
        <xdr:to>
          <xdr:col>2</xdr:col>
          <xdr:colOff>704850</xdr:colOff>
          <xdr:row>11</xdr:row>
          <xdr:rowOff>0</xdr:rowOff>
        </xdr:to>
        <xdr:sp macro="" textlink="">
          <xdr:nvSpPr>
            <xdr:cNvPr id="5158" name="Button 38" hidden="1">
              <a:extLst>
                <a:ext uri="{63B3BB69-23CF-44E3-9099-C40C66FF867C}">
                  <a14:compatExt spid="_x0000_s5158"/>
                </a:ext>
                <a:ext uri="{FF2B5EF4-FFF2-40B4-BE49-F238E27FC236}">
                  <a16:creationId xmlns:a16="http://schemas.microsoft.com/office/drawing/2014/main" id="{00000000-0008-0000-0300-000026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11</xdr:row>
          <xdr:rowOff>28575</xdr:rowOff>
        </xdr:from>
        <xdr:to>
          <xdr:col>2</xdr:col>
          <xdr:colOff>704850</xdr:colOff>
          <xdr:row>12</xdr:row>
          <xdr:rowOff>0</xdr:rowOff>
        </xdr:to>
        <xdr:sp macro="" textlink="">
          <xdr:nvSpPr>
            <xdr:cNvPr id="5159" name="Button 39" hidden="1">
              <a:extLst>
                <a:ext uri="{63B3BB69-23CF-44E3-9099-C40C66FF867C}">
                  <a14:compatExt spid="_x0000_s5159"/>
                </a:ext>
                <a:ext uri="{FF2B5EF4-FFF2-40B4-BE49-F238E27FC236}">
                  <a16:creationId xmlns:a16="http://schemas.microsoft.com/office/drawing/2014/main" id="{00000000-0008-0000-0300-000027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12</xdr:row>
          <xdr:rowOff>28575</xdr:rowOff>
        </xdr:from>
        <xdr:to>
          <xdr:col>2</xdr:col>
          <xdr:colOff>704850</xdr:colOff>
          <xdr:row>13</xdr:row>
          <xdr:rowOff>0</xdr:rowOff>
        </xdr:to>
        <xdr:sp macro="" textlink="">
          <xdr:nvSpPr>
            <xdr:cNvPr id="5160" name="Button 40" hidden="1">
              <a:extLst>
                <a:ext uri="{63B3BB69-23CF-44E3-9099-C40C66FF867C}">
                  <a14:compatExt spid="_x0000_s5160"/>
                </a:ext>
                <a:ext uri="{FF2B5EF4-FFF2-40B4-BE49-F238E27FC236}">
                  <a16:creationId xmlns:a16="http://schemas.microsoft.com/office/drawing/2014/main" id="{00000000-0008-0000-0300-000028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13</xdr:row>
          <xdr:rowOff>28575</xdr:rowOff>
        </xdr:from>
        <xdr:to>
          <xdr:col>2</xdr:col>
          <xdr:colOff>704850</xdr:colOff>
          <xdr:row>14</xdr:row>
          <xdr:rowOff>0</xdr:rowOff>
        </xdr:to>
        <xdr:sp macro="" textlink="">
          <xdr:nvSpPr>
            <xdr:cNvPr id="5161" name="Button 41" hidden="1">
              <a:extLst>
                <a:ext uri="{63B3BB69-23CF-44E3-9099-C40C66FF867C}">
                  <a14:compatExt spid="_x0000_s5161"/>
                </a:ext>
                <a:ext uri="{FF2B5EF4-FFF2-40B4-BE49-F238E27FC236}">
                  <a16:creationId xmlns:a16="http://schemas.microsoft.com/office/drawing/2014/main" id="{00000000-0008-0000-0300-000029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17</xdr:row>
          <xdr:rowOff>9525</xdr:rowOff>
        </xdr:from>
        <xdr:to>
          <xdr:col>2</xdr:col>
          <xdr:colOff>704850</xdr:colOff>
          <xdr:row>17</xdr:row>
          <xdr:rowOff>295275</xdr:rowOff>
        </xdr:to>
        <xdr:sp macro="" textlink="">
          <xdr:nvSpPr>
            <xdr:cNvPr id="5162" name="Button 42" hidden="1">
              <a:extLst>
                <a:ext uri="{63B3BB69-23CF-44E3-9099-C40C66FF867C}">
                  <a14:compatExt spid="_x0000_s5162"/>
                </a:ext>
                <a:ext uri="{FF2B5EF4-FFF2-40B4-BE49-F238E27FC236}">
                  <a16:creationId xmlns:a16="http://schemas.microsoft.com/office/drawing/2014/main" id="{00000000-0008-0000-0300-00002A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18</xdr:row>
          <xdr:rowOff>9525</xdr:rowOff>
        </xdr:from>
        <xdr:to>
          <xdr:col>2</xdr:col>
          <xdr:colOff>704850</xdr:colOff>
          <xdr:row>18</xdr:row>
          <xdr:rowOff>295275</xdr:rowOff>
        </xdr:to>
        <xdr:sp macro="" textlink="">
          <xdr:nvSpPr>
            <xdr:cNvPr id="5163" name="Button 43" hidden="1">
              <a:extLst>
                <a:ext uri="{63B3BB69-23CF-44E3-9099-C40C66FF867C}">
                  <a14:compatExt spid="_x0000_s5163"/>
                </a:ext>
                <a:ext uri="{FF2B5EF4-FFF2-40B4-BE49-F238E27FC236}">
                  <a16:creationId xmlns:a16="http://schemas.microsoft.com/office/drawing/2014/main" id="{00000000-0008-0000-0300-00002B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16</xdr:row>
          <xdr:rowOff>28575</xdr:rowOff>
        </xdr:from>
        <xdr:to>
          <xdr:col>2</xdr:col>
          <xdr:colOff>704850</xdr:colOff>
          <xdr:row>17</xdr:row>
          <xdr:rowOff>0</xdr:rowOff>
        </xdr:to>
        <xdr:sp macro="" textlink="">
          <xdr:nvSpPr>
            <xdr:cNvPr id="5164" name="Button 44" hidden="1">
              <a:extLst>
                <a:ext uri="{63B3BB69-23CF-44E3-9099-C40C66FF867C}">
                  <a14:compatExt spid="_x0000_s5164"/>
                </a:ext>
                <a:ext uri="{FF2B5EF4-FFF2-40B4-BE49-F238E27FC236}">
                  <a16:creationId xmlns:a16="http://schemas.microsoft.com/office/drawing/2014/main" id="{00000000-0008-0000-0300-00002C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8</xdr:row>
          <xdr:rowOff>9525</xdr:rowOff>
        </xdr:from>
        <xdr:to>
          <xdr:col>6</xdr:col>
          <xdr:colOff>704850</xdr:colOff>
          <xdr:row>8</xdr:row>
          <xdr:rowOff>295275</xdr:rowOff>
        </xdr:to>
        <xdr:sp macro="" textlink="">
          <xdr:nvSpPr>
            <xdr:cNvPr id="5180" name="Button 60" hidden="1">
              <a:extLst>
                <a:ext uri="{63B3BB69-23CF-44E3-9099-C40C66FF867C}">
                  <a14:compatExt spid="_x0000_s5180"/>
                </a:ext>
                <a:ext uri="{FF2B5EF4-FFF2-40B4-BE49-F238E27FC236}">
                  <a16:creationId xmlns:a16="http://schemas.microsoft.com/office/drawing/2014/main" id="{00000000-0008-0000-0300-00003C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9</xdr:row>
          <xdr:rowOff>9525</xdr:rowOff>
        </xdr:from>
        <xdr:to>
          <xdr:col>6</xdr:col>
          <xdr:colOff>704850</xdr:colOff>
          <xdr:row>9</xdr:row>
          <xdr:rowOff>295275</xdr:rowOff>
        </xdr:to>
        <xdr:sp macro="" textlink="">
          <xdr:nvSpPr>
            <xdr:cNvPr id="5181" name="Button 61" hidden="1">
              <a:extLst>
                <a:ext uri="{63B3BB69-23CF-44E3-9099-C40C66FF867C}">
                  <a14:compatExt spid="_x0000_s5181"/>
                </a:ext>
                <a:ext uri="{FF2B5EF4-FFF2-40B4-BE49-F238E27FC236}">
                  <a16:creationId xmlns:a16="http://schemas.microsoft.com/office/drawing/2014/main" id="{00000000-0008-0000-0300-00003D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4</xdr:row>
          <xdr:rowOff>28575</xdr:rowOff>
        </xdr:from>
        <xdr:to>
          <xdr:col>6</xdr:col>
          <xdr:colOff>704850</xdr:colOff>
          <xdr:row>5</xdr:row>
          <xdr:rowOff>0</xdr:rowOff>
        </xdr:to>
        <xdr:sp macro="" textlink="">
          <xdr:nvSpPr>
            <xdr:cNvPr id="5182" name="Button 62" hidden="1">
              <a:extLst>
                <a:ext uri="{63B3BB69-23CF-44E3-9099-C40C66FF867C}">
                  <a14:compatExt spid="_x0000_s5182"/>
                </a:ext>
                <a:ext uri="{FF2B5EF4-FFF2-40B4-BE49-F238E27FC236}">
                  <a16:creationId xmlns:a16="http://schemas.microsoft.com/office/drawing/2014/main" id="{00000000-0008-0000-0300-00003E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5</xdr:row>
          <xdr:rowOff>28575</xdr:rowOff>
        </xdr:from>
        <xdr:to>
          <xdr:col>6</xdr:col>
          <xdr:colOff>704850</xdr:colOff>
          <xdr:row>6</xdr:row>
          <xdr:rowOff>0</xdr:rowOff>
        </xdr:to>
        <xdr:sp macro="" textlink="">
          <xdr:nvSpPr>
            <xdr:cNvPr id="5183" name="Button 63" hidden="1">
              <a:extLst>
                <a:ext uri="{63B3BB69-23CF-44E3-9099-C40C66FF867C}">
                  <a14:compatExt spid="_x0000_s5183"/>
                </a:ext>
                <a:ext uri="{FF2B5EF4-FFF2-40B4-BE49-F238E27FC236}">
                  <a16:creationId xmlns:a16="http://schemas.microsoft.com/office/drawing/2014/main" id="{00000000-0008-0000-0300-00003F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6</xdr:row>
          <xdr:rowOff>28575</xdr:rowOff>
        </xdr:from>
        <xdr:to>
          <xdr:col>6</xdr:col>
          <xdr:colOff>704850</xdr:colOff>
          <xdr:row>7</xdr:row>
          <xdr:rowOff>0</xdr:rowOff>
        </xdr:to>
        <xdr:sp macro="" textlink="">
          <xdr:nvSpPr>
            <xdr:cNvPr id="5184" name="Button 64" hidden="1">
              <a:extLst>
                <a:ext uri="{63B3BB69-23CF-44E3-9099-C40C66FF867C}">
                  <a14:compatExt spid="_x0000_s5184"/>
                </a:ext>
                <a:ext uri="{FF2B5EF4-FFF2-40B4-BE49-F238E27FC236}">
                  <a16:creationId xmlns:a16="http://schemas.microsoft.com/office/drawing/2014/main" id="{00000000-0008-0000-0300-000040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7</xdr:row>
          <xdr:rowOff>28575</xdr:rowOff>
        </xdr:from>
        <xdr:to>
          <xdr:col>6</xdr:col>
          <xdr:colOff>704850</xdr:colOff>
          <xdr:row>8</xdr:row>
          <xdr:rowOff>0</xdr:rowOff>
        </xdr:to>
        <xdr:sp macro="" textlink="">
          <xdr:nvSpPr>
            <xdr:cNvPr id="5185" name="Button 65" hidden="1">
              <a:extLst>
                <a:ext uri="{63B3BB69-23CF-44E3-9099-C40C66FF867C}">
                  <a14:compatExt spid="_x0000_s5185"/>
                </a:ext>
                <a:ext uri="{FF2B5EF4-FFF2-40B4-BE49-F238E27FC236}">
                  <a16:creationId xmlns:a16="http://schemas.microsoft.com/office/drawing/2014/main" id="{00000000-0008-0000-0300-000041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14</xdr:row>
          <xdr:rowOff>9525</xdr:rowOff>
        </xdr:from>
        <xdr:to>
          <xdr:col>6</xdr:col>
          <xdr:colOff>704850</xdr:colOff>
          <xdr:row>14</xdr:row>
          <xdr:rowOff>295275</xdr:rowOff>
        </xdr:to>
        <xdr:sp macro="" textlink="">
          <xdr:nvSpPr>
            <xdr:cNvPr id="5186" name="Button 66" hidden="1">
              <a:extLst>
                <a:ext uri="{63B3BB69-23CF-44E3-9099-C40C66FF867C}">
                  <a14:compatExt spid="_x0000_s5186"/>
                </a:ext>
                <a:ext uri="{FF2B5EF4-FFF2-40B4-BE49-F238E27FC236}">
                  <a16:creationId xmlns:a16="http://schemas.microsoft.com/office/drawing/2014/main" id="{00000000-0008-0000-0300-000042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15</xdr:row>
          <xdr:rowOff>9525</xdr:rowOff>
        </xdr:from>
        <xdr:to>
          <xdr:col>6</xdr:col>
          <xdr:colOff>704850</xdr:colOff>
          <xdr:row>15</xdr:row>
          <xdr:rowOff>295275</xdr:rowOff>
        </xdr:to>
        <xdr:sp macro="" textlink="">
          <xdr:nvSpPr>
            <xdr:cNvPr id="5187" name="Button 67" hidden="1">
              <a:extLst>
                <a:ext uri="{63B3BB69-23CF-44E3-9099-C40C66FF867C}">
                  <a14:compatExt spid="_x0000_s5187"/>
                </a:ext>
                <a:ext uri="{FF2B5EF4-FFF2-40B4-BE49-F238E27FC236}">
                  <a16:creationId xmlns:a16="http://schemas.microsoft.com/office/drawing/2014/main" id="{00000000-0008-0000-0300-000043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10</xdr:row>
          <xdr:rowOff>28575</xdr:rowOff>
        </xdr:from>
        <xdr:to>
          <xdr:col>6</xdr:col>
          <xdr:colOff>704850</xdr:colOff>
          <xdr:row>11</xdr:row>
          <xdr:rowOff>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300-000044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11</xdr:row>
          <xdr:rowOff>28575</xdr:rowOff>
        </xdr:from>
        <xdr:to>
          <xdr:col>6</xdr:col>
          <xdr:colOff>704850</xdr:colOff>
          <xdr:row>12</xdr:row>
          <xdr:rowOff>0</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300-000045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12</xdr:row>
          <xdr:rowOff>28575</xdr:rowOff>
        </xdr:from>
        <xdr:to>
          <xdr:col>6</xdr:col>
          <xdr:colOff>704850</xdr:colOff>
          <xdr:row>13</xdr:row>
          <xdr:rowOff>0</xdr:rowOff>
        </xdr:to>
        <xdr:sp macro="" textlink="">
          <xdr:nvSpPr>
            <xdr:cNvPr id="5190" name="Button 70" hidden="1">
              <a:extLst>
                <a:ext uri="{63B3BB69-23CF-44E3-9099-C40C66FF867C}">
                  <a14:compatExt spid="_x0000_s5190"/>
                </a:ext>
                <a:ext uri="{FF2B5EF4-FFF2-40B4-BE49-F238E27FC236}">
                  <a16:creationId xmlns:a16="http://schemas.microsoft.com/office/drawing/2014/main" id="{00000000-0008-0000-0300-000046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13</xdr:row>
          <xdr:rowOff>28575</xdr:rowOff>
        </xdr:from>
        <xdr:to>
          <xdr:col>6</xdr:col>
          <xdr:colOff>704850</xdr:colOff>
          <xdr:row>14</xdr:row>
          <xdr:rowOff>0</xdr:rowOff>
        </xdr:to>
        <xdr:sp macro="" textlink="">
          <xdr:nvSpPr>
            <xdr:cNvPr id="5191" name="Button 71" hidden="1">
              <a:extLst>
                <a:ext uri="{63B3BB69-23CF-44E3-9099-C40C66FF867C}">
                  <a14:compatExt spid="_x0000_s5191"/>
                </a:ext>
                <a:ext uri="{FF2B5EF4-FFF2-40B4-BE49-F238E27FC236}">
                  <a16:creationId xmlns:a16="http://schemas.microsoft.com/office/drawing/2014/main" id="{00000000-0008-0000-0300-000047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17</xdr:row>
          <xdr:rowOff>9525</xdr:rowOff>
        </xdr:from>
        <xdr:to>
          <xdr:col>6</xdr:col>
          <xdr:colOff>704850</xdr:colOff>
          <xdr:row>17</xdr:row>
          <xdr:rowOff>295275</xdr:rowOff>
        </xdr:to>
        <xdr:sp macro="" textlink="">
          <xdr:nvSpPr>
            <xdr:cNvPr id="5192" name="Button 72" hidden="1">
              <a:extLst>
                <a:ext uri="{63B3BB69-23CF-44E3-9099-C40C66FF867C}">
                  <a14:compatExt spid="_x0000_s5192"/>
                </a:ext>
                <a:ext uri="{FF2B5EF4-FFF2-40B4-BE49-F238E27FC236}">
                  <a16:creationId xmlns:a16="http://schemas.microsoft.com/office/drawing/2014/main" id="{00000000-0008-0000-0300-000048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18</xdr:row>
          <xdr:rowOff>9525</xdr:rowOff>
        </xdr:from>
        <xdr:to>
          <xdr:col>6</xdr:col>
          <xdr:colOff>704850</xdr:colOff>
          <xdr:row>18</xdr:row>
          <xdr:rowOff>295275</xdr:rowOff>
        </xdr:to>
        <xdr:sp macro="" textlink="">
          <xdr:nvSpPr>
            <xdr:cNvPr id="5193" name="Button 73" hidden="1">
              <a:extLst>
                <a:ext uri="{63B3BB69-23CF-44E3-9099-C40C66FF867C}">
                  <a14:compatExt spid="_x0000_s5193"/>
                </a:ext>
                <a:ext uri="{FF2B5EF4-FFF2-40B4-BE49-F238E27FC236}">
                  <a16:creationId xmlns:a16="http://schemas.microsoft.com/office/drawing/2014/main" id="{00000000-0008-0000-0300-000049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30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16</xdr:row>
          <xdr:rowOff>28575</xdr:rowOff>
        </xdr:from>
        <xdr:to>
          <xdr:col>6</xdr:col>
          <xdr:colOff>704850</xdr:colOff>
          <xdr:row>17</xdr:row>
          <xdr:rowOff>0</xdr:rowOff>
        </xdr:to>
        <xdr:sp macro="" textlink="">
          <xdr:nvSpPr>
            <xdr:cNvPr id="5194" name="Button 74" hidden="1">
              <a:extLst>
                <a:ext uri="{63B3BB69-23CF-44E3-9099-C40C66FF867C}">
                  <a14:compatExt spid="_x0000_s5194"/>
                </a:ext>
                <a:ext uri="{FF2B5EF4-FFF2-40B4-BE49-F238E27FC236}">
                  <a16:creationId xmlns:a16="http://schemas.microsoft.com/office/drawing/2014/main" id="{00000000-0008-0000-0300-00004A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20</xdr:row>
          <xdr:rowOff>190500</xdr:rowOff>
        </xdr:from>
        <xdr:to>
          <xdr:col>3</xdr:col>
          <xdr:colOff>933450</xdr:colOff>
          <xdr:row>22</xdr:row>
          <xdr:rowOff>247650</xdr:rowOff>
        </xdr:to>
        <xdr:sp macro="" textlink="">
          <xdr:nvSpPr>
            <xdr:cNvPr id="5195" name="Button 75" hidden="1">
              <a:extLst>
                <a:ext uri="{63B3BB69-23CF-44E3-9099-C40C66FF867C}">
                  <a14:compatExt spid="_x0000_s5195"/>
                </a:ext>
                <a:ext uri="{FF2B5EF4-FFF2-40B4-BE49-F238E27FC236}">
                  <a16:creationId xmlns:a16="http://schemas.microsoft.com/office/drawing/2014/main" id="{00000000-0008-0000-0300-00004B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受給者情報を削除</a:t>
              </a:r>
            </a:p>
          </xdr:txBody>
        </xdr:sp>
        <xdr:clientData fPrintsWithSheet="0"/>
      </xdr:twoCellAnchor>
    </mc:Choice>
    <mc:Fallback/>
  </mc:AlternateContent>
  <xdr:twoCellAnchor editAs="oneCell">
    <xdr:from>
      <xdr:col>1</xdr:col>
      <xdr:colOff>560293</xdr:colOff>
      <xdr:row>24</xdr:row>
      <xdr:rowOff>145675</xdr:rowOff>
    </xdr:from>
    <xdr:to>
      <xdr:col>4</xdr:col>
      <xdr:colOff>398927</xdr:colOff>
      <xdr:row>26</xdr:row>
      <xdr:rowOff>65831</xdr:rowOff>
    </xdr:to>
    <xdr:pic>
      <xdr:nvPicPr>
        <xdr:cNvPr id="3" name="図 2">
          <a:extLst>
            <a:ext uri="{FF2B5EF4-FFF2-40B4-BE49-F238E27FC236}">
              <a16:creationId xmlns:a16="http://schemas.microsoft.com/office/drawing/2014/main" id="{E5456F19-F255-4AF2-A63D-A1ECB454C9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0014" y="7233396"/>
          <a:ext cx="2304769" cy="536480"/>
        </a:xfrm>
        <a:prstGeom prst="rect">
          <a:avLst/>
        </a:prstGeom>
      </xdr:spPr>
    </xdr:pic>
    <xdr:clientData/>
  </xdr:twoCellAnchor>
  <mc:AlternateContent xmlns:mc="http://schemas.openxmlformats.org/markup-compatibility/2006">
    <mc:Choice xmlns:a14="http://schemas.microsoft.com/office/drawing/2010/main" Requires="a14">
      <xdr:twoCellAnchor>
        <xdr:from>
          <xdr:col>15</xdr:col>
          <xdr:colOff>638175</xdr:colOff>
          <xdr:row>3</xdr:row>
          <xdr:rowOff>114300</xdr:rowOff>
        </xdr:from>
        <xdr:to>
          <xdr:col>18</xdr:col>
          <xdr:colOff>209550</xdr:colOff>
          <xdr:row>4</xdr:row>
          <xdr:rowOff>285750</xdr:rowOff>
        </xdr:to>
        <xdr:sp macro="" textlink="">
          <xdr:nvSpPr>
            <xdr:cNvPr id="5198" name="Button 78" hidden="1">
              <a:extLst>
                <a:ext uri="{63B3BB69-23CF-44E3-9099-C40C66FF867C}">
                  <a14:compatExt spid="_x0000_s5198"/>
                </a:ext>
                <a:ext uri="{FF2B5EF4-FFF2-40B4-BE49-F238E27FC236}">
                  <a16:creationId xmlns:a16="http://schemas.microsoft.com/office/drawing/2014/main" id="{00000000-0008-0000-0300-00004E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ライセンス認証ページ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638175</xdr:colOff>
          <xdr:row>6</xdr:row>
          <xdr:rowOff>0</xdr:rowOff>
        </xdr:from>
        <xdr:to>
          <xdr:col>18</xdr:col>
          <xdr:colOff>209550</xdr:colOff>
          <xdr:row>7</xdr:row>
          <xdr:rowOff>161925</xdr:rowOff>
        </xdr:to>
        <xdr:sp macro="" textlink="">
          <xdr:nvSpPr>
            <xdr:cNvPr id="5199" name="Button 79"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源泉徴収簿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638175</xdr:colOff>
          <xdr:row>8</xdr:row>
          <xdr:rowOff>19050</xdr:rowOff>
        </xdr:from>
        <xdr:to>
          <xdr:col>18</xdr:col>
          <xdr:colOff>209550</xdr:colOff>
          <xdr:row>9</xdr:row>
          <xdr:rowOff>180975</xdr:rowOff>
        </xdr:to>
        <xdr:sp macro="" textlink="">
          <xdr:nvSpPr>
            <xdr:cNvPr id="5200" name="Button 80" hidden="1">
              <a:extLst>
                <a:ext uri="{63B3BB69-23CF-44E3-9099-C40C66FF867C}">
                  <a14:compatExt spid="_x0000_s5200"/>
                </a:ext>
                <a:ext uri="{FF2B5EF4-FFF2-40B4-BE49-F238E27FC236}">
                  <a16:creationId xmlns:a16="http://schemas.microsoft.com/office/drawing/2014/main" id="{00000000-0008-0000-0300-000050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源泉徴収票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628650</xdr:colOff>
          <xdr:row>10</xdr:row>
          <xdr:rowOff>295275</xdr:rowOff>
        </xdr:from>
        <xdr:to>
          <xdr:col>18</xdr:col>
          <xdr:colOff>190500</xdr:colOff>
          <xdr:row>12</xdr:row>
          <xdr:rowOff>161925</xdr:rowOff>
        </xdr:to>
        <xdr:sp macro="" textlink="">
          <xdr:nvSpPr>
            <xdr:cNvPr id="5203" name="Button 83" hidden="1">
              <a:extLst>
                <a:ext uri="{63B3BB69-23CF-44E3-9099-C40C66FF867C}">
                  <a14:compatExt spid="_x0000_s5203"/>
                </a:ext>
                <a:ext uri="{FF2B5EF4-FFF2-40B4-BE49-F238E27FC236}">
                  <a16:creationId xmlns:a16="http://schemas.microsoft.com/office/drawing/2014/main" id="{00000000-0008-0000-0300-000053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集計表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600075</xdr:colOff>
          <xdr:row>12</xdr:row>
          <xdr:rowOff>276225</xdr:rowOff>
        </xdr:from>
        <xdr:to>
          <xdr:col>18</xdr:col>
          <xdr:colOff>180975</xdr:colOff>
          <xdr:row>14</xdr:row>
          <xdr:rowOff>133350</xdr:rowOff>
        </xdr:to>
        <xdr:sp macro="" textlink="">
          <xdr:nvSpPr>
            <xdr:cNvPr id="5205" name="Button 85" hidden="1">
              <a:extLst>
                <a:ext uri="{63B3BB69-23CF-44E3-9099-C40C66FF867C}">
                  <a14:compatExt spid="_x0000_s5205"/>
                </a:ext>
                <a:ext uri="{FF2B5EF4-FFF2-40B4-BE49-F238E27FC236}">
                  <a16:creationId xmlns:a16="http://schemas.microsoft.com/office/drawing/2014/main" id="{00000000-0008-0000-0300-000055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個人別データ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628650</xdr:colOff>
          <xdr:row>15</xdr:row>
          <xdr:rowOff>247650</xdr:rowOff>
        </xdr:from>
        <xdr:to>
          <xdr:col>18</xdr:col>
          <xdr:colOff>200025</xdr:colOff>
          <xdr:row>19</xdr:row>
          <xdr:rowOff>57150</xdr:rowOff>
        </xdr:to>
        <xdr:sp macro="" textlink="">
          <xdr:nvSpPr>
            <xdr:cNvPr id="5206" name="Button 86"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 令和7年度準拠</a:t>
              </a:r>
            </a:p>
            <a:p>
              <a:pPr algn="ctr" rtl="0">
                <a:defRPr sz="1000"/>
              </a:pPr>
              <a:r>
                <a:rPr lang="ja-JP" altLang="en-US" sz="1100" b="1" i="0" u="none" strike="noStrike" baseline="0">
                  <a:solidFill>
                    <a:srgbClr val="000000"/>
                  </a:solidFill>
                  <a:latin typeface="ＭＳ Ｐゴシック"/>
                  <a:ea typeface="ＭＳ Ｐゴシック"/>
                </a:rPr>
                <a:t>eLTAXデータ出力</a:t>
              </a:r>
            </a:p>
            <a:p>
              <a:pPr algn="ctr" rtl="0">
                <a:defRPr sz="1000"/>
              </a:pPr>
              <a:r>
                <a:rPr lang="ja-JP" altLang="en-US" sz="900" b="1" i="0" u="none" strike="noStrike" baseline="0">
                  <a:solidFill>
                    <a:srgbClr val="000000"/>
                  </a:solidFill>
                  <a:latin typeface="ＭＳ Ｐゴシック"/>
                  <a:ea typeface="ＭＳ Ｐゴシック"/>
                </a:rPr>
                <a:t>（このボタンを押さないとeLTAXシートの内容は更新されません）</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125</xdr:col>
      <xdr:colOff>62088</xdr:colOff>
      <xdr:row>196</xdr:row>
      <xdr:rowOff>21508</xdr:rowOff>
    </xdr:to>
    <xdr:pic>
      <xdr:nvPicPr>
        <xdr:cNvPr id="5" name="図 4">
          <a:extLst>
            <a:ext uri="{FF2B5EF4-FFF2-40B4-BE49-F238E27FC236}">
              <a16:creationId xmlns:a16="http://schemas.microsoft.com/office/drawing/2014/main" id="{7ACAFF2D-CF54-0863-DDC4-5E9D35C12EB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0" y="0"/>
          <a:ext cx="10502953" cy="7304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20</xdr:col>
      <xdr:colOff>19707</xdr:colOff>
      <xdr:row>29</xdr:row>
      <xdr:rowOff>0</xdr:rowOff>
    </xdr:to>
    <xdr:sp macro="" textlink="">
      <xdr:nvSpPr>
        <xdr:cNvPr id="3" name="テキスト ボックス 2">
          <a:extLst>
            <a:ext uri="{FF2B5EF4-FFF2-40B4-BE49-F238E27FC236}">
              <a16:creationId xmlns:a16="http://schemas.microsoft.com/office/drawing/2014/main" id="{AF929C14-8AC6-8091-EB1E-13C9D21FD246}"/>
            </a:ext>
          </a:extLst>
        </xdr:cNvPr>
        <xdr:cNvSpPr txBox="1"/>
      </xdr:nvSpPr>
      <xdr:spPr>
        <a:xfrm>
          <a:off x="0" y="0"/>
          <a:ext cx="2075793" cy="11364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rgbClr val="FF0000"/>
              </a:solidFill>
            </a:rPr>
            <a:t>印刷時、ディスプレイ設定の拡大縮小を１００％に設定してください。倍率が変わるとフォーマットの比率がずれます。</a:t>
          </a:r>
          <a:endParaRPr kumimoji="1" lang="en-US" altLang="ja-JP" sz="900">
            <a:solidFill>
              <a:srgbClr val="FF0000"/>
            </a:solidFill>
          </a:endParaRPr>
        </a:p>
        <a:p>
          <a:endParaRPr kumimoji="1" lang="en-US" altLang="ja-JP" sz="900">
            <a:solidFill>
              <a:srgbClr val="FF0000"/>
            </a:solidFill>
          </a:endParaRPr>
        </a:p>
        <a:p>
          <a:r>
            <a:rPr kumimoji="1" lang="ja-JP" altLang="en-US" sz="900">
              <a:solidFill>
                <a:srgbClr val="FF0000"/>
              </a:solidFill>
            </a:rPr>
            <a:t>デスクトップ上で右クリック→ディスプレイ設定→拡大</a:t>
          </a:r>
          <a:r>
            <a:rPr kumimoji="1" lang="en-US" altLang="ja-JP" sz="900">
              <a:solidFill>
                <a:srgbClr val="FF0000"/>
              </a:solidFill>
            </a:rPr>
            <a:t>/</a:t>
          </a:r>
          <a:r>
            <a:rPr kumimoji="1" lang="ja-JP" altLang="en-US" sz="900">
              <a:solidFill>
                <a:srgbClr val="FF0000"/>
              </a:solidFill>
            </a:rPr>
            <a:t>縮小→</a:t>
          </a:r>
          <a:r>
            <a:rPr kumimoji="1" lang="en-US" altLang="ja-JP" sz="900">
              <a:solidFill>
                <a:srgbClr val="FF0000"/>
              </a:solidFill>
            </a:rPr>
            <a:t>100%</a:t>
          </a:r>
          <a:endParaRPr kumimoji="1" lang="ja-JP" altLang="en-US" sz="900">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134</xdr:col>
      <xdr:colOff>61233</xdr:colOff>
      <xdr:row>7</xdr:row>
      <xdr:rowOff>217714</xdr:rowOff>
    </xdr:from>
    <xdr:to>
      <xdr:col>165</xdr:col>
      <xdr:colOff>4948</xdr:colOff>
      <xdr:row>21</xdr:row>
      <xdr:rowOff>91952</xdr:rowOff>
    </xdr:to>
    <xdr:sp macro="" textlink="">
      <xdr:nvSpPr>
        <xdr:cNvPr id="3" name="テキスト ボックス 2">
          <a:extLst>
            <a:ext uri="{FF2B5EF4-FFF2-40B4-BE49-F238E27FC236}">
              <a16:creationId xmlns:a16="http://schemas.microsoft.com/office/drawing/2014/main" id="{00000000-0008-0000-1200-000003000000}"/>
            </a:ext>
          </a:extLst>
        </xdr:cNvPr>
        <xdr:cNvSpPr txBox="1"/>
      </xdr:nvSpPr>
      <xdr:spPr>
        <a:xfrm>
          <a:off x="22948447" y="2415268"/>
          <a:ext cx="4372841" cy="31399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印刷範囲が用紙内に収まらない場合、印刷倍率を調節してください。</a:t>
          </a:r>
          <a:endParaRPr kumimoji="1" lang="en-US" altLang="ja-JP" sz="2000"/>
        </a:p>
        <a:p>
          <a:endParaRPr kumimoji="1" lang="en-US" altLang="ja-JP" sz="2000"/>
        </a:p>
        <a:p>
          <a:r>
            <a:rPr kumimoji="1" lang="ja-JP" altLang="en-US" sz="2000"/>
            <a:t>「印刷プレビュー」→「拡大縮小」→「拡大縮小オプション」で倍率を</a:t>
          </a:r>
          <a:r>
            <a:rPr kumimoji="1" lang="en-US" altLang="ja-JP" sz="2000"/>
            <a:t>1</a:t>
          </a:r>
          <a:r>
            <a:rPr kumimoji="1" lang="ja-JP" altLang="en-US" sz="2000"/>
            <a:t>％ずつ下げてみてください。</a:t>
          </a:r>
        </a:p>
      </xdr:txBody>
    </xdr:sp>
    <xdr:clientData/>
  </xdr:twoCellAnchor>
  <xdr:twoCellAnchor>
    <xdr:from>
      <xdr:col>134</xdr:col>
      <xdr:colOff>0</xdr:colOff>
      <xdr:row>1</xdr:row>
      <xdr:rowOff>0</xdr:rowOff>
    </xdr:from>
    <xdr:to>
      <xdr:col>164</xdr:col>
      <xdr:colOff>61232</xdr:colOff>
      <xdr:row>6</xdr:row>
      <xdr:rowOff>333375</xdr:rowOff>
    </xdr:to>
    <xdr:sp macro="" textlink="">
      <xdr:nvSpPr>
        <xdr:cNvPr id="5" name="テキスト ボックス 4">
          <a:extLst>
            <a:ext uri="{FF2B5EF4-FFF2-40B4-BE49-F238E27FC236}">
              <a16:creationId xmlns:a16="http://schemas.microsoft.com/office/drawing/2014/main" id="{BE8F8EE1-E412-4FB2-9AC4-B4D3CF9A9536}"/>
            </a:ext>
          </a:extLst>
        </xdr:cNvPr>
        <xdr:cNvSpPr txBox="1"/>
      </xdr:nvSpPr>
      <xdr:spPr>
        <a:xfrm>
          <a:off x="22887214" y="183697"/>
          <a:ext cx="4347482" cy="19662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solidFill>
                <a:srgbClr val="FF0000"/>
              </a:solidFill>
            </a:rPr>
            <a:t>印刷時、ディスプレイ設定の拡大縮小を１００％に設定してください。倍率が変わるとフォーマットの比率がずれることがあります。</a:t>
          </a:r>
          <a:endParaRPr kumimoji="1" lang="en-US" altLang="ja-JP" sz="1600">
            <a:solidFill>
              <a:srgbClr val="FF0000"/>
            </a:solidFill>
          </a:endParaRPr>
        </a:p>
        <a:p>
          <a:endParaRPr kumimoji="1" lang="en-US" altLang="ja-JP" sz="1600">
            <a:solidFill>
              <a:srgbClr val="FF0000"/>
            </a:solidFill>
          </a:endParaRPr>
        </a:p>
        <a:p>
          <a:r>
            <a:rPr kumimoji="1" lang="ja-JP" altLang="en-US" sz="1600">
              <a:solidFill>
                <a:srgbClr val="FF0000"/>
              </a:solidFill>
            </a:rPr>
            <a:t>デスクトップ上で右クリック→ディスプレイ設定→拡大</a:t>
          </a:r>
          <a:r>
            <a:rPr kumimoji="1" lang="en-US" altLang="ja-JP" sz="1600">
              <a:solidFill>
                <a:srgbClr val="FF0000"/>
              </a:solidFill>
            </a:rPr>
            <a:t>/</a:t>
          </a:r>
          <a:r>
            <a:rPr kumimoji="1" lang="ja-JP" altLang="en-US" sz="1600">
              <a:solidFill>
                <a:srgbClr val="FF0000"/>
              </a:solidFill>
            </a:rPr>
            <a:t>縮小→</a:t>
          </a:r>
          <a:r>
            <a:rPr kumimoji="1" lang="en-US" altLang="ja-JP" sz="1600">
              <a:solidFill>
                <a:srgbClr val="FF0000"/>
              </a:solidFill>
            </a:rPr>
            <a:t>100%</a:t>
          </a:r>
          <a:endParaRPr kumimoji="1" lang="ja-JP" altLang="en-US" sz="1600">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140</xdr:col>
      <xdr:colOff>95249</xdr:colOff>
      <xdr:row>6</xdr:row>
      <xdr:rowOff>250032</xdr:rowOff>
    </xdr:from>
    <xdr:to>
      <xdr:col>171</xdr:col>
      <xdr:colOff>38965</xdr:colOff>
      <xdr:row>20</xdr:row>
      <xdr:rowOff>120867</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23407687" y="2667002"/>
          <a:ext cx="4372841" cy="31093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印刷範囲が用紙内に収まらない場合、印刷倍率を調節してください。</a:t>
          </a:r>
          <a:endParaRPr kumimoji="1" lang="en-US" altLang="ja-JP" sz="2000"/>
        </a:p>
        <a:p>
          <a:endParaRPr kumimoji="1" lang="en-US" altLang="ja-JP" sz="2000"/>
        </a:p>
        <a:p>
          <a:r>
            <a:rPr kumimoji="1" lang="ja-JP" altLang="en-US" sz="2000"/>
            <a:t>「印刷プレビュー」→「拡大縮小」→「拡大縮小オプション」で倍率を</a:t>
          </a:r>
          <a:r>
            <a:rPr kumimoji="1" lang="en-US" altLang="ja-JP" sz="2000"/>
            <a:t>1</a:t>
          </a:r>
          <a:r>
            <a:rPr kumimoji="1" lang="ja-JP" altLang="en-US" sz="2000"/>
            <a:t>％ずつ下げてみてください。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509</xdr:col>
      <xdr:colOff>1820</xdr:colOff>
      <xdr:row>0</xdr:row>
      <xdr:rowOff>0</xdr:rowOff>
    </xdr:from>
    <xdr:to>
      <xdr:col>716</xdr:col>
      <xdr:colOff>66965</xdr:colOff>
      <xdr:row>63</xdr:row>
      <xdr:rowOff>204863</xdr:rowOff>
    </xdr:to>
    <xdr:pic>
      <xdr:nvPicPr>
        <xdr:cNvPr id="3" name="図 2">
          <a:extLst>
            <a:ext uri="{FF2B5EF4-FFF2-40B4-BE49-F238E27FC236}">
              <a16:creationId xmlns:a16="http://schemas.microsoft.com/office/drawing/2014/main" id="{54C058E2-0722-880A-FB0B-5EC32689AE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2570420" y="0"/>
          <a:ext cx="29652175" cy="444484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437</xdr:col>
      <xdr:colOff>59530</xdr:colOff>
      <xdr:row>0</xdr:row>
      <xdr:rowOff>71437</xdr:rowOff>
    </xdr:from>
    <xdr:to>
      <xdr:col>469</xdr:col>
      <xdr:colOff>84608</xdr:colOff>
      <xdr:row>6</xdr:row>
      <xdr:rowOff>425480</xdr:rowOff>
    </xdr:to>
    <xdr:pic>
      <xdr:nvPicPr>
        <xdr:cNvPr id="4" name="図 3">
          <a:extLst>
            <a:ext uri="{FF2B5EF4-FFF2-40B4-BE49-F238E27FC236}">
              <a16:creationId xmlns:a16="http://schemas.microsoft.com/office/drawing/2014/main" id="{5AE13A68-184E-608E-EF79-44B1B34DB3B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257282" y="71437"/>
          <a:ext cx="4273226" cy="34020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257</xdr:col>
      <xdr:colOff>17459</xdr:colOff>
      <xdr:row>2</xdr:row>
      <xdr:rowOff>123819</xdr:rowOff>
    </xdr:from>
    <xdr:to>
      <xdr:col>289</xdr:col>
      <xdr:colOff>18807</xdr:colOff>
      <xdr:row>11</xdr:row>
      <xdr:rowOff>712492</xdr:rowOff>
    </xdr:to>
    <xdr:pic>
      <xdr:nvPicPr>
        <xdr:cNvPr id="2" name="図 1">
          <a:extLst>
            <a:ext uri="{FF2B5EF4-FFF2-40B4-BE49-F238E27FC236}">
              <a16:creationId xmlns:a16="http://schemas.microsoft.com/office/drawing/2014/main" id="{27330829-0FB3-20DA-4099-B1A7921C1DA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584772" y="1195382"/>
          <a:ext cx="3819285" cy="3860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291</xdr:col>
      <xdr:colOff>114300</xdr:colOff>
      <xdr:row>1</xdr:row>
      <xdr:rowOff>19052</xdr:rowOff>
    </xdr:from>
    <xdr:to>
      <xdr:col>413</xdr:col>
      <xdr:colOff>114300</xdr:colOff>
      <xdr:row>14</xdr:row>
      <xdr:rowOff>476252</xdr:rowOff>
    </xdr:to>
    <xdr:sp macro="" textlink="">
      <xdr:nvSpPr>
        <xdr:cNvPr id="5" name="テキスト ボックス 4">
          <a:extLst>
            <a:ext uri="{FF2B5EF4-FFF2-40B4-BE49-F238E27FC236}">
              <a16:creationId xmlns:a16="http://schemas.microsoft.com/office/drawing/2014/main" id="{3C4511A4-F663-4999-9B3E-0BF658EEE758}"/>
            </a:ext>
          </a:extLst>
        </xdr:cNvPr>
        <xdr:cNvSpPr txBox="1"/>
      </xdr:nvSpPr>
      <xdr:spPr>
        <a:xfrm>
          <a:off x="38900100" y="285752"/>
          <a:ext cx="16268700" cy="628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400">
              <a:solidFill>
                <a:srgbClr val="FF0000"/>
              </a:solidFill>
            </a:rPr>
            <a:t>印刷時、ディスプレイ設定の拡大縮小を１００％に設定してください。倍率が変わるとフォーマットの比率がずれます。</a:t>
          </a:r>
          <a:endParaRPr kumimoji="1" lang="en-US" altLang="ja-JP" sz="5400">
            <a:solidFill>
              <a:srgbClr val="FF0000"/>
            </a:solidFill>
          </a:endParaRPr>
        </a:p>
        <a:p>
          <a:endParaRPr kumimoji="1" lang="en-US" altLang="ja-JP" sz="5400">
            <a:solidFill>
              <a:srgbClr val="FF0000"/>
            </a:solidFill>
          </a:endParaRPr>
        </a:p>
        <a:p>
          <a:r>
            <a:rPr kumimoji="1" lang="ja-JP" altLang="en-US" sz="5400">
              <a:solidFill>
                <a:srgbClr val="FF0000"/>
              </a:solidFill>
            </a:rPr>
            <a:t>デスクトップ上で右クリック→ディスプレイ設定→拡大</a:t>
          </a:r>
          <a:r>
            <a:rPr kumimoji="1" lang="en-US" altLang="ja-JP" sz="5400">
              <a:solidFill>
                <a:srgbClr val="FF0000"/>
              </a:solidFill>
            </a:rPr>
            <a:t>/</a:t>
          </a:r>
          <a:r>
            <a:rPr kumimoji="1" lang="ja-JP" altLang="en-US" sz="5400">
              <a:solidFill>
                <a:srgbClr val="FF0000"/>
              </a:solidFill>
            </a:rPr>
            <a:t>縮小→</a:t>
          </a:r>
          <a:r>
            <a:rPr kumimoji="1" lang="en-US" altLang="ja-JP" sz="5400">
              <a:solidFill>
                <a:srgbClr val="FF0000"/>
              </a:solidFill>
            </a:rPr>
            <a:t>100%</a:t>
          </a:r>
          <a:endParaRPr kumimoji="1" lang="ja-JP" altLang="en-US" sz="5400">
            <a:solidFill>
              <a:srgbClr val="FF0000"/>
            </a:solidFill>
          </a:endParaRPr>
        </a:p>
      </xdr:txBody>
    </xdr:sp>
    <xdr:clientData fPrintsWithSheet="0"/>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123825</xdr:colOff>
          <xdr:row>1</xdr:row>
          <xdr:rowOff>180975</xdr:rowOff>
        </xdr:from>
        <xdr:to>
          <xdr:col>5</xdr:col>
          <xdr:colOff>447675</xdr:colOff>
          <xdr:row>5</xdr:row>
          <xdr:rowOff>152400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1300-0000072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0000"/>
                  </a:solidFill>
                  <a:latin typeface="ＭＳ Ｐゴシック"/>
                  <a:ea typeface="ＭＳ Ｐゴシック"/>
                </a:rPr>
                <a:t>ライセンスキー入力</a:t>
              </a:r>
            </a:p>
          </xdr:txBody>
        </xdr:sp>
        <xdr:clientData fPrintsWithSheet="0"/>
      </xdr:twoCellAnchor>
    </mc:Choice>
    <mc:Fallback/>
  </mc:AlternateContent>
  <xdr:twoCellAnchor editAs="oneCell">
    <xdr:from>
      <xdr:col>2</xdr:col>
      <xdr:colOff>1</xdr:colOff>
      <xdr:row>46</xdr:row>
      <xdr:rowOff>497</xdr:rowOff>
    </xdr:from>
    <xdr:to>
      <xdr:col>7</xdr:col>
      <xdr:colOff>190500</xdr:colOff>
      <xdr:row>60</xdr:row>
      <xdr:rowOff>36529</xdr:rowOff>
    </xdr:to>
    <xdr:pic>
      <xdr:nvPicPr>
        <xdr:cNvPr id="3" name="図 2">
          <a:extLst>
            <a:ext uri="{FF2B5EF4-FFF2-40B4-BE49-F238E27FC236}">
              <a16:creationId xmlns:a16="http://schemas.microsoft.com/office/drawing/2014/main" id="{5DAC6B21-E51A-6B2C-996D-9E93E1D4D1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1551" y="8353922"/>
          <a:ext cx="3786187" cy="2302982"/>
        </a:xfrm>
        <a:prstGeom prst="rect">
          <a:avLst/>
        </a:prstGeom>
      </xdr:spPr>
    </xdr:pic>
    <xdr:clientData/>
  </xdr:twoCellAnchor>
  <xdr:twoCellAnchor editAs="oneCell">
    <xdr:from>
      <xdr:col>2</xdr:col>
      <xdr:colOff>38101</xdr:colOff>
      <xdr:row>25</xdr:row>
      <xdr:rowOff>66677</xdr:rowOff>
    </xdr:from>
    <xdr:to>
      <xdr:col>6</xdr:col>
      <xdr:colOff>323850</xdr:colOff>
      <xdr:row>36</xdr:row>
      <xdr:rowOff>71910</xdr:rowOff>
    </xdr:to>
    <xdr:pic>
      <xdr:nvPicPr>
        <xdr:cNvPr id="5" name="図 4">
          <a:extLst>
            <a:ext uri="{FF2B5EF4-FFF2-40B4-BE49-F238E27FC236}">
              <a16:creationId xmlns:a16="http://schemas.microsoft.com/office/drawing/2014/main" id="{70A64F89-4A4C-584A-DFDE-5A382045757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9651" y="4995865"/>
          <a:ext cx="3162299" cy="1810220"/>
        </a:xfrm>
        <a:prstGeom prst="rect">
          <a:avLst/>
        </a:prstGeom>
      </xdr:spPr>
    </xdr:pic>
    <xdr:clientData/>
  </xdr:twoCellAnchor>
  <xdr:twoCellAnchor editAs="oneCell">
    <xdr:from>
      <xdr:col>2</xdr:col>
      <xdr:colOff>138113</xdr:colOff>
      <xdr:row>68</xdr:row>
      <xdr:rowOff>98087</xdr:rowOff>
    </xdr:from>
    <xdr:to>
      <xdr:col>7</xdr:col>
      <xdr:colOff>28575</xdr:colOff>
      <xdr:row>79</xdr:row>
      <xdr:rowOff>138112</xdr:rowOff>
    </xdr:to>
    <xdr:pic>
      <xdr:nvPicPr>
        <xdr:cNvPr id="7" name="図 6">
          <a:extLst>
            <a:ext uri="{FF2B5EF4-FFF2-40B4-BE49-F238E27FC236}">
              <a16:creationId xmlns:a16="http://schemas.microsoft.com/office/drawing/2014/main" id="{B17C590C-CB15-54A4-7FF9-894F353651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09663" y="12013862"/>
          <a:ext cx="3486150" cy="18212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nta.go.jp/publication/pamph/hotei/hikari_gimu.pdf" TargetMode="External"/><Relationship Id="rId13" Type="http://schemas.openxmlformats.org/officeDocument/2006/relationships/hyperlink" Target="https://www.nta.go.jp/taxes/shiraberu/taxanswer/yogo/senmon.htm" TargetMode="External"/><Relationship Id="rId18" Type="http://schemas.openxmlformats.org/officeDocument/2006/relationships/hyperlink" Target="https://www.nta.go.jp/law/shitsugi/hotei/7/18.htm" TargetMode="External"/><Relationship Id="rId3" Type="http://schemas.openxmlformats.org/officeDocument/2006/relationships/hyperlink" Target="https://www.nta.go.jp/users/gensen/hotei/index/minashi.htm" TargetMode="External"/><Relationship Id="rId7" Type="http://schemas.openxmlformats.org/officeDocument/2006/relationships/hyperlink" Target="https://www.nta.go.jp/taxes/shiraberu/taxanswer/shotoku/1175.htm" TargetMode="External"/><Relationship Id="rId12" Type="http://schemas.openxmlformats.org/officeDocument/2006/relationships/hyperlink" Target="https://www.nta.go.jp/taxes/shiraberu/taxanswer/shotoku/1195.htm" TargetMode="External"/><Relationship Id="rId17" Type="http://schemas.openxmlformats.org/officeDocument/2006/relationships/hyperlink" Target="https://www.nta.go.jp/publication/pamph/hotei/tebiki2026/PDF/02.pdf" TargetMode="External"/><Relationship Id="rId2" Type="http://schemas.openxmlformats.org/officeDocument/2006/relationships/hyperlink" Target="https://www.nta.go.jp/publication/pamph/hotei/tebiki2026/index.htm" TargetMode="External"/><Relationship Id="rId16" Type="http://schemas.openxmlformats.org/officeDocument/2006/relationships/hyperlink" Target="https://www.nta.go.jp/publication/pamph/hotei/tebiki2026/PDF/02.pdf" TargetMode="External"/><Relationship Id="rId1" Type="http://schemas.openxmlformats.org/officeDocument/2006/relationships/hyperlink" Target="https://www.nta.go.jp/publication/pamph/gensen/nencho2026/01.htm" TargetMode="External"/><Relationship Id="rId6" Type="http://schemas.openxmlformats.org/officeDocument/2006/relationships/hyperlink" Target="https://www.nta.go.jp/taxes/shiraberu/taxanswer/shotoku/1171.htm" TargetMode="External"/><Relationship Id="rId11" Type="http://schemas.openxmlformats.org/officeDocument/2006/relationships/hyperlink" Target="https://www.nta.go.jp/taxes/shiraberu/taxanswer/shotoku/1191.htm" TargetMode="External"/><Relationship Id="rId5" Type="http://schemas.openxmlformats.org/officeDocument/2006/relationships/hyperlink" Target="https://www.nta.go.jp/taxes/shiraberu/taxanswer/shotoku/1170.htm" TargetMode="External"/><Relationship Id="rId15" Type="http://schemas.openxmlformats.org/officeDocument/2006/relationships/hyperlink" Target="https://www.nta.go.jp/taxes/shiraberu/taxanswer/shotoku/1140.htm" TargetMode="External"/><Relationship Id="rId10" Type="http://schemas.openxmlformats.org/officeDocument/2006/relationships/hyperlink" Target="https://www.nta.go.jp/taxes/shiraberu/taxanswer/shotoku/1411.htm" TargetMode="External"/><Relationship Id="rId19" Type="http://schemas.openxmlformats.org/officeDocument/2006/relationships/hyperlink" Target="https://faq.stores.jp/hc/ja/sections/27477365706521-%E3%83%AD%E3%82%B0%E3%82%A4%E3%83%B3-%E4%BC%9A%E5%93%A1%E7%99%BB%E9%8C%B2" TargetMode="External"/><Relationship Id="rId4" Type="http://schemas.openxmlformats.org/officeDocument/2006/relationships/hyperlink" Target="https://www.nta.go.jp/taxes/shiraberu/taxanswer/shotoku/1160.htm" TargetMode="External"/><Relationship Id="rId9" Type="http://schemas.openxmlformats.org/officeDocument/2006/relationships/hyperlink" Target="https://startup.nagoya/" TargetMode="External"/><Relationship Id="rId14" Type="http://schemas.openxmlformats.org/officeDocument/2006/relationships/hyperlink" Target="https://www.nta.go.jp/taxes/shiraberu/taxanswer/shotoku/1145.ht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startup.nagoya/"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3" Type="http://schemas.openxmlformats.org/officeDocument/2006/relationships/vmlDrawing" Target="../drawings/vmlDrawing3.v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7" Type="http://schemas.openxmlformats.org/officeDocument/2006/relationships/ctrlProp" Target="../ctrlProps/ctrlProp9.x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2" Type="http://schemas.openxmlformats.org/officeDocument/2006/relationships/drawing" Target="../drawings/drawing3.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1" Type="http://schemas.openxmlformats.org/officeDocument/2006/relationships/printerSettings" Target="../printerSettings/printerSettings3.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hyperlink" Target="https://gensen-excel.stores.jp/items/696096ecdc901c003e2b2b9e" TargetMode="External"/><Relationship Id="rId5" Type="http://schemas.openxmlformats.org/officeDocument/2006/relationships/ctrlProp" Target="../ctrlProps/ctrlProp47.xml"/><Relationship Id="rId4" Type="http://schemas.openxmlformats.org/officeDocument/2006/relationships/vmlDrawing" Target="../drawings/vmlDrawing4.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5.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97331-7492-4B6C-8500-0B6D76A8F448}">
  <sheetPr codeName="Sheet23">
    <tabColor theme="9" tint="0.79998168889431442"/>
  </sheetPr>
  <dimension ref="A1:P139"/>
  <sheetViews>
    <sheetView showGridLines="0" showRowColHeaders="0" workbookViewId="0">
      <selection activeCell="P28" sqref="P28"/>
    </sheetView>
  </sheetViews>
  <sheetFormatPr defaultRowHeight="13.5"/>
  <cols>
    <col min="1" max="1" width="4.625" customWidth="1"/>
    <col min="2" max="2" width="3.75" customWidth="1"/>
  </cols>
  <sheetData>
    <row r="1" spans="1:16">
      <c r="A1" t="s">
        <v>1394</v>
      </c>
    </row>
    <row r="3" spans="1:16">
      <c r="B3" t="s">
        <v>1417</v>
      </c>
    </row>
    <row r="5" spans="1:16">
      <c r="B5" t="s">
        <v>1418</v>
      </c>
    </row>
    <row r="7" spans="1:16">
      <c r="B7" t="s">
        <v>1419</v>
      </c>
    </row>
    <row r="9" spans="1:16">
      <c r="B9" t="s">
        <v>1420</v>
      </c>
    </row>
    <row r="12" spans="1:16">
      <c r="A12" t="s">
        <v>1382</v>
      </c>
    </row>
    <row r="13" spans="1:16">
      <c r="B13" t="s">
        <v>1421</v>
      </c>
      <c r="F13" s="663" t="s">
        <v>1383</v>
      </c>
      <c r="G13" s="663"/>
      <c r="H13" s="663"/>
      <c r="I13" s="663"/>
      <c r="J13" s="663"/>
      <c r="K13" s="663"/>
      <c r="L13" s="663"/>
      <c r="M13" s="663"/>
    </row>
    <row r="16" spans="1:16">
      <c r="B16" t="s">
        <v>1422</v>
      </c>
      <c r="J16" s="663" t="s">
        <v>1384</v>
      </c>
      <c r="K16" s="663"/>
      <c r="L16" s="663"/>
      <c r="M16" s="663"/>
      <c r="N16" s="663"/>
      <c r="O16" s="663"/>
      <c r="P16" s="663"/>
    </row>
    <row r="19" spans="1:12">
      <c r="B19" t="s">
        <v>1423</v>
      </c>
      <c r="F19" s="663" t="s">
        <v>1402</v>
      </c>
      <c r="G19" s="663"/>
      <c r="H19" s="663"/>
      <c r="I19" s="663"/>
      <c r="J19" s="663"/>
      <c r="K19" s="663"/>
      <c r="L19" s="663"/>
    </row>
    <row r="22" spans="1:12">
      <c r="B22" t="s">
        <v>1424</v>
      </c>
      <c r="F22" s="663" t="s">
        <v>1416</v>
      </c>
      <c r="G22" s="663"/>
      <c r="H22" s="663"/>
      <c r="I22" s="663"/>
      <c r="J22" s="663"/>
      <c r="K22" s="663"/>
      <c r="L22" s="663"/>
    </row>
    <row r="25" spans="1:12">
      <c r="A25" t="s">
        <v>1385</v>
      </c>
    </row>
    <row r="27" spans="1:12">
      <c r="B27" s="656" t="s">
        <v>1425</v>
      </c>
      <c r="C27" s="657"/>
    </row>
    <row r="29" spans="1:12">
      <c r="C29" t="s">
        <v>1426</v>
      </c>
    </row>
    <row r="30" spans="1:12">
      <c r="C30" t="s">
        <v>1428</v>
      </c>
    </row>
    <row r="31" spans="1:12">
      <c r="C31" t="s">
        <v>1427</v>
      </c>
    </row>
    <row r="33" spans="2:10">
      <c r="C33" t="s">
        <v>1472</v>
      </c>
    </row>
    <row r="34" spans="2:10">
      <c r="C34" t="s">
        <v>1429</v>
      </c>
    </row>
    <row r="36" spans="2:10">
      <c r="C36" t="s">
        <v>1430</v>
      </c>
    </row>
    <row r="37" spans="2:10">
      <c r="C37" t="s">
        <v>1431</v>
      </c>
      <c r="H37" s="664" t="s">
        <v>683</v>
      </c>
      <c r="I37" s="664"/>
      <c r="J37" s="664"/>
    </row>
    <row r="41" spans="2:10">
      <c r="B41" s="656" t="s">
        <v>1388</v>
      </c>
      <c r="C41" s="657"/>
    </row>
    <row r="43" spans="2:10">
      <c r="C43" t="s">
        <v>1389</v>
      </c>
    </row>
    <row r="44" spans="2:10">
      <c r="C44" t="s">
        <v>1390</v>
      </c>
    </row>
    <row r="45" spans="2:10">
      <c r="C45" t="s">
        <v>1473</v>
      </c>
    </row>
    <row r="47" spans="2:10">
      <c r="C47" t="s">
        <v>1391</v>
      </c>
    </row>
    <row r="48" spans="2:10">
      <c r="C48" t="s">
        <v>1392</v>
      </c>
    </row>
    <row r="50" spans="2:4">
      <c r="C50" t="s">
        <v>1395</v>
      </c>
    </row>
    <row r="51" spans="2:4">
      <c r="C51" t="s">
        <v>1396</v>
      </c>
    </row>
    <row r="53" spans="2:4">
      <c r="C53" t="s">
        <v>1397</v>
      </c>
    </row>
    <row r="54" spans="2:4">
      <c r="C54" t="s">
        <v>1398</v>
      </c>
    </row>
    <row r="56" spans="2:4">
      <c r="C56" t="s">
        <v>1474</v>
      </c>
    </row>
    <row r="57" spans="2:4">
      <c r="C57" t="s">
        <v>1475</v>
      </c>
    </row>
    <row r="58" spans="2:4">
      <c r="D58" s="655" t="s">
        <v>1476</v>
      </c>
    </row>
    <row r="62" spans="2:4">
      <c r="B62" s="656" t="s">
        <v>1309</v>
      </c>
      <c r="C62" s="657"/>
    </row>
    <row r="64" spans="2:4">
      <c r="C64" t="s">
        <v>1469</v>
      </c>
    </row>
    <row r="65" spans="2:4">
      <c r="C65" t="s">
        <v>1470</v>
      </c>
    </row>
    <row r="66" spans="2:4">
      <c r="C66" t="s">
        <v>1471</v>
      </c>
    </row>
    <row r="69" spans="2:4">
      <c r="B69" s="656" t="s">
        <v>1393</v>
      </c>
      <c r="C69" s="658"/>
      <c r="D69" s="657"/>
    </row>
    <row r="71" spans="2:4">
      <c r="C71" s="656" t="s">
        <v>1399</v>
      </c>
      <c r="D71" s="657"/>
    </row>
    <row r="73" spans="2:4">
      <c r="C73" t="s">
        <v>1386</v>
      </c>
    </row>
    <row r="74" spans="2:4">
      <c r="C74" t="s">
        <v>1387</v>
      </c>
    </row>
    <row r="76" spans="2:4">
      <c r="C76" t="s">
        <v>1400</v>
      </c>
    </row>
    <row r="77" spans="2:4">
      <c r="C77" t="s">
        <v>1401</v>
      </c>
    </row>
    <row r="79" spans="2:4">
      <c r="C79" s="659" t="s">
        <v>1403</v>
      </c>
    </row>
    <row r="81" spans="3:12">
      <c r="C81" t="s">
        <v>1404</v>
      </c>
    </row>
    <row r="82" spans="3:12">
      <c r="C82" t="s">
        <v>1405</v>
      </c>
    </row>
    <row r="83" spans="3:12">
      <c r="C83" t="s">
        <v>1406</v>
      </c>
    </row>
    <row r="85" spans="3:12">
      <c r="C85" s="659" t="s">
        <v>1457</v>
      </c>
    </row>
    <row r="87" spans="3:12">
      <c r="C87" t="s">
        <v>1407</v>
      </c>
    </row>
    <row r="88" spans="3:12">
      <c r="C88" t="s">
        <v>1409</v>
      </c>
      <c r="F88" s="663" t="s">
        <v>1408</v>
      </c>
      <c r="G88" s="663"/>
      <c r="H88" s="663"/>
      <c r="I88" s="663"/>
      <c r="J88" s="663"/>
      <c r="K88" s="663"/>
      <c r="L88" s="663"/>
    </row>
    <row r="89" spans="3:12">
      <c r="F89" s="6"/>
      <c r="G89" s="6"/>
      <c r="H89" s="6"/>
      <c r="I89" s="6"/>
      <c r="J89" s="6"/>
      <c r="K89" s="6"/>
      <c r="L89" s="6"/>
    </row>
    <row r="90" spans="3:12">
      <c r="C90" t="s">
        <v>1410</v>
      </c>
      <c r="F90" s="6"/>
      <c r="G90" s="6"/>
      <c r="H90" s="6"/>
      <c r="I90" s="6"/>
      <c r="J90" s="6"/>
      <c r="K90" s="6"/>
      <c r="L90" s="6"/>
    </row>
    <row r="91" spans="3:12">
      <c r="C91" t="s">
        <v>1409</v>
      </c>
      <c r="F91" s="663" t="s">
        <v>1411</v>
      </c>
      <c r="G91" s="663"/>
      <c r="H91" s="663"/>
      <c r="I91" s="663"/>
      <c r="J91" s="663"/>
      <c r="K91" s="663"/>
      <c r="L91" s="663"/>
    </row>
    <row r="92" spans="3:12">
      <c r="F92" s="6"/>
      <c r="G92" s="6"/>
      <c r="H92" s="6"/>
      <c r="I92" s="6"/>
      <c r="J92" s="6"/>
      <c r="K92" s="6"/>
      <c r="L92" s="6"/>
    </row>
    <row r="93" spans="3:12">
      <c r="C93" t="s">
        <v>1412</v>
      </c>
      <c r="F93" s="6"/>
      <c r="G93" s="6"/>
      <c r="H93" s="6"/>
      <c r="I93" s="6"/>
      <c r="J93" s="6"/>
      <c r="K93" s="6"/>
      <c r="L93" s="6"/>
    </row>
    <row r="94" spans="3:12">
      <c r="C94" t="s">
        <v>1409</v>
      </c>
      <c r="F94" s="663" t="s">
        <v>1413</v>
      </c>
      <c r="G94" s="663"/>
      <c r="H94" s="663"/>
      <c r="I94" s="663"/>
      <c r="J94" s="663"/>
      <c r="K94" s="663"/>
      <c r="L94" s="663"/>
    </row>
    <row r="96" spans="3:12">
      <c r="C96" t="s">
        <v>1414</v>
      </c>
    </row>
    <row r="97" spans="3:12">
      <c r="C97" t="s">
        <v>1409</v>
      </c>
      <c r="F97" s="663" t="s">
        <v>1415</v>
      </c>
      <c r="G97" s="663"/>
      <c r="H97" s="663"/>
      <c r="I97" s="663"/>
      <c r="J97" s="663"/>
      <c r="K97" s="663"/>
      <c r="L97" s="663"/>
    </row>
    <row r="99" spans="3:12">
      <c r="C99" t="s">
        <v>1433</v>
      </c>
    </row>
    <row r="100" spans="3:12">
      <c r="C100" t="s">
        <v>1409</v>
      </c>
      <c r="F100" s="663" t="s">
        <v>1432</v>
      </c>
      <c r="G100" s="663"/>
      <c r="H100" s="663"/>
      <c r="I100" s="663"/>
      <c r="J100" s="663"/>
      <c r="K100" s="663"/>
      <c r="L100" s="663"/>
    </row>
    <row r="102" spans="3:12">
      <c r="C102" s="656" t="s">
        <v>1458</v>
      </c>
      <c r="D102" s="657"/>
    </row>
    <row r="104" spans="3:12">
      <c r="C104" t="s">
        <v>1435</v>
      </c>
    </row>
    <row r="105" spans="3:12">
      <c r="C105" t="s">
        <v>1409</v>
      </c>
      <c r="F105" s="663" t="s">
        <v>1434</v>
      </c>
      <c r="G105" s="663"/>
      <c r="H105" s="663"/>
      <c r="I105" s="663"/>
      <c r="J105" s="663"/>
      <c r="K105" s="663"/>
      <c r="L105" s="663"/>
    </row>
    <row r="107" spans="3:12">
      <c r="C107" t="s">
        <v>1437</v>
      </c>
    </row>
    <row r="108" spans="3:12">
      <c r="C108" t="s">
        <v>1409</v>
      </c>
      <c r="F108" s="663" t="s">
        <v>1436</v>
      </c>
      <c r="G108" s="663"/>
      <c r="H108" s="663"/>
      <c r="I108" s="663"/>
      <c r="J108" s="663"/>
      <c r="K108" s="663"/>
      <c r="L108" s="663"/>
    </row>
    <row r="110" spans="3:12">
      <c r="C110" t="s">
        <v>1439</v>
      </c>
    </row>
    <row r="111" spans="3:12">
      <c r="C111" t="s">
        <v>1409</v>
      </c>
      <c r="F111" s="664" t="s">
        <v>1438</v>
      </c>
      <c r="G111" s="664"/>
      <c r="H111" s="664"/>
      <c r="I111" s="664"/>
      <c r="J111" s="664"/>
      <c r="K111" s="664"/>
      <c r="L111" s="664"/>
    </row>
    <row r="115" spans="3:13">
      <c r="C115" s="656" t="s">
        <v>1453</v>
      </c>
      <c r="D115" s="657"/>
    </row>
    <row r="117" spans="3:13">
      <c r="C117" t="s">
        <v>1452</v>
      </c>
    </row>
    <row r="118" spans="3:13">
      <c r="C118" t="s">
        <v>1409</v>
      </c>
      <c r="F118" s="664" t="s">
        <v>1456</v>
      </c>
      <c r="G118" s="664"/>
      <c r="H118" s="664"/>
      <c r="I118" s="664"/>
      <c r="J118" s="664"/>
      <c r="K118" s="664"/>
      <c r="L118" s="664"/>
    </row>
    <row r="120" spans="3:13">
      <c r="C120" t="s">
        <v>1455</v>
      </c>
    </row>
    <row r="121" spans="3:13">
      <c r="C121" t="s">
        <v>1409</v>
      </c>
      <c r="F121" s="664" t="s">
        <v>1454</v>
      </c>
      <c r="G121" s="664"/>
      <c r="H121" s="664"/>
      <c r="I121" s="664"/>
      <c r="J121" s="664"/>
      <c r="K121" s="664"/>
      <c r="L121" s="664"/>
    </row>
    <row r="124" spans="3:13">
      <c r="C124" s="656" t="s">
        <v>1459</v>
      </c>
      <c r="D124" s="657"/>
    </row>
    <row r="126" spans="3:13">
      <c r="C126" t="s">
        <v>1460</v>
      </c>
    </row>
    <row r="127" spans="3:13">
      <c r="C127" t="s">
        <v>1464</v>
      </c>
      <c r="G127" s="664" t="s">
        <v>1461</v>
      </c>
      <c r="H127" s="664"/>
      <c r="I127" s="664"/>
      <c r="J127" s="664"/>
      <c r="K127" s="664"/>
      <c r="L127" s="664"/>
      <c r="M127" s="664"/>
    </row>
    <row r="130" spans="3:14">
      <c r="C130" s="659" t="s">
        <v>1462</v>
      </c>
    </row>
    <row r="132" spans="3:14">
      <c r="C132" t="s">
        <v>1463</v>
      </c>
    </row>
    <row r="133" spans="3:14">
      <c r="C133" t="s">
        <v>1465</v>
      </c>
      <c r="H133" s="664" t="s">
        <v>1461</v>
      </c>
      <c r="I133" s="664"/>
      <c r="J133" s="664"/>
      <c r="K133" s="664"/>
      <c r="L133" s="664"/>
      <c r="M133" s="664"/>
      <c r="N133" s="664"/>
    </row>
    <row r="136" spans="3:14">
      <c r="C136" s="659" t="s">
        <v>1467</v>
      </c>
    </row>
    <row r="138" spans="3:14">
      <c r="C138" t="s">
        <v>1468</v>
      </c>
    </row>
    <row r="139" spans="3:14">
      <c r="C139" t="s">
        <v>1409</v>
      </c>
      <c r="H139" s="655" t="s">
        <v>1466</v>
      </c>
    </row>
  </sheetData>
  <sheetProtection algorithmName="SHA-512" hashValue="xOftjNRFDHpIDUh/1TJ3COetZPtXn5OyzFgjEEumHg51dW+kRTwjP30sN1SN2X2CN8SeRICLrryYXruJY/GtBg==" saltValue="9hLCqb7hM1HJzLaR15kVLg==" spinCount="100000" sheet="1" objects="1" scenarios="1"/>
  <mergeCells count="17">
    <mergeCell ref="F111:L111"/>
    <mergeCell ref="F118:L118"/>
    <mergeCell ref="F121:L121"/>
    <mergeCell ref="G127:M127"/>
    <mergeCell ref="H133:N133"/>
    <mergeCell ref="F13:M13"/>
    <mergeCell ref="H37:J37"/>
    <mergeCell ref="F105:L105"/>
    <mergeCell ref="F100:L100"/>
    <mergeCell ref="F97:L97"/>
    <mergeCell ref="F19:L19"/>
    <mergeCell ref="J16:P16"/>
    <mergeCell ref="F108:L108"/>
    <mergeCell ref="F94:L94"/>
    <mergeCell ref="F91:L91"/>
    <mergeCell ref="F88:L88"/>
    <mergeCell ref="F22:L22"/>
  </mergeCells>
  <phoneticPr fontId="1"/>
  <hyperlinks>
    <hyperlink ref="F13" r:id="rId1" xr:uid="{FE4F5806-28C3-4689-A51A-A12BAFFF4DC6}"/>
    <hyperlink ref="J16" r:id="rId2" xr:uid="{97E44D5C-F7B4-4133-8DFA-4D933D7F376D}"/>
    <hyperlink ref="F19" r:id="rId3" xr:uid="{437EBC6D-4797-4420-8E7B-F60E1151163F}"/>
    <hyperlink ref="F88" r:id="rId4" xr:uid="{64138CE9-A441-4710-A900-77B01F7ACA0F}"/>
    <hyperlink ref="F91" r:id="rId5" xr:uid="{9D3C426F-E6A4-4610-ACC0-6E184847EFC3}"/>
    <hyperlink ref="F94" r:id="rId6" xr:uid="{BF8A86EF-2128-4A49-9AE8-0B328E09DB83}"/>
    <hyperlink ref="F97" r:id="rId7" xr:uid="{758C2E66-F80F-483C-8DE3-81BC8299C268}"/>
    <hyperlink ref="F22" r:id="rId8" xr:uid="{38D4BDA3-ECC7-43E6-B80B-2814C7B442A3}"/>
    <hyperlink ref="H37:J37" r:id="rId9" display="https://startup.nagoya/" xr:uid="{2A9D674B-19FE-4FF0-8C18-82F53202B923}"/>
    <hyperlink ref="F100" r:id="rId10" xr:uid="{13E84E1A-CAC0-4000-A5CA-6807E38E8EA7}"/>
    <hyperlink ref="F105" r:id="rId11" xr:uid="{4EC460F3-8EB6-4740-93B3-80E363E3CCE4}"/>
    <hyperlink ref="F108:L108" r:id="rId12" display="https://www.nta.go.jp/taxes/shiraberu/taxanswer/shotoku/1195.htm" xr:uid="{3ABF2794-15C2-47CE-B3D1-3CD53D95DC46}"/>
    <hyperlink ref="F111" r:id="rId13" location="word2" xr:uid="{F13CFE48-E4A8-488C-82D0-00A3058883C3}"/>
    <hyperlink ref="F121" r:id="rId14" xr:uid="{35811882-17C8-4CC0-8A2C-1D59FA556E4C}"/>
    <hyperlink ref="F118" r:id="rId15" xr:uid="{1DA799E6-556D-412A-8910-DED83587CD81}"/>
    <hyperlink ref="G127" r:id="rId16" xr:uid="{F94AA391-4293-4B98-855C-770732F8EF60}"/>
    <hyperlink ref="H133" r:id="rId17" xr:uid="{4774C7B0-A7EC-441A-B5A9-225704C5E112}"/>
    <hyperlink ref="H139" r:id="rId18" xr:uid="{8DCAEF22-B7C5-4DE8-B9C8-DA8359437D2A}"/>
    <hyperlink ref="D58" r:id="rId19" xr:uid="{C2C99407-688E-435C-A9F2-9EE880749AC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01824-926F-4809-B2EA-51C428E3CEC4}">
  <sheetPr codeName="Sheet17">
    <tabColor theme="9" tint="0.79998168889431442"/>
  </sheetPr>
  <dimension ref="A1:AE101"/>
  <sheetViews>
    <sheetView showGridLines="0" showRowColHeaders="0" tabSelected="1" zoomScaleNormal="100" workbookViewId="0"/>
  </sheetViews>
  <sheetFormatPr defaultColWidth="9" defaultRowHeight="13.5"/>
  <sheetData>
    <row r="1" spans="1:31">
      <c r="A1" s="491"/>
      <c r="B1" s="491"/>
      <c r="C1" s="491"/>
      <c r="D1" s="491"/>
      <c r="E1" s="491"/>
      <c r="F1" s="491"/>
      <c r="G1" s="491"/>
      <c r="H1" s="491"/>
      <c r="I1" s="491"/>
      <c r="J1" s="491"/>
      <c r="K1" s="491"/>
      <c r="L1" s="491"/>
      <c r="M1" s="491"/>
      <c r="N1" s="491"/>
      <c r="O1" s="491"/>
      <c r="P1" s="491"/>
      <c r="Q1" s="491"/>
      <c r="R1" s="491"/>
      <c r="S1" s="491"/>
      <c r="T1" s="491"/>
      <c r="U1" s="491"/>
      <c r="V1" s="491"/>
      <c r="W1" s="491"/>
      <c r="X1" s="491"/>
      <c r="Y1" s="491"/>
      <c r="Z1" s="491"/>
      <c r="AA1" s="491"/>
      <c r="AB1" s="491"/>
      <c r="AC1" s="491"/>
      <c r="AD1" s="491"/>
      <c r="AE1" s="491"/>
    </row>
    <row r="2" spans="1:31">
      <c r="A2" s="491"/>
      <c r="B2" s="491"/>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row>
    <row r="3" spans="1:31">
      <c r="A3" s="491"/>
      <c r="B3" s="349"/>
      <c r="C3" s="350"/>
      <c r="D3" s="350"/>
      <c r="E3" s="350"/>
      <c r="F3" s="350"/>
      <c r="G3" s="350"/>
      <c r="H3" s="350"/>
      <c r="I3" s="350"/>
      <c r="J3" s="350"/>
      <c r="K3" s="350"/>
      <c r="L3" s="350"/>
      <c r="M3" s="350"/>
      <c r="N3" s="350"/>
      <c r="O3" s="350"/>
      <c r="P3" s="350"/>
      <c r="Q3" s="351"/>
      <c r="R3" s="491"/>
      <c r="S3" s="491"/>
      <c r="T3" s="491"/>
      <c r="U3" s="491"/>
      <c r="V3" s="491"/>
      <c r="W3" s="491"/>
      <c r="X3" s="491"/>
      <c r="Y3" s="491"/>
      <c r="Z3" s="491"/>
      <c r="AA3" s="491"/>
      <c r="AB3" s="491"/>
      <c r="AC3" s="491"/>
      <c r="AD3" s="491"/>
      <c r="AE3" s="491"/>
    </row>
    <row r="4" spans="1:31" ht="17.25">
      <c r="A4" s="491"/>
      <c r="B4" s="172"/>
      <c r="C4" s="415" t="s">
        <v>629</v>
      </c>
      <c r="D4" s="376"/>
      <c r="E4" s="376"/>
      <c r="F4" s="376"/>
      <c r="G4" s="376"/>
      <c r="H4" s="415" t="s">
        <v>634</v>
      </c>
      <c r="J4" s="376"/>
      <c r="M4" s="180" t="s">
        <v>635</v>
      </c>
      <c r="Q4" s="173"/>
      <c r="R4" s="491"/>
      <c r="S4" s="491"/>
      <c r="T4" s="491"/>
      <c r="U4" s="491"/>
      <c r="V4" s="491"/>
      <c r="W4" s="491"/>
      <c r="X4" s="491"/>
      <c r="Y4" s="491"/>
      <c r="Z4" s="491"/>
      <c r="AA4" s="491"/>
      <c r="AB4" s="491"/>
      <c r="AC4" s="491"/>
      <c r="AD4" s="491"/>
      <c r="AE4" s="491"/>
    </row>
    <row r="5" spans="1:31">
      <c r="A5" s="491"/>
      <c r="B5" s="172"/>
      <c r="Q5" s="173"/>
      <c r="R5" s="491"/>
      <c r="S5" s="491"/>
      <c r="T5" s="491"/>
      <c r="U5" s="491"/>
      <c r="V5" s="491"/>
      <c r="W5" s="491"/>
      <c r="X5" s="491"/>
      <c r="Y5" s="491"/>
      <c r="Z5" s="491"/>
      <c r="AA5" s="491"/>
      <c r="AB5" s="491"/>
      <c r="AC5" s="491"/>
      <c r="AD5" s="491"/>
      <c r="AE5" s="491"/>
    </row>
    <row r="6" spans="1:31">
      <c r="A6" s="491"/>
      <c r="B6" s="172"/>
      <c r="Q6" s="173"/>
      <c r="R6" s="491"/>
      <c r="S6" s="491"/>
      <c r="T6" s="491"/>
      <c r="U6" s="491"/>
      <c r="V6" s="491"/>
      <c r="W6" s="491"/>
      <c r="X6" s="491"/>
      <c r="Y6" s="491"/>
      <c r="Z6" s="491"/>
      <c r="AA6" s="491"/>
      <c r="AB6" s="491"/>
      <c r="AC6" s="491"/>
      <c r="AD6" s="491"/>
      <c r="AE6" s="491"/>
    </row>
    <row r="7" spans="1:31">
      <c r="A7" s="491"/>
      <c r="B7" s="172"/>
      <c r="Q7" s="173"/>
      <c r="R7" s="491"/>
      <c r="S7" s="491"/>
      <c r="T7" s="491"/>
      <c r="U7" s="491"/>
      <c r="V7" s="491"/>
      <c r="W7" s="491"/>
      <c r="X7" s="491"/>
      <c r="Y7" s="491"/>
      <c r="Z7" s="491"/>
      <c r="AA7" s="491"/>
      <c r="AB7" s="491"/>
      <c r="AC7" s="491"/>
      <c r="AD7" s="491"/>
      <c r="AE7" s="491"/>
    </row>
    <row r="8" spans="1:31">
      <c r="A8" s="491"/>
      <c r="B8" s="172"/>
      <c r="Q8" s="173"/>
      <c r="R8" s="491"/>
      <c r="S8" s="491"/>
      <c r="T8" s="491"/>
      <c r="U8" s="491"/>
      <c r="V8" s="491"/>
      <c r="W8" s="491"/>
      <c r="X8" s="491"/>
      <c r="Y8" s="491"/>
      <c r="Z8" s="491"/>
      <c r="AA8" s="491"/>
      <c r="AB8" s="491"/>
      <c r="AC8" s="491"/>
      <c r="AD8" s="491"/>
      <c r="AE8" s="491"/>
    </row>
    <row r="9" spans="1:31">
      <c r="A9" s="491"/>
      <c r="B9" s="172"/>
      <c r="Q9" s="173"/>
      <c r="R9" s="491"/>
      <c r="S9" s="491"/>
      <c r="T9" s="491"/>
      <c r="U9" s="491"/>
      <c r="V9" s="491"/>
      <c r="W9" s="491"/>
      <c r="X9" s="491"/>
      <c r="Y9" s="491"/>
      <c r="Z9" s="491"/>
      <c r="AA9" s="491"/>
      <c r="AB9" s="491"/>
      <c r="AC9" s="491"/>
      <c r="AD9" s="491"/>
      <c r="AE9" s="491"/>
    </row>
    <row r="10" spans="1:31">
      <c r="A10" s="491"/>
      <c r="B10" s="172"/>
      <c r="Q10" s="173"/>
      <c r="R10" s="491"/>
      <c r="S10" s="491"/>
      <c r="T10" s="491"/>
      <c r="U10" s="491"/>
      <c r="V10" s="491"/>
      <c r="W10" s="491"/>
      <c r="X10" s="491"/>
      <c r="Y10" s="491"/>
      <c r="Z10" s="491"/>
      <c r="AA10" s="491"/>
      <c r="AB10" s="491"/>
      <c r="AC10" s="491"/>
      <c r="AD10" s="491"/>
      <c r="AE10" s="491"/>
    </row>
    <row r="11" spans="1:31">
      <c r="A11" s="491"/>
      <c r="B11" s="172"/>
      <c r="Q11" s="173"/>
      <c r="R11" s="491"/>
      <c r="S11" s="491"/>
      <c r="T11" s="491"/>
      <c r="U11" s="491"/>
      <c r="V11" s="491"/>
      <c r="W11" s="491"/>
      <c r="X11" s="491"/>
      <c r="Y11" s="491"/>
      <c r="Z11" s="491"/>
      <c r="AA11" s="491"/>
      <c r="AB11" s="491"/>
      <c r="AC11" s="491"/>
      <c r="AD11" s="491"/>
      <c r="AE11" s="491"/>
    </row>
    <row r="12" spans="1:31">
      <c r="A12" s="491"/>
      <c r="B12" s="172"/>
      <c r="Q12" s="173"/>
      <c r="R12" s="491"/>
      <c r="S12" s="491"/>
      <c r="T12" s="491"/>
      <c r="U12" s="491"/>
      <c r="V12" s="491"/>
      <c r="W12" s="491"/>
      <c r="X12" s="491"/>
      <c r="Y12" s="491"/>
      <c r="Z12" s="491"/>
      <c r="AA12" s="491"/>
      <c r="AB12" s="491"/>
      <c r="AC12" s="491"/>
      <c r="AD12" s="491"/>
      <c r="AE12" s="491"/>
    </row>
    <row r="13" spans="1:31">
      <c r="A13" s="491"/>
      <c r="B13" s="172"/>
      <c r="Q13" s="173"/>
      <c r="R13" s="491"/>
      <c r="S13" s="491"/>
      <c r="T13" s="491"/>
      <c r="U13" s="491"/>
      <c r="V13" s="491"/>
      <c r="W13" s="491"/>
      <c r="X13" s="491"/>
      <c r="Y13" s="491"/>
      <c r="Z13" s="491"/>
      <c r="AA13" s="491"/>
      <c r="AB13" s="491"/>
      <c r="AC13" s="491"/>
      <c r="AD13" s="491"/>
      <c r="AE13" s="491"/>
    </row>
    <row r="14" spans="1:31">
      <c r="A14" s="491"/>
      <c r="B14" s="174"/>
      <c r="C14" s="175"/>
      <c r="D14" s="175"/>
      <c r="E14" s="175"/>
      <c r="F14" s="175"/>
      <c r="G14" s="175"/>
      <c r="H14" s="175"/>
      <c r="I14" s="175"/>
      <c r="J14" s="175"/>
      <c r="K14" s="175"/>
      <c r="L14" s="175"/>
      <c r="M14" s="175"/>
      <c r="N14" s="175"/>
      <c r="O14" s="175"/>
      <c r="P14" s="175"/>
      <c r="Q14" s="176"/>
      <c r="R14" s="491"/>
      <c r="S14" s="491"/>
      <c r="T14" s="491"/>
      <c r="U14" s="491"/>
      <c r="V14" s="491"/>
      <c r="W14" s="491"/>
      <c r="X14" s="491"/>
      <c r="Y14" s="491"/>
      <c r="Z14" s="491"/>
      <c r="AA14" s="491"/>
      <c r="AB14" s="491"/>
      <c r="AC14" s="491"/>
      <c r="AD14" s="491"/>
      <c r="AE14" s="491"/>
    </row>
    <row r="15" spans="1:31">
      <c r="A15" s="491"/>
      <c r="B15" s="491"/>
      <c r="C15" s="491"/>
      <c r="D15" s="491"/>
      <c r="E15" s="491"/>
      <c r="F15" s="491"/>
      <c r="G15" s="491"/>
      <c r="H15" s="491"/>
      <c r="I15" s="491"/>
      <c r="J15" s="491"/>
      <c r="K15" s="491"/>
      <c r="L15" s="491"/>
      <c r="M15" s="491"/>
      <c r="N15" s="491"/>
      <c r="O15" s="491"/>
      <c r="P15" s="491"/>
      <c r="Q15" s="491"/>
      <c r="R15" s="491"/>
      <c r="S15" s="491"/>
      <c r="T15" s="491"/>
      <c r="U15" s="491"/>
      <c r="V15" s="491"/>
      <c r="W15" s="491"/>
      <c r="X15" s="491"/>
      <c r="Y15" s="491"/>
      <c r="Z15" s="491"/>
      <c r="AA15" s="491"/>
      <c r="AB15" s="491"/>
      <c r="AC15" s="491"/>
      <c r="AD15" s="491"/>
      <c r="AE15" s="491"/>
    </row>
    <row r="16" spans="1:31">
      <c r="A16" s="491"/>
      <c r="B16" s="491"/>
      <c r="C16" s="491"/>
      <c r="D16" s="491"/>
      <c r="E16" s="491"/>
      <c r="F16" s="491"/>
      <c r="G16" s="491"/>
      <c r="H16" s="491"/>
      <c r="I16" s="491"/>
      <c r="J16" s="491"/>
      <c r="K16" s="491"/>
      <c r="L16" s="491"/>
      <c r="M16" s="491"/>
      <c r="N16" s="491"/>
      <c r="O16" s="491"/>
      <c r="P16" s="491"/>
      <c r="Q16" s="491"/>
      <c r="R16" s="491"/>
      <c r="S16" s="491"/>
      <c r="T16" s="491"/>
      <c r="U16" s="491"/>
      <c r="V16" s="491"/>
      <c r="W16" s="491"/>
      <c r="X16" s="491"/>
      <c r="Y16" s="491"/>
      <c r="Z16" s="491"/>
      <c r="AA16" s="491"/>
      <c r="AB16" s="491"/>
      <c r="AC16" s="491"/>
      <c r="AD16" s="491"/>
      <c r="AE16" s="491"/>
    </row>
    <row r="17" spans="1:31">
      <c r="A17" s="491"/>
      <c r="B17" s="491"/>
      <c r="C17" s="491"/>
      <c r="D17" s="491"/>
      <c r="E17" s="491"/>
      <c r="F17" s="491"/>
      <c r="G17" s="491"/>
      <c r="H17" s="491"/>
      <c r="I17" s="491"/>
      <c r="J17" s="491"/>
      <c r="K17" s="491"/>
      <c r="L17" s="491"/>
      <c r="M17" s="491"/>
      <c r="N17" s="491"/>
      <c r="O17" s="491"/>
      <c r="P17" s="491"/>
      <c r="Q17" s="661" t="s">
        <v>684</v>
      </c>
      <c r="R17" s="661"/>
      <c r="S17" s="661"/>
      <c r="T17" s="491"/>
      <c r="U17" s="491"/>
      <c r="V17" s="491"/>
      <c r="W17" s="491"/>
      <c r="X17" s="491"/>
      <c r="Y17" s="491"/>
      <c r="Z17" s="491"/>
      <c r="AA17" s="491"/>
      <c r="AB17" s="491"/>
      <c r="AC17" s="491"/>
      <c r="AD17" s="491"/>
      <c r="AE17" s="491"/>
    </row>
    <row r="18" spans="1:31" ht="12.75" customHeight="1">
      <c r="A18" s="491"/>
      <c r="B18" s="491"/>
      <c r="C18" s="491"/>
      <c r="D18" s="491"/>
      <c r="E18" s="491"/>
      <c r="F18" s="491"/>
      <c r="G18" s="491"/>
      <c r="H18" s="491"/>
      <c r="I18" s="491"/>
      <c r="J18" s="491"/>
      <c r="K18" s="491"/>
      <c r="L18" s="491"/>
      <c r="M18" s="491"/>
      <c r="N18" s="491"/>
      <c r="O18" s="491"/>
      <c r="P18" s="491"/>
      <c r="Q18" s="662" t="s">
        <v>683</v>
      </c>
      <c r="R18" s="662"/>
      <c r="S18" s="662"/>
      <c r="T18" s="662"/>
      <c r="U18" s="491"/>
      <c r="V18" s="491"/>
      <c r="W18" s="491"/>
      <c r="X18" s="491"/>
      <c r="Y18" s="491"/>
      <c r="Z18" s="491"/>
      <c r="AA18" s="491"/>
      <c r="AB18" s="491"/>
      <c r="AC18" s="491"/>
      <c r="AD18" s="491"/>
      <c r="AE18" s="491"/>
    </row>
    <row r="19" spans="1:31" ht="12.75" customHeight="1">
      <c r="A19" s="491"/>
      <c r="B19" s="491"/>
      <c r="C19" s="491"/>
      <c r="D19" s="491"/>
      <c r="E19" s="491"/>
      <c r="F19" s="491"/>
      <c r="G19" s="491"/>
      <c r="H19" s="491"/>
      <c r="I19" s="491"/>
      <c r="J19" s="491"/>
      <c r="K19" s="491"/>
      <c r="L19" s="491"/>
      <c r="M19" s="491"/>
      <c r="N19" s="491"/>
      <c r="O19" s="491"/>
      <c r="P19" s="491"/>
      <c r="Q19" s="662"/>
      <c r="R19" s="662"/>
      <c r="S19" s="662"/>
      <c r="T19" s="662"/>
      <c r="U19" s="491"/>
      <c r="V19" s="491"/>
      <c r="W19" s="491"/>
      <c r="X19" s="491"/>
      <c r="Y19" s="491"/>
      <c r="Z19" s="491"/>
      <c r="AA19" s="491"/>
      <c r="AB19" s="491"/>
      <c r="AC19" s="491"/>
      <c r="AD19" s="491"/>
      <c r="AE19" s="491"/>
    </row>
    <row r="20" spans="1:31" ht="14.25" thickBot="1">
      <c r="A20" s="491"/>
      <c r="B20" s="491"/>
      <c r="C20" s="491"/>
      <c r="D20" s="491"/>
      <c r="E20" s="491"/>
      <c r="F20" s="491"/>
      <c r="G20" s="491"/>
      <c r="H20" s="491"/>
      <c r="I20" s="491"/>
      <c r="J20" s="491"/>
      <c r="K20" s="491"/>
      <c r="L20" s="491"/>
      <c r="M20" s="491"/>
      <c r="N20" s="491"/>
      <c r="O20" s="491"/>
      <c r="P20" s="491"/>
      <c r="Q20" s="491"/>
      <c r="R20" s="491"/>
      <c r="S20" s="491"/>
      <c r="T20" s="491"/>
      <c r="U20" s="491"/>
      <c r="V20" s="491"/>
      <c r="W20" s="491"/>
      <c r="X20" s="491"/>
      <c r="Y20" s="491"/>
      <c r="Z20" s="491"/>
      <c r="AA20" s="491"/>
      <c r="AB20" s="491"/>
      <c r="AC20" s="491"/>
      <c r="AD20" s="491"/>
      <c r="AE20" s="491"/>
    </row>
    <row r="21" spans="1:31" ht="18.75">
      <c r="A21" s="491"/>
      <c r="B21" s="353" t="s">
        <v>628</v>
      </c>
      <c r="C21" s="354"/>
      <c r="D21" s="354"/>
      <c r="E21" s="354"/>
      <c r="F21" s="354"/>
      <c r="G21" s="354"/>
      <c r="H21" s="354"/>
      <c r="I21" s="354"/>
      <c r="J21" s="354"/>
      <c r="K21" s="354"/>
      <c r="L21" s="354"/>
      <c r="M21" s="354"/>
      <c r="N21" s="354"/>
      <c r="O21" s="355"/>
      <c r="P21" s="491"/>
      <c r="Q21" s="416"/>
      <c r="R21" s="416"/>
      <c r="S21" s="416"/>
      <c r="T21" s="416"/>
      <c r="U21" s="416"/>
      <c r="V21" s="491"/>
      <c r="W21" s="491"/>
      <c r="X21" s="491"/>
      <c r="Y21" s="491"/>
      <c r="Z21" s="491"/>
      <c r="AA21" s="491"/>
      <c r="AB21" s="491"/>
      <c r="AC21" s="491"/>
      <c r="AD21" s="491"/>
      <c r="AE21" s="491"/>
    </row>
    <row r="22" spans="1:31" ht="14.25">
      <c r="A22" s="491"/>
      <c r="B22" s="356"/>
      <c r="C22" s="302"/>
      <c r="D22" s="302"/>
      <c r="E22" s="302"/>
      <c r="F22" s="302"/>
      <c r="G22" s="302"/>
      <c r="H22" s="302"/>
      <c r="I22" s="302"/>
      <c r="J22" s="302"/>
      <c r="K22" s="302"/>
      <c r="L22" s="302"/>
      <c r="M22" s="302"/>
      <c r="N22" s="302"/>
      <c r="O22" s="357"/>
      <c r="P22" s="491"/>
      <c r="Q22" s="416"/>
      <c r="R22" s="416"/>
      <c r="S22" s="416"/>
      <c r="T22" s="416"/>
      <c r="U22" s="416"/>
      <c r="V22" s="491"/>
      <c r="W22" s="491"/>
      <c r="X22" s="491"/>
      <c r="Y22" s="491"/>
      <c r="Z22" s="491"/>
      <c r="AA22" s="491"/>
      <c r="AB22" s="491"/>
      <c r="AC22" s="491"/>
      <c r="AD22" s="491"/>
      <c r="AE22" s="491"/>
    </row>
    <row r="23" spans="1:31" ht="14.25">
      <c r="A23" s="491"/>
      <c r="B23" s="356"/>
      <c r="C23" t="s">
        <v>622</v>
      </c>
      <c r="D23" s="302"/>
      <c r="E23" s="302"/>
      <c r="F23" s="302"/>
      <c r="G23" s="302"/>
      <c r="H23" s="302"/>
      <c r="I23" s="302"/>
      <c r="J23" s="302"/>
      <c r="K23" s="302"/>
      <c r="L23" s="302"/>
      <c r="M23" s="302"/>
      <c r="N23" s="302"/>
      <c r="O23" s="357"/>
      <c r="P23" s="491"/>
      <c r="Q23" s="416"/>
      <c r="R23" s="416"/>
      <c r="S23" s="416"/>
      <c r="T23" s="416"/>
      <c r="U23" s="416"/>
      <c r="V23" s="491"/>
      <c r="W23" s="491"/>
      <c r="X23" s="491"/>
      <c r="Y23" s="491"/>
      <c r="Z23" s="491"/>
      <c r="AA23" s="491"/>
      <c r="AB23" s="491"/>
      <c r="AC23" s="491"/>
      <c r="AD23" s="491"/>
      <c r="AE23" s="491"/>
    </row>
    <row r="24" spans="1:31" ht="14.25">
      <c r="A24" s="491"/>
      <c r="B24" s="356"/>
      <c r="C24" s="216" t="s">
        <v>621</v>
      </c>
      <c r="D24" s="302"/>
      <c r="E24" s="302"/>
      <c r="F24" s="302"/>
      <c r="G24" s="302"/>
      <c r="H24" s="302"/>
      <c r="I24" s="302"/>
      <c r="J24" s="302"/>
      <c r="K24" s="302"/>
      <c r="L24" s="302"/>
      <c r="M24" s="302"/>
      <c r="N24" s="302"/>
      <c r="O24" s="357"/>
      <c r="P24" s="491"/>
      <c r="Q24" s="416"/>
      <c r="R24" s="416"/>
      <c r="S24" s="416"/>
      <c r="T24" s="416"/>
      <c r="U24" s="416"/>
      <c r="V24" s="491"/>
      <c r="W24" s="491"/>
      <c r="X24" s="491"/>
      <c r="Y24" s="491"/>
      <c r="Z24" s="491"/>
      <c r="AA24" s="491"/>
      <c r="AB24" s="491"/>
      <c r="AC24" s="491"/>
      <c r="AD24" s="491"/>
      <c r="AE24" s="491"/>
    </row>
    <row r="25" spans="1:31" ht="14.25">
      <c r="A25" s="491"/>
      <c r="B25" s="356"/>
      <c r="C25" s="302"/>
      <c r="D25" s="302"/>
      <c r="E25" s="302"/>
      <c r="F25" s="302"/>
      <c r="G25" s="302"/>
      <c r="H25" s="302"/>
      <c r="I25" s="302"/>
      <c r="J25" s="302"/>
      <c r="K25" s="302"/>
      <c r="L25" s="302"/>
      <c r="M25" s="302"/>
      <c r="N25" s="302"/>
      <c r="O25" s="357"/>
      <c r="P25" s="491"/>
      <c r="Q25" s="416"/>
      <c r="R25" s="416"/>
      <c r="S25" s="416"/>
      <c r="T25" s="416"/>
      <c r="U25" s="416"/>
      <c r="V25" s="491"/>
      <c r="W25" s="491"/>
      <c r="X25" s="491"/>
      <c r="Y25" s="491"/>
      <c r="Z25" s="491"/>
      <c r="AA25" s="491"/>
      <c r="AB25" s="491"/>
      <c r="AC25" s="491"/>
      <c r="AD25" s="491"/>
      <c r="AE25" s="491"/>
    </row>
    <row r="26" spans="1:31">
      <c r="A26" s="491"/>
      <c r="B26" s="356"/>
      <c r="O26" s="357"/>
      <c r="P26" s="491"/>
      <c r="Q26" s="416"/>
      <c r="R26" s="416"/>
      <c r="S26" s="416"/>
      <c r="T26" s="416"/>
      <c r="U26" s="416"/>
      <c r="V26" s="491"/>
      <c r="W26" s="491"/>
      <c r="X26" s="491"/>
      <c r="Y26" s="491"/>
      <c r="Z26" s="491"/>
      <c r="AA26" s="491"/>
      <c r="AB26" s="491"/>
      <c r="AC26" s="491"/>
      <c r="AD26" s="491"/>
      <c r="AE26" s="491"/>
    </row>
    <row r="27" spans="1:31">
      <c r="A27" s="491"/>
      <c r="B27" s="358"/>
      <c r="C27" s="46"/>
      <c r="O27" s="357"/>
      <c r="P27" s="491"/>
      <c r="Q27" s="416"/>
      <c r="R27" s="416"/>
      <c r="S27" s="416"/>
      <c r="T27" s="416"/>
      <c r="U27" s="416"/>
      <c r="V27" s="491"/>
      <c r="W27" s="491"/>
      <c r="X27" s="491"/>
      <c r="Y27" s="491"/>
      <c r="Z27" s="491"/>
      <c r="AA27" s="491"/>
      <c r="AB27" s="491"/>
      <c r="AC27" s="491"/>
      <c r="AD27" s="491"/>
      <c r="AE27" s="491"/>
    </row>
    <row r="28" spans="1:31">
      <c r="A28" s="491"/>
      <c r="B28" s="356"/>
      <c r="O28" s="357"/>
      <c r="P28" s="491"/>
      <c r="Q28" s="416"/>
      <c r="R28" s="416"/>
      <c r="S28" s="416"/>
      <c r="T28" s="416"/>
      <c r="U28" s="416"/>
      <c r="V28" s="491"/>
      <c r="W28" s="491"/>
      <c r="X28" s="491"/>
      <c r="Y28" s="491"/>
      <c r="Z28" s="491"/>
      <c r="AA28" s="491"/>
      <c r="AB28" s="491"/>
      <c r="AC28" s="491"/>
      <c r="AD28" s="491"/>
      <c r="AE28" s="491"/>
    </row>
    <row r="29" spans="1:31">
      <c r="A29" s="491"/>
      <c r="B29" s="305"/>
      <c r="C29" s="191"/>
      <c r="D29" s="191"/>
      <c r="O29" s="357"/>
      <c r="P29" s="491"/>
      <c r="Q29" s="660" t="s">
        <v>1318</v>
      </c>
      <c r="R29" s="660"/>
      <c r="S29" s="491"/>
      <c r="T29" s="491"/>
      <c r="U29" s="491"/>
      <c r="V29" s="491"/>
      <c r="W29" s="491"/>
      <c r="X29" s="491"/>
      <c r="Y29" s="491"/>
      <c r="Z29" s="491"/>
      <c r="AA29" s="491"/>
      <c r="AB29" s="491"/>
      <c r="AC29" s="491"/>
      <c r="AD29" s="491"/>
      <c r="AE29" s="491"/>
    </row>
    <row r="30" spans="1:31">
      <c r="A30" s="491"/>
      <c r="B30" s="356"/>
      <c r="O30" s="357"/>
      <c r="P30" s="491"/>
      <c r="Q30" s="660"/>
      <c r="R30" s="660"/>
      <c r="S30" s="491"/>
      <c r="T30" s="491"/>
      <c r="U30" s="491"/>
      <c r="V30" s="491"/>
      <c r="W30" s="491"/>
      <c r="X30" s="491"/>
      <c r="Y30" s="491"/>
      <c r="Z30" s="491"/>
      <c r="AA30" s="491"/>
      <c r="AB30" s="491"/>
      <c r="AC30" s="491"/>
      <c r="AD30" s="491"/>
      <c r="AE30" s="491"/>
    </row>
    <row r="31" spans="1:31">
      <c r="A31" s="491"/>
      <c r="B31" s="356"/>
      <c r="O31" s="357"/>
      <c r="P31" s="491"/>
      <c r="Q31" s="660"/>
      <c r="R31" s="660"/>
      <c r="S31" s="491"/>
      <c r="T31" s="491"/>
      <c r="U31" s="491"/>
      <c r="V31" s="491"/>
      <c r="W31" s="491"/>
      <c r="X31" s="491"/>
      <c r="Y31" s="491"/>
      <c r="Z31" s="491"/>
      <c r="AA31" s="491"/>
      <c r="AB31" s="491"/>
      <c r="AC31" s="491"/>
      <c r="AD31" s="491"/>
      <c r="AE31" s="491"/>
    </row>
    <row r="32" spans="1:31">
      <c r="A32" s="491"/>
      <c r="B32" s="356"/>
      <c r="O32" s="357"/>
      <c r="P32" s="491"/>
      <c r="Q32" s="491"/>
      <c r="R32" s="491"/>
      <c r="S32" s="491"/>
      <c r="T32" s="491"/>
      <c r="U32" s="491"/>
      <c r="V32" s="491"/>
      <c r="W32" s="491"/>
      <c r="X32" s="491"/>
      <c r="Y32" s="491"/>
      <c r="Z32" s="491"/>
      <c r="AA32" s="491"/>
      <c r="AB32" s="491"/>
      <c r="AC32" s="491"/>
      <c r="AD32" s="491"/>
      <c r="AE32" s="491"/>
    </row>
    <row r="33" spans="1:31">
      <c r="A33" s="491"/>
      <c r="B33" s="356"/>
      <c r="O33" s="357"/>
      <c r="P33" s="491"/>
      <c r="Q33" s="491"/>
      <c r="R33" s="491"/>
      <c r="S33" s="491"/>
      <c r="T33" s="491"/>
      <c r="U33" s="491"/>
      <c r="V33" s="491"/>
      <c r="W33" s="491"/>
      <c r="X33" s="491"/>
      <c r="Y33" s="491"/>
      <c r="Z33" s="491"/>
      <c r="AA33" s="491"/>
      <c r="AB33" s="491"/>
      <c r="AC33" s="491"/>
      <c r="AD33" s="491"/>
      <c r="AE33" s="491"/>
    </row>
    <row r="34" spans="1:31">
      <c r="A34" s="491"/>
      <c r="B34" s="356"/>
      <c r="O34" s="357"/>
      <c r="P34" s="491"/>
      <c r="Q34" s="491"/>
      <c r="R34" s="491"/>
      <c r="S34" s="491"/>
      <c r="T34" s="491"/>
      <c r="U34" s="491"/>
      <c r="V34" s="491"/>
      <c r="W34" s="491"/>
      <c r="X34" s="491"/>
      <c r="Y34" s="491"/>
      <c r="Z34" s="491"/>
      <c r="AA34" s="491"/>
      <c r="AB34" s="491"/>
      <c r="AC34" s="491"/>
      <c r="AD34" s="491"/>
      <c r="AE34" s="491"/>
    </row>
    <row r="35" spans="1:31">
      <c r="A35" s="491"/>
      <c r="B35" s="356"/>
      <c r="O35" s="357"/>
      <c r="P35" s="491"/>
      <c r="Q35" s="491"/>
      <c r="R35" s="491"/>
      <c r="S35" s="491"/>
      <c r="T35" s="491"/>
      <c r="U35" s="491"/>
      <c r="V35" s="491"/>
      <c r="W35" s="491"/>
      <c r="X35" s="491"/>
      <c r="Y35" s="491"/>
      <c r="Z35" s="491"/>
      <c r="AA35" s="491"/>
      <c r="AB35" s="491"/>
      <c r="AC35" s="491"/>
      <c r="AD35" s="491"/>
      <c r="AE35" s="491"/>
    </row>
    <row r="36" spans="1:31" ht="14.25" thickBot="1">
      <c r="A36" s="491"/>
      <c r="B36" s="359"/>
      <c r="C36" s="360"/>
      <c r="D36" s="360"/>
      <c r="E36" s="360"/>
      <c r="F36" s="360"/>
      <c r="G36" s="360"/>
      <c r="H36" s="360"/>
      <c r="I36" s="360"/>
      <c r="J36" s="360"/>
      <c r="K36" s="360"/>
      <c r="L36" s="360"/>
      <c r="M36" s="360"/>
      <c r="N36" s="360"/>
      <c r="O36" s="361"/>
      <c r="P36" s="491"/>
      <c r="Q36" s="491"/>
      <c r="R36" s="491"/>
      <c r="S36" s="491"/>
      <c r="T36" s="491"/>
      <c r="U36" s="491"/>
      <c r="V36" s="491"/>
      <c r="W36" s="491"/>
      <c r="X36" s="491"/>
      <c r="Y36" s="491"/>
      <c r="Z36" s="491"/>
      <c r="AA36" s="491"/>
      <c r="AB36" s="491"/>
      <c r="AC36" s="491"/>
      <c r="AD36" s="491"/>
      <c r="AE36" s="491"/>
    </row>
    <row r="37" spans="1:31" ht="14.25" thickBot="1">
      <c r="A37" s="491"/>
      <c r="B37" s="395"/>
      <c r="C37" s="395"/>
      <c r="D37" s="395"/>
      <c r="E37" s="395"/>
      <c r="F37" s="395"/>
      <c r="G37" s="395"/>
      <c r="H37" s="395"/>
      <c r="I37" s="395"/>
      <c r="J37" s="395"/>
      <c r="K37" s="395"/>
      <c r="L37" s="395"/>
      <c r="M37" s="395"/>
      <c r="N37" s="395"/>
      <c r="O37" s="395"/>
      <c r="P37" s="491"/>
      <c r="Q37" s="491"/>
      <c r="R37" s="491"/>
      <c r="S37" s="491"/>
      <c r="T37" s="491"/>
      <c r="U37" s="491"/>
      <c r="V37" s="491"/>
      <c r="W37" s="491"/>
      <c r="X37" s="491"/>
      <c r="Y37" s="491"/>
      <c r="Z37" s="491"/>
      <c r="AA37" s="491"/>
      <c r="AB37" s="491"/>
      <c r="AC37" s="491"/>
      <c r="AD37" s="491"/>
      <c r="AE37" s="491"/>
    </row>
    <row r="38" spans="1:31">
      <c r="A38" s="491"/>
      <c r="B38" s="362"/>
      <c r="C38" s="354"/>
      <c r="D38" s="354"/>
      <c r="E38" s="354"/>
      <c r="F38" s="354"/>
      <c r="G38" s="354"/>
      <c r="H38" s="354"/>
      <c r="I38" s="354"/>
      <c r="J38" s="354"/>
      <c r="K38" s="354"/>
      <c r="L38" s="354"/>
      <c r="M38" s="354"/>
      <c r="N38" s="354"/>
      <c r="O38" s="355"/>
      <c r="P38" s="491"/>
      <c r="Q38" s="491"/>
      <c r="R38" s="491"/>
      <c r="S38" s="491"/>
      <c r="T38" s="491"/>
      <c r="U38" s="491"/>
      <c r="V38" s="491"/>
      <c r="W38" s="491"/>
      <c r="X38" s="491"/>
      <c r="Y38" s="491"/>
      <c r="Z38" s="491"/>
      <c r="AA38" s="491"/>
      <c r="AB38" s="491"/>
      <c r="AC38" s="491"/>
      <c r="AD38" s="491"/>
      <c r="AE38" s="491"/>
    </row>
    <row r="39" spans="1:31" ht="18" thickBot="1">
      <c r="A39" s="491"/>
      <c r="B39" s="359"/>
      <c r="C39" s="363" t="s">
        <v>620</v>
      </c>
      <c r="D39" s="360"/>
      <c r="E39" s="360"/>
      <c r="F39" s="360"/>
      <c r="G39" s="360"/>
      <c r="H39" s="360"/>
      <c r="I39" s="360"/>
      <c r="J39" s="360"/>
      <c r="K39" s="360"/>
      <c r="L39" s="360"/>
      <c r="M39" s="360"/>
      <c r="N39" s="360"/>
      <c r="O39" s="361"/>
      <c r="P39" s="491"/>
      <c r="Q39" s="491"/>
      <c r="R39" s="491"/>
      <c r="S39" s="491"/>
      <c r="T39" s="491"/>
      <c r="U39" s="491"/>
      <c r="V39" s="491"/>
      <c r="W39" s="491"/>
      <c r="X39" s="491"/>
      <c r="Y39" s="491"/>
      <c r="Z39" s="491"/>
      <c r="AA39" s="491"/>
      <c r="AB39" s="491"/>
      <c r="AC39" s="491"/>
      <c r="AD39" s="491"/>
      <c r="AE39" s="491"/>
    </row>
    <row r="40" spans="1:31">
      <c r="A40" s="491"/>
      <c r="B40" s="356"/>
      <c r="O40" s="357"/>
      <c r="P40" s="491"/>
      <c r="Q40" s="491"/>
      <c r="R40" s="491"/>
      <c r="S40" s="491"/>
      <c r="T40" s="491"/>
      <c r="U40" s="491"/>
      <c r="V40" s="491"/>
      <c r="W40" s="491"/>
      <c r="X40" s="491"/>
      <c r="Y40" s="491"/>
      <c r="Z40" s="491"/>
      <c r="AA40" s="491"/>
      <c r="AB40" s="491"/>
      <c r="AC40" s="491"/>
      <c r="AD40" s="491"/>
      <c r="AE40" s="491"/>
    </row>
    <row r="41" spans="1:31">
      <c r="A41" s="491"/>
      <c r="B41" s="356"/>
      <c r="O41" s="357"/>
      <c r="P41" s="491"/>
      <c r="Q41" s="491"/>
      <c r="R41" s="491"/>
      <c r="S41" s="491"/>
      <c r="T41" s="491"/>
      <c r="U41" s="491"/>
      <c r="V41" s="491"/>
      <c r="W41" s="491"/>
      <c r="X41" s="491"/>
      <c r="Y41" s="491"/>
      <c r="Z41" s="491"/>
      <c r="AA41" s="491"/>
      <c r="AB41" s="491"/>
      <c r="AC41" s="491"/>
      <c r="AD41" s="491"/>
      <c r="AE41" s="491"/>
    </row>
    <row r="42" spans="1:31" ht="14.25">
      <c r="A42" s="491"/>
      <c r="B42" s="356"/>
      <c r="C42" s="302" t="s">
        <v>623</v>
      </c>
      <c r="O42" s="357"/>
      <c r="P42" s="491"/>
      <c r="Q42" s="491"/>
      <c r="R42" s="491"/>
      <c r="S42" s="491"/>
      <c r="T42" s="491"/>
      <c r="U42" s="491"/>
      <c r="V42" s="491"/>
      <c r="W42" s="491"/>
      <c r="X42" s="491"/>
      <c r="Y42" s="491"/>
      <c r="Z42" s="491"/>
      <c r="AA42" s="491"/>
      <c r="AB42" s="491"/>
      <c r="AC42" s="491"/>
      <c r="AD42" s="491"/>
      <c r="AE42" s="491"/>
    </row>
    <row r="43" spans="1:31">
      <c r="A43" s="491"/>
      <c r="B43" s="356"/>
      <c r="O43" s="357"/>
      <c r="P43" s="491"/>
      <c r="Q43" s="491"/>
      <c r="R43" s="491"/>
      <c r="S43" s="491"/>
      <c r="T43" s="491"/>
      <c r="U43" s="491"/>
      <c r="V43" s="491"/>
      <c r="W43" s="491"/>
      <c r="X43" s="491"/>
      <c r="Y43" s="491"/>
      <c r="Z43" s="491"/>
      <c r="AA43" s="491"/>
      <c r="AB43" s="491"/>
      <c r="AC43" s="491"/>
      <c r="AD43" s="491"/>
      <c r="AE43" s="491"/>
    </row>
    <row r="44" spans="1:31">
      <c r="A44" s="491"/>
      <c r="B44" s="356"/>
      <c r="O44" s="357"/>
      <c r="P44" s="491"/>
      <c r="Q44" s="491"/>
      <c r="R44" s="491"/>
      <c r="S44" s="491"/>
      <c r="T44" s="491"/>
      <c r="U44" s="491"/>
      <c r="V44" s="491"/>
      <c r="W44" s="491"/>
      <c r="X44" s="491"/>
      <c r="Y44" s="491"/>
      <c r="Z44" s="491"/>
      <c r="AA44" s="491"/>
      <c r="AB44" s="491"/>
      <c r="AC44" s="491"/>
      <c r="AD44" s="491"/>
      <c r="AE44" s="491"/>
    </row>
    <row r="45" spans="1:31">
      <c r="A45" s="491"/>
      <c r="B45" s="356"/>
      <c r="O45" s="357"/>
      <c r="P45" s="491"/>
      <c r="Q45" s="491"/>
      <c r="R45" s="491"/>
      <c r="S45" s="491"/>
      <c r="T45" s="491"/>
      <c r="U45" s="491"/>
      <c r="V45" s="491"/>
      <c r="W45" s="491"/>
      <c r="X45" s="491"/>
      <c r="Y45" s="491"/>
      <c r="Z45" s="491"/>
      <c r="AA45" s="491"/>
      <c r="AB45" s="491"/>
      <c r="AC45" s="491"/>
      <c r="AD45" s="491"/>
      <c r="AE45" s="491"/>
    </row>
    <row r="46" spans="1:31">
      <c r="A46" s="491"/>
      <c r="B46" s="356"/>
      <c r="O46" s="357"/>
      <c r="P46" s="491"/>
      <c r="Q46" s="491"/>
      <c r="R46" s="491"/>
      <c r="S46" s="491"/>
      <c r="T46" s="491"/>
      <c r="U46" s="491"/>
      <c r="V46" s="491"/>
      <c r="W46" s="491"/>
      <c r="X46" s="491"/>
      <c r="Y46" s="491"/>
      <c r="Z46" s="491"/>
      <c r="AA46" s="491"/>
      <c r="AB46" s="491"/>
      <c r="AC46" s="491"/>
      <c r="AD46" s="491"/>
      <c r="AE46" s="491"/>
    </row>
    <row r="47" spans="1:31">
      <c r="A47" s="491"/>
      <c r="B47" s="356"/>
      <c r="O47" s="357"/>
      <c r="P47" s="491"/>
      <c r="Q47" s="491"/>
      <c r="R47" s="491"/>
      <c r="S47" s="491"/>
      <c r="T47" s="491"/>
      <c r="U47" s="491"/>
      <c r="V47" s="491"/>
      <c r="W47" s="491"/>
      <c r="X47" s="491"/>
      <c r="Y47" s="491"/>
      <c r="Z47" s="491"/>
      <c r="AA47" s="491"/>
      <c r="AB47" s="491"/>
      <c r="AC47" s="491"/>
      <c r="AD47" s="491"/>
      <c r="AE47" s="491"/>
    </row>
    <row r="48" spans="1:31">
      <c r="A48" s="491"/>
      <c r="B48" s="356"/>
      <c r="O48" s="357"/>
      <c r="P48" s="491"/>
      <c r="Q48" s="491"/>
      <c r="R48" s="491"/>
      <c r="S48" s="491"/>
      <c r="T48" s="491"/>
      <c r="U48" s="491"/>
      <c r="V48" s="491"/>
      <c r="W48" s="491"/>
      <c r="X48" s="491"/>
      <c r="Y48" s="491"/>
      <c r="Z48" s="491"/>
      <c r="AA48" s="491"/>
      <c r="AB48" s="491"/>
      <c r="AC48" s="491"/>
      <c r="AD48" s="491"/>
      <c r="AE48" s="491"/>
    </row>
    <row r="49" spans="1:31">
      <c r="A49" s="491"/>
      <c r="B49" s="356"/>
      <c r="O49" s="357"/>
      <c r="P49" s="491"/>
      <c r="Q49" s="491"/>
      <c r="R49" s="491"/>
      <c r="S49" s="491"/>
      <c r="T49" s="491"/>
      <c r="U49" s="491"/>
      <c r="V49" s="491"/>
      <c r="W49" s="491"/>
      <c r="X49" s="491"/>
      <c r="Y49" s="491"/>
      <c r="Z49" s="491"/>
      <c r="AA49" s="491"/>
      <c r="AB49" s="491"/>
      <c r="AC49" s="491"/>
      <c r="AD49" s="491"/>
      <c r="AE49" s="491"/>
    </row>
    <row r="50" spans="1:31">
      <c r="A50" s="491"/>
      <c r="B50" s="356"/>
      <c r="O50" s="357"/>
      <c r="P50" s="491"/>
      <c r="Q50" s="491"/>
      <c r="R50" s="491"/>
      <c r="S50" s="491"/>
      <c r="T50" s="491"/>
      <c r="U50" s="491"/>
      <c r="V50" s="491"/>
      <c r="W50" s="491"/>
      <c r="X50" s="491"/>
      <c r="Y50" s="491"/>
      <c r="Z50" s="491"/>
      <c r="AA50" s="491"/>
      <c r="AB50" s="491"/>
      <c r="AC50" s="491"/>
      <c r="AD50" s="491"/>
      <c r="AE50" s="491"/>
    </row>
    <row r="51" spans="1:31">
      <c r="A51" s="491"/>
      <c r="B51" s="356"/>
      <c r="O51" s="357"/>
      <c r="P51" s="491"/>
      <c r="Q51" s="491"/>
      <c r="R51" s="491"/>
      <c r="S51" s="491"/>
      <c r="T51" s="491"/>
      <c r="U51" s="491"/>
      <c r="V51" s="491"/>
      <c r="W51" s="491"/>
      <c r="X51" s="491"/>
      <c r="Y51" s="491"/>
      <c r="Z51" s="491"/>
      <c r="AA51" s="491"/>
      <c r="AB51" s="491"/>
      <c r="AC51" s="491"/>
      <c r="AD51" s="491"/>
      <c r="AE51" s="491"/>
    </row>
    <row r="52" spans="1:31">
      <c r="A52" s="491"/>
      <c r="B52" s="356"/>
      <c r="O52" s="357"/>
      <c r="P52" s="491"/>
      <c r="Q52" s="491"/>
      <c r="R52" s="491"/>
      <c r="S52" s="491"/>
      <c r="T52" s="491"/>
      <c r="U52" s="491"/>
      <c r="V52" s="491"/>
      <c r="W52" s="491"/>
      <c r="X52" s="491"/>
      <c r="Y52" s="491"/>
      <c r="Z52" s="491"/>
      <c r="AA52" s="491"/>
      <c r="AB52" s="491"/>
      <c r="AC52" s="491"/>
      <c r="AD52" s="491"/>
      <c r="AE52" s="491"/>
    </row>
    <row r="53" spans="1:31">
      <c r="A53" s="491"/>
      <c r="B53" s="356"/>
      <c r="O53" s="357"/>
      <c r="P53" s="491"/>
      <c r="Q53" s="491"/>
      <c r="R53" s="491"/>
      <c r="S53" s="491"/>
      <c r="T53" s="491"/>
      <c r="U53" s="491"/>
      <c r="V53" s="491"/>
      <c r="W53" s="491"/>
      <c r="X53" s="491"/>
      <c r="Y53" s="491"/>
      <c r="Z53" s="491"/>
      <c r="AA53" s="491"/>
      <c r="AB53" s="491"/>
      <c r="AC53" s="491"/>
      <c r="AD53" s="491"/>
      <c r="AE53" s="491"/>
    </row>
    <row r="54" spans="1:31">
      <c r="A54" s="491"/>
      <c r="B54" s="356"/>
      <c r="O54" s="357"/>
      <c r="P54" s="491"/>
      <c r="Q54" s="491"/>
      <c r="R54" s="491"/>
      <c r="S54" s="491"/>
      <c r="T54" s="491"/>
      <c r="U54" s="491"/>
      <c r="V54" s="491"/>
      <c r="W54" s="491"/>
      <c r="X54" s="491"/>
      <c r="Y54" s="491"/>
      <c r="Z54" s="491"/>
      <c r="AA54" s="491"/>
      <c r="AB54" s="491"/>
      <c r="AC54" s="491"/>
      <c r="AD54" s="491"/>
      <c r="AE54" s="491"/>
    </row>
    <row r="55" spans="1:31">
      <c r="A55" s="491"/>
      <c r="B55" s="356"/>
      <c r="O55" s="357"/>
      <c r="P55" s="491"/>
      <c r="Q55" s="491"/>
      <c r="R55" s="491"/>
      <c r="S55" s="491"/>
      <c r="T55" s="491"/>
      <c r="U55" s="491"/>
      <c r="V55" s="491"/>
      <c r="W55" s="491"/>
      <c r="X55" s="491"/>
      <c r="Y55" s="491"/>
      <c r="Z55" s="491"/>
      <c r="AA55" s="491"/>
      <c r="AB55" s="491"/>
      <c r="AC55" s="491"/>
      <c r="AD55" s="491"/>
      <c r="AE55" s="491"/>
    </row>
    <row r="56" spans="1:31">
      <c r="A56" s="491"/>
      <c r="B56" s="356"/>
      <c r="O56" s="357"/>
      <c r="P56" s="491"/>
      <c r="Q56" s="491"/>
      <c r="R56" s="491"/>
      <c r="S56" s="491"/>
      <c r="T56" s="491"/>
      <c r="U56" s="491"/>
      <c r="V56" s="491"/>
      <c r="W56" s="491"/>
      <c r="X56" s="491"/>
      <c r="Y56" s="491"/>
      <c r="Z56" s="491"/>
      <c r="AA56" s="491"/>
      <c r="AB56" s="491"/>
      <c r="AC56" s="491"/>
      <c r="AD56" s="491"/>
      <c r="AE56" s="491"/>
    </row>
    <row r="57" spans="1:31">
      <c r="A57" s="491"/>
      <c r="B57" s="356"/>
      <c r="O57" s="357"/>
      <c r="P57" s="491"/>
      <c r="Q57" s="491"/>
      <c r="R57" s="491"/>
      <c r="S57" s="491"/>
      <c r="T57" s="491"/>
      <c r="U57" s="491"/>
      <c r="V57" s="491"/>
      <c r="W57" s="491"/>
      <c r="X57" s="491"/>
      <c r="Y57" s="491"/>
      <c r="Z57" s="491"/>
      <c r="AA57" s="491"/>
      <c r="AB57" s="491"/>
      <c r="AC57" s="491"/>
      <c r="AD57" s="491"/>
      <c r="AE57" s="491"/>
    </row>
    <row r="58" spans="1:31">
      <c r="A58" s="491"/>
      <c r="B58" s="356"/>
      <c r="O58" s="357"/>
      <c r="P58" s="491"/>
      <c r="Q58" s="491"/>
      <c r="R58" s="491"/>
      <c r="S58" s="491"/>
      <c r="T58" s="491"/>
      <c r="U58" s="491"/>
      <c r="V58" s="491"/>
      <c r="W58" s="491"/>
      <c r="X58" s="491"/>
      <c r="Y58" s="491"/>
      <c r="Z58" s="491"/>
      <c r="AA58" s="491"/>
      <c r="AB58" s="491"/>
      <c r="AC58" s="491"/>
      <c r="AD58" s="491"/>
      <c r="AE58" s="491"/>
    </row>
    <row r="59" spans="1:31">
      <c r="A59" s="491"/>
      <c r="B59" s="356"/>
      <c r="O59" s="357"/>
      <c r="P59" s="491"/>
      <c r="Q59" s="491"/>
      <c r="R59" s="491"/>
      <c r="S59" s="491"/>
      <c r="T59" s="491"/>
      <c r="U59" s="491"/>
      <c r="V59" s="491"/>
      <c r="W59" s="491"/>
      <c r="X59" s="491"/>
      <c r="Y59" s="491"/>
      <c r="Z59" s="491"/>
      <c r="AA59" s="491"/>
      <c r="AB59" s="491"/>
      <c r="AC59" s="491"/>
      <c r="AD59" s="491"/>
      <c r="AE59" s="491"/>
    </row>
    <row r="60" spans="1:31">
      <c r="A60" s="491"/>
      <c r="B60" s="356"/>
      <c r="O60" s="357"/>
      <c r="P60" s="491"/>
      <c r="Q60" s="491"/>
      <c r="R60" s="491"/>
      <c r="S60" s="491"/>
      <c r="T60" s="491"/>
      <c r="U60" s="491"/>
      <c r="V60" s="491"/>
      <c r="W60" s="491"/>
      <c r="X60" s="491"/>
      <c r="Y60" s="491"/>
      <c r="Z60" s="491"/>
      <c r="AA60" s="491"/>
      <c r="AB60" s="491"/>
      <c r="AC60" s="491"/>
      <c r="AD60" s="491"/>
      <c r="AE60" s="491"/>
    </row>
    <row r="61" spans="1:31" ht="14.25">
      <c r="A61" s="491"/>
      <c r="B61" s="356"/>
      <c r="C61" s="302" t="s">
        <v>625</v>
      </c>
      <c r="O61" s="357"/>
      <c r="P61" s="491"/>
      <c r="Q61" s="491"/>
      <c r="R61" s="491"/>
      <c r="S61" s="491"/>
      <c r="T61" s="491"/>
      <c r="U61" s="491"/>
      <c r="V61" s="491"/>
      <c r="W61" s="491"/>
      <c r="X61" s="491"/>
      <c r="Y61" s="491"/>
      <c r="Z61" s="491"/>
      <c r="AA61" s="491"/>
      <c r="AB61" s="491"/>
      <c r="AC61" s="491"/>
      <c r="AD61" s="491"/>
      <c r="AE61" s="491"/>
    </row>
    <row r="62" spans="1:31">
      <c r="A62" s="491"/>
      <c r="B62" s="356"/>
      <c r="O62" s="357"/>
      <c r="P62" s="491"/>
      <c r="Q62" s="491"/>
      <c r="R62" s="491"/>
      <c r="S62" s="491"/>
      <c r="T62" s="491"/>
      <c r="U62" s="491"/>
      <c r="V62" s="491"/>
      <c r="W62" s="491"/>
      <c r="X62" s="491"/>
      <c r="Y62" s="491"/>
      <c r="Z62" s="491"/>
      <c r="AA62" s="491"/>
      <c r="AB62" s="491"/>
      <c r="AC62" s="491"/>
      <c r="AD62" s="491"/>
      <c r="AE62" s="491"/>
    </row>
    <row r="63" spans="1:31">
      <c r="A63" s="491"/>
      <c r="B63" s="356"/>
      <c r="O63" s="357"/>
      <c r="P63" s="491"/>
      <c r="Q63" s="491"/>
      <c r="R63" s="491"/>
      <c r="S63" s="491"/>
      <c r="T63" s="491"/>
      <c r="U63" s="491"/>
      <c r="V63" s="491"/>
      <c r="W63" s="491"/>
      <c r="X63" s="491"/>
      <c r="Y63" s="491"/>
      <c r="Z63" s="491"/>
      <c r="AA63" s="491"/>
      <c r="AB63" s="491"/>
      <c r="AC63" s="491"/>
      <c r="AD63" s="491"/>
      <c r="AE63" s="491"/>
    </row>
    <row r="64" spans="1:31">
      <c r="A64" s="491"/>
      <c r="B64" s="356"/>
      <c r="O64" s="357"/>
      <c r="P64" s="491"/>
      <c r="Q64" s="491"/>
      <c r="R64" s="491"/>
      <c r="S64" s="491"/>
      <c r="T64" s="491"/>
      <c r="U64" s="491"/>
      <c r="V64" s="491"/>
      <c r="W64" s="491"/>
      <c r="X64" s="491"/>
      <c r="Y64" s="491"/>
      <c r="Z64" s="491"/>
      <c r="AA64" s="491"/>
      <c r="AB64" s="491"/>
      <c r="AC64" s="491"/>
      <c r="AD64" s="491"/>
      <c r="AE64" s="491"/>
    </row>
    <row r="65" spans="1:31">
      <c r="A65" s="491"/>
      <c r="B65" s="356"/>
      <c r="O65" s="357"/>
      <c r="P65" s="491"/>
      <c r="Q65" s="491"/>
      <c r="R65" s="491"/>
      <c r="S65" s="491"/>
      <c r="T65" s="491"/>
      <c r="U65" s="491"/>
      <c r="V65" s="491"/>
      <c r="W65" s="491"/>
      <c r="X65" s="491"/>
      <c r="Y65" s="491"/>
      <c r="Z65" s="491"/>
      <c r="AA65" s="491"/>
      <c r="AB65" s="491"/>
      <c r="AC65" s="491"/>
      <c r="AD65" s="491"/>
      <c r="AE65" s="491"/>
    </row>
    <row r="66" spans="1:31">
      <c r="A66" s="491"/>
      <c r="B66" s="356"/>
      <c r="O66" s="357"/>
      <c r="P66" s="491"/>
      <c r="Q66" s="491"/>
      <c r="R66" s="491"/>
      <c r="S66" s="491"/>
      <c r="T66" s="491"/>
      <c r="U66" s="491"/>
      <c r="V66" s="491"/>
      <c r="W66" s="491"/>
      <c r="X66" s="491"/>
      <c r="Y66" s="491"/>
      <c r="Z66" s="491"/>
      <c r="AA66" s="491"/>
      <c r="AB66" s="491"/>
      <c r="AC66" s="491"/>
      <c r="AD66" s="491"/>
      <c r="AE66" s="491"/>
    </row>
    <row r="67" spans="1:31">
      <c r="A67" s="491"/>
      <c r="B67" s="356"/>
      <c r="O67" s="357"/>
      <c r="P67" s="491"/>
      <c r="Q67" s="491"/>
      <c r="R67" s="491"/>
      <c r="S67" s="491"/>
      <c r="T67" s="491"/>
      <c r="U67" s="491"/>
      <c r="V67" s="491"/>
      <c r="W67" s="491"/>
      <c r="X67" s="491"/>
      <c r="Y67" s="491"/>
      <c r="Z67" s="491"/>
      <c r="AA67" s="491"/>
      <c r="AB67" s="491"/>
      <c r="AC67" s="491"/>
      <c r="AD67" s="491"/>
      <c r="AE67" s="491"/>
    </row>
    <row r="68" spans="1:31">
      <c r="A68" s="491"/>
      <c r="B68" s="356"/>
      <c r="O68" s="357"/>
      <c r="P68" s="491"/>
      <c r="Q68" s="491"/>
      <c r="R68" s="491"/>
      <c r="S68" s="491"/>
      <c r="T68" s="491"/>
      <c r="U68" s="491"/>
      <c r="V68" s="491"/>
      <c r="W68" s="491"/>
      <c r="X68" s="491"/>
      <c r="Y68" s="491"/>
      <c r="Z68" s="491"/>
      <c r="AA68" s="491"/>
      <c r="AB68" s="491"/>
      <c r="AC68" s="491"/>
      <c r="AD68" s="491"/>
      <c r="AE68" s="491"/>
    </row>
    <row r="69" spans="1:31">
      <c r="A69" s="491"/>
      <c r="B69" s="356"/>
      <c r="O69" s="357"/>
      <c r="P69" s="491"/>
      <c r="Q69" s="491"/>
      <c r="R69" s="491"/>
      <c r="S69" s="491"/>
      <c r="T69" s="491"/>
      <c r="U69" s="491"/>
      <c r="V69" s="491"/>
      <c r="W69" s="491"/>
      <c r="X69" s="491"/>
      <c r="Y69" s="491"/>
      <c r="Z69" s="491"/>
      <c r="AA69" s="491"/>
      <c r="AB69" s="491"/>
      <c r="AC69" s="491"/>
      <c r="AD69" s="491"/>
      <c r="AE69" s="491"/>
    </row>
    <row r="70" spans="1:31">
      <c r="A70" s="491"/>
      <c r="B70" s="356"/>
      <c r="O70" s="357"/>
      <c r="P70" s="491"/>
      <c r="Q70" s="491"/>
      <c r="R70" s="491"/>
      <c r="S70" s="491"/>
      <c r="T70" s="491"/>
      <c r="U70" s="491"/>
      <c r="V70" s="491"/>
      <c r="W70" s="491"/>
      <c r="X70" s="491"/>
      <c r="Y70" s="491"/>
      <c r="Z70" s="491"/>
      <c r="AA70" s="491"/>
      <c r="AB70" s="491"/>
      <c r="AC70" s="491"/>
      <c r="AD70" s="491"/>
      <c r="AE70" s="491"/>
    </row>
    <row r="71" spans="1:31">
      <c r="A71" s="491"/>
      <c r="B71" s="356"/>
      <c r="O71" s="357"/>
      <c r="P71" s="491"/>
      <c r="Q71" s="491"/>
      <c r="R71" s="491"/>
      <c r="S71" s="491"/>
      <c r="T71" s="491"/>
      <c r="U71" s="491"/>
      <c r="V71" s="491"/>
      <c r="W71" s="491"/>
      <c r="X71" s="491"/>
      <c r="Y71" s="491"/>
      <c r="Z71" s="491"/>
      <c r="AA71" s="491"/>
      <c r="AB71" s="491"/>
      <c r="AC71" s="491"/>
      <c r="AD71" s="491"/>
      <c r="AE71" s="491"/>
    </row>
    <row r="72" spans="1:31">
      <c r="A72" s="491"/>
      <c r="B72" s="356"/>
      <c r="O72" s="357"/>
      <c r="P72" s="491"/>
      <c r="Q72" s="491"/>
      <c r="R72" s="491"/>
      <c r="S72" s="491"/>
      <c r="T72" s="491"/>
      <c r="U72" s="491"/>
      <c r="V72" s="491"/>
      <c r="W72" s="491"/>
      <c r="X72" s="491"/>
      <c r="Y72" s="491"/>
      <c r="Z72" s="491"/>
      <c r="AA72" s="491"/>
      <c r="AB72" s="491"/>
      <c r="AC72" s="491"/>
      <c r="AD72" s="491"/>
      <c r="AE72" s="491"/>
    </row>
    <row r="73" spans="1:31">
      <c r="A73" s="491"/>
      <c r="B73" s="356"/>
      <c r="O73" s="357"/>
      <c r="P73" s="491"/>
      <c r="Q73" s="491"/>
      <c r="R73" s="491"/>
      <c r="S73" s="491"/>
      <c r="T73" s="491"/>
      <c r="U73" s="491"/>
      <c r="V73" s="491"/>
      <c r="W73" s="491"/>
      <c r="X73" s="491"/>
      <c r="Y73" s="491"/>
      <c r="Z73" s="491"/>
      <c r="AA73" s="491"/>
      <c r="AB73" s="491"/>
      <c r="AC73" s="491"/>
      <c r="AD73" s="491"/>
      <c r="AE73" s="491"/>
    </row>
    <row r="74" spans="1:31">
      <c r="A74" s="491"/>
      <c r="B74" s="356"/>
      <c r="O74" s="357"/>
      <c r="P74" s="491"/>
      <c r="Q74" s="491"/>
      <c r="R74" s="491"/>
      <c r="S74" s="491"/>
      <c r="T74" s="491"/>
      <c r="U74" s="491"/>
      <c r="V74" s="491"/>
      <c r="W74" s="491"/>
      <c r="X74" s="491"/>
      <c r="Y74" s="491"/>
      <c r="Z74" s="491"/>
      <c r="AA74" s="491"/>
      <c r="AB74" s="491"/>
      <c r="AC74" s="491"/>
      <c r="AD74" s="491"/>
      <c r="AE74" s="491"/>
    </row>
    <row r="75" spans="1:31">
      <c r="A75" s="491"/>
      <c r="B75" s="356"/>
      <c r="O75" s="357"/>
      <c r="P75" s="491"/>
      <c r="Q75" s="491"/>
      <c r="R75" s="491"/>
      <c r="S75" s="491"/>
      <c r="T75" s="491"/>
      <c r="U75" s="491"/>
      <c r="V75" s="491"/>
      <c r="W75" s="491"/>
      <c r="X75" s="491"/>
      <c r="Y75" s="491"/>
      <c r="Z75" s="491"/>
      <c r="AA75" s="491"/>
      <c r="AB75" s="491"/>
      <c r="AC75" s="491"/>
      <c r="AD75" s="491"/>
      <c r="AE75" s="491"/>
    </row>
    <row r="76" spans="1:31">
      <c r="A76" s="491"/>
      <c r="B76" s="356"/>
      <c r="O76" s="357"/>
      <c r="P76" s="491"/>
      <c r="Q76" s="491"/>
      <c r="R76" s="491"/>
      <c r="S76" s="491"/>
      <c r="T76" s="491"/>
      <c r="U76" s="491"/>
      <c r="V76" s="491"/>
      <c r="W76" s="491"/>
      <c r="X76" s="491"/>
      <c r="Y76" s="491"/>
      <c r="Z76" s="491"/>
      <c r="AA76" s="491"/>
      <c r="AB76" s="491"/>
      <c r="AC76" s="491"/>
      <c r="AD76" s="491"/>
      <c r="AE76" s="491"/>
    </row>
    <row r="77" spans="1:31">
      <c r="A77" s="491"/>
      <c r="B77" s="356"/>
      <c r="O77" s="357"/>
      <c r="P77" s="491"/>
      <c r="Q77" s="491"/>
      <c r="R77" s="491"/>
      <c r="S77" s="491"/>
      <c r="T77" s="491"/>
      <c r="U77" s="491"/>
      <c r="V77" s="491"/>
      <c r="W77" s="491"/>
      <c r="X77" s="491"/>
      <c r="Y77" s="491"/>
      <c r="Z77" s="491"/>
      <c r="AA77" s="491"/>
      <c r="AB77" s="491"/>
      <c r="AC77" s="491"/>
      <c r="AD77" s="491"/>
      <c r="AE77" s="491"/>
    </row>
    <row r="78" spans="1:31">
      <c r="A78" s="491"/>
      <c r="B78" s="356"/>
      <c r="O78" s="357"/>
      <c r="P78" s="491"/>
      <c r="Q78" s="491"/>
      <c r="R78" s="491"/>
      <c r="S78" s="491"/>
      <c r="T78" s="491"/>
      <c r="U78" s="491"/>
      <c r="V78" s="491"/>
      <c r="W78" s="491"/>
      <c r="X78" s="491"/>
      <c r="Y78" s="491"/>
      <c r="Z78" s="491"/>
      <c r="AA78" s="491"/>
      <c r="AB78" s="491"/>
      <c r="AC78" s="491"/>
      <c r="AD78" s="491"/>
      <c r="AE78" s="491"/>
    </row>
    <row r="79" spans="1:31">
      <c r="A79" s="491"/>
      <c r="B79" s="356"/>
      <c r="O79" s="357"/>
      <c r="P79" s="491"/>
      <c r="Q79" s="491"/>
      <c r="R79" s="491"/>
      <c r="S79" s="491"/>
      <c r="T79" s="491"/>
      <c r="U79" s="491"/>
      <c r="V79" s="491"/>
      <c r="W79" s="491"/>
      <c r="X79" s="491"/>
      <c r="Y79" s="491"/>
      <c r="Z79" s="491"/>
      <c r="AA79" s="491"/>
      <c r="AB79" s="491"/>
      <c r="AC79" s="491"/>
      <c r="AD79" s="491"/>
      <c r="AE79" s="491"/>
    </row>
    <row r="80" spans="1:31">
      <c r="A80" s="491"/>
      <c r="B80" s="356"/>
      <c r="O80" s="357"/>
      <c r="P80" s="491"/>
      <c r="Q80" s="491"/>
      <c r="R80" s="491"/>
      <c r="S80" s="491"/>
      <c r="T80" s="491"/>
      <c r="U80" s="491"/>
      <c r="V80" s="491"/>
      <c r="W80" s="491"/>
      <c r="X80" s="491"/>
      <c r="Y80" s="491"/>
      <c r="Z80" s="491"/>
      <c r="AA80" s="491"/>
      <c r="AB80" s="491"/>
      <c r="AC80" s="491"/>
      <c r="AD80" s="491"/>
      <c r="AE80" s="491"/>
    </row>
    <row r="81" spans="1:31">
      <c r="A81" s="491"/>
      <c r="B81" s="356"/>
      <c r="O81" s="357"/>
      <c r="P81" s="491"/>
      <c r="Q81" s="491"/>
      <c r="R81" s="491"/>
      <c r="S81" s="491"/>
      <c r="T81" s="491"/>
      <c r="U81" s="491"/>
      <c r="V81" s="491"/>
      <c r="W81" s="491"/>
      <c r="X81" s="491"/>
      <c r="Y81" s="491"/>
      <c r="Z81" s="491"/>
      <c r="AA81" s="491"/>
      <c r="AB81" s="491"/>
      <c r="AC81" s="491"/>
      <c r="AD81" s="491"/>
      <c r="AE81" s="491"/>
    </row>
    <row r="82" spans="1:31">
      <c r="A82" s="491"/>
      <c r="B82" s="356"/>
      <c r="O82" s="357"/>
      <c r="P82" s="491"/>
      <c r="Q82" s="491"/>
      <c r="R82" s="491"/>
      <c r="S82" s="491"/>
      <c r="T82" s="491"/>
      <c r="U82" s="491"/>
      <c r="V82" s="491"/>
      <c r="W82" s="491"/>
      <c r="X82" s="491"/>
      <c r="Y82" s="491"/>
      <c r="Z82" s="491"/>
      <c r="AA82" s="491"/>
      <c r="AB82" s="491"/>
      <c r="AC82" s="491"/>
      <c r="AD82" s="491"/>
      <c r="AE82" s="491"/>
    </row>
    <row r="83" spans="1:31">
      <c r="A83" s="491"/>
      <c r="B83" s="356"/>
      <c r="O83" s="357"/>
      <c r="P83" s="491"/>
      <c r="Q83" s="491"/>
      <c r="R83" s="491"/>
      <c r="S83" s="491"/>
      <c r="T83" s="491"/>
      <c r="U83" s="491"/>
      <c r="V83" s="491"/>
      <c r="W83" s="491"/>
      <c r="X83" s="491"/>
      <c r="Y83" s="491"/>
      <c r="Z83" s="491"/>
      <c r="AA83" s="491"/>
      <c r="AB83" s="491"/>
      <c r="AC83" s="491"/>
      <c r="AD83" s="491"/>
      <c r="AE83" s="491"/>
    </row>
    <row r="84" spans="1:31">
      <c r="A84" s="491"/>
      <c r="B84" s="356"/>
      <c r="O84" s="357"/>
      <c r="P84" s="491"/>
      <c r="Q84" s="491"/>
      <c r="R84" s="491"/>
      <c r="S84" s="491"/>
      <c r="T84" s="491"/>
      <c r="U84" s="491"/>
      <c r="V84" s="491"/>
      <c r="W84" s="491"/>
      <c r="X84" s="491"/>
      <c r="Y84" s="491"/>
      <c r="Z84" s="491"/>
      <c r="AA84" s="491"/>
      <c r="AB84" s="491"/>
      <c r="AC84" s="491"/>
      <c r="AD84" s="491"/>
      <c r="AE84" s="491"/>
    </row>
    <row r="85" spans="1:31">
      <c r="A85" s="491"/>
      <c r="B85" s="356"/>
      <c r="O85" s="357"/>
      <c r="P85" s="491"/>
      <c r="Q85" s="491"/>
      <c r="R85" s="491"/>
      <c r="S85" s="491"/>
      <c r="T85" s="491"/>
      <c r="U85" s="491"/>
      <c r="V85" s="491"/>
      <c r="W85" s="491"/>
      <c r="X85" s="491"/>
      <c r="Y85" s="491"/>
      <c r="Z85" s="491"/>
      <c r="AA85" s="491"/>
      <c r="AB85" s="491"/>
      <c r="AC85" s="491"/>
      <c r="AD85" s="491"/>
      <c r="AE85" s="491"/>
    </row>
    <row r="86" spans="1:31">
      <c r="A86" s="491"/>
      <c r="B86" s="356"/>
      <c r="O86" s="357"/>
      <c r="P86" s="491"/>
      <c r="Q86" s="491"/>
      <c r="R86" s="491"/>
      <c r="S86" s="491"/>
      <c r="T86" s="491"/>
      <c r="U86" s="491"/>
      <c r="V86" s="491"/>
      <c r="W86" s="491"/>
      <c r="X86" s="491"/>
      <c r="Y86" s="491"/>
      <c r="Z86" s="491"/>
      <c r="AA86" s="491"/>
      <c r="AB86" s="491"/>
      <c r="AC86" s="491"/>
      <c r="AD86" s="491"/>
      <c r="AE86" s="491"/>
    </row>
    <row r="87" spans="1:31">
      <c r="A87" s="491"/>
      <c r="B87" s="356"/>
      <c r="O87" s="357"/>
      <c r="P87" s="491"/>
      <c r="Q87" s="491"/>
      <c r="R87" s="491"/>
      <c r="S87" s="491"/>
      <c r="T87" s="491"/>
      <c r="U87" s="491"/>
      <c r="V87" s="491"/>
      <c r="W87" s="491"/>
      <c r="X87" s="491"/>
      <c r="Y87" s="491"/>
      <c r="Z87" s="491"/>
      <c r="AA87" s="491"/>
      <c r="AB87" s="491"/>
      <c r="AC87" s="491"/>
      <c r="AD87" s="491"/>
      <c r="AE87" s="491"/>
    </row>
    <row r="88" spans="1:31">
      <c r="A88" s="491"/>
      <c r="B88" s="356"/>
      <c r="O88" s="357"/>
      <c r="P88" s="491"/>
      <c r="Q88" s="491"/>
      <c r="R88" s="491"/>
      <c r="S88" s="491"/>
      <c r="T88" s="491"/>
      <c r="U88" s="491"/>
      <c r="V88" s="491"/>
      <c r="W88" s="491"/>
      <c r="X88" s="491"/>
      <c r="Y88" s="491"/>
      <c r="Z88" s="491"/>
      <c r="AA88" s="491"/>
      <c r="AB88" s="491"/>
      <c r="AC88" s="491"/>
      <c r="AD88" s="491"/>
      <c r="AE88" s="491"/>
    </row>
    <row r="89" spans="1:31">
      <c r="A89" s="491"/>
      <c r="B89" s="356"/>
      <c r="O89" s="357"/>
      <c r="P89" s="491"/>
      <c r="Q89" s="491"/>
      <c r="R89" s="491"/>
      <c r="S89" s="491"/>
      <c r="T89" s="491"/>
      <c r="U89" s="491"/>
      <c r="V89" s="491"/>
      <c r="W89" s="491"/>
      <c r="X89" s="491"/>
      <c r="Y89" s="491"/>
      <c r="Z89" s="491"/>
      <c r="AA89" s="491"/>
      <c r="AB89" s="491"/>
      <c r="AC89" s="491"/>
      <c r="AD89" s="491"/>
      <c r="AE89" s="491"/>
    </row>
    <row r="90" spans="1:31">
      <c r="A90" s="491"/>
      <c r="B90" s="356"/>
      <c r="O90" s="357"/>
      <c r="P90" s="491"/>
      <c r="Q90" s="491"/>
      <c r="R90" s="491"/>
      <c r="S90" s="491"/>
      <c r="T90" s="491"/>
      <c r="U90" s="491"/>
      <c r="V90" s="491"/>
      <c r="W90" s="491"/>
      <c r="X90" s="491"/>
      <c r="Y90" s="491"/>
      <c r="Z90" s="491"/>
      <c r="AA90" s="491"/>
      <c r="AB90" s="491"/>
      <c r="AC90" s="491"/>
      <c r="AD90" s="491"/>
      <c r="AE90" s="491"/>
    </row>
    <row r="91" spans="1:31" ht="14.25" thickBot="1">
      <c r="A91" s="491"/>
      <c r="B91" s="359"/>
      <c r="C91" s="360"/>
      <c r="D91" s="360"/>
      <c r="E91" s="360"/>
      <c r="F91" s="360"/>
      <c r="G91" s="360"/>
      <c r="H91" s="360"/>
      <c r="I91" s="360"/>
      <c r="J91" s="360"/>
      <c r="K91" s="360"/>
      <c r="L91" s="360"/>
      <c r="M91" s="360"/>
      <c r="N91" s="360"/>
      <c r="O91" s="361"/>
      <c r="P91" s="491"/>
      <c r="Q91" s="491"/>
      <c r="R91" s="491"/>
      <c r="S91" s="491"/>
      <c r="T91" s="491"/>
      <c r="U91" s="491"/>
      <c r="V91" s="491"/>
      <c r="W91" s="491"/>
      <c r="X91" s="491"/>
      <c r="Y91" s="491"/>
      <c r="Z91" s="491"/>
      <c r="AA91" s="491"/>
      <c r="AB91" s="491"/>
      <c r="AC91" s="491"/>
      <c r="AD91" s="491"/>
      <c r="AE91" s="491"/>
    </row>
    <row r="92" spans="1:31">
      <c r="A92" s="491"/>
      <c r="B92" s="491"/>
      <c r="C92" s="491"/>
      <c r="D92" s="491"/>
      <c r="E92" s="491"/>
      <c r="F92" s="491"/>
      <c r="G92" s="491"/>
      <c r="H92" s="491"/>
      <c r="I92" s="491"/>
      <c r="J92" s="491"/>
      <c r="K92" s="491"/>
      <c r="L92" s="491"/>
      <c r="M92" s="491"/>
      <c r="N92" s="491"/>
      <c r="O92" s="491"/>
      <c r="P92" s="491"/>
      <c r="Q92" s="491"/>
      <c r="R92" s="491"/>
      <c r="S92" s="491"/>
      <c r="T92" s="491"/>
      <c r="U92" s="491"/>
      <c r="V92" s="491"/>
      <c r="W92" s="491"/>
      <c r="X92" s="491"/>
      <c r="Y92" s="491"/>
      <c r="Z92" s="491"/>
      <c r="AA92" s="491"/>
      <c r="AB92" s="491"/>
      <c r="AC92" s="491"/>
      <c r="AD92" s="491"/>
      <c r="AE92" s="491"/>
    </row>
    <row r="93" spans="1:31">
      <c r="A93" s="491"/>
      <c r="B93" s="491"/>
      <c r="C93" s="491"/>
      <c r="D93" s="491"/>
      <c r="E93" s="491"/>
      <c r="F93" s="491"/>
      <c r="G93" s="491"/>
      <c r="H93" s="491"/>
      <c r="I93" s="491"/>
      <c r="J93" s="491"/>
      <c r="K93" s="491"/>
      <c r="L93" s="491"/>
      <c r="M93" s="491"/>
      <c r="N93" s="491"/>
      <c r="O93" s="491"/>
      <c r="P93" s="491"/>
      <c r="Q93" s="491"/>
      <c r="R93" s="491"/>
      <c r="S93" s="491"/>
      <c r="T93" s="491"/>
      <c r="U93" s="491"/>
      <c r="V93" s="491"/>
      <c r="W93" s="491"/>
      <c r="X93" s="491"/>
      <c r="Y93" s="491"/>
      <c r="Z93" s="491"/>
      <c r="AA93" s="491"/>
      <c r="AB93" s="491"/>
      <c r="AC93" s="491"/>
      <c r="AD93" s="491"/>
      <c r="AE93" s="491"/>
    </row>
    <row r="94" spans="1:31">
      <c r="A94" s="491"/>
      <c r="B94" s="491"/>
      <c r="C94" s="491"/>
      <c r="D94" s="491"/>
      <c r="E94" s="491"/>
      <c r="F94" s="491"/>
      <c r="G94" s="491"/>
      <c r="H94" s="491"/>
      <c r="I94" s="491"/>
      <c r="J94" s="491"/>
      <c r="K94" s="491"/>
      <c r="L94" s="491"/>
      <c r="M94" s="491"/>
      <c r="N94" s="491"/>
      <c r="O94" s="491"/>
      <c r="P94" s="491"/>
      <c r="Q94" s="491"/>
      <c r="R94" s="491"/>
      <c r="S94" s="491"/>
      <c r="T94" s="491"/>
      <c r="U94" s="491"/>
      <c r="V94" s="491"/>
      <c r="W94" s="491"/>
      <c r="X94" s="491"/>
      <c r="Y94" s="491"/>
      <c r="Z94" s="491"/>
      <c r="AA94" s="491"/>
      <c r="AB94" s="491"/>
      <c r="AC94" s="491"/>
      <c r="AD94" s="491"/>
      <c r="AE94" s="491"/>
    </row>
    <row r="95" spans="1:31">
      <c r="A95" s="491"/>
      <c r="B95" s="491"/>
      <c r="C95" s="491"/>
      <c r="D95" s="491"/>
      <c r="E95" s="491"/>
      <c r="F95" s="491"/>
      <c r="G95" s="491"/>
      <c r="H95" s="491"/>
      <c r="I95" s="491"/>
      <c r="J95" s="491"/>
      <c r="K95" s="491"/>
      <c r="L95" s="491"/>
      <c r="M95" s="491"/>
      <c r="N95" s="491"/>
      <c r="O95" s="491"/>
      <c r="P95" s="491"/>
      <c r="Q95" s="491"/>
      <c r="R95" s="491"/>
      <c r="S95" s="491"/>
      <c r="T95" s="491"/>
      <c r="U95" s="491"/>
      <c r="V95" s="491"/>
      <c r="W95" s="491"/>
      <c r="X95" s="491"/>
      <c r="Y95" s="491"/>
      <c r="Z95" s="491"/>
      <c r="AA95" s="491"/>
      <c r="AB95" s="491"/>
      <c r="AC95" s="491"/>
      <c r="AD95" s="491"/>
      <c r="AE95" s="491"/>
    </row>
    <row r="96" spans="1:31">
      <c r="A96" s="491"/>
      <c r="B96" s="491"/>
      <c r="C96" s="491"/>
      <c r="D96" s="491"/>
      <c r="E96" s="491"/>
      <c r="F96" s="491"/>
      <c r="G96" s="491"/>
      <c r="H96" s="491"/>
      <c r="I96" s="491"/>
      <c r="J96" s="491"/>
      <c r="K96" s="491"/>
      <c r="L96" s="491"/>
      <c r="M96" s="491"/>
      <c r="N96" s="491"/>
      <c r="O96" s="491"/>
      <c r="P96" s="491"/>
      <c r="Q96" s="491"/>
      <c r="R96" s="491"/>
      <c r="S96" s="491"/>
      <c r="T96" s="491"/>
      <c r="U96" s="491"/>
      <c r="V96" s="491"/>
      <c r="W96" s="491"/>
      <c r="X96" s="491"/>
      <c r="Y96" s="491"/>
      <c r="Z96" s="491"/>
      <c r="AA96" s="491"/>
      <c r="AB96" s="491"/>
      <c r="AC96" s="491"/>
      <c r="AD96" s="491"/>
      <c r="AE96" s="491"/>
    </row>
    <row r="97" spans="1:31">
      <c r="A97" s="491"/>
      <c r="B97" s="491"/>
      <c r="C97" s="491"/>
      <c r="D97" s="491"/>
      <c r="E97" s="491"/>
      <c r="F97" s="491"/>
      <c r="G97" s="491"/>
      <c r="H97" s="491"/>
      <c r="I97" s="491"/>
      <c r="J97" s="491"/>
      <c r="K97" s="491"/>
      <c r="L97" s="491"/>
      <c r="M97" s="491"/>
      <c r="N97" s="491"/>
      <c r="O97" s="491"/>
      <c r="P97" s="491"/>
      <c r="Q97" s="491"/>
      <c r="R97" s="491"/>
      <c r="S97" s="491"/>
      <c r="T97" s="491"/>
      <c r="U97" s="491"/>
      <c r="V97" s="491"/>
      <c r="W97" s="491"/>
      <c r="X97" s="491"/>
      <c r="Y97" s="491"/>
      <c r="Z97" s="491"/>
      <c r="AA97" s="491"/>
      <c r="AB97" s="491"/>
      <c r="AC97" s="491"/>
      <c r="AD97" s="491"/>
      <c r="AE97" s="491"/>
    </row>
    <row r="98" spans="1:31">
      <c r="A98" s="491"/>
      <c r="B98" s="491"/>
      <c r="C98" s="491"/>
      <c r="D98" s="491"/>
      <c r="E98" s="491"/>
      <c r="F98" s="491"/>
      <c r="G98" s="491"/>
      <c r="H98" s="491"/>
      <c r="I98" s="491"/>
      <c r="J98" s="491"/>
      <c r="K98" s="491"/>
      <c r="L98" s="491"/>
      <c r="M98" s="491"/>
      <c r="N98" s="491"/>
      <c r="O98" s="491"/>
      <c r="P98" s="491"/>
      <c r="Q98" s="491"/>
      <c r="R98" s="491"/>
      <c r="S98" s="491"/>
      <c r="T98" s="491"/>
      <c r="U98" s="491"/>
      <c r="V98" s="491"/>
      <c r="W98" s="491"/>
      <c r="X98" s="491"/>
      <c r="Y98" s="491"/>
      <c r="Z98" s="491"/>
      <c r="AA98" s="491"/>
      <c r="AB98" s="491"/>
      <c r="AC98" s="491"/>
      <c r="AD98" s="491"/>
      <c r="AE98" s="491"/>
    </row>
    <row r="99" spans="1:31">
      <c r="A99" s="491"/>
      <c r="B99" s="491"/>
      <c r="C99" s="491"/>
      <c r="D99" s="491"/>
      <c r="E99" s="491"/>
      <c r="F99" s="491"/>
      <c r="G99" s="491"/>
      <c r="H99" s="491"/>
      <c r="I99" s="491"/>
      <c r="J99" s="491"/>
      <c r="K99" s="491"/>
      <c r="L99" s="491"/>
      <c r="M99" s="491"/>
      <c r="N99" s="491"/>
      <c r="O99" s="491"/>
      <c r="P99" s="491"/>
      <c r="Q99" s="491"/>
      <c r="R99" s="491"/>
      <c r="S99" s="491"/>
      <c r="T99" s="491"/>
      <c r="U99" s="491"/>
      <c r="V99" s="491"/>
      <c r="W99" s="491"/>
      <c r="X99" s="491"/>
      <c r="Y99" s="491"/>
      <c r="Z99" s="491"/>
      <c r="AA99" s="491"/>
      <c r="AB99" s="491"/>
      <c r="AC99" s="491"/>
      <c r="AD99" s="491"/>
      <c r="AE99" s="491"/>
    </row>
    <row r="100" spans="1:31">
      <c r="A100" s="491"/>
      <c r="B100" s="491"/>
      <c r="C100" s="491"/>
      <c r="D100" s="491"/>
      <c r="E100" s="491"/>
      <c r="F100" s="491"/>
      <c r="G100" s="491"/>
      <c r="H100" s="491"/>
      <c r="I100" s="491"/>
      <c r="J100" s="491"/>
      <c r="K100" s="491"/>
      <c r="L100" s="491"/>
      <c r="M100" s="491"/>
      <c r="N100" s="491"/>
      <c r="O100" s="491"/>
      <c r="P100" s="491"/>
      <c r="Q100" s="491"/>
      <c r="R100" s="491"/>
      <c r="S100" s="491"/>
      <c r="T100" s="491"/>
      <c r="U100" s="491"/>
      <c r="V100" s="491"/>
      <c r="W100" s="491"/>
      <c r="X100" s="491"/>
      <c r="Y100" s="491"/>
      <c r="Z100" s="491"/>
      <c r="AA100" s="491"/>
      <c r="AB100" s="491"/>
      <c r="AC100" s="491"/>
      <c r="AD100" s="491"/>
      <c r="AE100" s="491"/>
    </row>
    <row r="101" spans="1:31">
      <c r="A101" s="491"/>
      <c r="B101" s="491"/>
      <c r="C101" s="491"/>
      <c r="D101" s="491"/>
      <c r="E101" s="491"/>
      <c r="F101" s="491"/>
      <c r="G101" s="491"/>
      <c r="H101" s="491"/>
      <c r="I101" s="491"/>
      <c r="J101" s="491"/>
      <c r="K101" s="491"/>
      <c r="L101" s="491"/>
      <c r="M101" s="491"/>
      <c r="N101" s="491"/>
      <c r="O101" s="491"/>
      <c r="P101" s="491"/>
      <c r="Q101" s="491"/>
      <c r="R101" s="491"/>
      <c r="S101" s="491"/>
      <c r="T101" s="491"/>
      <c r="U101" s="491"/>
      <c r="V101" s="491"/>
      <c r="W101" s="491"/>
      <c r="X101" s="491"/>
      <c r="Y101" s="491"/>
      <c r="Z101" s="491"/>
      <c r="AA101" s="491"/>
      <c r="AB101" s="491"/>
      <c r="AC101" s="491"/>
      <c r="AD101" s="491"/>
      <c r="AE101" s="491"/>
    </row>
  </sheetData>
  <sheetProtection algorithmName="SHA-512" hashValue="5NPyCwbRn5zFK9VU5Elsdw+9F5lO1pgFbXfLSiUbTXH5J54atwivl1fTmI2CR6vb7h4ArfSVWaRfl2DOY2L6Yg==" saltValue="dqfqH/7+Co4MUM9rPJcUDQ==" spinCount="100000" sheet="1" objects="1" scenarios="1"/>
  <mergeCells count="3">
    <mergeCell ref="Q29:R31"/>
    <mergeCell ref="Q17:S17"/>
    <mergeCell ref="Q18:T19"/>
  </mergeCells>
  <phoneticPr fontId="1"/>
  <hyperlinks>
    <hyperlink ref="Q18:S19" r:id="rId1" display="https://startup.nagoya/" xr:uid="{89B6DFB9-1539-4A8B-8EB9-97EA740E91EB}"/>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9218" r:id="rId5" name="Button 2">
              <controlPr defaultSize="0" print="0" autoFill="0" autoPict="0" macro="[0]!事業者情報シート表示">
                <anchor moveWithCells="1" sizeWithCells="1">
                  <from>
                    <xdr:col>1</xdr:col>
                    <xdr:colOff>552450</xdr:colOff>
                    <xdr:row>5</xdr:row>
                    <xdr:rowOff>19050</xdr:rowOff>
                  </from>
                  <to>
                    <xdr:col>5</xdr:col>
                    <xdr:colOff>19050</xdr:colOff>
                    <xdr:row>10</xdr:row>
                    <xdr:rowOff>66675</xdr:rowOff>
                  </to>
                </anchor>
              </controlPr>
            </control>
          </mc:Choice>
        </mc:AlternateContent>
        <mc:AlternateContent xmlns:mc="http://schemas.openxmlformats.org/markup-compatibility/2006">
          <mc:Choice Requires="x14">
            <control shapeId="9222" r:id="rId6" name="Button 6">
              <controlPr defaultSize="0" print="0" autoFill="0" autoPict="0" macro="[0]!前年度情報引き継ぎ">
                <anchor moveWithCells="1" sizeWithCells="1">
                  <from>
                    <xdr:col>6</xdr:col>
                    <xdr:colOff>590550</xdr:colOff>
                    <xdr:row>5</xdr:row>
                    <xdr:rowOff>19050</xdr:rowOff>
                  </from>
                  <to>
                    <xdr:col>9</xdr:col>
                    <xdr:colOff>647700</xdr:colOff>
                    <xdr:row>10</xdr:row>
                    <xdr:rowOff>57150</xdr:rowOff>
                  </to>
                </anchor>
              </controlPr>
            </control>
          </mc:Choice>
        </mc:AlternateContent>
        <mc:AlternateContent xmlns:mc="http://schemas.openxmlformats.org/markup-compatibility/2006">
          <mc:Choice Requires="x14">
            <control shapeId="9224" r:id="rId7" name="Button 8">
              <controlPr defaultSize="0" print="0" autoFill="0" autoPict="0" macro="[0]!更新前データ引き継ぎ">
                <anchor moveWithCells="1" sizeWithCells="1">
                  <from>
                    <xdr:col>11</xdr:col>
                    <xdr:colOff>571500</xdr:colOff>
                    <xdr:row>4</xdr:row>
                    <xdr:rowOff>133350</xdr:rowOff>
                  </from>
                  <to>
                    <xdr:col>14</xdr:col>
                    <xdr:colOff>647700</xdr:colOff>
                    <xdr:row>10</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tabColor theme="9" tint="0.79998168889431442"/>
  </sheetPr>
  <dimension ref="A1:AI55"/>
  <sheetViews>
    <sheetView showGridLines="0" showRowColHeaders="0" workbookViewId="0">
      <selection activeCell="C9" sqref="C9:G18"/>
    </sheetView>
  </sheetViews>
  <sheetFormatPr defaultColWidth="9" defaultRowHeight="13.5"/>
  <cols>
    <col min="1" max="1" width="4.25" customWidth="1"/>
    <col min="2" max="2" width="1.375" customWidth="1"/>
    <col min="3" max="3" width="1.75" customWidth="1"/>
    <col min="4" max="4" width="4.875" customWidth="1"/>
    <col min="5" max="6" width="16.375" customWidth="1"/>
    <col min="7" max="7" width="13.125" customWidth="1"/>
    <col min="8" max="8" width="15" customWidth="1"/>
    <col min="9" max="9" width="7.375" customWidth="1"/>
    <col min="10" max="10" width="6.75" customWidth="1"/>
    <col min="11" max="11" width="3.5" customWidth="1"/>
    <col min="12" max="12" width="9" customWidth="1"/>
  </cols>
  <sheetData>
    <row r="1" spans="1:35">
      <c r="A1" s="416"/>
      <c r="B1" s="416"/>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row>
    <row r="2" spans="1:35" s="186" customFormat="1" ht="25.15" customHeight="1">
      <c r="A2" s="416"/>
      <c r="B2" s="349"/>
      <c r="C2" s="350"/>
      <c r="D2" s="366" t="s">
        <v>631</v>
      </c>
      <c r="E2" s="350"/>
      <c r="F2" s="350"/>
      <c r="G2" s="396"/>
      <c r="H2" s="350"/>
      <c r="I2" s="350"/>
      <c r="J2" s="350"/>
      <c r="K2" s="397"/>
      <c r="L2" s="397"/>
      <c r="M2" s="397"/>
      <c r="N2" s="397"/>
      <c r="O2" s="398"/>
      <c r="P2" s="416"/>
      <c r="Q2" s="416"/>
      <c r="R2" s="416"/>
      <c r="S2" s="416"/>
      <c r="T2" s="416"/>
      <c r="U2" s="416"/>
      <c r="V2" s="416"/>
      <c r="W2" s="416"/>
      <c r="X2" s="416"/>
      <c r="Y2" s="416"/>
      <c r="Z2" s="416"/>
      <c r="AA2" s="416"/>
      <c r="AB2" s="416"/>
      <c r="AC2" s="416"/>
      <c r="AD2" s="416"/>
      <c r="AE2" s="416"/>
      <c r="AF2" s="416"/>
      <c r="AG2" s="416"/>
      <c r="AH2" s="416"/>
      <c r="AI2" s="416"/>
    </row>
    <row r="3" spans="1:35" ht="6" customHeight="1">
      <c r="A3" s="416"/>
      <c r="B3" s="172"/>
      <c r="O3" s="173"/>
      <c r="P3" s="416"/>
      <c r="Q3" s="416"/>
      <c r="R3" s="416"/>
      <c r="S3" s="416"/>
      <c r="T3" s="416"/>
      <c r="U3" s="416"/>
      <c r="V3" s="416"/>
      <c r="W3" s="416"/>
      <c r="X3" s="416"/>
      <c r="Y3" s="416"/>
      <c r="Z3" s="416"/>
      <c r="AA3" s="416"/>
      <c r="AB3" s="416"/>
      <c r="AC3" s="416"/>
      <c r="AD3" s="416"/>
      <c r="AE3" s="416"/>
      <c r="AF3" s="416"/>
      <c r="AG3" s="416"/>
      <c r="AH3" s="416"/>
      <c r="AI3" s="416"/>
    </row>
    <row r="4" spans="1:35" ht="5.25" customHeight="1">
      <c r="A4" s="416"/>
      <c r="B4" s="172"/>
      <c r="O4" s="173"/>
      <c r="P4" s="416"/>
      <c r="Q4" s="416"/>
      <c r="R4" s="416"/>
      <c r="S4" s="416"/>
      <c r="T4" s="416"/>
      <c r="U4" s="416"/>
      <c r="V4" s="416"/>
      <c r="W4" s="416"/>
      <c r="X4" s="416"/>
      <c r="Y4" s="416"/>
      <c r="Z4" s="416"/>
      <c r="AA4" s="416"/>
      <c r="AB4" s="416"/>
      <c r="AC4" s="416"/>
      <c r="AD4" s="416"/>
      <c r="AE4" s="416"/>
      <c r="AF4" s="416"/>
      <c r="AG4" s="416"/>
      <c r="AH4" s="416"/>
      <c r="AI4" s="416"/>
    </row>
    <row r="5" spans="1:35" ht="5.25" customHeight="1">
      <c r="A5" s="416"/>
      <c r="B5" s="172"/>
      <c r="O5" s="173"/>
      <c r="P5" s="416"/>
      <c r="Q5" s="416"/>
      <c r="R5" s="416"/>
      <c r="S5" s="416"/>
      <c r="T5" s="416"/>
      <c r="U5" s="416"/>
      <c r="V5" s="416"/>
      <c r="W5" s="416"/>
      <c r="X5" s="416"/>
      <c r="Y5" s="416"/>
      <c r="Z5" s="416"/>
      <c r="AA5" s="416"/>
      <c r="AB5" s="416"/>
      <c r="AC5" s="416"/>
      <c r="AD5" s="416"/>
      <c r="AE5" s="416"/>
      <c r="AF5" s="416"/>
      <c r="AG5" s="416"/>
      <c r="AH5" s="416"/>
      <c r="AI5" s="416"/>
    </row>
    <row r="6" spans="1:35" ht="5.25" customHeight="1">
      <c r="A6" s="416"/>
      <c r="B6" s="172"/>
      <c r="O6" s="173"/>
      <c r="P6" s="416"/>
      <c r="Q6" s="416"/>
      <c r="R6" s="416"/>
      <c r="S6" s="416"/>
      <c r="T6" s="416"/>
      <c r="U6" s="416"/>
      <c r="V6" s="416"/>
      <c r="W6" s="416"/>
      <c r="X6" s="416"/>
      <c r="Y6" s="416"/>
      <c r="Z6" s="416"/>
      <c r="AA6" s="416"/>
      <c r="AB6" s="416"/>
      <c r="AC6" s="416"/>
      <c r="AD6" s="416"/>
      <c r="AE6" s="416"/>
      <c r="AF6" s="416"/>
      <c r="AG6" s="416"/>
      <c r="AH6" s="416"/>
      <c r="AI6" s="416"/>
    </row>
    <row r="7" spans="1:35" ht="4.5" customHeight="1">
      <c r="A7" s="416"/>
      <c r="B7" s="172"/>
      <c r="J7" s="46"/>
      <c r="K7" s="46"/>
      <c r="L7" s="46"/>
      <c r="M7" s="46"/>
      <c r="O7" s="173"/>
      <c r="P7" s="416"/>
      <c r="Q7" s="416"/>
      <c r="R7" s="416"/>
      <c r="S7" s="416"/>
      <c r="T7" s="416"/>
      <c r="U7" s="416"/>
      <c r="V7" s="416"/>
      <c r="W7" s="416"/>
      <c r="X7" s="416"/>
      <c r="Y7" s="416"/>
      <c r="Z7" s="416"/>
      <c r="AA7" s="416"/>
      <c r="AB7" s="416"/>
      <c r="AC7" s="416"/>
      <c r="AD7" s="416"/>
      <c r="AE7" s="416"/>
      <c r="AF7" s="416"/>
      <c r="AG7" s="416"/>
      <c r="AH7" s="416"/>
      <c r="AI7" s="416"/>
    </row>
    <row r="8" spans="1:35" ht="18" customHeight="1">
      <c r="A8" s="417"/>
      <c r="B8" s="399"/>
      <c r="C8" s="46"/>
      <c r="D8" s="400" t="s">
        <v>649</v>
      </c>
      <c r="E8" s="46"/>
      <c r="F8" s="46"/>
      <c r="G8" s="46"/>
      <c r="H8" s="46"/>
      <c r="O8" s="173"/>
      <c r="P8" s="416"/>
      <c r="Q8" s="416"/>
      <c r="R8" s="416"/>
      <c r="S8" s="416"/>
      <c r="T8" s="416"/>
      <c r="U8" s="416"/>
      <c r="V8" s="416"/>
      <c r="W8" s="416"/>
      <c r="X8" s="416"/>
      <c r="Y8" s="416"/>
      <c r="Z8" s="416"/>
      <c r="AA8" s="416"/>
      <c r="AB8" s="416"/>
      <c r="AC8" s="416"/>
      <c r="AD8" s="416"/>
      <c r="AE8" s="416"/>
      <c r="AF8" s="416"/>
      <c r="AG8" s="416"/>
      <c r="AH8" s="416"/>
      <c r="AI8" s="416"/>
    </row>
    <row r="9" spans="1:35">
      <c r="A9" s="418"/>
      <c r="B9" s="172"/>
      <c r="C9" s="349"/>
      <c r="D9" s="350"/>
      <c r="E9" s="350"/>
      <c r="F9" s="350"/>
      <c r="G9" s="351"/>
      <c r="J9" s="191"/>
      <c r="K9" s="191"/>
      <c r="L9" s="191"/>
      <c r="M9" s="191"/>
      <c r="N9" s="191"/>
      <c r="O9" s="173"/>
      <c r="P9" s="416"/>
      <c r="Q9" s="416"/>
      <c r="R9" s="416"/>
      <c r="S9" s="416"/>
      <c r="T9" s="416"/>
      <c r="U9" s="416"/>
      <c r="V9" s="416"/>
      <c r="W9" s="416"/>
      <c r="X9" s="416"/>
      <c r="Y9" s="416"/>
      <c r="Z9" s="416"/>
      <c r="AA9" s="416"/>
      <c r="AB9" s="416"/>
      <c r="AC9" s="416"/>
      <c r="AD9" s="416"/>
      <c r="AE9" s="416"/>
      <c r="AF9" s="416"/>
      <c r="AG9" s="416"/>
      <c r="AH9" s="416"/>
      <c r="AI9" s="416"/>
    </row>
    <row r="10" spans="1:35" ht="13.5" customHeight="1">
      <c r="A10" s="416"/>
      <c r="B10" s="172"/>
      <c r="C10" s="172"/>
      <c r="G10" s="173"/>
      <c r="O10" s="173"/>
      <c r="P10" s="416"/>
      <c r="Q10" s="416"/>
      <c r="R10" s="416"/>
      <c r="S10" s="416"/>
      <c r="T10" s="416"/>
      <c r="U10" s="416"/>
      <c r="V10" s="416"/>
      <c r="W10" s="416"/>
      <c r="X10" s="416"/>
      <c r="Y10" s="416"/>
      <c r="Z10" s="416"/>
      <c r="AA10" s="416"/>
      <c r="AB10" s="416"/>
      <c r="AC10" s="416"/>
      <c r="AD10" s="416"/>
      <c r="AE10" s="416"/>
      <c r="AF10" s="416"/>
      <c r="AG10" s="416"/>
      <c r="AH10" s="416"/>
      <c r="AI10" s="416"/>
    </row>
    <row r="11" spans="1:35">
      <c r="A11" s="416"/>
      <c r="B11" s="172"/>
      <c r="C11" s="172"/>
      <c r="G11" s="173"/>
      <c r="O11" s="173"/>
      <c r="P11" s="416"/>
      <c r="Q11" s="416"/>
      <c r="R11" s="416"/>
      <c r="S11" s="416"/>
      <c r="T11" s="416"/>
      <c r="U11" s="416"/>
      <c r="V11" s="416"/>
      <c r="W11" s="416"/>
      <c r="X11" s="416"/>
      <c r="Y11" s="416"/>
      <c r="Z11" s="416"/>
      <c r="AA11" s="416"/>
      <c r="AB11" s="416"/>
      <c r="AC11" s="416"/>
      <c r="AD11" s="416"/>
      <c r="AE11" s="416"/>
      <c r="AF11" s="416"/>
      <c r="AG11" s="416"/>
      <c r="AH11" s="416"/>
      <c r="AI11" s="416"/>
    </row>
    <row r="12" spans="1:35" ht="13.5" customHeight="1">
      <c r="A12" s="416"/>
      <c r="B12" s="172"/>
      <c r="C12" s="172"/>
      <c r="G12" s="173"/>
      <c r="O12" s="173"/>
      <c r="P12" s="416"/>
      <c r="Q12" s="416"/>
      <c r="R12" s="416"/>
      <c r="S12" s="416"/>
      <c r="T12" s="416"/>
      <c r="U12" s="416"/>
      <c r="V12" s="416"/>
      <c r="W12" s="416"/>
      <c r="X12" s="416"/>
      <c r="Y12" s="416"/>
      <c r="Z12" s="416"/>
      <c r="AA12" s="416"/>
      <c r="AB12" s="416"/>
      <c r="AC12" s="416"/>
      <c r="AD12" s="416"/>
      <c r="AE12" s="416"/>
      <c r="AF12" s="416"/>
      <c r="AG12" s="416"/>
      <c r="AH12" s="416"/>
      <c r="AI12" s="416"/>
    </row>
    <row r="13" spans="1:35">
      <c r="A13" s="416"/>
      <c r="B13" s="172"/>
      <c r="C13" s="172"/>
      <c r="G13" s="173"/>
      <c r="O13" s="173"/>
      <c r="P13" s="416"/>
      <c r="Q13" s="416"/>
      <c r="R13" s="416"/>
      <c r="S13" s="416"/>
      <c r="T13" s="416"/>
      <c r="U13" s="416"/>
      <c r="V13" s="416"/>
      <c r="W13" s="416"/>
      <c r="X13" s="416"/>
      <c r="Y13" s="416"/>
      <c r="Z13" s="416"/>
      <c r="AA13" s="416"/>
      <c r="AB13" s="416"/>
      <c r="AC13" s="416"/>
      <c r="AD13" s="416"/>
      <c r="AE13" s="416"/>
      <c r="AF13" s="416"/>
      <c r="AG13" s="416"/>
      <c r="AH13" s="416"/>
      <c r="AI13" s="416"/>
    </row>
    <row r="14" spans="1:35">
      <c r="A14" s="416"/>
      <c r="B14" s="172"/>
      <c r="C14" s="172"/>
      <c r="G14" s="173"/>
      <c r="O14" s="173"/>
      <c r="P14" s="416"/>
      <c r="Q14" s="416"/>
      <c r="R14" s="416"/>
      <c r="S14" s="416"/>
      <c r="T14" s="416"/>
      <c r="U14" s="416"/>
      <c r="V14" s="416"/>
      <c r="W14" s="416"/>
      <c r="X14" s="416"/>
      <c r="Y14" s="416"/>
      <c r="Z14" s="416"/>
      <c r="AA14" s="416"/>
      <c r="AB14" s="416"/>
      <c r="AC14" s="416"/>
      <c r="AD14" s="416"/>
      <c r="AE14" s="416"/>
      <c r="AF14" s="416"/>
      <c r="AG14" s="416"/>
      <c r="AH14" s="416"/>
      <c r="AI14" s="416"/>
    </row>
    <row r="15" spans="1:35">
      <c r="A15" s="416"/>
      <c r="B15" s="172"/>
      <c r="C15" s="172"/>
      <c r="G15" s="173"/>
      <c r="O15" s="173"/>
      <c r="P15" s="416"/>
      <c r="Q15" s="416"/>
      <c r="R15" s="416"/>
      <c r="S15" s="416"/>
      <c r="T15" s="416"/>
      <c r="U15" s="416"/>
      <c r="V15" s="416"/>
      <c r="W15" s="416"/>
      <c r="X15" s="416"/>
      <c r="Y15" s="416"/>
      <c r="Z15" s="416"/>
      <c r="AA15" s="416"/>
      <c r="AB15" s="416"/>
      <c r="AC15" s="416"/>
      <c r="AD15" s="416"/>
      <c r="AE15" s="416"/>
      <c r="AF15" s="416"/>
      <c r="AG15" s="416"/>
      <c r="AH15" s="416"/>
      <c r="AI15" s="416"/>
    </row>
    <row r="16" spans="1:35">
      <c r="A16" s="416"/>
      <c r="B16" s="172"/>
      <c r="C16" s="172"/>
      <c r="G16" s="173"/>
      <c r="O16" s="173"/>
      <c r="P16" s="416"/>
      <c r="Q16" s="416"/>
      <c r="R16" s="416"/>
      <c r="S16" s="416"/>
      <c r="T16" s="416"/>
      <c r="U16" s="416"/>
      <c r="V16" s="416"/>
      <c r="W16" s="416"/>
      <c r="X16" s="416"/>
      <c r="Y16" s="416"/>
      <c r="Z16" s="416"/>
      <c r="AA16" s="416"/>
      <c r="AB16" s="416"/>
      <c r="AC16" s="416"/>
      <c r="AD16" s="416"/>
      <c r="AE16" s="416"/>
      <c r="AF16" s="416"/>
      <c r="AG16" s="416"/>
      <c r="AH16" s="416"/>
      <c r="AI16" s="416"/>
    </row>
    <row r="17" spans="1:35">
      <c r="A17" s="416"/>
      <c r="B17" s="172"/>
      <c r="C17" s="172"/>
      <c r="G17" s="173"/>
      <c r="O17" s="173"/>
      <c r="P17" s="416"/>
      <c r="Q17" s="416"/>
      <c r="R17" s="416"/>
      <c r="S17" s="416"/>
      <c r="T17" s="416"/>
      <c r="U17" s="416"/>
      <c r="V17" s="416"/>
      <c r="W17" s="416"/>
      <c r="X17" s="416"/>
      <c r="Y17" s="416"/>
      <c r="Z17" s="416"/>
      <c r="AA17" s="416"/>
      <c r="AB17" s="416"/>
      <c r="AC17" s="416"/>
      <c r="AD17" s="416"/>
      <c r="AE17" s="416"/>
      <c r="AF17" s="416"/>
      <c r="AG17" s="416"/>
      <c r="AH17" s="416"/>
      <c r="AI17" s="416"/>
    </row>
    <row r="18" spans="1:35">
      <c r="A18" s="416"/>
      <c r="B18" s="172"/>
      <c r="C18" s="174"/>
      <c r="D18" s="175"/>
      <c r="E18" s="175"/>
      <c r="F18" s="175"/>
      <c r="G18" s="176"/>
      <c r="O18" s="173"/>
      <c r="P18" s="416"/>
      <c r="Q18" s="416"/>
      <c r="R18" s="416"/>
      <c r="S18" s="416"/>
      <c r="T18" s="416"/>
      <c r="U18" s="416"/>
      <c r="V18" s="416"/>
      <c r="W18" s="416"/>
      <c r="X18" s="416"/>
      <c r="Y18" s="416"/>
      <c r="Z18" s="416"/>
      <c r="AA18" s="416"/>
      <c r="AB18" s="416"/>
      <c r="AC18" s="416"/>
      <c r="AD18" s="416"/>
      <c r="AE18" s="416"/>
      <c r="AF18" s="416"/>
      <c r="AG18" s="416"/>
      <c r="AH18" s="416"/>
      <c r="AI18" s="416"/>
    </row>
    <row r="19" spans="1:35">
      <c r="A19" s="416"/>
      <c r="B19" s="172"/>
      <c r="O19" s="173"/>
      <c r="P19" s="416"/>
      <c r="Q19" s="416"/>
      <c r="R19" s="416"/>
      <c r="S19" s="416"/>
      <c r="T19" s="416"/>
      <c r="U19" s="416"/>
      <c r="V19" s="416"/>
      <c r="W19" s="416"/>
      <c r="X19" s="416"/>
      <c r="Y19" s="416"/>
      <c r="Z19" s="416"/>
      <c r="AA19" s="416"/>
      <c r="AB19" s="416"/>
      <c r="AC19" s="416"/>
      <c r="AD19" s="416"/>
      <c r="AE19" s="416"/>
      <c r="AF19" s="416"/>
      <c r="AG19" s="416"/>
      <c r="AH19" s="416"/>
      <c r="AI19" s="416"/>
    </row>
    <row r="20" spans="1:35">
      <c r="A20" s="416"/>
      <c r="B20" s="172"/>
      <c r="O20" s="173"/>
      <c r="P20" s="416"/>
      <c r="Q20" s="416"/>
      <c r="R20" s="416"/>
      <c r="S20" s="416"/>
      <c r="T20" s="416"/>
      <c r="U20" s="416"/>
      <c r="V20" s="416"/>
      <c r="W20" s="416"/>
      <c r="X20" s="416"/>
      <c r="Y20" s="416"/>
      <c r="Z20" s="416"/>
      <c r="AA20" s="416"/>
      <c r="AB20" s="416"/>
      <c r="AC20" s="416"/>
      <c r="AD20" s="416"/>
      <c r="AE20" s="416"/>
      <c r="AF20" s="416"/>
      <c r="AG20" s="416"/>
      <c r="AH20" s="416"/>
      <c r="AI20" s="416"/>
    </row>
    <row r="21" spans="1:35">
      <c r="A21" s="416"/>
      <c r="B21" s="172"/>
      <c r="D21" s="216"/>
      <c r="O21" s="173"/>
      <c r="P21" s="416"/>
      <c r="Q21" s="416"/>
      <c r="R21" s="416"/>
      <c r="S21" s="416"/>
      <c r="T21" s="416"/>
      <c r="U21" s="416"/>
      <c r="V21" s="416"/>
      <c r="W21" s="416"/>
      <c r="X21" s="416"/>
      <c r="Y21" s="416"/>
      <c r="Z21" s="416"/>
      <c r="AA21" s="416"/>
      <c r="AB21" s="416"/>
      <c r="AC21" s="416"/>
      <c r="AD21" s="416"/>
      <c r="AE21" s="416"/>
      <c r="AF21" s="416"/>
      <c r="AG21" s="416"/>
      <c r="AH21" s="416"/>
      <c r="AI21" s="416"/>
    </row>
    <row r="22" spans="1:35" ht="14.25">
      <c r="A22" s="416"/>
      <c r="B22" s="172"/>
      <c r="D22" s="302" t="s">
        <v>632</v>
      </c>
      <c r="O22" s="173"/>
      <c r="P22" s="416"/>
      <c r="Q22" s="416"/>
      <c r="R22" s="416"/>
      <c r="S22" s="416"/>
      <c r="T22" s="416"/>
      <c r="U22" s="416"/>
      <c r="V22" s="416"/>
      <c r="W22" s="416"/>
      <c r="X22" s="416"/>
      <c r="Y22" s="416"/>
      <c r="Z22" s="416"/>
      <c r="AA22" s="416"/>
      <c r="AB22" s="416"/>
      <c r="AC22" s="416"/>
      <c r="AD22" s="416"/>
      <c r="AE22" s="416"/>
      <c r="AF22" s="416"/>
      <c r="AG22" s="416"/>
      <c r="AH22" s="416"/>
      <c r="AI22" s="416"/>
    </row>
    <row r="23" spans="1:35">
      <c r="A23" s="416"/>
      <c r="B23" s="172"/>
      <c r="O23" s="173"/>
      <c r="P23" s="416"/>
      <c r="Q23" s="416"/>
      <c r="R23" s="416"/>
      <c r="S23" s="416"/>
      <c r="T23" s="416"/>
      <c r="U23" s="416"/>
      <c r="V23" s="416"/>
      <c r="W23" s="416"/>
      <c r="X23" s="416"/>
      <c r="Y23" s="416"/>
      <c r="Z23" s="416"/>
      <c r="AA23" s="416"/>
      <c r="AB23" s="416"/>
      <c r="AC23" s="416"/>
      <c r="AD23" s="416"/>
      <c r="AE23" s="416"/>
      <c r="AF23" s="416"/>
      <c r="AG23" s="416"/>
      <c r="AH23" s="416"/>
      <c r="AI23" s="416"/>
    </row>
    <row r="24" spans="1:35" ht="9.75" customHeight="1">
      <c r="A24" s="416"/>
      <c r="B24" s="172"/>
      <c r="O24" s="173"/>
      <c r="P24" s="416"/>
      <c r="Q24" s="416"/>
      <c r="R24" s="416"/>
      <c r="S24" s="416"/>
      <c r="T24" s="416"/>
      <c r="U24" s="416"/>
      <c r="V24" s="416"/>
      <c r="W24" s="416"/>
      <c r="X24" s="416"/>
      <c r="Y24" s="416"/>
      <c r="Z24" s="416"/>
      <c r="AA24" s="416"/>
      <c r="AB24" s="416"/>
      <c r="AC24" s="416"/>
      <c r="AD24" s="416"/>
      <c r="AE24" s="416"/>
      <c r="AF24" s="416"/>
      <c r="AG24" s="416"/>
      <c r="AH24" s="416"/>
      <c r="AI24" s="416"/>
    </row>
    <row r="25" spans="1:35" ht="9.75" customHeight="1">
      <c r="A25" s="416"/>
      <c r="B25" s="172"/>
      <c r="O25" s="173"/>
      <c r="P25" s="416"/>
      <c r="Q25" s="416"/>
      <c r="R25" s="416"/>
      <c r="S25" s="416"/>
      <c r="T25" s="416"/>
      <c r="U25" s="416"/>
      <c r="V25" s="416"/>
      <c r="W25" s="416"/>
      <c r="X25" s="416"/>
      <c r="Y25" s="416"/>
      <c r="Z25" s="416"/>
      <c r="AA25" s="416"/>
      <c r="AB25" s="416"/>
      <c r="AC25" s="416"/>
      <c r="AD25" s="416"/>
      <c r="AE25" s="416"/>
      <c r="AF25" s="416"/>
      <c r="AG25" s="416"/>
      <c r="AH25" s="416"/>
      <c r="AI25" s="416"/>
    </row>
    <row r="26" spans="1:35" ht="9.75" customHeight="1">
      <c r="A26" s="416"/>
      <c r="B26" s="174"/>
      <c r="C26" s="175"/>
      <c r="D26" s="175"/>
      <c r="E26" s="175"/>
      <c r="F26" s="175"/>
      <c r="G26" s="175"/>
      <c r="H26" s="175"/>
      <c r="I26" s="175"/>
      <c r="J26" s="175"/>
      <c r="K26" s="175"/>
      <c r="L26" s="175"/>
      <c r="M26" s="175"/>
      <c r="N26" s="175"/>
      <c r="O26" s="176"/>
      <c r="P26" s="416"/>
      <c r="Q26" s="416"/>
      <c r="R26" s="416"/>
      <c r="S26" s="416"/>
      <c r="T26" s="416"/>
      <c r="U26" s="416"/>
      <c r="V26" s="416"/>
      <c r="W26" s="416"/>
      <c r="X26" s="416"/>
      <c r="Y26" s="416"/>
      <c r="Z26" s="416"/>
      <c r="AA26" s="416"/>
      <c r="AB26" s="416"/>
      <c r="AC26" s="416"/>
      <c r="AD26" s="416"/>
      <c r="AE26" s="416"/>
      <c r="AF26" s="416"/>
      <c r="AG26" s="416"/>
      <c r="AH26" s="416"/>
      <c r="AI26" s="416"/>
    </row>
    <row r="27" spans="1:35" ht="18.75" customHeight="1">
      <c r="A27" s="416"/>
      <c r="B27" s="416"/>
      <c r="C27" s="416"/>
      <c r="D27" s="416"/>
      <c r="E27" s="416"/>
      <c r="F27" s="416"/>
      <c r="G27" s="416"/>
      <c r="H27" s="416"/>
      <c r="I27" s="416"/>
      <c r="J27" s="416"/>
      <c r="K27" s="416"/>
      <c r="L27" s="416"/>
      <c r="M27" s="416"/>
      <c r="N27" s="416"/>
      <c r="O27" s="416"/>
      <c r="P27" s="416"/>
      <c r="Q27" s="416"/>
      <c r="R27" s="416"/>
      <c r="S27" s="416"/>
      <c r="T27" s="416"/>
      <c r="U27" s="416"/>
      <c r="V27" s="416"/>
      <c r="W27" s="416"/>
      <c r="X27" s="416"/>
      <c r="Y27" s="416"/>
      <c r="Z27" s="416"/>
      <c r="AA27" s="416"/>
      <c r="AB27" s="416"/>
      <c r="AC27" s="416"/>
      <c r="AD27" s="416"/>
      <c r="AE27" s="416"/>
      <c r="AF27" s="416"/>
      <c r="AG27" s="416"/>
      <c r="AH27" s="416"/>
      <c r="AI27" s="416"/>
    </row>
    <row r="28" spans="1:35" ht="9.75" customHeight="1">
      <c r="A28" s="416"/>
      <c r="B28" s="416"/>
      <c r="C28" s="416"/>
      <c r="D28" s="416"/>
      <c r="E28" s="416"/>
      <c r="F28" s="416"/>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row>
    <row r="29" spans="1:35" ht="12.75" customHeight="1">
      <c r="A29" s="416"/>
      <c r="B29" s="416"/>
      <c r="C29" s="416"/>
      <c r="D29" s="416"/>
      <c r="E29" s="416"/>
      <c r="F29" s="416"/>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row>
    <row r="30" spans="1:35">
      <c r="A30" s="416"/>
      <c r="B30" s="416"/>
      <c r="C30" s="665"/>
      <c r="D30" s="665"/>
      <c r="E30" s="665"/>
      <c r="F30" s="665"/>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row>
    <row r="31" spans="1:35">
      <c r="A31" s="416"/>
      <c r="B31" s="416"/>
      <c r="C31" s="416"/>
      <c r="D31" s="416"/>
      <c r="E31" s="416"/>
      <c r="F31" s="416"/>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row>
    <row r="32" spans="1:35">
      <c r="A32" s="416"/>
      <c r="B32" s="416"/>
      <c r="C32" s="416"/>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1:35" ht="18" customHeight="1">
      <c r="A33" s="416"/>
      <c r="B33" s="416"/>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row>
    <row r="34" spans="1:35">
      <c r="A34" s="416"/>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row>
    <row r="35" spans="1:35">
      <c r="A35" s="416"/>
      <c r="B35" s="416"/>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row>
    <row r="36" spans="1:35">
      <c r="A36" s="416"/>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row>
    <row r="37" spans="1:35">
      <c r="A37" s="416"/>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row>
    <row r="38" spans="1:35">
      <c r="A38" s="416"/>
      <c r="B38" s="416"/>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row>
    <row r="39" spans="1:35">
      <c r="A39" s="416"/>
      <c r="B39" s="416"/>
      <c r="C39" s="416"/>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row>
    <row r="40" spans="1:35">
      <c r="A40" s="416"/>
      <c r="B40" s="416"/>
      <c r="C40" s="416"/>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row>
    <row r="41" spans="1:35">
      <c r="A41" s="416"/>
      <c r="B41" s="416"/>
      <c r="C41" s="416"/>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row>
    <row r="42" spans="1:35">
      <c r="A42" s="416"/>
      <c r="B42" s="416"/>
      <c r="C42" s="416"/>
      <c r="D42" s="416"/>
      <c r="E42" s="416"/>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16"/>
      <c r="AH42" s="416"/>
      <c r="AI42" s="416"/>
    </row>
    <row r="43" spans="1:35">
      <c r="A43" s="416"/>
      <c r="B43" s="416"/>
      <c r="C43" s="416"/>
      <c r="D43" s="416"/>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6"/>
      <c r="AH43" s="416"/>
      <c r="AI43" s="416"/>
    </row>
    <row r="44" spans="1:35">
      <c r="A44" s="416"/>
      <c r="B44" s="416"/>
      <c r="C44" s="416"/>
      <c r="D44" s="416"/>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row>
    <row r="45" spans="1:35">
      <c r="A45" s="416"/>
      <c r="B45" s="416"/>
      <c r="C45" s="416"/>
      <c r="D45" s="416"/>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c r="AF45" s="416"/>
      <c r="AG45" s="416"/>
      <c r="AH45" s="416"/>
      <c r="AI45" s="416"/>
    </row>
    <row r="46" spans="1:35">
      <c r="A46" s="416"/>
      <c r="B46" s="416"/>
      <c r="C46" s="416"/>
      <c r="D46" s="416"/>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row>
    <row r="47" spans="1:35">
      <c r="A47" s="416"/>
      <c r="B47" s="416"/>
      <c r="C47" s="416"/>
      <c r="D47" s="416"/>
      <c r="E47" s="416"/>
      <c r="F47" s="416"/>
      <c r="G47" s="416"/>
      <c r="H47" s="416"/>
      <c r="I47" s="416"/>
      <c r="J47" s="416"/>
      <c r="K47" s="416"/>
      <c r="L47" s="416"/>
      <c r="M47" s="416"/>
      <c r="N47" s="416"/>
      <c r="O47" s="416"/>
      <c r="P47" s="416"/>
      <c r="Q47" s="416"/>
      <c r="R47" s="416"/>
      <c r="S47" s="416"/>
      <c r="T47" s="416"/>
      <c r="U47" s="416"/>
      <c r="V47" s="416"/>
      <c r="W47" s="416"/>
      <c r="X47" s="416"/>
      <c r="Y47" s="416"/>
      <c r="Z47" s="416"/>
      <c r="AA47" s="416"/>
      <c r="AB47" s="416"/>
      <c r="AC47" s="416"/>
      <c r="AD47" s="416"/>
      <c r="AE47" s="416"/>
      <c r="AF47" s="416"/>
      <c r="AG47" s="416"/>
      <c r="AH47" s="416"/>
      <c r="AI47" s="416"/>
    </row>
    <row r="48" spans="1:35">
      <c r="A48" s="416"/>
      <c r="B48" s="416"/>
      <c r="C48" s="416"/>
      <c r="D48" s="416"/>
      <c r="E48" s="416"/>
      <c r="F48" s="416"/>
      <c r="G48" s="416"/>
      <c r="H48" s="416"/>
      <c r="I48" s="416"/>
      <c r="J48" s="416"/>
      <c r="K48" s="416"/>
      <c r="L48" s="416"/>
      <c r="M48" s="416"/>
      <c r="N48" s="416"/>
      <c r="O48" s="416"/>
      <c r="P48" s="416"/>
      <c r="Q48" s="416"/>
      <c r="R48" s="416"/>
      <c r="S48" s="416"/>
      <c r="T48" s="416"/>
      <c r="U48" s="416"/>
      <c r="V48" s="416"/>
      <c r="W48" s="416"/>
      <c r="X48" s="416"/>
      <c r="Y48" s="416"/>
      <c r="Z48" s="416"/>
      <c r="AA48" s="416"/>
      <c r="AB48" s="416"/>
      <c r="AC48" s="416"/>
      <c r="AD48" s="416"/>
      <c r="AE48" s="416"/>
      <c r="AF48" s="416"/>
      <c r="AG48" s="416"/>
      <c r="AH48" s="416"/>
      <c r="AI48" s="416"/>
    </row>
    <row r="49" spans="1:35">
      <c r="A49" s="416"/>
      <c r="B49" s="416"/>
      <c r="C49" s="416"/>
      <c r="D49" s="416"/>
      <c r="E49" s="416"/>
      <c r="F49" s="416"/>
      <c r="G49" s="416"/>
      <c r="H49" s="416"/>
      <c r="I49" s="416"/>
      <c r="J49" s="416"/>
      <c r="K49" s="416"/>
      <c r="L49" s="416"/>
      <c r="M49" s="416"/>
      <c r="N49" s="416"/>
      <c r="O49" s="416"/>
      <c r="P49" s="416"/>
      <c r="Q49" s="416"/>
      <c r="R49" s="416"/>
      <c r="S49" s="416"/>
      <c r="T49" s="416"/>
      <c r="U49" s="416"/>
      <c r="V49" s="416"/>
      <c r="W49" s="416"/>
      <c r="X49" s="416"/>
      <c r="Y49" s="416"/>
      <c r="Z49" s="416"/>
      <c r="AA49" s="416"/>
      <c r="AB49" s="416"/>
      <c r="AC49" s="416"/>
      <c r="AD49" s="416"/>
      <c r="AE49" s="416"/>
      <c r="AF49" s="416"/>
      <c r="AG49" s="416"/>
      <c r="AH49" s="416"/>
      <c r="AI49" s="416"/>
    </row>
    <row r="50" spans="1:35">
      <c r="A50" s="416"/>
      <c r="B50" s="416"/>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6"/>
      <c r="AA50" s="416"/>
      <c r="AB50" s="416"/>
      <c r="AC50" s="416"/>
      <c r="AD50" s="416"/>
      <c r="AE50" s="416"/>
      <c r="AF50" s="416"/>
      <c r="AG50" s="416"/>
      <c r="AH50" s="416"/>
      <c r="AI50" s="416"/>
    </row>
    <row r="51" spans="1:35">
      <c r="A51" s="416"/>
      <c r="B51" s="416"/>
      <c r="C51" s="416"/>
      <c r="D51" s="416"/>
      <c r="E51" s="416"/>
      <c r="F51" s="416"/>
      <c r="G51" s="416"/>
      <c r="H51" s="416"/>
      <c r="I51" s="416"/>
      <c r="J51" s="416"/>
      <c r="K51" s="416"/>
      <c r="L51" s="416"/>
      <c r="M51" s="416"/>
      <c r="N51" s="416"/>
      <c r="O51" s="416"/>
      <c r="P51" s="416"/>
      <c r="Q51" s="416"/>
      <c r="R51" s="416"/>
      <c r="S51" s="416"/>
      <c r="T51" s="416"/>
      <c r="U51" s="416"/>
      <c r="V51" s="416"/>
      <c r="W51" s="416"/>
      <c r="X51" s="416"/>
      <c r="Y51" s="416"/>
      <c r="Z51" s="416"/>
      <c r="AA51" s="416"/>
      <c r="AB51" s="416"/>
      <c r="AC51" s="416"/>
      <c r="AD51" s="416"/>
      <c r="AE51" s="416"/>
      <c r="AF51" s="416"/>
      <c r="AG51" s="416"/>
      <c r="AH51" s="416"/>
      <c r="AI51" s="416"/>
    </row>
    <row r="52" spans="1:35">
      <c r="A52" s="416"/>
      <c r="B52" s="416"/>
      <c r="C52" s="416"/>
      <c r="D52" s="416"/>
      <c r="E52" s="416"/>
      <c r="F52" s="416"/>
      <c r="G52" s="416"/>
      <c r="H52" s="416"/>
      <c r="I52" s="416"/>
      <c r="J52" s="416"/>
      <c r="K52" s="416"/>
      <c r="L52" s="416"/>
      <c r="M52" s="416"/>
      <c r="N52" s="416"/>
      <c r="O52" s="416"/>
      <c r="P52" s="416"/>
      <c r="Q52" s="416"/>
      <c r="R52" s="416"/>
      <c r="S52" s="416"/>
      <c r="T52" s="416"/>
      <c r="U52" s="416"/>
      <c r="V52" s="416"/>
      <c r="W52" s="416"/>
      <c r="X52" s="416"/>
      <c r="Y52" s="416"/>
      <c r="Z52" s="416"/>
      <c r="AA52" s="416"/>
      <c r="AB52" s="416"/>
      <c r="AC52" s="416"/>
      <c r="AD52" s="416"/>
      <c r="AE52" s="416"/>
      <c r="AF52" s="416"/>
      <c r="AG52" s="416"/>
      <c r="AH52" s="416"/>
      <c r="AI52" s="416"/>
    </row>
    <row r="53" spans="1:35">
      <c r="A53" s="416"/>
      <c r="B53" s="416"/>
      <c r="C53" s="416"/>
      <c r="D53" s="416"/>
      <c r="E53" s="416"/>
      <c r="F53" s="416"/>
      <c r="G53" s="416"/>
      <c r="H53" s="416"/>
      <c r="I53" s="416"/>
      <c r="J53" s="416"/>
      <c r="K53" s="416"/>
      <c r="L53" s="416"/>
      <c r="M53" s="416"/>
      <c r="N53" s="416"/>
      <c r="O53" s="416"/>
      <c r="P53" s="416"/>
      <c r="Q53" s="416"/>
      <c r="R53" s="416"/>
      <c r="S53" s="416"/>
      <c r="T53" s="416"/>
      <c r="U53" s="416"/>
      <c r="V53" s="416"/>
      <c r="W53" s="416"/>
      <c r="X53" s="416"/>
      <c r="Y53" s="416"/>
      <c r="Z53" s="416"/>
      <c r="AA53" s="416"/>
      <c r="AB53" s="416"/>
      <c r="AC53" s="416"/>
      <c r="AD53" s="416"/>
      <c r="AE53" s="416"/>
      <c r="AF53" s="416"/>
      <c r="AG53" s="416"/>
      <c r="AH53" s="416"/>
      <c r="AI53" s="416"/>
    </row>
    <row r="54" spans="1:35">
      <c r="A54" s="416"/>
      <c r="B54" s="416"/>
      <c r="C54" s="416"/>
      <c r="D54" s="416"/>
      <c r="E54" s="416"/>
      <c r="F54" s="416"/>
      <c r="G54" s="416"/>
      <c r="H54" s="416"/>
      <c r="I54" s="416"/>
      <c r="J54" s="416"/>
      <c r="K54" s="416"/>
      <c r="L54" s="416"/>
      <c r="M54" s="416"/>
      <c r="N54" s="416"/>
      <c r="O54" s="416"/>
      <c r="P54" s="416"/>
      <c r="Q54" s="416"/>
      <c r="R54" s="416"/>
      <c r="S54" s="416"/>
      <c r="T54" s="416"/>
      <c r="U54" s="416"/>
      <c r="V54" s="416"/>
      <c r="W54" s="416"/>
      <c r="X54" s="416"/>
      <c r="Y54" s="416"/>
      <c r="Z54" s="416"/>
      <c r="AA54" s="416"/>
      <c r="AB54" s="416"/>
      <c r="AC54" s="416"/>
      <c r="AD54" s="416"/>
      <c r="AE54" s="416"/>
      <c r="AF54" s="416"/>
      <c r="AG54" s="416"/>
      <c r="AH54" s="416"/>
      <c r="AI54" s="416"/>
    </row>
    <row r="55" spans="1:35">
      <c r="A55" s="416"/>
      <c r="B55" s="416"/>
      <c r="C55" s="416"/>
      <c r="D55" s="416"/>
      <c r="E55" s="416"/>
      <c r="F55" s="416"/>
      <c r="G55" s="416"/>
      <c r="H55" s="416"/>
      <c r="I55" s="416"/>
      <c r="J55" s="416"/>
      <c r="K55" s="416"/>
      <c r="L55" s="416"/>
      <c r="M55" s="416"/>
      <c r="N55" s="416"/>
      <c r="O55" s="416"/>
      <c r="P55" s="416"/>
      <c r="Q55" s="416"/>
      <c r="R55" s="416"/>
      <c r="S55" s="416"/>
      <c r="T55" s="416"/>
      <c r="U55" s="416"/>
      <c r="V55" s="416"/>
      <c r="W55" s="416"/>
      <c r="X55" s="416"/>
      <c r="Y55" s="416"/>
      <c r="Z55" s="416"/>
      <c r="AA55" s="416"/>
      <c r="AB55" s="416"/>
      <c r="AC55" s="416"/>
      <c r="AD55" s="416"/>
      <c r="AE55" s="416"/>
      <c r="AF55" s="416"/>
      <c r="AG55" s="416"/>
      <c r="AH55" s="416"/>
      <c r="AI55" s="416"/>
    </row>
  </sheetData>
  <sheetProtection algorithmName="SHA-512" hashValue="noiASwicn44byDTrXpewqzul7dfjBeSRRuVlh+YNBwcYjAMmUU4Sn16NB2zg2GCSIVnLHKcE/+jhOk8PQvsfhQ==" saltValue="O7czXkyu9RUqE89Bi8kuKA==" spinCount="100000" sheet="1" objects="1" scenarios="1"/>
  <mergeCells count="1">
    <mergeCell ref="C30:F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事業者情報フォーム表示">
                <anchor moveWithCells="1" sizeWithCells="1">
                  <from>
                    <xdr:col>3</xdr:col>
                    <xdr:colOff>266700</xdr:colOff>
                    <xdr:row>9</xdr:row>
                    <xdr:rowOff>133350</xdr:rowOff>
                  </from>
                  <to>
                    <xdr:col>6</xdr:col>
                    <xdr:colOff>457200</xdr:colOff>
                    <xdr:row>16</xdr:row>
                    <xdr:rowOff>85725</xdr:rowOff>
                  </to>
                </anchor>
              </controlPr>
            </control>
          </mc:Choice>
        </mc:AlternateContent>
        <mc:AlternateContent xmlns:mc="http://schemas.openxmlformats.org/markup-compatibility/2006">
          <mc:Choice Requires="x14">
            <control shapeId="6147" r:id="rId5" name="Button 3">
              <controlPr defaultSize="0" print="0" autoFill="0" autoPict="0" macro="[0]!受給者情報シート表示">
                <anchor moveWithCells="1" sizeWithCells="1">
                  <from>
                    <xdr:col>11</xdr:col>
                    <xdr:colOff>314325</xdr:colOff>
                    <xdr:row>20</xdr:row>
                    <xdr:rowOff>57150</xdr:rowOff>
                  </from>
                  <to>
                    <xdr:col>14</xdr:col>
                    <xdr:colOff>161925</xdr:colOff>
                    <xdr:row>22</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3">
    <tabColor rgb="FFFFFF00"/>
  </sheetPr>
  <dimension ref="A1:AI51"/>
  <sheetViews>
    <sheetView showGridLines="0" showRowColHeaders="0" topLeftCell="A2" zoomScaleNormal="100" workbookViewId="0">
      <selection activeCell="K11" sqref="K11:O16"/>
    </sheetView>
  </sheetViews>
  <sheetFormatPr defaultColWidth="9" defaultRowHeight="24.4" customHeight="1"/>
  <cols>
    <col min="1" max="1" width="3.25" customWidth="1"/>
    <col min="2" max="2" width="9.625" customWidth="1"/>
    <col min="3" max="3" width="9.875" customWidth="1"/>
    <col min="4" max="5" width="15.125" customWidth="1"/>
    <col min="6" max="6" width="8.375" customWidth="1"/>
    <col min="7" max="7" width="9.875" customWidth="1"/>
    <col min="8" max="9" width="15.125" customWidth="1"/>
    <col min="11" max="11" width="3.75" customWidth="1"/>
    <col min="13" max="14" width="16.125" customWidth="1"/>
    <col min="15" max="15" width="6.25" customWidth="1"/>
    <col min="16" max="16" width="9" customWidth="1"/>
    <col min="17" max="17" width="7.375" customWidth="1"/>
    <col min="18" max="18" width="15.75" customWidth="1"/>
  </cols>
  <sheetData>
    <row r="1" spans="1:35" ht="19.5" customHeight="1">
      <c r="A1" s="416"/>
      <c r="B1" s="416" t="s">
        <v>1381</v>
      </c>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row>
    <row r="2" spans="1:35" ht="24.4" customHeight="1">
      <c r="A2" s="416"/>
      <c r="B2" s="401" t="s">
        <v>630</v>
      </c>
      <c r="C2" s="350"/>
      <c r="D2" s="402"/>
      <c r="E2" s="403"/>
      <c r="F2" s="350"/>
      <c r="G2" s="350"/>
      <c r="H2" s="404"/>
      <c r="I2" s="404"/>
      <c r="J2" s="404"/>
      <c r="K2" s="404"/>
      <c r="L2" s="404"/>
      <c r="M2" s="404"/>
      <c r="N2" s="404"/>
      <c r="O2" s="404"/>
      <c r="P2" s="404"/>
      <c r="Q2" s="404"/>
      <c r="R2" s="404"/>
      <c r="S2" s="351"/>
      <c r="T2" s="416"/>
      <c r="U2" s="416"/>
      <c r="V2" s="416"/>
      <c r="W2" s="416"/>
      <c r="X2" s="416"/>
      <c r="Y2" s="416"/>
      <c r="Z2" s="416"/>
      <c r="AA2" s="416"/>
      <c r="AB2" s="416"/>
      <c r="AC2" s="416"/>
      <c r="AD2" s="416"/>
      <c r="AE2" s="416"/>
      <c r="AF2" s="416"/>
      <c r="AG2" s="416"/>
      <c r="AH2" s="416"/>
      <c r="AI2" s="416"/>
    </row>
    <row r="3" spans="1:35" ht="12" customHeight="1">
      <c r="A3" s="416"/>
      <c r="B3" s="352"/>
      <c r="D3" s="405"/>
      <c r="E3" s="406"/>
      <c r="G3" s="407"/>
      <c r="H3" s="408"/>
      <c r="I3" s="408"/>
      <c r="J3" s="408"/>
      <c r="K3" s="408"/>
      <c r="L3" s="408"/>
      <c r="M3" s="408"/>
      <c r="N3" s="429" t="s">
        <v>1318</v>
      </c>
      <c r="O3" s="408"/>
      <c r="P3" s="408"/>
      <c r="Q3" t="str">
        <f>IF(ライセンス2!$D$8="ok","状態：ライセンス認証完了","状態：ライセンス未認証")</f>
        <v>状態：ライセンス未認証</v>
      </c>
      <c r="R3" s="408"/>
      <c r="S3" s="173"/>
      <c r="T3" s="416"/>
      <c r="U3" s="416"/>
      <c r="V3" s="416"/>
      <c r="W3" s="416"/>
      <c r="X3" s="416"/>
      <c r="Y3" s="416"/>
      <c r="Z3" s="416"/>
      <c r="AA3" s="416"/>
      <c r="AB3" s="416"/>
      <c r="AC3" s="416"/>
      <c r="AD3" s="416"/>
      <c r="AE3" s="416"/>
      <c r="AF3" s="416"/>
      <c r="AG3" s="416"/>
      <c r="AH3" s="416"/>
      <c r="AI3" s="416"/>
    </row>
    <row r="4" spans="1:35" ht="24.4" customHeight="1">
      <c r="A4" s="416"/>
      <c r="B4" s="172"/>
      <c r="C4" s="409" t="s">
        <v>682</v>
      </c>
      <c r="D4" s="405"/>
      <c r="E4" s="406"/>
      <c r="G4" s="408"/>
      <c r="H4" s="408"/>
      <c r="I4" s="408"/>
      <c r="J4" s="408"/>
      <c r="K4" s="408"/>
      <c r="L4" s="408"/>
      <c r="M4" s="408"/>
      <c r="N4" s="408"/>
      <c r="O4" s="408"/>
      <c r="P4" s="408"/>
      <c r="Q4" s="408"/>
      <c r="R4" s="408"/>
      <c r="S4" s="173"/>
      <c r="T4" s="416"/>
      <c r="U4" s="416"/>
      <c r="V4" s="416"/>
      <c r="W4" s="416"/>
      <c r="X4" s="416"/>
      <c r="Y4" s="416"/>
      <c r="Z4" s="416"/>
      <c r="AA4" s="416"/>
      <c r="AB4" s="416"/>
      <c r="AC4" s="416"/>
      <c r="AD4" s="416"/>
      <c r="AE4" s="416"/>
      <c r="AF4" s="416"/>
      <c r="AG4" s="416"/>
      <c r="AH4" s="416"/>
      <c r="AI4" s="416"/>
    </row>
    <row r="5" spans="1:35" ht="24.4" customHeight="1">
      <c r="A5" s="416"/>
      <c r="B5" s="172"/>
      <c r="C5" s="392">
        <v>1</v>
      </c>
      <c r="D5" s="393" t="str">
        <f ca="1">IF(INDIRECT("data2!E11")="","",INDIRECT("data2!E11"))</f>
        <v/>
      </c>
      <c r="E5" s="393" t="str">
        <f ca="1">IF(INDIRECT("data2!F11")="","",INDIRECT("data2!F11"))</f>
        <v/>
      </c>
      <c r="F5" s="406"/>
      <c r="G5" s="392">
        <v>16</v>
      </c>
      <c r="H5" s="393" t="str">
        <f ca="1">IF(INDIRECT("data2!E26")="","",INDIRECT("data2!E26"))</f>
        <v/>
      </c>
      <c r="I5" s="393" t="str">
        <f ca="1">IF(INDIRECT("data2!F26")="","",INDIRECT("data2!F26"))</f>
        <v/>
      </c>
      <c r="K5" s="365"/>
      <c r="L5" s="350"/>
      <c r="M5" s="366"/>
      <c r="N5" s="350"/>
      <c r="O5" s="351"/>
      <c r="S5" s="173"/>
      <c r="T5" s="416"/>
      <c r="U5" s="416"/>
      <c r="V5" s="416"/>
      <c r="W5" s="416"/>
      <c r="X5" s="416"/>
      <c r="Y5" s="416"/>
      <c r="Z5" s="416"/>
      <c r="AA5" s="416"/>
      <c r="AB5" s="416"/>
      <c r="AC5" s="416"/>
      <c r="AD5" s="416"/>
      <c r="AE5" s="416"/>
      <c r="AF5" s="416"/>
      <c r="AG5" s="416"/>
      <c r="AH5" s="416"/>
      <c r="AI5" s="416"/>
    </row>
    <row r="6" spans="1:35" ht="24.4" customHeight="1">
      <c r="A6" s="416"/>
      <c r="B6" s="172"/>
      <c r="C6" s="392">
        <v>2</v>
      </c>
      <c r="D6" s="393" t="str">
        <f ca="1">IF(INDIRECT("data2!E12")="","",INDIRECT("data2!E12"))</f>
        <v/>
      </c>
      <c r="E6" s="393" t="str">
        <f ca="1">IF(INDIRECT("data2!F12")="","",INDIRECT("data2!F12"))</f>
        <v/>
      </c>
      <c r="F6" s="406"/>
      <c r="G6" s="392">
        <v>17</v>
      </c>
      <c r="H6" s="393" t="str">
        <f ca="1">IF(INDIRECT("data2!E27")="","",INDIRECT("data2!E27"))</f>
        <v/>
      </c>
      <c r="I6" s="393" t="str">
        <f ca="1">IF(INDIRECT("data2!F27")="","",INDIRECT("data2!F27"))</f>
        <v/>
      </c>
      <c r="K6" s="352"/>
      <c r="L6" s="666" t="s">
        <v>624</v>
      </c>
      <c r="M6" s="666"/>
      <c r="N6" s="666"/>
      <c r="O6" s="173"/>
      <c r="S6" s="173"/>
      <c r="T6" s="416"/>
      <c r="U6" s="416"/>
      <c r="V6" s="416"/>
      <c r="W6" s="416"/>
      <c r="X6" s="416"/>
      <c r="Y6" s="416"/>
      <c r="Z6" s="416"/>
      <c r="AA6" s="416"/>
      <c r="AB6" s="416"/>
      <c r="AC6" s="416"/>
      <c r="AD6" s="416"/>
      <c r="AE6" s="416"/>
      <c r="AF6" s="416"/>
      <c r="AG6" s="416"/>
      <c r="AH6" s="416"/>
      <c r="AI6" s="416"/>
    </row>
    <row r="7" spans="1:35" ht="24.4" customHeight="1">
      <c r="A7" s="416"/>
      <c r="B7" s="172"/>
      <c r="C7" s="392">
        <v>3</v>
      </c>
      <c r="D7" s="393" t="str">
        <f ca="1">IF(INDIRECT("data2!E13")="","",INDIRECT("data2!E13"))</f>
        <v/>
      </c>
      <c r="E7" s="393" t="str">
        <f ca="1">IF(INDIRECT("data2!F13")="","",INDIRECT("data2!F13"))</f>
        <v/>
      </c>
      <c r="F7" s="406"/>
      <c r="G7" s="392">
        <v>18</v>
      </c>
      <c r="H7" s="393" t="str">
        <f ca="1">IF(INDIRECT("data2!E28")="","",INDIRECT("data2!E28"))</f>
        <v/>
      </c>
      <c r="I7" s="393" t="str">
        <f ca="1">IF(INDIRECT("data2!F28")="","",INDIRECT("data2!F28"))</f>
        <v/>
      </c>
      <c r="K7" s="352"/>
      <c r="L7" s="667">
        <f>data2!A2</f>
        <v>1</v>
      </c>
      <c r="M7" s="668" t="str">
        <f>IF(data2!E2="","",data2!E2)</f>
        <v/>
      </c>
      <c r="N7" s="668" t="str">
        <f>IF(data2!F2="","",data2!F2)</f>
        <v/>
      </c>
      <c r="O7" s="173"/>
      <c r="S7" s="173"/>
      <c r="T7" s="416"/>
      <c r="U7" s="416"/>
      <c r="V7" s="416"/>
      <c r="W7" s="416"/>
      <c r="X7" s="416"/>
      <c r="Y7" s="416"/>
      <c r="Z7" s="416"/>
      <c r="AA7" s="416"/>
      <c r="AB7" s="416"/>
      <c r="AC7" s="416"/>
      <c r="AD7" s="416"/>
      <c r="AE7" s="416"/>
      <c r="AF7" s="416"/>
      <c r="AG7" s="416"/>
      <c r="AH7" s="416"/>
      <c r="AI7" s="416"/>
    </row>
    <row r="8" spans="1:35" ht="24.4" customHeight="1">
      <c r="A8" s="416"/>
      <c r="B8" s="172"/>
      <c r="C8" s="392">
        <v>4</v>
      </c>
      <c r="D8" s="393" t="str">
        <f ca="1">IF(INDIRECT("data2!E14")="","",INDIRECT("data2!E14"))</f>
        <v/>
      </c>
      <c r="E8" s="393" t="str">
        <f ca="1">IF(INDIRECT("data2!F14")="","",INDIRECT("data2!F14"))</f>
        <v/>
      </c>
      <c r="F8" s="406"/>
      <c r="G8" s="392">
        <v>19</v>
      </c>
      <c r="H8" s="393" t="str">
        <f ca="1">IF(INDIRECT("data2!E29")="","",INDIRECT("data2!E29"))</f>
        <v/>
      </c>
      <c r="I8" s="393" t="str">
        <f ca="1">IF(INDIRECT("data2!F29")="","",INDIRECT("data2!F29"))</f>
        <v/>
      </c>
      <c r="K8" s="352"/>
      <c r="L8" s="667"/>
      <c r="M8" s="668"/>
      <c r="N8" s="668"/>
      <c r="O8" s="173"/>
      <c r="S8" s="173"/>
      <c r="T8" s="416"/>
      <c r="U8" s="416"/>
      <c r="V8" s="416"/>
      <c r="W8" s="416"/>
      <c r="X8" s="416"/>
      <c r="Y8" s="416"/>
      <c r="Z8" s="416"/>
      <c r="AA8" s="416"/>
      <c r="AB8" s="416"/>
      <c r="AC8" s="416"/>
      <c r="AD8" s="416"/>
      <c r="AE8" s="416"/>
      <c r="AF8" s="416"/>
      <c r="AG8" s="416"/>
      <c r="AH8" s="416"/>
      <c r="AI8" s="416"/>
    </row>
    <row r="9" spans="1:35" ht="24.4" customHeight="1">
      <c r="A9" s="416"/>
      <c r="B9" s="172"/>
      <c r="C9" s="392">
        <v>5</v>
      </c>
      <c r="D9" s="393" t="str">
        <f ca="1">IF(INDIRECT("data2!E15")="","",INDIRECT("data2!E15"))</f>
        <v/>
      </c>
      <c r="E9" s="393" t="str">
        <f ca="1">IF(INDIRECT("data2!F15")="","",INDIRECT("data2!F15"))</f>
        <v/>
      </c>
      <c r="F9" s="406"/>
      <c r="G9" s="392">
        <v>20</v>
      </c>
      <c r="H9" s="393" t="str">
        <f ca="1">IF(INDIRECT("data2!E30")="","",INDIRECT("data2!E30"))</f>
        <v/>
      </c>
      <c r="I9" s="393" t="str">
        <f ca="1">IF(INDIRECT("data2!F30")="","",INDIRECT("data2!F30"))</f>
        <v/>
      </c>
      <c r="K9" s="174"/>
      <c r="L9" s="175"/>
      <c r="M9" s="175"/>
      <c r="N9" s="175"/>
      <c r="O9" s="176"/>
      <c r="S9" s="173"/>
      <c r="T9" s="416"/>
      <c r="U9" s="416"/>
      <c r="V9" s="416"/>
      <c r="W9" s="416"/>
      <c r="X9" s="416"/>
      <c r="Y9" s="416"/>
      <c r="Z9" s="416"/>
      <c r="AA9" s="416"/>
      <c r="AB9" s="416"/>
      <c r="AC9" s="416"/>
      <c r="AD9" s="416"/>
      <c r="AE9" s="416"/>
      <c r="AF9" s="416"/>
      <c r="AG9" s="416"/>
      <c r="AH9" s="416"/>
      <c r="AI9" s="416"/>
    </row>
    <row r="10" spans="1:35" ht="24.4" customHeight="1">
      <c r="A10" s="416"/>
      <c r="B10" s="172"/>
      <c r="C10" s="392">
        <v>6</v>
      </c>
      <c r="D10" s="393" t="str">
        <f ca="1">IF(INDIRECT("data2!E16")="","",INDIRECT("data2!E16"))</f>
        <v/>
      </c>
      <c r="E10" s="393" t="str">
        <f ca="1">IF(INDIRECT("data2!F16")="","",INDIRECT("data2!F16"))</f>
        <v/>
      </c>
      <c r="F10" s="406"/>
      <c r="G10" s="392">
        <v>21</v>
      </c>
      <c r="H10" s="393" t="str">
        <f ca="1">IF(INDIRECT("data2!E31")="","",INDIRECT("data2!E31"))</f>
        <v/>
      </c>
      <c r="I10" s="393" t="str">
        <f ca="1">IF(INDIRECT("data2!F31")="","",INDIRECT("data2!F31"))</f>
        <v/>
      </c>
      <c r="S10" s="173"/>
      <c r="T10" s="416"/>
      <c r="U10" s="416"/>
      <c r="V10" s="416"/>
      <c r="W10" s="416"/>
      <c r="X10" s="416"/>
      <c r="Y10" s="416"/>
      <c r="Z10" s="416"/>
      <c r="AA10" s="416"/>
      <c r="AB10" s="416"/>
      <c r="AC10" s="416"/>
      <c r="AD10" s="416"/>
      <c r="AE10" s="416"/>
      <c r="AF10" s="416"/>
      <c r="AG10" s="416"/>
      <c r="AH10" s="416"/>
      <c r="AI10" s="416"/>
    </row>
    <row r="11" spans="1:35" ht="24.4" customHeight="1">
      <c r="A11" s="416"/>
      <c r="B11" s="172"/>
      <c r="C11" s="392">
        <v>7</v>
      </c>
      <c r="D11" s="393" t="str">
        <f ca="1">IF(INDIRECT("data2!E17")="","",INDIRECT("data2!E17"))</f>
        <v/>
      </c>
      <c r="E11" s="393" t="str">
        <f ca="1">IF(INDIRECT("data2!F17")="","",INDIRECT("data2!F17"))</f>
        <v/>
      </c>
      <c r="F11" s="406"/>
      <c r="G11" s="392">
        <v>22</v>
      </c>
      <c r="H11" s="393" t="str">
        <f ca="1">IF(INDIRECT("data2!E32")="","",INDIRECT("data2!E32"))</f>
        <v/>
      </c>
      <c r="I11" s="393" t="str">
        <f ca="1">IF(INDIRECT("data2!F32")="","",INDIRECT("data2!F32"))</f>
        <v/>
      </c>
      <c r="K11" s="364"/>
      <c r="L11" s="350"/>
      <c r="M11" s="350"/>
      <c r="N11" s="350"/>
      <c r="O11" s="351"/>
      <c r="S11" s="173"/>
      <c r="T11" s="416"/>
      <c r="U11" s="416"/>
      <c r="V11" s="416"/>
      <c r="W11" s="416"/>
      <c r="X11" s="416"/>
      <c r="Y11" s="416"/>
      <c r="Z11" s="416"/>
      <c r="AA11" s="416"/>
      <c r="AB11" s="416"/>
      <c r="AC11" s="416"/>
      <c r="AD11" s="416"/>
      <c r="AE11" s="416"/>
      <c r="AF11" s="416"/>
      <c r="AG11" s="416"/>
      <c r="AH11" s="416"/>
      <c r="AI11" s="416"/>
    </row>
    <row r="12" spans="1:35" ht="24.4" customHeight="1">
      <c r="A12" s="416"/>
      <c r="B12" s="172"/>
      <c r="C12" s="392">
        <v>8</v>
      </c>
      <c r="D12" s="393" t="str">
        <f ca="1">IF(INDIRECT("data2!E18")="","",INDIRECT("data2!E18"))</f>
        <v/>
      </c>
      <c r="E12" s="393" t="str">
        <f ca="1">IF(INDIRECT("data2!F18")="","",INDIRECT("data2!F18"))</f>
        <v/>
      </c>
      <c r="F12" s="406"/>
      <c r="G12" s="392">
        <v>23</v>
      </c>
      <c r="H12" s="393" t="str">
        <f ca="1">IF(INDIRECT("data2!E33")="","",INDIRECT("data2!E33"))</f>
        <v/>
      </c>
      <c r="I12" s="393" t="str">
        <f ca="1">IF(INDIRECT("data2!F33")="","",INDIRECT("data2!F33"))</f>
        <v/>
      </c>
      <c r="K12" s="172"/>
      <c r="M12" s="410"/>
      <c r="N12" s="410"/>
      <c r="O12" s="173"/>
      <c r="S12" s="173"/>
      <c r="T12" s="416"/>
      <c r="U12" s="416"/>
      <c r="V12" s="416"/>
      <c r="W12" s="416"/>
      <c r="X12" s="416"/>
      <c r="Y12" s="416"/>
      <c r="Z12" s="416"/>
      <c r="AA12" s="416"/>
      <c r="AB12" s="416"/>
      <c r="AC12" s="416"/>
      <c r="AD12" s="416"/>
      <c r="AE12" s="416"/>
      <c r="AF12" s="416"/>
      <c r="AG12" s="416"/>
      <c r="AH12" s="416"/>
      <c r="AI12" s="416"/>
    </row>
    <row r="13" spans="1:35" ht="24.4" customHeight="1">
      <c r="A13" s="416"/>
      <c r="B13" s="172"/>
      <c r="C13" s="392">
        <v>9</v>
      </c>
      <c r="D13" s="393" t="str">
        <f ca="1">IF(INDIRECT("data2!E19")="","",INDIRECT("data2!E19"))</f>
        <v/>
      </c>
      <c r="E13" s="393" t="str">
        <f ca="1">IF(INDIRECT("data2!F19")="","",INDIRECT("data2!F19"))</f>
        <v/>
      </c>
      <c r="F13" s="406"/>
      <c r="G13" s="392">
        <v>24</v>
      </c>
      <c r="H13" s="393" t="str">
        <f ca="1">IF(INDIRECT("data2!E34")="","",INDIRECT("data2!E34"))</f>
        <v/>
      </c>
      <c r="I13" s="393" t="str">
        <f ca="1">IF(INDIRECT("data2!F34")="","",INDIRECT("data2!F34"))</f>
        <v/>
      </c>
      <c r="K13" s="172"/>
      <c r="L13" s="411"/>
      <c r="M13" s="410"/>
      <c r="N13" s="410"/>
      <c r="O13" s="173"/>
      <c r="S13" s="173"/>
      <c r="T13" s="416"/>
      <c r="U13" s="416"/>
      <c r="V13" s="416"/>
      <c r="W13" s="416"/>
      <c r="X13" s="416"/>
      <c r="Y13" s="416"/>
      <c r="Z13" s="416"/>
      <c r="AA13" s="416"/>
      <c r="AB13" s="416"/>
      <c r="AC13" s="416"/>
      <c r="AD13" s="416"/>
      <c r="AE13" s="416"/>
      <c r="AF13" s="416"/>
      <c r="AG13" s="416"/>
      <c r="AH13" s="416"/>
      <c r="AI13" s="416"/>
    </row>
    <row r="14" spans="1:35" ht="24.4" customHeight="1">
      <c r="A14" s="416"/>
      <c r="B14" s="172"/>
      <c r="C14" s="392">
        <v>10</v>
      </c>
      <c r="D14" s="393" t="str">
        <f ca="1">IF(INDIRECT("data2!E20")="","",INDIRECT("data2!E20"))</f>
        <v/>
      </c>
      <c r="E14" s="393" t="str">
        <f ca="1">IF(INDIRECT("data2!F20")="","",INDIRECT("data2!F20"))</f>
        <v/>
      </c>
      <c r="F14" s="406"/>
      <c r="G14" s="392">
        <v>25</v>
      </c>
      <c r="H14" s="393" t="str">
        <f ca="1">IF(INDIRECT("data2!E35")="","",INDIRECT("data2!E35"))</f>
        <v/>
      </c>
      <c r="I14" s="393" t="str">
        <f ca="1">IF(INDIRECT("data2!F35")="","",INDIRECT("data2!F35"))</f>
        <v/>
      </c>
      <c r="K14" s="172"/>
      <c r="L14" s="411"/>
      <c r="M14" s="410"/>
      <c r="N14" s="410"/>
      <c r="O14" s="173"/>
      <c r="S14" s="173"/>
      <c r="T14" s="416"/>
      <c r="U14" s="416"/>
      <c r="V14" s="416"/>
      <c r="W14" s="416"/>
      <c r="X14" s="416"/>
      <c r="Y14" s="416"/>
      <c r="Z14" s="416"/>
      <c r="AA14" s="416"/>
      <c r="AB14" s="416"/>
      <c r="AC14" s="416"/>
      <c r="AD14" s="416"/>
      <c r="AE14" s="416"/>
      <c r="AF14" s="416"/>
      <c r="AG14" s="416"/>
      <c r="AH14" s="416"/>
      <c r="AI14" s="416"/>
    </row>
    <row r="15" spans="1:35" ht="24.4" customHeight="1">
      <c r="A15" s="416"/>
      <c r="B15" s="172"/>
      <c r="C15" s="392">
        <v>11</v>
      </c>
      <c r="D15" s="393" t="str">
        <f ca="1">IF(INDIRECT("data2!E21")="","",INDIRECT("data2!E21"))</f>
        <v/>
      </c>
      <c r="E15" s="393" t="str">
        <f ca="1">IF(INDIRECT("data2!F21")="","",INDIRECT("data2!F21"))</f>
        <v/>
      </c>
      <c r="F15" s="406"/>
      <c r="G15" s="392">
        <v>26</v>
      </c>
      <c r="H15" s="393" t="str">
        <f ca="1">IF(INDIRECT("data2!E36")="","",INDIRECT("data2!E36"))</f>
        <v/>
      </c>
      <c r="I15" s="393" t="str">
        <f ca="1">IF(INDIRECT("data2!F36")="","",INDIRECT("data2!F36"))</f>
        <v/>
      </c>
      <c r="K15" s="172"/>
      <c r="L15" s="411"/>
      <c r="M15" s="410"/>
      <c r="N15" s="410"/>
      <c r="O15" s="173"/>
      <c r="S15" s="173"/>
      <c r="T15" s="416"/>
      <c r="U15" s="416"/>
      <c r="V15" s="416"/>
      <c r="W15" s="416"/>
      <c r="X15" s="416"/>
      <c r="Y15" s="416"/>
      <c r="Z15" s="416"/>
      <c r="AA15" s="416"/>
      <c r="AB15" s="416"/>
      <c r="AC15" s="416"/>
      <c r="AD15" s="416"/>
      <c r="AE15" s="416"/>
      <c r="AF15" s="416"/>
      <c r="AG15" s="416"/>
      <c r="AH15" s="416"/>
      <c r="AI15" s="416"/>
    </row>
    <row r="16" spans="1:35" ht="24.4" customHeight="1">
      <c r="A16" s="416"/>
      <c r="B16" s="172"/>
      <c r="C16" s="392">
        <v>12</v>
      </c>
      <c r="D16" s="393" t="str">
        <f ca="1">IF(INDIRECT("data2!E22")="","",INDIRECT("data2!E22"))</f>
        <v/>
      </c>
      <c r="E16" s="393" t="str">
        <f ca="1">IF(INDIRECT("data2!F22")="","",INDIRECT("data2!F22"))</f>
        <v/>
      </c>
      <c r="F16" s="406"/>
      <c r="G16" s="392">
        <v>27</v>
      </c>
      <c r="H16" s="393" t="str">
        <f ca="1">IF(INDIRECT("data2!E37")="","",INDIRECT("data2!E37"))</f>
        <v/>
      </c>
      <c r="I16" s="393" t="str">
        <f ca="1">IF(INDIRECT("data2!F37")="","",INDIRECT("data2!F37"))</f>
        <v/>
      </c>
      <c r="K16" s="172"/>
      <c r="L16" s="412"/>
      <c r="O16" s="173"/>
      <c r="S16" s="173"/>
      <c r="T16" s="416"/>
      <c r="U16" s="416"/>
      <c r="V16" s="416"/>
      <c r="W16" s="416"/>
      <c r="X16" s="416"/>
      <c r="Y16" s="416"/>
      <c r="Z16" s="416"/>
      <c r="AA16" s="416"/>
      <c r="AB16" s="416"/>
      <c r="AC16" s="416"/>
      <c r="AD16" s="416"/>
      <c r="AE16" s="416"/>
      <c r="AF16" s="416"/>
      <c r="AG16" s="416"/>
      <c r="AH16" s="416"/>
      <c r="AI16" s="416"/>
    </row>
    <row r="17" spans="1:35" ht="24.4" customHeight="1">
      <c r="A17" s="416"/>
      <c r="B17" s="172"/>
      <c r="C17" s="392">
        <v>13</v>
      </c>
      <c r="D17" s="393" t="str">
        <f ca="1">IF(INDIRECT("data2!E23")="","",INDIRECT("data2!E23"))</f>
        <v/>
      </c>
      <c r="E17" s="393" t="str">
        <f ca="1">IF(INDIRECT("data2!F23")="","",INDIRECT("data2!F23"))</f>
        <v/>
      </c>
      <c r="F17" s="406"/>
      <c r="G17" s="392">
        <v>28</v>
      </c>
      <c r="H17" s="393" t="str">
        <f ca="1">IF(INDIRECT("data2!E38")="","",INDIRECT("data2!E38"))</f>
        <v/>
      </c>
      <c r="I17" s="393" t="str">
        <f ca="1">IF(INDIRECT("data2!F38")="","",INDIRECT("data2!F38"))</f>
        <v/>
      </c>
      <c r="K17" s="174"/>
      <c r="L17" s="175"/>
      <c r="M17" s="175"/>
      <c r="N17" s="175"/>
      <c r="O17" s="176"/>
      <c r="S17" s="173"/>
      <c r="T17" s="416"/>
      <c r="U17" s="416"/>
      <c r="V17" s="416"/>
      <c r="W17" s="416"/>
      <c r="X17" s="416"/>
      <c r="Y17" s="416"/>
      <c r="Z17" s="416"/>
      <c r="AA17" s="416"/>
      <c r="AB17" s="416"/>
      <c r="AC17" s="416"/>
      <c r="AD17" s="416"/>
      <c r="AE17" s="416"/>
      <c r="AF17" s="416"/>
      <c r="AG17" s="416"/>
      <c r="AH17" s="416"/>
      <c r="AI17" s="416"/>
    </row>
    <row r="18" spans="1:35" ht="24.4" customHeight="1">
      <c r="A18" s="416"/>
      <c r="B18" s="172"/>
      <c r="C18" s="392">
        <v>14</v>
      </c>
      <c r="D18" s="393" t="str">
        <f ca="1">IF(INDIRECT("data2!E24")="","",INDIRECT("data2!E24"))</f>
        <v/>
      </c>
      <c r="E18" s="393" t="str">
        <f ca="1">IF(INDIRECT("data2!F24")="","",INDIRECT("data2!F24"))</f>
        <v/>
      </c>
      <c r="F18" s="406"/>
      <c r="G18" s="392">
        <v>29</v>
      </c>
      <c r="H18" s="393" t="str">
        <f ca="1">IF(INDIRECT("data2!E39")="","",INDIRECT("data2!E39"))</f>
        <v/>
      </c>
      <c r="I18" s="393" t="str">
        <f ca="1">IF(INDIRECT("data2!F39")="","",INDIRECT("data2!F39"))</f>
        <v/>
      </c>
      <c r="S18" s="173"/>
      <c r="T18" s="416"/>
      <c r="U18" s="416"/>
      <c r="V18" s="416"/>
      <c r="W18" s="416"/>
      <c r="X18" s="416"/>
      <c r="Y18" s="416"/>
      <c r="Z18" s="416"/>
      <c r="AA18" s="416"/>
      <c r="AB18" s="416"/>
      <c r="AC18" s="416"/>
      <c r="AD18" s="416"/>
      <c r="AE18" s="416"/>
      <c r="AF18" s="416"/>
      <c r="AG18" s="416"/>
      <c r="AH18" s="416"/>
      <c r="AI18" s="416"/>
    </row>
    <row r="19" spans="1:35" ht="24.4" customHeight="1">
      <c r="A19" s="416"/>
      <c r="B19" s="172"/>
      <c r="C19" s="392">
        <v>15</v>
      </c>
      <c r="D19" s="393" t="str">
        <f ca="1">IF(INDIRECT("data2!E25")="","",INDIRECT("data2!E25"))</f>
        <v/>
      </c>
      <c r="E19" s="393" t="str">
        <f ca="1">IF(INDIRECT("data2!F25")="","",INDIRECT("data2!F25"))</f>
        <v/>
      </c>
      <c r="F19" s="406"/>
      <c r="G19" s="392">
        <v>30</v>
      </c>
      <c r="H19" s="393" t="str">
        <f ca="1">IF(INDIRECT("data2!E40")="","",INDIRECT("data2!E40"))</f>
        <v/>
      </c>
      <c r="I19" s="393" t="str">
        <f ca="1">IF(INDIRECT("data2!F40")="","",INDIRECT("data2!F40"))</f>
        <v/>
      </c>
      <c r="S19" s="173"/>
      <c r="T19" s="416"/>
      <c r="U19" s="416"/>
      <c r="V19" s="416"/>
      <c r="W19" s="416"/>
      <c r="X19" s="416"/>
      <c r="Y19" s="416"/>
      <c r="Z19" s="416"/>
      <c r="AA19" s="416"/>
      <c r="AB19" s="416"/>
      <c r="AC19" s="416"/>
      <c r="AD19" s="416"/>
      <c r="AE19" s="416"/>
      <c r="AF19" s="416"/>
      <c r="AG19" s="416"/>
      <c r="AH19" s="416"/>
      <c r="AI19" s="416"/>
    </row>
    <row r="20" spans="1:35" ht="24.4" customHeight="1">
      <c r="A20" s="416"/>
      <c r="B20" s="172"/>
      <c r="D20" s="405"/>
      <c r="E20" s="406"/>
      <c r="F20" s="406"/>
      <c r="S20" s="173"/>
      <c r="T20" s="416"/>
      <c r="U20" s="416"/>
      <c r="V20" s="416"/>
      <c r="W20" s="416"/>
      <c r="X20" s="416"/>
      <c r="Y20" s="416"/>
      <c r="Z20" s="416"/>
      <c r="AA20" s="416"/>
      <c r="AB20" s="416"/>
      <c r="AC20" s="416"/>
      <c r="AD20" s="416"/>
      <c r="AE20" s="416"/>
      <c r="AF20" s="416"/>
      <c r="AG20" s="416"/>
      <c r="AH20" s="416"/>
      <c r="AI20" s="416"/>
    </row>
    <row r="21" spans="1:35" ht="24.4" customHeight="1">
      <c r="A21" s="416"/>
      <c r="B21" s="172"/>
      <c r="D21" s="405"/>
      <c r="E21" s="406"/>
      <c r="F21" s="406"/>
      <c r="S21" s="173"/>
      <c r="T21" s="416"/>
      <c r="U21" s="416"/>
      <c r="V21" s="416"/>
      <c r="W21" s="416"/>
      <c r="X21" s="416"/>
      <c r="Y21" s="416"/>
      <c r="Z21" s="416"/>
      <c r="AA21" s="416"/>
      <c r="AB21" s="416"/>
      <c r="AC21" s="416"/>
      <c r="AD21" s="416"/>
      <c r="AE21" s="416"/>
      <c r="AF21" s="416"/>
      <c r="AG21" s="416"/>
      <c r="AH21" s="416"/>
      <c r="AI21" s="416"/>
    </row>
    <row r="22" spans="1:35" ht="24.4" customHeight="1">
      <c r="A22" s="416"/>
      <c r="B22" s="172"/>
      <c r="D22" s="405"/>
      <c r="E22" s="406"/>
      <c r="F22" s="406"/>
      <c r="S22" s="173"/>
      <c r="T22" s="416"/>
      <c r="U22" s="416"/>
      <c r="V22" s="416"/>
      <c r="W22" s="416"/>
      <c r="X22" s="416"/>
      <c r="Y22" s="416"/>
      <c r="Z22" s="416"/>
      <c r="AA22" s="416"/>
      <c r="AB22" s="416"/>
      <c r="AC22" s="416"/>
      <c r="AD22" s="416"/>
      <c r="AE22" s="416"/>
      <c r="AF22" s="416"/>
      <c r="AG22" s="416"/>
      <c r="AH22" s="416"/>
      <c r="AI22" s="416"/>
    </row>
    <row r="23" spans="1:35" ht="24.4" customHeight="1">
      <c r="A23" s="416"/>
      <c r="B23" s="172"/>
      <c r="D23" s="405"/>
      <c r="E23" s="406"/>
      <c r="F23" s="406"/>
      <c r="S23" s="173"/>
      <c r="T23" s="416"/>
      <c r="U23" s="416"/>
      <c r="V23" s="416"/>
      <c r="W23" s="416"/>
      <c r="X23" s="416"/>
      <c r="Y23" s="416"/>
      <c r="Z23" s="416"/>
      <c r="AA23" s="416"/>
      <c r="AB23" s="416"/>
      <c r="AC23" s="416"/>
      <c r="AD23" s="416"/>
      <c r="AE23" s="416"/>
      <c r="AF23" s="416"/>
      <c r="AG23" s="416"/>
      <c r="AH23" s="416"/>
      <c r="AI23" s="416"/>
    </row>
    <row r="24" spans="1:35" ht="24.4" customHeight="1">
      <c r="A24" s="416"/>
      <c r="B24" s="172"/>
      <c r="D24" s="405"/>
      <c r="E24" s="406"/>
      <c r="F24" s="406"/>
      <c r="S24" s="173"/>
      <c r="T24" s="416"/>
      <c r="U24" s="416"/>
      <c r="V24" s="416"/>
      <c r="W24" s="416"/>
      <c r="X24" s="416"/>
      <c r="Y24" s="416"/>
      <c r="Z24" s="416"/>
      <c r="AA24" s="416"/>
      <c r="AB24" s="416"/>
      <c r="AC24" s="416"/>
      <c r="AD24" s="416"/>
      <c r="AE24" s="416"/>
      <c r="AF24" s="416"/>
      <c r="AG24" s="416"/>
      <c r="AH24" s="416"/>
      <c r="AI24" s="416"/>
    </row>
    <row r="25" spans="1:35" ht="24.4" customHeight="1">
      <c r="A25" s="416"/>
      <c r="B25" s="172"/>
      <c r="D25" s="405"/>
      <c r="E25" s="406"/>
      <c r="F25" s="406"/>
      <c r="S25" s="173"/>
      <c r="T25" s="416"/>
      <c r="U25" s="416"/>
      <c r="V25" s="416"/>
      <c r="W25" s="416"/>
      <c r="X25" s="416"/>
      <c r="Y25" s="416"/>
      <c r="Z25" s="416"/>
      <c r="AA25" s="416"/>
      <c r="AB25" s="416"/>
      <c r="AC25" s="416"/>
      <c r="AD25" s="416"/>
      <c r="AE25" s="416"/>
      <c r="AF25" s="416"/>
      <c r="AG25" s="416"/>
      <c r="AH25" s="416"/>
      <c r="AI25" s="416"/>
    </row>
    <row r="26" spans="1:35" ht="24.4" customHeight="1">
      <c r="A26" s="416"/>
      <c r="B26" s="172"/>
      <c r="D26" s="405"/>
      <c r="E26" s="406"/>
      <c r="F26" s="406"/>
      <c r="S26" s="173"/>
      <c r="T26" s="416"/>
      <c r="U26" s="416"/>
      <c r="V26" s="416"/>
      <c r="W26" s="416"/>
      <c r="X26" s="416"/>
      <c r="Y26" s="416"/>
      <c r="Z26" s="416"/>
      <c r="AA26" s="416"/>
      <c r="AB26" s="416"/>
      <c r="AC26" s="416"/>
      <c r="AD26" s="416"/>
      <c r="AE26" s="416"/>
      <c r="AF26" s="416"/>
      <c r="AG26" s="416"/>
      <c r="AH26" s="416"/>
      <c r="AI26" s="416"/>
    </row>
    <row r="27" spans="1:35" ht="24.4" customHeight="1">
      <c r="A27" s="416"/>
      <c r="B27" s="174"/>
      <c r="C27" s="175"/>
      <c r="D27" s="413"/>
      <c r="E27" s="414"/>
      <c r="F27" s="414"/>
      <c r="G27" s="175"/>
      <c r="H27" s="175"/>
      <c r="I27" s="175"/>
      <c r="J27" s="175"/>
      <c r="K27" s="175"/>
      <c r="L27" s="175"/>
      <c r="M27" s="175"/>
      <c r="N27" s="175"/>
      <c r="O27" s="175"/>
      <c r="P27" s="175"/>
      <c r="Q27" s="175"/>
      <c r="R27" s="175"/>
      <c r="S27" s="176"/>
      <c r="T27" s="416"/>
      <c r="U27" s="416"/>
      <c r="V27" s="416"/>
      <c r="W27" s="416"/>
      <c r="X27" s="416"/>
      <c r="Y27" s="416"/>
      <c r="Z27" s="416"/>
      <c r="AA27" s="416"/>
      <c r="AB27" s="416"/>
      <c r="AC27" s="416"/>
      <c r="AD27" s="416"/>
      <c r="AE27" s="416"/>
      <c r="AF27" s="416"/>
      <c r="AG27" s="416"/>
      <c r="AH27" s="416"/>
      <c r="AI27" s="416"/>
    </row>
    <row r="28" spans="1:35" ht="24.4" customHeight="1">
      <c r="A28" s="416"/>
      <c r="B28" s="416"/>
      <c r="C28" s="416"/>
      <c r="D28" s="419"/>
      <c r="E28" s="420"/>
      <c r="F28" s="420"/>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row>
    <row r="29" spans="1:35" ht="24.4" customHeight="1">
      <c r="A29" s="416"/>
      <c r="B29" s="416"/>
      <c r="C29" s="416"/>
      <c r="D29" s="419"/>
      <c r="E29" s="420"/>
      <c r="F29" s="420"/>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row>
    <row r="30" spans="1:35" ht="24.4" customHeight="1">
      <c r="A30" s="416"/>
      <c r="B30" s="416"/>
      <c r="C30" s="416"/>
      <c r="D30" s="419"/>
      <c r="E30" s="420"/>
      <c r="F30" s="420"/>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row>
    <row r="31" spans="1:35" ht="24.4" customHeight="1">
      <c r="A31" s="416"/>
      <c r="B31" s="416"/>
      <c r="C31" s="416"/>
      <c r="D31" s="419"/>
      <c r="E31" s="420"/>
      <c r="F31" s="420"/>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row>
    <row r="32" spans="1:35" ht="24.4" customHeight="1">
      <c r="A32" s="416"/>
      <c r="B32" s="416"/>
      <c r="C32" s="416"/>
      <c r="D32" s="419"/>
      <c r="E32" s="420"/>
      <c r="F32" s="420"/>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1:35" ht="24.4" customHeight="1">
      <c r="A33" s="416"/>
      <c r="B33" s="416"/>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row>
    <row r="34" spans="1:35" ht="24.4" customHeight="1">
      <c r="A34" s="416"/>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row>
    <row r="35" spans="1:35" ht="24.4" customHeight="1">
      <c r="A35" s="416"/>
      <c r="B35" s="416"/>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row>
    <row r="36" spans="1:35" ht="24.4" customHeight="1">
      <c r="A36" s="416"/>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row>
    <row r="37" spans="1:35" ht="24.4" customHeight="1">
      <c r="A37" s="416"/>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row>
    <row r="38" spans="1:35" ht="24.4" customHeight="1">
      <c r="A38" s="416"/>
      <c r="B38" s="416"/>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row>
    <row r="39" spans="1:35" ht="24.4" customHeight="1">
      <c r="A39" s="416"/>
      <c r="B39" s="416"/>
      <c r="C39" s="416"/>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row>
    <row r="40" spans="1:35" ht="24.4" customHeight="1">
      <c r="A40" s="416"/>
      <c r="B40" s="416"/>
      <c r="C40" s="416"/>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row>
    <row r="41" spans="1:35" ht="24.4" customHeight="1">
      <c r="A41" s="416"/>
      <c r="B41" s="416"/>
      <c r="C41" s="416"/>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row>
    <row r="42" spans="1:35" ht="24.4" customHeight="1">
      <c r="A42" s="416"/>
      <c r="B42" s="416"/>
      <c r="C42" s="416"/>
      <c r="D42" s="416"/>
      <c r="E42" s="416"/>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16"/>
      <c r="AH42" s="416"/>
      <c r="AI42" s="416"/>
    </row>
    <row r="43" spans="1:35" ht="24.4" customHeight="1">
      <c r="A43" s="416"/>
      <c r="B43" s="416"/>
      <c r="C43" s="416"/>
      <c r="D43" s="416"/>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6"/>
      <c r="AH43" s="416"/>
      <c r="AI43" s="416"/>
    </row>
    <row r="44" spans="1:35" ht="24.4" customHeight="1">
      <c r="A44" s="416"/>
      <c r="B44" s="416"/>
      <c r="C44" s="416"/>
      <c r="D44" s="416"/>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row>
    <row r="45" spans="1:35" ht="24.4" customHeight="1">
      <c r="A45" s="416"/>
      <c r="B45" s="416"/>
      <c r="C45" s="416"/>
      <c r="D45" s="416"/>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c r="AF45" s="416"/>
      <c r="AG45" s="416"/>
      <c r="AH45" s="416"/>
      <c r="AI45" s="416"/>
    </row>
    <row r="46" spans="1:35" ht="24.4" customHeight="1">
      <c r="A46" s="416"/>
      <c r="B46" s="416"/>
      <c r="C46" s="416"/>
      <c r="D46" s="416"/>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row>
    <row r="47" spans="1:35" ht="24.4" customHeight="1">
      <c r="A47" s="416"/>
      <c r="B47" s="416"/>
      <c r="C47" s="416"/>
      <c r="D47" s="416"/>
      <c r="E47" s="416"/>
      <c r="F47" s="416"/>
      <c r="G47" s="416"/>
      <c r="H47" s="416"/>
      <c r="I47" s="416"/>
      <c r="J47" s="416"/>
      <c r="K47" s="416"/>
      <c r="L47" s="416"/>
      <c r="M47" s="416"/>
      <c r="N47" s="416"/>
      <c r="O47" s="416"/>
      <c r="P47" s="416"/>
      <c r="Q47" s="416"/>
      <c r="R47" s="416"/>
      <c r="S47" s="416"/>
      <c r="T47" s="416"/>
      <c r="U47" s="416"/>
      <c r="V47" s="416"/>
      <c r="W47" s="416"/>
      <c r="X47" s="416"/>
      <c r="Y47" s="416"/>
      <c r="Z47" s="416"/>
      <c r="AA47" s="416"/>
      <c r="AB47" s="416"/>
      <c r="AC47" s="416"/>
      <c r="AD47" s="416"/>
      <c r="AE47" s="416"/>
      <c r="AF47" s="416"/>
      <c r="AG47" s="416"/>
      <c r="AH47" s="416"/>
      <c r="AI47" s="416"/>
    </row>
    <row r="48" spans="1:35" ht="24.4" customHeight="1">
      <c r="A48" s="416"/>
      <c r="B48" s="416"/>
      <c r="C48" s="416"/>
      <c r="D48" s="416"/>
      <c r="E48" s="416"/>
      <c r="F48" s="416"/>
      <c r="G48" s="416"/>
      <c r="H48" s="416"/>
      <c r="I48" s="416"/>
      <c r="J48" s="416"/>
      <c r="K48" s="416"/>
      <c r="L48" s="416"/>
      <c r="M48" s="416"/>
      <c r="N48" s="416"/>
      <c r="O48" s="416"/>
      <c r="P48" s="416"/>
      <c r="Q48" s="416"/>
      <c r="R48" s="416"/>
      <c r="S48" s="416"/>
      <c r="T48" s="416"/>
      <c r="U48" s="416"/>
      <c r="V48" s="416"/>
      <c r="W48" s="416"/>
      <c r="X48" s="416"/>
      <c r="Y48" s="416"/>
      <c r="Z48" s="416"/>
      <c r="AA48" s="416"/>
      <c r="AB48" s="416"/>
      <c r="AC48" s="416"/>
      <c r="AD48" s="416"/>
      <c r="AE48" s="416"/>
      <c r="AF48" s="416"/>
      <c r="AG48" s="416"/>
      <c r="AH48" s="416"/>
      <c r="AI48" s="416"/>
    </row>
    <row r="49" spans="1:35" ht="24.4" customHeight="1">
      <c r="A49" s="416"/>
      <c r="B49" s="416"/>
      <c r="C49" s="416"/>
      <c r="D49" s="416"/>
      <c r="E49" s="416"/>
      <c r="F49" s="416"/>
      <c r="G49" s="416"/>
      <c r="H49" s="416"/>
      <c r="I49" s="416"/>
      <c r="J49" s="416"/>
      <c r="K49" s="416"/>
      <c r="L49" s="416"/>
      <c r="M49" s="416"/>
      <c r="N49" s="416"/>
      <c r="O49" s="416"/>
      <c r="P49" s="416"/>
      <c r="Q49" s="416"/>
      <c r="R49" s="416"/>
      <c r="S49" s="416"/>
      <c r="T49" s="416"/>
      <c r="U49" s="416"/>
      <c r="V49" s="416"/>
      <c r="W49" s="416"/>
      <c r="X49" s="416"/>
      <c r="Y49" s="416"/>
      <c r="Z49" s="416"/>
      <c r="AA49" s="416"/>
      <c r="AB49" s="416"/>
      <c r="AC49" s="416"/>
      <c r="AD49" s="416"/>
      <c r="AE49" s="416"/>
      <c r="AF49" s="416"/>
      <c r="AG49" s="416"/>
      <c r="AH49" s="416"/>
      <c r="AI49" s="416"/>
    </row>
    <row r="50" spans="1:35" ht="24.4" customHeight="1">
      <c r="A50" s="416"/>
      <c r="B50" s="416"/>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6"/>
      <c r="AA50" s="416"/>
      <c r="AB50" s="416"/>
      <c r="AC50" s="416"/>
      <c r="AD50" s="416"/>
      <c r="AE50" s="416"/>
      <c r="AF50" s="416"/>
      <c r="AG50" s="416"/>
      <c r="AH50" s="416"/>
      <c r="AI50" s="416"/>
    </row>
    <row r="51" spans="1:35" ht="24.4" customHeight="1">
      <c r="A51" s="416"/>
      <c r="B51" s="416"/>
      <c r="C51" s="416"/>
      <c r="D51" s="416"/>
      <c r="E51" s="416"/>
      <c r="F51" s="416"/>
      <c r="G51" s="416"/>
      <c r="H51" s="416"/>
      <c r="I51" s="416"/>
      <c r="J51" s="416"/>
      <c r="K51" s="416"/>
      <c r="L51" s="416"/>
      <c r="M51" s="416"/>
      <c r="N51" s="416"/>
      <c r="O51" s="416"/>
      <c r="P51" s="416"/>
      <c r="Q51" s="416"/>
      <c r="R51" s="416"/>
      <c r="S51" s="416"/>
      <c r="T51" s="416"/>
      <c r="U51" s="416"/>
      <c r="V51" s="416"/>
      <c r="W51" s="416"/>
      <c r="X51" s="416"/>
      <c r="Y51" s="416"/>
      <c r="Z51" s="416"/>
      <c r="AA51" s="416"/>
      <c r="AB51" s="416"/>
      <c r="AC51" s="416"/>
      <c r="AD51" s="416"/>
      <c r="AE51" s="416"/>
      <c r="AF51" s="416"/>
      <c r="AG51" s="416"/>
      <c r="AH51" s="416"/>
      <c r="AI51" s="416"/>
    </row>
  </sheetData>
  <sheetProtection algorithmName="SHA-512" hashValue="Zj91Alup+OmNKa6KvRtaQQNeZxSsrBnxBqG6toT1klgHSTC12zTyz+CsrTQ6SFJVd8AI1cZhti0YsNnDz4xHJg==" saltValue="ZYoCTe052wM6Zox9hG4Nww==" spinCount="100000" sheet="1" objects="1" scenarios="1"/>
  <mergeCells count="4">
    <mergeCell ref="L6:N6"/>
    <mergeCell ref="L7:L8"/>
    <mergeCell ref="M7:M8"/>
    <mergeCell ref="N7:N8"/>
  </mergeCells>
  <phoneticPr fontId="1"/>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39" r:id="rId4" name="Button 19">
              <controlPr defaultSize="0" print="0" autoFill="0" autoPict="0" macro="[0]!従業員情報フォーム表示">
                <anchor moveWithCells="1" sizeWithCells="1">
                  <from>
                    <xdr:col>10</xdr:col>
                    <xdr:colOff>257175</xdr:colOff>
                    <xdr:row>11</xdr:row>
                    <xdr:rowOff>76200</xdr:rowOff>
                  </from>
                  <to>
                    <xdr:col>13</xdr:col>
                    <xdr:colOff>1057275</xdr:colOff>
                    <xdr:row>15</xdr:row>
                    <xdr:rowOff>142875</xdr:rowOff>
                  </to>
                </anchor>
              </controlPr>
            </control>
          </mc:Choice>
        </mc:AlternateContent>
        <mc:AlternateContent xmlns:mc="http://schemas.openxmlformats.org/markup-compatibility/2006">
          <mc:Choice Requires="x14">
            <control shapeId="5140" r:id="rId5" name="Button 20">
              <controlPr defaultSize="0" print="0" autoFill="0" autoPict="0" macro="[0]!ID1を表示">
                <anchor moveWithCells="1" sizeWithCells="1">
                  <from>
                    <xdr:col>2</xdr:col>
                    <xdr:colOff>9525</xdr:colOff>
                    <xdr:row>4</xdr:row>
                    <xdr:rowOff>9525</xdr:rowOff>
                  </from>
                  <to>
                    <xdr:col>2</xdr:col>
                    <xdr:colOff>704850</xdr:colOff>
                    <xdr:row>4</xdr:row>
                    <xdr:rowOff>295275</xdr:rowOff>
                  </to>
                </anchor>
              </controlPr>
            </control>
          </mc:Choice>
        </mc:AlternateContent>
        <mc:AlternateContent xmlns:mc="http://schemas.openxmlformats.org/markup-compatibility/2006">
          <mc:Choice Requires="x14">
            <control shapeId="5141" r:id="rId6" name="Button 21">
              <controlPr defaultSize="0" print="0" autoFill="0" autoPict="0" macro="[0]!ボタン20_Click">
                <anchor moveWithCells="1" sizeWithCells="1">
                  <from>
                    <xdr:col>2</xdr:col>
                    <xdr:colOff>9525</xdr:colOff>
                    <xdr:row>5</xdr:row>
                    <xdr:rowOff>9525</xdr:rowOff>
                  </from>
                  <to>
                    <xdr:col>2</xdr:col>
                    <xdr:colOff>704850</xdr:colOff>
                    <xdr:row>5</xdr:row>
                    <xdr:rowOff>295275</xdr:rowOff>
                  </to>
                </anchor>
              </controlPr>
            </control>
          </mc:Choice>
        </mc:AlternateContent>
        <mc:AlternateContent xmlns:mc="http://schemas.openxmlformats.org/markup-compatibility/2006">
          <mc:Choice Requires="x14">
            <control shapeId="5142" r:id="rId7" name="Button 22">
              <controlPr defaultSize="0" print="0" autoFill="0" autoPict="0" macro="[0]!ボタン20_Click">
                <anchor moveWithCells="1" sizeWithCells="1">
                  <from>
                    <xdr:col>2</xdr:col>
                    <xdr:colOff>9525</xdr:colOff>
                    <xdr:row>6</xdr:row>
                    <xdr:rowOff>9525</xdr:rowOff>
                  </from>
                  <to>
                    <xdr:col>2</xdr:col>
                    <xdr:colOff>704850</xdr:colOff>
                    <xdr:row>6</xdr:row>
                    <xdr:rowOff>295275</xdr:rowOff>
                  </to>
                </anchor>
              </controlPr>
            </control>
          </mc:Choice>
        </mc:AlternateContent>
        <mc:AlternateContent xmlns:mc="http://schemas.openxmlformats.org/markup-compatibility/2006">
          <mc:Choice Requires="x14">
            <control shapeId="5143" r:id="rId8" name="Button 23">
              <controlPr defaultSize="0" print="0" autoFill="0" autoPict="0" macro="[0]!ボタン20_Click">
                <anchor moveWithCells="1" sizeWithCells="1">
                  <from>
                    <xdr:col>2</xdr:col>
                    <xdr:colOff>9525</xdr:colOff>
                    <xdr:row>7</xdr:row>
                    <xdr:rowOff>9525</xdr:rowOff>
                  </from>
                  <to>
                    <xdr:col>2</xdr:col>
                    <xdr:colOff>704850</xdr:colOff>
                    <xdr:row>7</xdr:row>
                    <xdr:rowOff>295275</xdr:rowOff>
                  </to>
                </anchor>
              </controlPr>
            </control>
          </mc:Choice>
        </mc:AlternateContent>
        <mc:AlternateContent xmlns:mc="http://schemas.openxmlformats.org/markup-compatibility/2006">
          <mc:Choice Requires="x14">
            <control shapeId="5144" r:id="rId9" name="Button 24">
              <controlPr defaultSize="0" print="0" autoFill="0" autoPict="0" macro="[0]!ID5を表示">
                <anchor moveWithCells="1" sizeWithCells="1">
                  <from>
                    <xdr:col>2</xdr:col>
                    <xdr:colOff>9525</xdr:colOff>
                    <xdr:row>8</xdr:row>
                    <xdr:rowOff>9525</xdr:rowOff>
                  </from>
                  <to>
                    <xdr:col>2</xdr:col>
                    <xdr:colOff>704850</xdr:colOff>
                    <xdr:row>8</xdr:row>
                    <xdr:rowOff>295275</xdr:rowOff>
                  </to>
                </anchor>
              </controlPr>
            </control>
          </mc:Choice>
        </mc:AlternateContent>
        <mc:AlternateContent xmlns:mc="http://schemas.openxmlformats.org/markup-compatibility/2006">
          <mc:Choice Requires="x14">
            <control shapeId="5145" r:id="rId10" name="Button 25">
              <controlPr defaultSize="0" print="0" autoFill="0" autoPict="0" macro="[0]!ID6を表示">
                <anchor moveWithCells="1" sizeWithCells="1">
                  <from>
                    <xdr:col>2</xdr:col>
                    <xdr:colOff>9525</xdr:colOff>
                    <xdr:row>9</xdr:row>
                    <xdr:rowOff>9525</xdr:rowOff>
                  </from>
                  <to>
                    <xdr:col>2</xdr:col>
                    <xdr:colOff>704850</xdr:colOff>
                    <xdr:row>9</xdr:row>
                    <xdr:rowOff>295275</xdr:rowOff>
                  </to>
                </anchor>
              </controlPr>
            </control>
          </mc:Choice>
        </mc:AlternateContent>
        <mc:AlternateContent xmlns:mc="http://schemas.openxmlformats.org/markup-compatibility/2006">
          <mc:Choice Requires="x14">
            <control shapeId="5147" r:id="rId11" name="Button 27">
              <controlPr defaultSize="0" print="0" autoFill="0" autoPict="0" macro="[0]!ID2を表示">
                <anchor moveWithCells="1" sizeWithCells="1">
                  <from>
                    <xdr:col>2</xdr:col>
                    <xdr:colOff>9525</xdr:colOff>
                    <xdr:row>5</xdr:row>
                    <xdr:rowOff>28575</xdr:rowOff>
                  </from>
                  <to>
                    <xdr:col>2</xdr:col>
                    <xdr:colOff>704850</xdr:colOff>
                    <xdr:row>5</xdr:row>
                    <xdr:rowOff>314325</xdr:rowOff>
                  </to>
                </anchor>
              </controlPr>
            </control>
          </mc:Choice>
        </mc:AlternateContent>
        <mc:AlternateContent xmlns:mc="http://schemas.openxmlformats.org/markup-compatibility/2006">
          <mc:Choice Requires="x14">
            <control shapeId="5148" r:id="rId12" name="Button 28">
              <controlPr defaultSize="0" print="0" autoFill="0" autoPict="0" macro="[0]!ID3を表示">
                <anchor moveWithCells="1" sizeWithCells="1">
                  <from>
                    <xdr:col>2</xdr:col>
                    <xdr:colOff>9525</xdr:colOff>
                    <xdr:row>6</xdr:row>
                    <xdr:rowOff>28575</xdr:rowOff>
                  </from>
                  <to>
                    <xdr:col>2</xdr:col>
                    <xdr:colOff>704850</xdr:colOff>
                    <xdr:row>6</xdr:row>
                    <xdr:rowOff>314325</xdr:rowOff>
                  </to>
                </anchor>
              </controlPr>
            </control>
          </mc:Choice>
        </mc:AlternateContent>
        <mc:AlternateContent xmlns:mc="http://schemas.openxmlformats.org/markup-compatibility/2006">
          <mc:Choice Requires="x14">
            <control shapeId="5149" r:id="rId13" name="Button 29">
              <controlPr defaultSize="0" print="0" autoFill="0" autoPict="0" macro="[0]!ID4を表示">
                <anchor moveWithCells="1" sizeWithCells="1">
                  <from>
                    <xdr:col>2</xdr:col>
                    <xdr:colOff>9525</xdr:colOff>
                    <xdr:row>7</xdr:row>
                    <xdr:rowOff>28575</xdr:rowOff>
                  </from>
                  <to>
                    <xdr:col>2</xdr:col>
                    <xdr:colOff>704850</xdr:colOff>
                    <xdr:row>7</xdr:row>
                    <xdr:rowOff>314325</xdr:rowOff>
                  </to>
                </anchor>
              </controlPr>
            </control>
          </mc:Choice>
        </mc:AlternateContent>
        <mc:AlternateContent xmlns:mc="http://schemas.openxmlformats.org/markup-compatibility/2006">
          <mc:Choice Requires="x14">
            <control shapeId="5156" r:id="rId14" name="Button 36">
              <controlPr defaultSize="0" print="0" autoFill="0" autoPict="0" macro="[0]!ID11を表示">
                <anchor moveWithCells="1" sizeWithCells="1">
                  <from>
                    <xdr:col>2</xdr:col>
                    <xdr:colOff>9525</xdr:colOff>
                    <xdr:row>14</xdr:row>
                    <xdr:rowOff>9525</xdr:rowOff>
                  </from>
                  <to>
                    <xdr:col>2</xdr:col>
                    <xdr:colOff>704850</xdr:colOff>
                    <xdr:row>14</xdr:row>
                    <xdr:rowOff>295275</xdr:rowOff>
                  </to>
                </anchor>
              </controlPr>
            </control>
          </mc:Choice>
        </mc:AlternateContent>
        <mc:AlternateContent xmlns:mc="http://schemas.openxmlformats.org/markup-compatibility/2006">
          <mc:Choice Requires="x14">
            <control shapeId="5157" r:id="rId15" name="Button 37">
              <controlPr defaultSize="0" print="0" autoFill="0" autoPict="0" macro="[0]!ID12を表示">
                <anchor moveWithCells="1" sizeWithCells="1">
                  <from>
                    <xdr:col>2</xdr:col>
                    <xdr:colOff>9525</xdr:colOff>
                    <xdr:row>15</xdr:row>
                    <xdr:rowOff>9525</xdr:rowOff>
                  </from>
                  <to>
                    <xdr:col>2</xdr:col>
                    <xdr:colOff>704850</xdr:colOff>
                    <xdr:row>15</xdr:row>
                    <xdr:rowOff>295275</xdr:rowOff>
                  </to>
                </anchor>
              </controlPr>
            </control>
          </mc:Choice>
        </mc:AlternateContent>
        <mc:AlternateContent xmlns:mc="http://schemas.openxmlformats.org/markup-compatibility/2006">
          <mc:Choice Requires="x14">
            <control shapeId="5158" r:id="rId16" name="Button 38">
              <controlPr defaultSize="0" print="0" autoFill="0" autoPict="0" macro="[0]!ID7を表示">
                <anchor moveWithCells="1" sizeWithCells="1">
                  <from>
                    <xdr:col>2</xdr:col>
                    <xdr:colOff>9525</xdr:colOff>
                    <xdr:row>10</xdr:row>
                    <xdr:rowOff>28575</xdr:rowOff>
                  </from>
                  <to>
                    <xdr:col>2</xdr:col>
                    <xdr:colOff>704850</xdr:colOff>
                    <xdr:row>11</xdr:row>
                    <xdr:rowOff>0</xdr:rowOff>
                  </to>
                </anchor>
              </controlPr>
            </control>
          </mc:Choice>
        </mc:AlternateContent>
        <mc:AlternateContent xmlns:mc="http://schemas.openxmlformats.org/markup-compatibility/2006">
          <mc:Choice Requires="x14">
            <control shapeId="5159" r:id="rId17" name="Button 39">
              <controlPr defaultSize="0" print="0" autoFill="0" autoPict="0" macro="[0]!ID8を表示">
                <anchor moveWithCells="1" sizeWithCells="1">
                  <from>
                    <xdr:col>2</xdr:col>
                    <xdr:colOff>9525</xdr:colOff>
                    <xdr:row>11</xdr:row>
                    <xdr:rowOff>28575</xdr:rowOff>
                  </from>
                  <to>
                    <xdr:col>2</xdr:col>
                    <xdr:colOff>704850</xdr:colOff>
                    <xdr:row>12</xdr:row>
                    <xdr:rowOff>0</xdr:rowOff>
                  </to>
                </anchor>
              </controlPr>
            </control>
          </mc:Choice>
        </mc:AlternateContent>
        <mc:AlternateContent xmlns:mc="http://schemas.openxmlformats.org/markup-compatibility/2006">
          <mc:Choice Requires="x14">
            <control shapeId="5160" r:id="rId18" name="Button 40">
              <controlPr defaultSize="0" print="0" autoFill="0" autoPict="0" macro="[0]!ID9を表示">
                <anchor moveWithCells="1" sizeWithCells="1">
                  <from>
                    <xdr:col>2</xdr:col>
                    <xdr:colOff>9525</xdr:colOff>
                    <xdr:row>12</xdr:row>
                    <xdr:rowOff>28575</xdr:rowOff>
                  </from>
                  <to>
                    <xdr:col>2</xdr:col>
                    <xdr:colOff>704850</xdr:colOff>
                    <xdr:row>13</xdr:row>
                    <xdr:rowOff>0</xdr:rowOff>
                  </to>
                </anchor>
              </controlPr>
            </control>
          </mc:Choice>
        </mc:AlternateContent>
        <mc:AlternateContent xmlns:mc="http://schemas.openxmlformats.org/markup-compatibility/2006">
          <mc:Choice Requires="x14">
            <control shapeId="5161" r:id="rId19" name="Button 41">
              <controlPr defaultSize="0" print="0" autoFill="0" autoPict="0" macro="[0]!ID10を表示">
                <anchor moveWithCells="1" sizeWithCells="1">
                  <from>
                    <xdr:col>2</xdr:col>
                    <xdr:colOff>9525</xdr:colOff>
                    <xdr:row>13</xdr:row>
                    <xdr:rowOff>28575</xdr:rowOff>
                  </from>
                  <to>
                    <xdr:col>2</xdr:col>
                    <xdr:colOff>704850</xdr:colOff>
                    <xdr:row>14</xdr:row>
                    <xdr:rowOff>0</xdr:rowOff>
                  </to>
                </anchor>
              </controlPr>
            </control>
          </mc:Choice>
        </mc:AlternateContent>
        <mc:AlternateContent xmlns:mc="http://schemas.openxmlformats.org/markup-compatibility/2006">
          <mc:Choice Requires="x14">
            <control shapeId="5162" r:id="rId20" name="Button 42">
              <controlPr defaultSize="0" print="0" autoFill="0" autoPict="0" macro="[0]!ID14を表示">
                <anchor moveWithCells="1" sizeWithCells="1">
                  <from>
                    <xdr:col>2</xdr:col>
                    <xdr:colOff>9525</xdr:colOff>
                    <xdr:row>17</xdr:row>
                    <xdr:rowOff>9525</xdr:rowOff>
                  </from>
                  <to>
                    <xdr:col>2</xdr:col>
                    <xdr:colOff>704850</xdr:colOff>
                    <xdr:row>17</xdr:row>
                    <xdr:rowOff>295275</xdr:rowOff>
                  </to>
                </anchor>
              </controlPr>
            </control>
          </mc:Choice>
        </mc:AlternateContent>
        <mc:AlternateContent xmlns:mc="http://schemas.openxmlformats.org/markup-compatibility/2006">
          <mc:Choice Requires="x14">
            <control shapeId="5163" r:id="rId21" name="Button 43">
              <controlPr defaultSize="0" print="0" autoFill="0" autoPict="0" macro="[0]!ID15を表示">
                <anchor moveWithCells="1" sizeWithCells="1">
                  <from>
                    <xdr:col>2</xdr:col>
                    <xdr:colOff>9525</xdr:colOff>
                    <xdr:row>18</xdr:row>
                    <xdr:rowOff>9525</xdr:rowOff>
                  </from>
                  <to>
                    <xdr:col>2</xdr:col>
                    <xdr:colOff>704850</xdr:colOff>
                    <xdr:row>18</xdr:row>
                    <xdr:rowOff>295275</xdr:rowOff>
                  </to>
                </anchor>
              </controlPr>
            </control>
          </mc:Choice>
        </mc:AlternateContent>
        <mc:AlternateContent xmlns:mc="http://schemas.openxmlformats.org/markup-compatibility/2006">
          <mc:Choice Requires="x14">
            <control shapeId="5164" r:id="rId22" name="Button 44">
              <controlPr defaultSize="0" print="0" autoFill="0" autoPict="0" macro="[0]!ID13を表示">
                <anchor moveWithCells="1" sizeWithCells="1">
                  <from>
                    <xdr:col>2</xdr:col>
                    <xdr:colOff>9525</xdr:colOff>
                    <xdr:row>16</xdr:row>
                    <xdr:rowOff>28575</xdr:rowOff>
                  </from>
                  <to>
                    <xdr:col>2</xdr:col>
                    <xdr:colOff>704850</xdr:colOff>
                    <xdr:row>17</xdr:row>
                    <xdr:rowOff>0</xdr:rowOff>
                  </to>
                </anchor>
              </controlPr>
            </control>
          </mc:Choice>
        </mc:AlternateContent>
        <mc:AlternateContent xmlns:mc="http://schemas.openxmlformats.org/markup-compatibility/2006">
          <mc:Choice Requires="x14">
            <control shapeId="5180" r:id="rId23" name="Button 60">
              <controlPr defaultSize="0" print="0" autoFill="0" autoPict="0" macro="[0]!ID20を表示">
                <anchor moveWithCells="1" sizeWithCells="1">
                  <from>
                    <xdr:col>6</xdr:col>
                    <xdr:colOff>9525</xdr:colOff>
                    <xdr:row>8</xdr:row>
                    <xdr:rowOff>9525</xdr:rowOff>
                  </from>
                  <to>
                    <xdr:col>6</xdr:col>
                    <xdr:colOff>704850</xdr:colOff>
                    <xdr:row>8</xdr:row>
                    <xdr:rowOff>295275</xdr:rowOff>
                  </to>
                </anchor>
              </controlPr>
            </control>
          </mc:Choice>
        </mc:AlternateContent>
        <mc:AlternateContent xmlns:mc="http://schemas.openxmlformats.org/markup-compatibility/2006">
          <mc:Choice Requires="x14">
            <control shapeId="5181" r:id="rId24" name="Button 61">
              <controlPr defaultSize="0" print="0" autoFill="0" autoPict="0" macro="[0]!ID21を表示">
                <anchor moveWithCells="1" sizeWithCells="1">
                  <from>
                    <xdr:col>6</xdr:col>
                    <xdr:colOff>9525</xdr:colOff>
                    <xdr:row>9</xdr:row>
                    <xdr:rowOff>9525</xdr:rowOff>
                  </from>
                  <to>
                    <xdr:col>6</xdr:col>
                    <xdr:colOff>704850</xdr:colOff>
                    <xdr:row>9</xdr:row>
                    <xdr:rowOff>295275</xdr:rowOff>
                  </to>
                </anchor>
              </controlPr>
            </control>
          </mc:Choice>
        </mc:AlternateContent>
        <mc:AlternateContent xmlns:mc="http://schemas.openxmlformats.org/markup-compatibility/2006">
          <mc:Choice Requires="x14">
            <control shapeId="5182" r:id="rId25" name="Button 62">
              <controlPr defaultSize="0" print="0" autoFill="0" autoPict="0" macro="[0]!ID16を表示">
                <anchor moveWithCells="1" sizeWithCells="1">
                  <from>
                    <xdr:col>6</xdr:col>
                    <xdr:colOff>9525</xdr:colOff>
                    <xdr:row>4</xdr:row>
                    <xdr:rowOff>28575</xdr:rowOff>
                  </from>
                  <to>
                    <xdr:col>6</xdr:col>
                    <xdr:colOff>704850</xdr:colOff>
                    <xdr:row>5</xdr:row>
                    <xdr:rowOff>0</xdr:rowOff>
                  </to>
                </anchor>
              </controlPr>
            </control>
          </mc:Choice>
        </mc:AlternateContent>
        <mc:AlternateContent xmlns:mc="http://schemas.openxmlformats.org/markup-compatibility/2006">
          <mc:Choice Requires="x14">
            <control shapeId="5183" r:id="rId26" name="Button 63">
              <controlPr defaultSize="0" print="0" autoFill="0" autoPict="0" macro="[0]!ID17を表示">
                <anchor moveWithCells="1" sizeWithCells="1">
                  <from>
                    <xdr:col>6</xdr:col>
                    <xdr:colOff>9525</xdr:colOff>
                    <xdr:row>5</xdr:row>
                    <xdr:rowOff>28575</xdr:rowOff>
                  </from>
                  <to>
                    <xdr:col>6</xdr:col>
                    <xdr:colOff>704850</xdr:colOff>
                    <xdr:row>6</xdr:row>
                    <xdr:rowOff>0</xdr:rowOff>
                  </to>
                </anchor>
              </controlPr>
            </control>
          </mc:Choice>
        </mc:AlternateContent>
        <mc:AlternateContent xmlns:mc="http://schemas.openxmlformats.org/markup-compatibility/2006">
          <mc:Choice Requires="x14">
            <control shapeId="5184" r:id="rId27" name="Button 64">
              <controlPr defaultSize="0" print="0" autoFill="0" autoPict="0" macro="[0]!ID18を表示">
                <anchor moveWithCells="1" sizeWithCells="1">
                  <from>
                    <xdr:col>6</xdr:col>
                    <xdr:colOff>9525</xdr:colOff>
                    <xdr:row>6</xdr:row>
                    <xdr:rowOff>28575</xdr:rowOff>
                  </from>
                  <to>
                    <xdr:col>6</xdr:col>
                    <xdr:colOff>704850</xdr:colOff>
                    <xdr:row>7</xdr:row>
                    <xdr:rowOff>0</xdr:rowOff>
                  </to>
                </anchor>
              </controlPr>
            </control>
          </mc:Choice>
        </mc:AlternateContent>
        <mc:AlternateContent xmlns:mc="http://schemas.openxmlformats.org/markup-compatibility/2006">
          <mc:Choice Requires="x14">
            <control shapeId="5185" r:id="rId28" name="Button 65">
              <controlPr defaultSize="0" print="0" autoFill="0" autoPict="0" macro="[0]!ID19を表示">
                <anchor moveWithCells="1" sizeWithCells="1">
                  <from>
                    <xdr:col>6</xdr:col>
                    <xdr:colOff>9525</xdr:colOff>
                    <xdr:row>7</xdr:row>
                    <xdr:rowOff>28575</xdr:rowOff>
                  </from>
                  <to>
                    <xdr:col>6</xdr:col>
                    <xdr:colOff>704850</xdr:colOff>
                    <xdr:row>8</xdr:row>
                    <xdr:rowOff>0</xdr:rowOff>
                  </to>
                </anchor>
              </controlPr>
            </control>
          </mc:Choice>
        </mc:AlternateContent>
        <mc:AlternateContent xmlns:mc="http://schemas.openxmlformats.org/markup-compatibility/2006">
          <mc:Choice Requires="x14">
            <control shapeId="5186" r:id="rId29" name="Button 66">
              <controlPr defaultSize="0" print="0" autoFill="0" autoPict="0" macro="[0]!ID26を表示">
                <anchor moveWithCells="1" sizeWithCells="1">
                  <from>
                    <xdr:col>6</xdr:col>
                    <xdr:colOff>9525</xdr:colOff>
                    <xdr:row>14</xdr:row>
                    <xdr:rowOff>9525</xdr:rowOff>
                  </from>
                  <to>
                    <xdr:col>6</xdr:col>
                    <xdr:colOff>704850</xdr:colOff>
                    <xdr:row>14</xdr:row>
                    <xdr:rowOff>295275</xdr:rowOff>
                  </to>
                </anchor>
              </controlPr>
            </control>
          </mc:Choice>
        </mc:AlternateContent>
        <mc:AlternateContent xmlns:mc="http://schemas.openxmlformats.org/markup-compatibility/2006">
          <mc:Choice Requires="x14">
            <control shapeId="5187" r:id="rId30" name="Button 67">
              <controlPr defaultSize="0" print="0" autoFill="0" autoPict="0" macro="[0]!ID27を表示">
                <anchor moveWithCells="1" sizeWithCells="1">
                  <from>
                    <xdr:col>6</xdr:col>
                    <xdr:colOff>9525</xdr:colOff>
                    <xdr:row>15</xdr:row>
                    <xdr:rowOff>9525</xdr:rowOff>
                  </from>
                  <to>
                    <xdr:col>6</xdr:col>
                    <xdr:colOff>704850</xdr:colOff>
                    <xdr:row>15</xdr:row>
                    <xdr:rowOff>295275</xdr:rowOff>
                  </to>
                </anchor>
              </controlPr>
            </control>
          </mc:Choice>
        </mc:AlternateContent>
        <mc:AlternateContent xmlns:mc="http://schemas.openxmlformats.org/markup-compatibility/2006">
          <mc:Choice Requires="x14">
            <control shapeId="5188" r:id="rId31" name="Button 68">
              <controlPr defaultSize="0" print="0" autoFill="0" autoPict="0" macro="[0]!ID22を表示">
                <anchor moveWithCells="1" sizeWithCells="1">
                  <from>
                    <xdr:col>6</xdr:col>
                    <xdr:colOff>9525</xdr:colOff>
                    <xdr:row>10</xdr:row>
                    <xdr:rowOff>28575</xdr:rowOff>
                  </from>
                  <to>
                    <xdr:col>6</xdr:col>
                    <xdr:colOff>704850</xdr:colOff>
                    <xdr:row>11</xdr:row>
                    <xdr:rowOff>0</xdr:rowOff>
                  </to>
                </anchor>
              </controlPr>
            </control>
          </mc:Choice>
        </mc:AlternateContent>
        <mc:AlternateContent xmlns:mc="http://schemas.openxmlformats.org/markup-compatibility/2006">
          <mc:Choice Requires="x14">
            <control shapeId="5189" r:id="rId32" name="Button 69">
              <controlPr defaultSize="0" print="0" autoFill="0" autoPict="0" macro="[0]!ID23を表示">
                <anchor moveWithCells="1" sizeWithCells="1">
                  <from>
                    <xdr:col>6</xdr:col>
                    <xdr:colOff>9525</xdr:colOff>
                    <xdr:row>11</xdr:row>
                    <xdr:rowOff>28575</xdr:rowOff>
                  </from>
                  <to>
                    <xdr:col>6</xdr:col>
                    <xdr:colOff>704850</xdr:colOff>
                    <xdr:row>12</xdr:row>
                    <xdr:rowOff>0</xdr:rowOff>
                  </to>
                </anchor>
              </controlPr>
            </control>
          </mc:Choice>
        </mc:AlternateContent>
        <mc:AlternateContent xmlns:mc="http://schemas.openxmlformats.org/markup-compatibility/2006">
          <mc:Choice Requires="x14">
            <control shapeId="5190" r:id="rId33" name="Button 70">
              <controlPr defaultSize="0" print="0" autoFill="0" autoPict="0" macro="[0]!ID24を表示">
                <anchor moveWithCells="1" sizeWithCells="1">
                  <from>
                    <xdr:col>6</xdr:col>
                    <xdr:colOff>9525</xdr:colOff>
                    <xdr:row>12</xdr:row>
                    <xdr:rowOff>28575</xdr:rowOff>
                  </from>
                  <to>
                    <xdr:col>6</xdr:col>
                    <xdr:colOff>704850</xdr:colOff>
                    <xdr:row>13</xdr:row>
                    <xdr:rowOff>0</xdr:rowOff>
                  </to>
                </anchor>
              </controlPr>
            </control>
          </mc:Choice>
        </mc:AlternateContent>
        <mc:AlternateContent xmlns:mc="http://schemas.openxmlformats.org/markup-compatibility/2006">
          <mc:Choice Requires="x14">
            <control shapeId="5191" r:id="rId34" name="Button 71">
              <controlPr defaultSize="0" print="0" autoFill="0" autoPict="0" macro="[0]!ID25を表示">
                <anchor moveWithCells="1" sizeWithCells="1">
                  <from>
                    <xdr:col>6</xdr:col>
                    <xdr:colOff>9525</xdr:colOff>
                    <xdr:row>13</xdr:row>
                    <xdr:rowOff>28575</xdr:rowOff>
                  </from>
                  <to>
                    <xdr:col>6</xdr:col>
                    <xdr:colOff>704850</xdr:colOff>
                    <xdr:row>14</xdr:row>
                    <xdr:rowOff>0</xdr:rowOff>
                  </to>
                </anchor>
              </controlPr>
            </control>
          </mc:Choice>
        </mc:AlternateContent>
        <mc:AlternateContent xmlns:mc="http://schemas.openxmlformats.org/markup-compatibility/2006">
          <mc:Choice Requires="x14">
            <control shapeId="5192" r:id="rId35" name="Button 72">
              <controlPr defaultSize="0" print="0" autoFill="0" autoPict="0" macro="[0]!ID29を表示">
                <anchor moveWithCells="1" sizeWithCells="1">
                  <from>
                    <xdr:col>6</xdr:col>
                    <xdr:colOff>9525</xdr:colOff>
                    <xdr:row>17</xdr:row>
                    <xdr:rowOff>9525</xdr:rowOff>
                  </from>
                  <to>
                    <xdr:col>6</xdr:col>
                    <xdr:colOff>704850</xdr:colOff>
                    <xdr:row>17</xdr:row>
                    <xdr:rowOff>295275</xdr:rowOff>
                  </to>
                </anchor>
              </controlPr>
            </control>
          </mc:Choice>
        </mc:AlternateContent>
        <mc:AlternateContent xmlns:mc="http://schemas.openxmlformats.org/markup-compatibility/2006">
          <mc:Choice Requires="x14">
            <control shapeId="5193" r:id="rId36" name="Button 73">
              <controlPr defaultSize="0" print="0" autoFill="0" autoPict="0" macro="[0]!ID30を表示">
                <anchor moveWithCells="1" sizeWithCells="1">
                  <from>
                    <xdr:col>6</xdr:col>
                    <xdr:colOff>9525</xdr:colOff>
                    <xdr:row>18</xdr:row>
                    <xdr:rowOff>9525</xdr:rowOff>
                  </from>
                  <to>
                    <xdr:col>6</xdr:col>
                    <xdr:colOff>704850</xdr:colOff>
                    <xdr:row>18</xdr:row>
                    <xdr:rowOff>295275</xdr:rowOff>
                  </to>
                </anchor>
              </controlPr>
            </control>
          </mc:Choice>
        </mc:AlternateContent>
        <mc:AlternateContent xmlns:mc="http://schemas.openxmlformats.org/markup-compatibility/2006">
          <mc:Choice Requires="x14">
            <control shapeId="5194" r:id="rId37" name="Button 74">
              <controlPr defaultSize="0" print="0" autoFill="0" autoPict="0" macro="[0]!ID28を表示">
                <anchor moveWithCells="1" sizeWithCells="1">
                  <from>
                    <xdr:col>6</xdr:col>
                    <xdr:colOff>9525</xdr:colOff>
                    <xdr:row>16</xdr:row>
                    <xdr:rowOff>28575</xdr:rowOff>
                  </from>
                  <to>
                    <xdr:col>6</xdr:col>
                    <xdr:colOff>704850</xdr:colOff>
                    <xdr:row>17</xdr:row>
                    <xdr:rowOff>0</xdr:rowOff>
                  </to>
                </anchor>
              </controlPr>
            </control>
          </mc:Choice>
        </mc:AlternateContent>
        <mc:AlternateContent xmlns:mc="http://schemas.openxmlformats.org/markup-compatibility/2006">
          <mc:Choice Requires="x14">
            <control shapeId="5195" r:id="rId38" name="Button 75">
              <controlPr defaultSize="0" print="0" autoFill="0" autoPict="0" macro="[0]!Sheet13.従業員ID削除">
                <anchor moveWithCells="1" sizeWithCells="1">
                  <from>
                    <xdr:col>2</xdr:col>
                    <xdr:colOff>19050</xdr:colOff>
                    <xdr:row>20</xdr:row>
                    <xdr:rowOff>190500</xdr:rowOff>
                  </from>
                  <to>
                    <xdr:col>3</xdr:col>
                    <xdr:colOff>933450</xdr:colOff>
                    <xdr:row>22</xdr:row>
                    <xdr:rowOff>247650</xdr:rowOff>
                  </to>
                </anchor>
              </controlPr>
            </control>
          </mc:Choice>
        </mc:AlternateContent>
        <mc:AlternateContent xmlns:mc="http://schemas.openxmlformats.org/markup-compatibility/2006">
          <mc:Choice Requires="x14">
            <control shapeId="5198" r:id="rId39" name="Button 78">
              <controlPr defaultSize="0" print="0" autoFill="0" autoPict="0" macro="[0]!ライセンスデータシート表示">
                <anchor moveWithCells="1" sizeWithCells="1">
                  <from>
                    <xdr:col>15</xdr:col>
                    <xdr:colOff>638175</xdr:colOff>
                    <xdr:row>3</xdr:row>
                    <xdr:rowOff>114300</xdr:rowOff>
                  </from>
                  <to>
                    <xdr:col>18</xdr:col>
                    <xdr:colOff>209550</xdr:colOff>
                    <xdr:row>4</xdr:row>
                    <xdr:rowOff>285750</xdr:rowOff>
                  </to>
                </anchor>
              </controlPr>
            </control>
          </mc:Choice>
        </mc:AlternateContent>
        <mc:AlternateContent xmlns:mc="http://schemas.openxmlformats.org/markup-compatibility/2006">
          <mc:Choice Requires="x14">
            <control shapeId="5199" r:id="rId40" name="Button 79">
              <controlPr defaultSize="0" print="0" autoFill="0" autoPict="0" macro="[0]!源泉徴収簿シート表示">
                <anchor moveWithCells="1" sizeWithCells="1">
                  <from>
                    <xdr:col>15</xdr:col>
                    <xdr:colOff>638175</xdr:colOff>
                    <xdr:row>6</xdr:row>
                    <xdr:rowOff>0</xdr:rowOff>
                  </from>
                  <to>
                    <xdr:col>18</xdr:col>
                    <xdr:colOff>209550</xdr:colOff>
                    <xdr:row>7</xdr:row>
                    <xdr:rowOff>161925</xdr:rowOff>
                  </to>
                </anchor>
              </controlPr>
            </control>
          </mc:Choice>
        </mc:AlternateContent>
        <mc:AlternateContent xmlns:mc="http://schemas.openxmlformats.org/markup-compatibility/2006">
          <mc:Choice Requires="x14">
            <control shapeId="5200" r:id="rId41" name="Button 80">
              <controlPr defaultSize="0" print="0" autoFill="0" autoPict="0" macro="[0]!源泉徴収票シート表示">
                <anchor moveWithCells="1" sizeWithCells="1">
                  <from>
                    <xdr:col>15</xdr:col>
                    <xdr:colOff>638175</xdr:colOff>
                    <xdr:row>8</xdr:row>
                    <xdr:rowOff>19050</xdr:rowOff>
                  </from>
                  <to>
                    <xdr:col>18</xdr:col>
                    <xdr:colOff>209550</xdr:colOff>
                    <xdr:row>9</xdr:row>
                    <xdr:rowOff>180975</xdr:rowOff>
                  </to>
                </anchor>
              </controlPr>
            </control>
          </mc:Choice>
        </mc:AlternateContent>
        <mc:AlternateContent xmlns:mc="http://schemas.openxmlformats.org/markup-compatibility/2006">
          <mc:Choice Requires="x14">
            <control shapeId="5203" r:id="rId42" name="Button 83">
              <controlPr defaultSize="0" print="0" autoFill="0" autoPict="0" macro="[0]!集計シート表示">
                <anchor moveWithCells="1" sizeWithCells="1">
                  <from>
                    <xdr:col>15</xdr:col>
                    <xdr:colOff>628650</xdr:colOff>
                    <xdr:row>10</xdr:row>
                    <xdr:rowOff>295275</xdr:rowOff>
                  </from>
                  <to>
                    <xdr:col>18</xdr:col>
                    <xdr:colOff>190500</xdr:colOff>
                    <xdr:row>12</xdr:row>
                    <xdr:rowOff>161925</xdr:rowOff>
                  </to>
                </anchor>
              </controlPr>
            </control>
          </mc:Choice>
        </mc:AlternateContent>
        <mc:AlternateContent xmlns:mc="http://schemas.openxmlformats.org/markup-compatibility/2006">
          <mc:Choice Requires="x14">
            <control shapeId="5205" r:id="rId43" name="Button 85">
              <controlPr defaultSize="0" print="0" autoFill="0" autoPict="0" macro="[0]!個人データシート表示">
                <anchor moveWithCells="1" sizeWithCells="1">
                  <from>
                    <xdr:col>15</xdr:col>
                    <xdr:colOff>600075</xdr:colOff>
                    <xdr:row>12</xdr:row>
                    <xdr:rowOff>276225</xdr:rowOff>
                  </from>
                  <to>
                    <xdr:col>18</xdr:col>
                    <xdr:colOff>180975</xdr:colOff>
                    <xdr:row>14</xdr:row>
                    <xdr:rowOff>133350</xdr:rowOff>
                  </to>
                </anchor>
              </controlPr>
            </control>
          </mc:Choice>
        </mc:AlternateContent>
        <mc:AlternateContent xmlns:mc="http://schemas.openxmlformats.org/markup-compatibility/2006">
          <mc:Choice Requires="x14">
            <control shapeId="5206" r:id="rId44" name="Button 86">
              <controlPr defaultSize="0" print="0" autoFill="0" autoPict="0" macro="[0]!eltaxデータ出力">
                <anchor moveWithCells="1" sizeWithCells="1">
                  <from>
                    <xdr:col>15</xdr:col>
                    <xdr:colOff>628650</xdr:colOff>
                    <xdr:row>15</xdr:row>
                    <xdr:rowOff>247650</xdr:rowOff>
                  </from>
                  <to>
                    <xdr:col>18</xdr:col>
                    <xdr:colOff>200025</xdr:colOff>
                    <xdr:row>19</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R14"/>
  <sheetViews>
    <sheetView workbookViewId="0">
      <selection activeCell="I5" sqref="I5"/>
    </sheetView>
  </sheetViews>
  <sheetFormatPr defaultColWidth="9" defaultRowHeight="13.5"/>
  <cols>
    <col min="1" max="1" width="27" style="5" customWidth="1"/>
    <col min="2" max="2" width="25.25" style="5" customWidth="1"/>
    <col min="3" max="3" width="16.625" style="5" customWidth="1"/>
    <col min="4" max="9" width="13" style="5" customWidth="1"/>
    <col min="10" max="10" width="15.125" style="5" customWidth="1"/>
    <col min="11" max="24" width="3.25" style="5" customWidth="1"/>
    <col min="25" max="25" width="11" style="5" customWidth="1"/>
    <col min="26" max="26" width="9.25" style="5" customWidth="1"/>
    <col min="27" max="27" width="4.125" style="5" customWidth="1"/>
    <col min="28" max="31" width="2.75" style="5" customWidth="1"/>
    <col min="32" max="34" width="2.875" style="5" customWidth="1"/>
    <col min="35" max="37" width="2.75" style="5" customWidth="1"/>
    <col min="38" max="40" width="2.875" style="5" customWidth="1"/>
    <col min="41" max="76" width="2.75" style="5" customWidth="1"/>
    <col min="77" max="103" width="2.875" style="5" customWidth="1"/>
    <col min="104" max="104" width="2.625" style="5" customWidth="1"/>
    <col min="105" max="126" width="3" style="5" customWidth="1"/>
    <col min="127" max="128" width="2.625" style="5" customWidth="1"/>
    <col min="129" max="156" width="2.375" style="5" customWidth="1"/>
    <col min="157" max="16384" width="9" style="5"/>
  </cols>
  <sheetData>
    <row r="1" spans="1:18" ht="23.25" customHeight="1">
      <c r="A1" s="5" t="s">
        <v>176</v>
      </c>
      <c r="B1" s="5" t="s">
        <v>135</v>
      </c>
      <c r="C1" s="492" t="s">
        <v>88</v>
      </c>
      <c r="D1" s="5" t="s">
        <v>177</v>
      </c>
      <c r="E1" s="5" t="s">
        <v>178</v>
      </c>
      <c r="F1" s="5" t="s">
        <v>179</v>
      </c>
      <c r="G1" s="5" t="s">
        <v>180</v>
      </c>
      <c r="H1" s="5" t="s">
        <v>906</v>
      </c>
      <c r="I1" s="5" t="s">
        <v>907</v>
      </c>
      <c r="J1" s="5" t="s">
        <v>908</v>
      </c>
    </row>
    <row r="2" spans="1:18" ht="15" customHeight="1">
      <c r="A2" s="5" t="s">
        <v>1380</v>
      </c>
      <c r="B2" s="5" t="s">
        <v>1380</v>
      </c>
      <c r="C2" s="492" t="s">
        <v>1380</v>
      </c>
      <c r="D2" s="72" t="s">
        <v>1380</v>
      </c>
      <c r="E2" s="72" t="s">
        <v>1380</v>
      </c>
      <c r="F2" s="72" t="s">
        <v>1380</v>
      </c>
      <c r="G2" s="72" t="s">
        <v>1380</v>
      </c>
    </row>
    <row r="3" spans="1:18" ht="25.5" customHeight="1"/>
    <row r="4" spans="1:18">
      <c r="I4" s="73"/>
      <c r="J4" s="73"/>
      <c r="K4" s="73"/>
      <c r="L4" s="73"/>
      <c r="M4" s="73"/>
      <c r="N4" s="73"/>
      <c r="O4" s="73"/>
      <c r="P4" s="73"/>
      <c r="Q4" s="73"/>
      <c r="R4" s="73"/>
    </row>
    <row r="5" spans="1:18" ht="13.5" customHeight="1">
      <c r="A5" s="74"/>
      <c r="I5" s="73"/>
      <c r="J5" s="73"/>
      <c r="K5" s="73"/>
      <c r="L5" s="73"/>
      <c r="M5" s="73"/>
      <c r="N5" s="73"/>
      <c r="O5" s="73"/>
      <c r="P5" s="73"/>
      <c r="Q5" s="73"/>
      <c r="R5" s="73"/>
    </row>
    <row r="6" spans="1:18">
      <c r="A6" s="74"/>
      <c r="I6" s="73"/>
      <c r="J6" s="73"/>
      <c r="K6" s="73"/>
      <c r="L6" s="73"/>
      <c r="M6" s="73"/>
      <c r="N6" s="73"/>
      <c r="O6" s="73"/>
      <c r="P6" s="73"/>
      <c r="Q6" s="73"/>
      <c r="R6" s="73"/>
    </row>
    <row r="7" spans="1:18">
      <c r="A7" s="74"/>
      <c r="H7" s="74"/>
      <c r="I7" s="74"/>
      <c r="J7" s="74"/>
      <c r="K7" s="74"/>
      <c r="L7" s="74"/>
      <c r="M7" s="74"/>
      <c r="N7" s="74"/>
      <c r="O7" s="74"/>
      <c r="P7" s="73"/>
      <c r="Q7" s="73"/>
      <c r="R7" s="73"/>
    </row>
    <row r="8" spans="1:18">
      <c r="A8" s="74"/>
      <c r="C8" s="75"/>
      <c r="D8" s="75"/>
      <c r="E8" s="75"/>
      <c r="P8" s="73"/>
      <c r="Q8" s="73"/>
      <c r="R8" s="73"/>
    </row>
    <row r="9" spans="1:18">
      <c r="A9" s="74"/>
      <c r="C9" s="75"/>
      <c r="D9" s="75"/>
      <c r="E9" s="75"/>
    </row>
    <row r="10" spans="1:18">
      <c r="A10" s="74"/>
      <c r="C10" s="75"/>
      <c r="D10" s="75"/>
      <c r="E10" s="75"/>
    </row>
    <row r="11" spans="1:18">
      <c r="A11" s="74"/>
      <c r="C11" s="75"/>
      <c r="D11" s="75"/>
      <c r="E11" s="75"/>
    </row>
    <row r="12" spans="1:18">
      <c r="A12" s="74"/>
      <c r="C12" s="75"/>
      <c r="D12" s="75"/>
      <c r="E12" s="75"/>
    </row>
    <row r="13" spans="1:18">
      <c r="A13" s="74"/>
    </row>
    <row r="14" spans="1:18">
      <c r="A14" s="74"/>
    </row>
  </sheetData>
  <phoneticPr fontId="1"/>
  <pageMargins left="0.7" right="0.7" top="0.75" bottom="0.75" header="0.3" footer="0.3"/>
  <pageSetup paperSize="9" scale="90" orientation="landscape" r:id="rId1"/>
  <colBreaks count="1" manualBreakCount="1">
    <brk id="2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
  <dimension ref="A1:DQ158"/>
  <sheetViews>
    <sheetView zoomScale="70" zoomScaleNormal="70" workbookViewId="0">
      <selection activeCell="O3" sqref="O3"/>
    </sheetView>
  </sheetViews>
  <sheetFormatPr defaultColWidth="8.875" defaultRowHeight="13.5"/>
  <cols>
    <col min="1" max="1" width="8.875" style="160"/>
    <col min="2" max="43" width="8.875" style="91"/>
    <col min="44" max="48" width="8.875" style="92"/>
    <col min="49" max="16384" width="8.875" style="91"/>
  </cols>
  <sheetData>
    <row r="1" spans="1:121" s="90" customFormat="1" ht="17.25" customHeight="1">
      <c r="A1" s="159" t="s">
        <v>182</v>
      </c>
      <c r="B1" s="90" t="s">
        <v>219</v>
      </c>
      <c r="C1" s="90" t="s">
        <v>220</v>
      </c>
      <c r="D1" s="90" t="s">
        <v>221</v>
      </c>
      <c r="E1" s="90" t="s">
        <v>222</v>
      </c>
      <c r="F1" s="90" t="s">
        <v>223</v>
      </c>
      <c r="G1" s="90" t="s">
        <v>224</v>
      </c>
      <c r="H1" s="90" t="s">
        <v>225</v>
      </c>
      <c r="I1" s="90" t="s">
        <v>226</v>
      </c>
      <c r="J1" s="90" t="s">
        <v>227</v>
      </c>
      <c r="K1" s="90" t="s">
        <v>228</v>
      </c>
      <c r="L1" s="90" t="s">
        <v>229</v>
      </c>
      <c r="M1" s="90" t="s">
        <v>230</v>
      </c>
      <c r="N1" s="90" t="s">
        <v>202</v>
      </c>
      <c r="O1" s="90" t="s">
        <v>203</v>
      </c>
      <c r="P1" s="90" t="s">
        <v>204</v>
      </c>
      <c r="Q1" s="90" t="s">
        <v>205</v>
      </c>
      <c r="R1" s="90" t="s">
        <v>231</v>
      </c>
      <c r="S1" s="90" t="s">
        <v>232</v>
      </c>
      <c r="T1" s="90" t="s">
        <v>233</v>
      </c>
      <c r="U1" s="90" t="s">
        <v>234</v>
      </c>
      <c r="V1" s="90" t="s">
        <v>235</v>
      </c>
      <c r="W1" s="90" t="s">
        <v>236</v>
      </c>
      <c r="X1" s="90" t="s">
        <v>237</v>
      </c>
      <c r="Y1" s="90" t="s">
        <v>238</v>
      </c>
      <c r="Z1" s="90" t="s">
        <v>239</v>
      </c>
      <c r="AA1" s="90" t="s">
        <v>240</v>
      </c>
      <c r="AB1" s="90" t="s">
        <v>241</v>
      </c>
      <c r="AC1" s="90" t="s">
        <v>242</v>
      </c>
      <c r="AD1" s="90" t="s">
        <v>206</v>
      </c>
      <c r="AE1" s="90" t="s">
        <v>207</v>
      </c>
      <c r="AF1" s="90" t="s">
        <v>208</v>
      </c>
      <c r="AG1" s="90" t="s">
        <v>209</v>
      </c>
      <c r="AH1" s="90" t="s">
        <v>428</v>
      </c>
      <c r="AI1" s="90" t="s">
        <v>429</v>
      </c>
      <c r="AJ1" s="90" t="s">
        <v>430</v>
      </c>
      <c r="AK1" s="90" t="s">
        <v>431</v>
      </c>
      <c r="AL1" s="90" t="s">
        <v>432</v>
      </c>
      <c r="AM1" s="90" t="s">
        <v>433</v>
      </c>
      <c r="AN1" s="90" t="s">
        <v>434</v>
      </c>
      <c r="AO1" s="90" t="s">
        <v>435</v>
      </c>
      <c r="AP1" s="90" t="s">
        <v>436</v>
      </c>
      <c r="AQ1" s="90" t="s">
        <v>437</v>
      </c>
      <c r="AR1" s="90" t="s">
        <v>438</v>
      </c>
      <c r="AS1" s="90" t="s">
        <v>439</v>
      </c>
      <c r="AT1" s="90" t="s">
        <v>440</v>
      </c>
      <c r="AU1" s="90" t="s">
        <v>441</v>
      </c>
      <c r="AV1" s="90" t="s">
        <v>442</v>
      </c>
      <c r="AW1" s="90" t="s">
        <v>443</v>
      </c>
      <c r="AX1" s="90" t="s">
        <v>444</v>
      </c>
      <c r="AY1" s="90" t="s">
        <v>399</v>
      </c>
      <c r="AZ1" s="90" t="s">
        <v>400</v>
      </c>
      <c r="BA1" s="90" t="s">
        <v>401</v>
      </c>
      <c r="BB1" s="90" t="s">
        <v>402</v>
      </c>
      <c r="BC1" s="90" t="s">
        <v>403</v>
      </c>
      <c r="BD1" s="90" t="s">
        <v>404</v>
      </c>
      <c r="BE1" s="90" t="s">
        <v>405</v>
      </c>
      <c r="BF1" s="90" t="s">
        <v>406</v>
      </c>
      <c r="BG1" s="90" t="s">
        <v>407</v>
      </c>
      <c r="BH1" s="90" t="s">
        <v>408</v>
      </c>
      <c r="BI1" s="90" t="s">
        <v>409</v>
      </c>
      <c r="BJ1" s="90" t="s">
        <v>410</v>
      </c>
      <c r="BK1" s="90" t="s">
        <v>411</v>
      </c>
      <c r="BL1" s="90" t="s">
        <v>412</v>
      </c>
      <c r="BM1" s="90" t="s">
        <v>413</v>
      </c>
      <c r="BN1" s="90" t="s">
        <v>414</v>
      </c>
      <c r="BO1" s="90" t="s">
        <v>415</v>
      </c>
      <c r="BP1" s="90" t="s">
        <v>416</v>
      </c>
      <c r="BQ1" s="90" t="s">
        <v>417</v>
      </c>
      <c r="BR1" s="90" t="s">
        <v>418</v>
      </c>
      <c r="BS1" s="90" t="s">
        <v>419</v>
      </c>
      <c r="BT1" s="90" t="s">
        <v>420</v>
      </c>
      <c r="BU1" s="90" t="s">
        <v>421</v>
      </c>
      <c r="BV1" s="90" t="s">
        <v>422</v>
      </c>
      <c r="BW1" s="90" t="s">
        <v>423</v>
      </c>
      <c r="BX1" s="90" t="s">
        <v>424</v>
      </c>
      <c r="BY1" s="90" t="s">
        <v>425</v>
      </c>
      <c r="BZ1" s="90" t="s">
        <v>426</v>
      </c>
      <c r="CA1" s="90" t="s">
        <v>427</v>
      </c>
      <c r="CB1" s="90" t="s">
        <v>210</v>
      </c>
      <c r="CC1" s="90" t="s">
        <v>211</v>
      </c>
      <c r="CD1" s="90" t="s">
        <v>212</v>
      </c>
      <c r="CE1" s="90" t="s">
        <v>213</v>
      </c>
      <c r="CF1" s="90" t="s">
        <v>214</v>
      </c>
      <c r="CG1" s="90" t="s">
        <v>215</v>
      </c>
      <c r="CH1" s="90" t="s">
        <v>216</v>
      </c>
      <c r="CI1" s="90" t="s">
        <v>217</v>
      </c>
      <c r="CJ1" s="90" t="s">
        <v>218</v>
      </c>
      <c r="CK1" s="90" t="s">
        <v>243</v>
      </c>
      <c r="CL1" s="90" t="s">
        <v>244</v>
      </c>
      <c r="CM1" s="90" t="s">
        <v>245</v>
      </c>
      <c r="CN1" s="90" t="s">
        <v>246</v>
      </c>
      <c r="CO1" s="90" t="s">
        <v>247</v>
      </c>
      <c r="CP1" s="90" t="s">
        <v>248</v>
      </c>
      <c r="CQ1" s="90" t="s">
        <v>249</v>
      </c>
      <c r="CR1" s="90" t="s">
        <v>250</v>
      </c>
      <c r="CS1" s="90" t="s">
        <v>251</v>
      </c>
      <c r="CT1" s="90" t="s">
        <v>252</v>
      </c>
      <c r="CU1" s="90" t="s">
        <v>253</v>
      </c>
      <c r="CV1" s="90" t="s">
        <v>258</v>
      </c>
      <c r="CW1" s="90" t="s">
        <v>254</v>
      </c>
      <c r="CX1" s="90" t="s">
        <v>255</v>
      </c>
      <c r="CY1" s="90" t="s">
        <v>256</v>
      </c>
      <c r="CZ1" s="90" t="s">
        <v>257</v>
      </c>
      <c r="DA1" s="90" t="s">
        <v>383</v>
      </c>
      <c r="DB1" s="90" t="s">
        <v>384</v>
      </c>
      <c r="DC1" s="90" t="s">
        <v>385</v>
      </c>
      <c r="DD1" s="90" t="s">
        <v>386</v>
      </c>
      <c r="DE1" s="90" t="s">
        <v>387</v>
      </c>
      <c r="DF1" s="90" t="s">
        <v>388</v>
      </c>
      <c r="DG1" s="90" t="s">
        <v>389</v>
      </c>
      <c r="DH1" s="90" t="s">
        <v>390</v>
      </c>
      <c r="DI1" s="90" t="s">
        <v>391</v>
      </c>
      <c r="DJ1" s="90" t="s">
        <v>392</v>
      </c>
      <c r="DK1" s="90" t="s">
        <v>393</v>
      </c>
      <c r="DL1" s="90" t="s">
        <v>394</v>
      </c>
      <c r="DM1" s="90" t="s">
        <v>395</v>
      </c>
      <c r="DN1" s="90" t="s">
        <v>396</v>
      </c>
      <c r="DO1" s="90" t="s">
        <v>397</v>
      </c>
      <c r="DP1" s="90" t="s">
        <v>398</v>
      </c>
    </row>
    <row r="2" spans="1:121" ht="17.25" customHeight="1">
      <c r="A2" s="162">
        <v>1</v>
      </c>
      <c r="B2" s="270" t="s">
        <v>481</v>
      </c>
      <c r="C2" s="270" t="s">
        <v>482</v>
      </c>
      <c r="D2" s="270" t="s">
        <v>483</v>
      </c>
      <c r="E2" s="270" t="s">
        <v>484</v>
      </c>
      <c r="F2" s="270" t="s">
        <v>485</v>
      </c>
      <c r="G2" s="270" t="s">
        <v>486</v>
      </c>
      <c r="H2" s="270" t="s">
        <v>487</v>
      </c>
      <c r="I2" s="270" t="s">
        <v>488</v>
      </c>
      <c r="J2" s="270" t="s">
        <v>489</v>
      </c>
      <c r="K2" s="270" t="s">
        <v>490</v>
      </c>
      <c r="L2" s="270" t="s">
        <v>491</v>
      </c>
      <c r="M2" s="270" t="s">
        <v>492</v>
      </c>
      <c r="N2" s="272"/>
      <c r="O2" s="159"/>
      <c r="Q2" s="159"/>
      <c r="AR2" s="130"/>
      <c r="AS2" s="130"/>
      <c r="AT2" s="130"/>
      <c r="AU2" s="130"/>
      <c r="AV2" s="130"/>
      <c r="AX2" s="107"/>
    </row>
    <row r="3" spans="1:121" ht="17.25" customHeight="1">
      <c r="AR3" s="91"/>
      <c r="AS3" s="91"/>
      <c r="AT3" s="91"/>
      <c r="AU3" s="91"/>
      <c r="AV3" s="91"/>
    </row>
    <row r="4" spans="1:121" ht="35.25" customHeight="1">
      <c r="B4" s="93" t="s">
        <v>377</v>
      </c>
      <c r="C4" s="94">
        <f>SUM(AH2:AS2)+AT2</f>
        <v>0</v>
      </c>
      <c r="D4" s="95"/>
      <c r="E4" s="96" t="s">
        <v>376</v>
      </c>
      <c r="F4" s="97">
        <f>SUM(AY2:BJ2)+BK2</f>
        <v>0</v>
      </c>
      <c r="G4" s="95"/>
      <c r="H4" s="96" t="s">
        <v>3</v>
      </c>
      <c r="I4" s="94">
        <f t="shared" ref="I4:T4" si="0">AH2-AY2</f>
        <v>0</v>
      </c>
      <c r="J4" s="94">
        <f t="shared" si="0"/>
        <v>0</v>
      </c>
      <c r="K4" s="94">
        <f t="shared" si="0"/>
        <v>0</v>
      </c>
      <c r="L4" s="94">
        <f t="shared" si="0"/>
        <v>0</v>
      </c>
      <c r="M4" s="94">
        <f t="shared" si="0"/>
        <v>0</v>
      </c>
      <c r="N4" s="94">
        <f t="shared" si="0"/>
        <v>0</v>
      </c>
      <c r="O4" s="94">
        <f t="shared" si="0"/>
        <v>0</v>
      </c>
      <c r="P4" s="94">
        <f t="shared" si="0"/>
        <v>0</v>
      </c>
      <c r="Q4" s="94">
        <f t="shared" si="0"/>
        <v>0</v>
      </c>
      <c r="R4" s="94">
        <f t="shared" si="0"/>
        <v>0</v>
      </c>
      <c r="S4" s="94">
        <f t="shared" si="0"/>
        <v>0</v>
      </c>
      <c r="T4" s="94">
        <f t="shared" si="0"/>
        <v>0</v>
      </c>
      <c r="U4" s="97">
        <f>SUM(I4:T4)+AT2-BK2</f>
        <v>0</v>
      </c>
      <c r="V4" s="95"/>
      <c r="W4" s="98" t="s">
        <v>375</v>
      </c>
      <c r="X4" s="94">
        <f>SUM(CJ2:CU2)+CV2</f>
        <v>0</v>
      </c>
      <c r="Z4" s="99" t="s">
        <v>374</v>
      </c>
      <c r="AA4" s="97">
        <f t="shared" ref="AA4:AL4" si="1">CJ2+DA2</f>
        <v>0</v>
      </c>
      <c r="AB4" s="97">
        <f t="shared" si="1"/>
        <v>0</v>
      </c>
      <c r="AC4" s="97">
        <f t="shared" si="1"/>
        <v>0</v>
      </c>
      <c r="AD4" s="97">
        <f t="shared" si="1"/>
        <v>0</v>
      </c>
      <c r="AE4" s="97">
        <f t="shared" si="1"/>
        <v>0</v>
      </c>
      <c r="AF4" s="97">
        <f t="shared" si="1"/>
        <v>0</v>
      </c>
      <c r="AG4" s="97">
        <f t="shared" si="1"/>
        <v>0</v>
      </c>
      <c r="AH4" s="97">
        <f t="shared" si="1"/>
        <v>0</v>
      </c>
      <c r="AI4" s="97">
        <f t="shared" si="1"/>
        <v>0</v>
      </c>
      <c r="AJ4" s="97">
        <f t="shared" si="1"/>
        <v>0</v>
      </c>
      <c r="AK4" s="97">
        <f t="shared" si="1"/>
        <v>0</v>
      </c>
      <c r="AL4" s="97">
        <f t="shared" si="1"/>
        <v>0</v>
      </c>
      <c r="AM4" s="100"/>
      <c r="AN4" s="101" t="s">
        <v>378</v>
      </c>
      <c r="AO4" s="94">
        <f>SUM(AU2:AX2)</f>
        <v>0</v>
      </c>
      <c r="AP4" s="100"/>
      <c r="AQ4" s="96" t="s">
        <v>379</v>
      </c>
      <c r="AR4" s="97">
        <f>SUM(BL2:BO2)</f>
        <v>0</v>
      </c>
      <c r="AS4" s="91"/>
      <c r="AT4" s="96" t="s">
        <v>380</v>
      </c>
      <c r="AU4" s="97">
        <f>AU2-BL2</f>
        <v>0</v>
      </c>
      <c r="AV4" s="97">
        <f>AV2-BM2</f>
        <v>0</v>
      </c>
      <c r="AW4" s="97">
        <f>AW2-BN2</f>
        <v>0</v>
      </c>
      <c r="AX4" s="97">
        <f>AX2-BO2</f>
        <v>0</v>
      </c>
      <c r="AY4" s="102">
        <f>SUM(AU4:AX4)</f>
        <v>0</v>
      </c>
      <c r="BA4" s="103" t="s">
        <v>381</v>
      </c>
      <c r="BB4" s="104">
        <f>CW2+CX2+CY2+CZ2</f>
        <v>0</v>
      </c>
      <c r="BD4" s="99" t="s">
        <v>382</v>
      </c>
      <c r="BE4" s="97">
        <f>CW2+DM2</f>
        <v>0</v>
      </c>
      <c r="BF4" s="97">
        <f>CX2+DN2</f>
        <v>0</v>
      </c>
      <c r="BG4" s="97">
        <f>CY2+DO2</f>
        <v>0</v>
      </c>
      <c r="BH4" s="97">
        <f>CZ2+DP2</f>
        <v>0</v>
      </c>
    </row>
    <row r="5" spans="1:121" ht="16.5" customHeight="1">
      <c r="B5" s="100"/>
      <c r="C5" s="100"/>
      <c r="D5" s="100"/>
      <c r="E5" s="100"/>
      <c r="F5" s="100"/>
      <c r="G5" s="100"/>
      <c r="H5" s="100"/>
      <c r="I5" s="100"/>
      <c r="J5" s="100"/>
      <c r="K5" s="100"/>
      <c r="L5" s="100"/>
      <c r="M5" s="100"/>
      <c r="N5" s="105"/>
      <c r="AC5" s="100"/>
      <c r="AD5" s="106"/>
      <c r="AE5" s="106"/>
      <c r="AF5" s="106"/>
      <c r="AM5" s="100"/>
      <c r="AN5" s="100"/>
      <c r="AO5" s="100"/>
      <c r="AP5" s="100"/>
      <c r="AQ5" s="100"/>
      <c r="AR5" s="106"/>
      <c r="AS5" s="106"/>
      <c r="AT5" s="106"/>
      <c r="AU5" s="106"/>
      <c r="AV5" s="106"/>
    </row>
    <row r="6" spans="1:121" ht="13.7" customHeight="1">
      <c r="B6" s="167" t="s">
        <v>510</v>
      </c>
      <c r="O6" s="100"/>
      <c r="AM6" s="100"/>
      <c r="AN6" s="100"/>
      <c r="AO6" s="100"/>
      <c r="AP6" s="100"/>
      <c r="AQ6" s="100"/>
      <c r="AR6" s="106"/>
      <c r="AS6" s="106"/>
      <c r="AT6" s="106"/>
      <c r="AU6" s="106"/>
      <c r="AV6" s="106"/>
    </row>
    <row r="7" spans="1:121" ht="13.7" customHeight="1">
      <c r="B7" s="168" t="s">
        <v>523</v>
      </c>
      <c r="AM7" s="100"/>
      <c r="AN7" s="100"/>
      <c r="AO7" s="100"/>
      <c r="AP7" s="100"/>
      <c r="AQ7" s="100"/>
      <c r="AR7" s="106"/>
      <c r="AS7" s="106"/>
      <c r="AT7" s="106"/>
      <c r="AU7" s="106"/>
      <c r="AV7" s="106"/>
    </row>
    <row r="8" spans="1:121" ht="13.7" customHeight="1">
      <c r="B8" s="168" t="s">
        <v>507</v>
      </c>
      <c r="AM8" s="100"/>
      <c r="AN8" s="100"/>
      <c r="AO8" s="100"/>
      <c r="AP8" s="100"/>
      <c r="AQ8" s="100"/>
      <c r="AR8" s="106"/>
      <c r="AS8" s="106"/>
      <c r="AT8" s="106"/>
      <c r="AU8" s="106"/>
      <c r="AV8" s="106"/>
    </row>
    <row r="9" spans="1:121" ht="13.7" customHeight="1" thickBot="1">
      <c r="B9" s="100"/>
      <c r="N9" s="669" t="s">
        <v>494</v>
      </c>
      <c r="O9" s="669"/>
      <c r="P9" s="669"/>
      <c r="Q9" s="669"/>
      <c r="R9" s="669" t="s">
        <v>493</v>
      </c>
      <c r="S9" s="669"/>
      <c r="T9" s="669"/>
      <c r="U9" s="669"/>
      <c r="V9" s="669"/>
      <c r="W9" s="669"/>
      <c r="X9" s="669"/>
      <c r="Y9" s="669"/>
      <c r="Z9" s="669"/>
      <c r="AA9" s="669"/>
      <c r="AB9" s="669"/>
      <c r="AC9" s="669"/>
      <c r="AD9" s="669" t="s">
        <v>495</v>
      </c>
      <c r="AE9" s="669"/>
      <c r="AF9" s="669"/>
      <c r="AG9" s="669"/>
      <c r="AH9" s="669" t="s">
        <v>496</v>
      </c>
      <c r="AI9" s="669"/>
      <c r="AJ9" s="669"/>
      <c r="AK9" s="669"/>
      <c r="AL9" s="669"/>
      <c r="AM9" s="669"/>
      <c r="AN9" s="669"/>
      <c r="AO9" s="669"/>
      <c r="AP9" s="669"/>
      <c r="AQ9" s="669"/>
      <c r="AR9" s="669"/>
      <c r="AS9" s="669"/>
      <c r="AT9" s="669"/>
      <c r="AU9" s="670" t="s">
        <v>497</v>
      </c>
      <c r="AV9" s="670"/>
      <c r="AW9" s="670"/>
      <c r="AX9" s="670"/>
      <c r="AY9" s="669" t="s">
        <v>498</v>
      </c>
      <c r="AZ9" s="669"/>
      <c r="BA9" s="669"/>
      <c r="BB9" s="669"/>
      <c r="BC9" s="669"/>
      <c r="BD9" s="669"/>
      <c r="BE9" s="669"/>
      <c r="BF9" s="669"/>
      <c r="BG9" s="669"/>
      <c r="BH9" s="669"/>
      <c r="BI9" s="669"/>
      <c r="BJ9" s="669"/>
      <c r="BK9" s="669"/>
      <c r="BL9" s="669" t="s">
        <v>499</v>
      </c>
      <c r="BM9" s="669"/>
      <c r="BN9" s="669"/>
      <c r="BO9" s="669"/>
      <c r="BP9" s="669" t="s">
        <v>500</v>
      </c>
      <c r="BQ9" s="669"/>
      <c r="BR9" s="669"/>
      <c r="BS9" s="669"/>
      <c r="BT9" s="669"/>
      <c r="BU9" s="669"/>
      <c r="BV9" s="669"/>
      <c r="BW9" s="669"/>
      <c r="BX9" s="669"/>
      <c r="BY9" s="669"/>
      <c r="BZ9" s="669"/>
      <c r="CA9" s="669"/>
      <c r="CB9" s="669" t="s">
        <v>501</v>
      </c>
      <c r="CC9" s="669"/>
      <c r="CD9" s="669"/>
      <c r="CE9" s="669"/>
      <c r="CF9" s="669" t="s">
        <v>502</v>
      </c>
      <c r="CG9" s="669"/>
      <c r="CH9" s="669"/>
      <c r="CI9" s="669"/>
      <c r="CJ9" s="669" t="s">
        <v>503</v>
      </c>
      <c r="CK9" s="669"/>
      <c r="CL9" s="669"/>
      <c r="CM9" s="669"/>
      <c r="CN9" s="669"/>
      <c r="CO9" s="669"/>
      <c r="CP9" s="669"/>
      <c r="CQ9" s="669"/>
      <c r="CR9" s="669"/>
      <c r="CS9" s="669"/>
      <c r="CT9" s="669"/>
      <c r="CU9" s="669"/>
      <c r="CV9" s="669"/>
      <c r="CW9" s="669" t="s">
        <v>504</v>
      </c>
      <c r="CX9" s="669"/>
      <c r="CY9" s="669"/>
      <c r="CZ9" s="669"/>
      <c r="DA9" s="669" t="s">
        <v>505</v>
      </c>
      <c r="DB9" s="669"/>
      <c r="DC9" s="669"/>
      <c r="DD9" s="669"/>
      <c r="DE9" s="669"/>
      <c r="DF9" s="669"/>
      <c r="DG9" s="669"/>
      <c r="DH9" s="669"/>
      <c r="DI9" s="669"/>
      <c r="DJ9" s="669"/>
      <c r="DK9" s="669"/>
      <c r="DL9" s="669"/>
      <c r="DM9" s="669" t="s">
        <v>506</v>
      </c>
      <c r="DN9" s="669"/>
      <c r="DO9" s="669"/>
      <c r="DP9" s="669"/>
    </row>
    <row r="10" spans="1:121" ht="12.75" customHeight="1">
      <c r="A10" s="161"/>
      <c r="B10" s="126"/>
      <c r="C10" s="127"/>
      <c r="D10" s="127"/>
      <c r="E10" s="127"/>
      <c r="F10" s="127"/>
      <c r="G10" s="127"/>
      <c r="H10" s="127"/>
      <c r="I10" s="127"/>
      <c r="J10" s="127"/>
      <c r="K10" s="127"/>
      <c r="L10" s="127"/>
      <c r="M10" s="127"/>
      <c r="AM10" s="100"/>
      <c r="AN10" s="100"/>
      <c r="AO10" s="100"/>
      <c r="AP10" s="100"/>
      <c r="AQ10" s="100"/>
      <c r="AR10" s="163"/>
      <c r="AS10" s="163"/>
      <c r="AT10" s="163"/>
      <c r="AU10" s="163"/>
      <c r="AV10" s="163"/>
      <c r="DQ10" s="128"/>
    </row>
    <row r="11" spans="1:121" ht="12.75" customHeight="1">
      <c r="A11" s="162">
        <v>1</v>
      </c>
      <c r="B11" s="270" t="s">
        <v>481</v>
      </c>
      <c r="C11" s="270" t="s">
        <v>482</v>
      </c>
      <c r="D11" s="270" t="s">
        <v>483</v>
      </c>
      <c r="E11" s="270" t="s">
        <v>484</v>
      </c>
      <c r="F11" s="270" t="s">
        <v>485</v>
      </c>
      <c r="G11" s="270" t="s">
        <v>486</v>
      </c>
      <c r="H11" s="270" t="s">
        <v>487</v>
      </c>
      <c r="I11" s="270" t="s">
        <v>488</v>
      </c>
      <c r="J11" s="270" t="s">
        <v>489</v>
      </c>
      <c r="K11" s="270" t="s">
        <v>490</v>
      </c>
      <c r="L11" s="270" t="s">
        <v>491</v>
      </c>
      <c r="M11" s="270" t="s">
        <v>492</v>
      </c>
      <c r="N11" s="272"/>
      <c r="O11" s="159"/>
      <c r="Q11" s="159"/>
      <c r="AR11" s="130"/>
      <c r="AS11" s="130"/>
      <c r="AT11" s="130"/>
      <c r="AU11" s="130"/>
      <c r="AV11" s="130"/>
      <c r="AX11" s="107"/>
      <c r="DQ11" s="129"/>
    </row>
    <row r="12" spans="1:121" ht="12.75" customHeight="1">
      <c r="A12" s="162">
        <v>2</v>
      </c>
      <c r="B12" s="270" t="s">
        <v>1440</v>
      </c>
      <c r="C12" s="270" t="s">
        <v>1441</v>
      </c>
      <c r="D12" s="270" t="s">
        <v>1442</v>
      </c>
      <c r="E12" s="270" t="s">
        <v>1443</v>
      </c>
      <c r="F12" s="270" t="s">
        <v>1444</v>
      </c>
      <c r="G12" s="270" t="s">
        <v>1445</v>
      </c>
      <c r="H12" s="270" t="s">
        <v>1446</v>
      </c>
      <c r="I12" s="270" t="s">
        <v>1447</v>
      </c>
      <c r="J12" s="270" t="s">
        <v>1448</v>
      </c>
      <c r="K12" s="270" t="s">
        <v>1449</v>
      </c>
      <c r="L12" s="270" t="s">
        <v>1450</v>
      </c>
      <c r="M12" s="270" t="s">
        <v>1451</v>
      </c>
      <c r="N12" s="272"/>
      <c r="O12" s="159"/>
      <c r="Q12" s="159"/>
      <c r="AR12" s="130"/>
      <c r="AS12" s="130"/>
      <c r="AT12" s="130"/>
      <c r="AU12" s="130"/>
      <c r="AV12" s="130"/>
      <c r="AX12" s="107"/>
      <c r="DQ12" s="129"/>
    </row>
    <row r="13" spans="1:121" ht="12.75" customHeight="1">
      <c r="A13" s="162">
        <v>3</v>
      </c>
      <c r="B13" s="270" t="s">
        <v>668</v>
      </c>
      <c r="C13" s="270" t="s">
        <v>669</v>
      </c>
      <c r="D13" s="270" t="s">
        <v>670</v>
      </c>
      <c r="E13" s="270" t="s">
        <v>671</v>
      </c>
      <c r="F13" s="270" t="s">
        <v>672</v>
      </c>
      <c r="G13" s="270" t="s">
        <v>673</v>
      </c>
      <c r="H13" s="270" t="s">
        <v>674</v>
      </c>
      <c r="I13" s="270" t="s">
        <v>675</v>
      </c>
      <c r="J13" s="270" t="s">
        <v>676</v>
      </c>
      <c r="K13" s="270" t="s">
        <v>677</v>
      </c>
      <c r="L13" s="270" t="s">
        <v>678</v>
      </c>
      <c r="M13" s="270" t="s">
        <v>679</v>
      </c>
      <c r="N13" s="272"/>
      <c r="O13" s="159"/>
      <c r="Q13" s="159"/>
      <c r="AR13" s="130"/>
      <c r="AS13" s="130"/>
      <c r="AT13" s="130"/>
      <c r="AU13" s="130"/>
      <c r="AV13" s="130"/>
      <c r="AX13" s="107"/>
      <c r="DQ13" s="129"/>
    </row>
    <row r="14" spans="1:121" ht="12.75" customHeight="1">
      <c r="A14" s="162">
        <v>4</v>
      </c>
      <c r="B14" s="270" t="s">
        <v>668</v>
      </c>
      <c r="C14" s="270" t="s">
        <v>669</v>
      </c>
      <c r="D14" s="270" t="s">
        <v>670</v>
      </c>
      <c r="E14" s="270" t="s">
        <v>671</v>
      </c>
      <c r="F14" s="270" t="s">
        <v>672</v>
      </c>
      <c r="G14" s="270" t="s">
        <v>673</v>
      </c>
      <c r="H14" s="270" t="s">
        <v>674</v>
      </c>
      <c r="I14" s="270" t="s">
        <v>675</v>
      </c>
      <c r="J14" s="270" t="s">
        <v>676</v>
      </c>
      <c r="K14" s="270" t="s">
        <v>677</v>
      </c>
      <c r="L14" s="270" t="s">
        <v>678</v>
      </c>
      <c r="M14" s="270" t="s">
        <v>679</v>
      </c>
      <c r="N14" s="272"/>
      <c r="O14" s="159"/>
      <c r="Q14" s="159"/>
      <c r="AR14" s="130"/>
      <c r="AS14" s="130"/>
      <c r="AT14" s="130"/>
      <c r="AU14" s="130"/>
      <c r="AV14" s="130"/>
      <c r="AX14" s="107"/>
      <c r="DQ14" s="129"/>
    </row>
    <row r="15" spans="1:121">
      <c r="A15" s="162">
        <v>5</v>
      </c>
      <c r="B15" s="270" t="s">
        <v>668</v>
      </c>
      <c r="C15" s="270" t="s">
        <v>669</v>
      </c>
      <c r="D15" s="270" t="s">
        <v>670</v>
      </c>
      <c r="E15" s="270" t="s">
        <v>671</v>
      </c>
      <c r="F15" s="270" t="s">
        <v>672</v>
      </c>
      <c r="G15" s="270" t="s">
        <v>673</v>
      </c>
      <c r="H15" s="270" t="s">
        <v>674</v>
      </c>
      <c r="I15" s="270" t="s">
        <v>675</v>
      </c>
      <c r="J15" s="270" t="s">
        <v>676</v>
      </c>
      <c r="K15" s="270" t="s">
        <v>677</v>
      </c>
      <c r="L15" s="270" t="s">
        <v>678</v>
      </c>
      <c r="M15" s="270" t="s">
        <v>679</v>
      </c>
      <c r="N15" s="272"/>
      <c r="O15" s="159"/>
      <c r="Q15" s="159"/>
      <c r="AR15" s="130"/>
      <c r="AS15" s="130"/>
      <c r="AT15" s="130"/>
      <c r="AU15" s="130"/>
      <c r="AV15" s="130"/>
      <c r="AX15" s="107"/>
      <c r="DQ15" s="129"/>
    </row>
    <row r="16" spans="1:121">
      <c r="A16" s="162">
        <v>6</v>
      </c>
      <c r="B16" s="270" t="s">
        <v>668</v>
      </c>
      <c r="C16" s="270" t="s">
        <v>669</v>
      </c>
      <c r="D16" s="270" t="s">
        <v>670</v>
      </c>
      <c r="E16" s="270" t="s">
        <v>671</v>
      </c>
      <c r="F16" s="270" t="s">
        <v>672</v>
      </c>
      <c r="G16" s="270" t="s">
        <v>673</v>
      </c>
      <c r="H16" s="270" t="s">
        <v>674</v>
      </c>
      <c r="I16" s="270" t="s">
        <v>675</v>
      </c>
      <c r="J16" s="270" t="s">
        <v>676</v>
      </c>
      <c r="K16" s="270" t="s">
        <v>677</v>
      </c>
      <c r="L16" s="270" t="s">
        <v>678</v>
      </c>
      <c r="M16" s="270" t="s">
        <v>679</v>
      </c>
      <c r="N16" s="272"/>
      <c r="O16" s="159"/>
      <c r="Q16" s="159"/>
      <c r="AR16" s="130"/>
      <c r="AS16" s="130"/>
      <c r="AT16" s="130"/>
      <c r="AU16" s="130"/>
      <c r="AV16" s="130"/>
      <c r="AX16" s="107"/>
      <c r="DQ16" s="129"/>
    </row>
    <row r="17" spans="1:121">
      <c r="A17" s="162">
        <v>7</v>
      </c>
      <c r="B17" s="270" t="s">
        <v>481</v>
      </c>
      <c r="C17" s="270" t="s">
        <v>482</v>
      </c>
      <c r="D17" s="270" t="s">
        <v>483</v>
      </c>
      <c r="E17" s="270" t="s">
        <v>484</v>
      </c>
      <c r="F17" s="270" t="s">
        <v>485</v>
      </c>
      <c r="G17" s="270" t="s">
        <v>486</v>
      </c>
      <c r="H17" s="270" t="s">
        <v>487</v>
      </c>
      <c r="I17" s="270" t="s">
        <v>488</v>
      </c>
      <c r="J17" s="270" t="s">
        <v>489</v>
      </c>
      <c r="K17" s="270" t="s">
        <v>490</v>
      </c>
      <c r="L17" s="270" t="s">
        <v>491</v>
      </c>
      <c r="M17" s="270" t="s">
        <v>492</v>
      </c>
      <c r="N17" s="272"/>
      <c r="O17" s="159"/>
      <c r="Q17" s="159"/>
      <c r="AR17" s="130"/>
      <c r="AS17" s="130"/>
      <c r="AT17" s="130"/>
      <c r="AU17" s="130"/>
      <c r="AV17" s="130"/>
      <c r="AX17" s="107"/>
      <c r="DQ17" s="129"/>
    </row>
    <row r="18" spans="1:121">
      <c r="A18" s="162">
        <v>8</v>
      </c>
      <c r="B18" s="270" t="s">
        <v>668</v>
      </c>
      <c r="C18" s="270" t="s">
        <v>669</v>
      </c>
      <c r="D18" s="270" t="s">
        <v>670</v>
      </c>
      <c r="E18" s="270" t="s">
        <v>671</v>
      </c>
      <c r="F18" s="270" t="s">
        <v>672</v>
      </c>
      <c r="G18" s="270" t="s">
        <v>673</v>
      </c>
      <c r="H18" s="270" t="s">
        <v>674</v>
      </c>
      <c r="I18" s="270" t="s">
        <v>675</v>
      </c>
      <c r="J18" s="270" t="s">
        <v>676</v>
      </c>
      <c r="K18" s="270" t="s">
        <v>677</v>
      </c>
      <c r="L18" s="270" t="s">
        <v>678</v>
      </c>
      <c r="M18" s="270" t="s">
        <v>679</v>
      </c>
      <c r="N18" s="272"/>
      <c r="O18" s="159"/>
      <c r="Q18" s="159"/>
      <c r="AR18" s="130"/>
      <c r="AS18" s="130"/>
      <c r="AT18" s="130"/>
      <c r="AU18" s="130"/>
      <c r="AV18" s="130"/>
      <c r="AX18" s="107"/>
      <c r="DQ18" s="129"/>
    </row>
    <row r="19" spans="1:121">
      <c r="A19" s="162">
        <v>9</v>
      </c>
      <c r="B19" s="270" t="s">
        <v>668</v>
      </c>
      <c r="C19" s="270" t="s">
        <v>669</v>
      </c>
      <c r="D19" s="270" t="s">
        <v>670</v>
      </c>
      <c r="E19" s="270" t="s">
        <v>671</v>
      </c>
      <c r="F19" s="270" t="s">
        <v>672</v>
      </c>
      <c r="G19" s="270" t="s">
        <v>673</v>
      </c>
      <c r="H19" s="270" t="s">
        <v>674</v>
      </c>
      <c r="I19" s="270" t="s">
        <v>675</v>
      </c>
      <c r="J19" s="270" t="s">
        <v>676</v>
      </c>
      <c r="K19" s="270" t="s">
        <v>677</v>
      </c>
      <c r="L19" s="270" t="s">
        <v>678</v>
      </c>
      <c r="M19" s="270" t="s">
        <v>679</v>
      </c>
      <c r="N19" s="272"/>
      <c r="O19" s="159"/>
      <c r="Q19" s="159"/>
      <c r="AR19" s="130"/>
      <c r="AS19" s="130"/>
      <c r="AT19" s="130"/>
      <c r="AU19" s="130"/>
      <c r="AV19" s="130"/>
      <c r="AX19" s="107"/>
      <c r="DQ19" s="129"/>
    </row>
    <row r="20" spans="1:121">
      <c r="A20" s="162">
        <v>10</v>
      </c>
      <c r="B20" s="270" t="s">
        <v>481</v>
      </c>
      <c r="C20" s="270" t="s">
        <v>482</v>
      </c>
      <c r="D20" s="270" t="s">
        <v>483</v>
      </c>
      <c r="E20" s="270" t="s">
        <v>484</v>
      </c>
      <c r="F20" s="270" t="s">
        <v>485</v>
      </c>
      <c r="G20" s="270" t="s">
        <v>486</v>
      </c>
      <c r="H20" s="270" t="s">
        <v>487</v>
      </c>
      <c r="I20" s="270" t="s">
        <v>488</v>
      </c>
      <c r="J20" s="270" t="s">
        <v>489</v>
      </c>
      <c r="K20" s="270" t="s">
        <v>490</v>
      </c>
      <c r="L20" s="270" t="s">
        <v>491</v>
      </c>
      <c r="M20" s="270" t="s">
        <v>492</v>
      </c>
      <c r="N20" s="272"/>
      <c r="O20" s="159"/>
      <c r="Q20" s="159"/>
      <c r="AH20" s="271"/>
      <c r="AI20" s="271"/>
      <c r="AJ20" s="271"/>
      <c r="AK20" s="271"/>
      <c r="AM20" s="271"/>
      <c r="AN20" s="271"/>
      <c r="AO20" s="271"/>
      <c r="AP20" s="271"/>
      <c r="AQ20" s="271"/>
      <c r="AR20" s="130"/>
      <c r="AS20" s="130"/>
      <c r="AT20" s="130"/>
      <c r="AU20" s="130"/>
      <c r="AV20" s="130"/>
      <c r="AX20" s="107"/>
      <c r="DQ20" s="129"/>
    </row>
    <row r="21" spans="1:121">
      <c r="A21" s="162">
        <v>11</v>
      </c>
      <c r="B21" s="91">
        <v>1</v>
      </c>
      <c r="C21" s="91">
        <v>2</v>
      </c>
      <c r="D21" s="91">
        <v>3</v>
      </c>
      <c r="E21" s="91">
        <v>4</v>
      </c>
      <c r="F21" s="91">
        <v>5</v>
      </c>
      <c r="G21" s="91">
        <v>6</v>
      </c>
      <c r="H21" s="91">
        <v>7</v>
      </c>
      <c r="I21" s="91">
        <v>8</v>
      </c>
      <c r="J21" s="91">
        <v>9</v>
      </c>
      <c r="K21" s="91">
        <v>10</v>
      </c>
      <c r="L21" s="91">
        <v>11</v>
      </c>
      <c r="M21" s="91">
        <v>12</v>
      </c>
      <c r="AR21" s="130"/>
      <c r="AS21" s="130"/>
      <c r="AT21" s="130"/>
      <c r="AU21" s="130"/>
      <c r="AV21" s="130"/>
      <c r="DQ21" s="129"/>
    </row>
    <row r="22" spans="1:121">
      <c r="A22" s="162">
        <v>12</v>
      </c>
      <c r="B22" s="91">
        <v>1</v>
      </c>
      <c r="C22" s="91">
        <v>2</v>
      </c>
      <c r="D22" s="91">
        <v>3</v>
      </c>
      <c r="E22" s="91">
        <v>4</v>
      </c>
      <c r="F22" s="91">
        <v>5</v>
      </c>
      <c r="G22" s="91">
        <v>6</v>
      </c>
      <c r="H22" s="91">
        <v>7</v>
      </c>
      <c r="I22" s="91">
        <v>8</v>
      </c>
      <c r="J22" s="91">
        <v>9</v>
      </c>
      <c r="K22" s="91">
        <v>10</v>
      </c>
      <c r="L22" s="91">
        <v>11</v>
      </c>
      <c r="M22" s="91">
        <v>12</v>
      </c>
      <c r="AR22" s="130"/>
      <c r="AS22" s="130"/>
      <c r="AT22" s="130"/>
      <c r="AU22" s="130"/>
      <c r="AV22" s="130"/>
      <c r="DQ22" s="129"/>
    </row>
    <row r="23" spans="1:121">
      <c r="A23" s="162">
        <v>13</v>
      </c>
      <c r="B23" s="91">
        <v>1</v>
      </c>
      <c r="C23" s="91">
        <v>2</v>
      </c>
      <c r="D23" s="91">
        <v>3</v>
      </c>
      <c r="E23" s="91">
        <v>4</v>
      </c>
      <c r="F23" s="91">
        <v>5</v>
      </c>
      <c r="G23" s="91">
        <v>6</v>
      </c>
      <c r="H23" s="91">
        <v>7</v>
      </c>
      <c r="I23" s="91">
        <v>8</v>
      </c>
      <c r="J23" s="91">
        <v>9</v>
      </c>
      <c r="K23" s="91">
        <v>10</v>
      </c>
      <c r="L23" s="91">
        <v>11</v>
      </c>
      <c r="M23" s="91">
        <v>12</v>
      </c>
      <c r="AR23" s="130"/>
      <c r="AS23" s="130"/>
      <c r="AT23" s="130"/>
      <c r="AU23" s="130"/>
      <c r="AV23" s="130"/>
      <c r="DQ23" s="129"/>
    </row>
    <row r="24" spans="1:121">
      <c r="A24" s="162">
        <v>14</v>
      </c>
      <c r="B24" s="91">
        <v>1</v>
      </c>
      <c r="C24" s="91">
        <v>2</v>
      </c>
      <c r="D24" s="91">
        <v>3</v>
      </c>
      <c r="E24" s="91">
        <v>4</v>
      </c>
      <c r="F24" s="91">
        <v>5</v>
      </c>
      <c r="G24" s="91">
        <v>6</v>
      </c>
      <c r="H24" s="91">
        <v>7</v>
      </c>
      <c r="I24" s="91">
        <v>8</v>
      </c>
      <c r="J24" s="91">
        <v>9</v>
      </c>
      <c r="K24" s="91">
        <v>10</v>
      </c>
      <c r="L24" s="91">
        <v>11</v>
      </c>
      <c r="M24" s="91">
        <v>12</v>
      </c>
      <c r="AR24" s="130"/>
      <c r="AS24" s="130"/>
      <c r="AT24" s="130"/>
      <c r="AU24" s="130"/>
      <c r="AV24" s="130"/>
      <c r="DQ24" s="129"/>
    </row>
    <row r="25" spans="1:121">
      <c r="A25" s="162">
        <v>15</v>
      </c>
      <c r="B25" s="91">
        <v>1</v>
      </c>
      <c r="C25" s="91">
        <v>2</v>
      </c>
      <c r="D25" s="91">
        <v>3</v>
      </c>
      <c r="E25" s="91">
        <v>4</v>
      </c>
      <c r="F25" s="91">
        <v>5</v>
      </c>
      <c r="G25" s="91">
        <v>6</v>
      </c>
      <c r="H25" s="91">
        <v>7</v>
      </c>
      <c r="I25" s="91">
        <v>8</v>
      </c>
      <c r="J25" s="91">
        <v>9</v>
      </c>
      <c r="K25" s="91">
        <v>10</v>
      </c>
      <c r="L25" s="91">
        <v>11</v>
      </c>
      <c r="M25" s="91">
        <v>12</v>
      </c>
      <c r="AR25" s="130"/>
      <c r="AS25" s="130"/>
      <c r="AT25" s="130"/>
      <c r="AU25" s="130"/>
      <c r="AV25" s="130"/>
      <c r="DQ25" s="129"/>
    </row>
    <row r="26" spans="1:121">
      <c r="A26" s="162">
        <v>16</v>
      </c>
      <c r="B26" s="91">
        <v>1</v>
      </c>
      <c r="C26" s="91">
        <v>2</v>
      </c>
      <c r="D26" s="91">
        <v>3</v>
      </c>
      <c r="E26" s="91">
        <v>4</v>
      </c>
      <c r="F26" s="91">
        <v>5</v>
      </c>
      <c r="G26" s="91">
        <v>6</v>
      </c>
      <c r="H26" s="91">
        <v>7</v>
      </c>
      <c r="I26" s="91">
        <v>8</v>
      </c>
      <c r="J26" s="91">
        <v>9</v>
      </c>
      <c r="K26" s="91">
        <v>10</v>
      </c>
      <c r="L26" s="91">
        <v>11</v>
      </c>
      <c r="M26" s="91">
        <v>12</v>
      </c>
      <c r="AR26" s="130"/>
      <c r="AS26" s="130"/>
      <c r="AT26" s="130"/>
      <c r="AU26" s="130"/>
      <c r="AV26" s="130"/>
      <c r="DQ26" s="129"/>
    </row>
    <row r="27" spans="1:121">
      <c r="A27" s="162">
        <v>17</v>
      </c>
      <c r="B27" s="91">
        <v>1</v>
      </c>
      <c r="C27" s="91">
        <v>2</v>
      </c>
      <c r="D27" s="91">
        <v>3</v>
      </c>
      <c r="E27" s="91">
        <v>4</v>
      </c>
      <c r="F27" s="91">
        <v>5</v>
      </c>
      <c r="G27" s="91">
        <v>6</v>
      </c>
      <c r="H27" s="91">
        <v>7</v>
      </c>
      <c r="I27" s="91">
        <v>8</v>
      </c>
      <c r="J27" s="91">
        <v>9</v>
      </c>
      <c r="K27" s="91">
        <v>10</v>
      </c>
      <c r="L27" s="91">
        <v>11</v>
      </c>
      <c r="M27" s="91">
        <v>12</v>
      </c>
      <c r="AR27" s="130"/>
      <c r="AS27" s="130"/>
      <c r="AT27" s="130"/>
      <c r="AU27" s="130"/>
      <c r="AV27" s="130"/>
      <c r="DQ27" s="129"/>
    </row>
    <row r="28" spans="1:121">
      <c r="A28" s="162">
        <v>18</v>
      </c>
      <c r="B28" s="91">
        <v>1</v>
      </c>
      <c r="C28" s="91">
        <v>2</v>
      </c>
      <c r="D28" s="91">
        <v>3</v>
      </c>
      <c r="E28" s="91">
        <v>4</v>
      </c>
      <c r="F28" s="91">
        <v>5</v>
      </c>
      <c r="G28" s="91">
        <v>6</v>
      </c>
      <c r="H28" s="91">
        <v>7</v>
      </c>
      <c r="I28" s="91">
        <v>8</v>
      </c>
      <c r="J28" s="91">
        <v>9</v>
      </c>
      <c r="K28" s="91">
        <v>10</v>
      </c>
      <c r="L28" s="91">
        <v>11</v>
      </c>
      <c r="M28" s="91">
        <v>12</v>
      </c>
      <c r="AR28" s="130"/>
      <c r="AS28" s="130"/>
      <c r="AT28" s="130"/>
      <c r="AU28" s="130"/>
      <c r="AV28" s="130"/>
      <c r="DQ28" s="129"/>
    </row>
    <row r="29" spans="1:121">
      <c r="A29" s="162">
        <v>19</v>
      </c>
      <c r="B29" s="91">
        <v>1</v>
      </c>
      <c r="C29" s="91">
        <v>2</v>
      </c>
      <c r="D29" s="91">
        <v>3</v>
      </c>
      <c r="E29" s="91">
        <v>4</v>
      </c>
      <c r="F29" s="91">
        <v>5</v>
      </c>
      <c r="G29" s="91">
        <v>6</v>
      </c>
      <c r="H29" s="91">
        <v>7</v>
      </c>
      <c r="I29" s="91">
        <v>8</v>
      </c>
      <c r="J29" s="91">
        <v>9</v>
      </c>
      <c r="K29" s="91">
        <v>10</v>
      </c>
      <c r="L29" s="91">
        <v>11</v>
      </c>
      <c r="M29" s="91">
        <v>12</v>
      </c>
      <c r="AR29" s="130"/>
      <c r="AS29" s="130"/>
      <c r="AT29" s="130"/>
      <c r="AU29" s="130"/>
      <c r="AV29" s="130"/>
      <c r="DQ29" s="129"/>
    </row>
    <row r="30" spans="1:121">
      <c r="A30" s="162">
        <v>20</v>
      </c>
      <c r="B30" s="91">
        <v>1</v>
      </c>
      <c r="C30" s="91">
        <v>2</v>
      </c>
      <c r="D30" s="91">
        <v>3</v>
      </c>
      <c r="E30" s="91">
        <v>4</v>
      </c>
      <c r="F30" s="91">
        <v>5</v>
      </c>
      <c r="G30" s="91">
        <v>6</v>
      </c>
      <c r="H30" s="91">
        <v>7</v>
      </c>
      <c r="I30" s="91">
        <v>8</v>
      </c>
      <c r="J30" s="91">
        <v>9</v>
      </c>
      <c r="K30" s="91">
        <v>10</v>
      </c>
      <c r="L30" s="91">
        <v>11</v>
      </c>
      <c r="M30" s="91">
        <v>12</v>
      </c>
      <c r="AR30" s="130"/>
      <c r="AS30" s="130"/>
      <c r="AT30" s="130"/>
      <c r="AU30" s="130"/>
      <c r="AV30" s="130"/>
      <c r="DQ30" s="129"/>
    </row>
    <row r="31" spans="1:121">
      <c r="A31" s="162">
        <v>21</v>
      </c>
      <c r="B31" s="91">
        <v>1</v>
      </c>
      <c r="C31" s="91">
        <v>2</v>
      </c>
      <c r="D31" s="91">
        <v>3</v>
      </c>
      <c r="E31" s="91">
        <v>4</v>
      </c>
      <c r="F31" s="91">
        <v>5</v>
      </c>
      <c r="G31" s="91">
        <v>6</v>
      </c>
      <c r="H31" s="91">
        <v>7</v>
      </c>
      <c r="I31" s="91">
        <v>8</v>
      </c>
      <c r="J31" s="91">
        <v>9</v>
      </c>
      <c r="K31" s="91">
        <v>10</v>
      </c>
      <c r="L31" s="91">
        <v>11</v>
      </c>
      <c r="M31" s="91">
        <v>12</v>
      </c>
      <c r="AR31" s="130"/>
      <c r="AS31" s="130"/>
      <c r="AT31" s="130"/>
      <c r="AU31" s="130"/>
      <c r="AV31" s="130"/>
      <c r="DQ31" s="129"/>
    </row>
    <row r="32" spans="1:121">
      <c r="A32" s="162">
        <v>22</v>
      </c>
      <c r="B32" s="91">
        <v>1</v>
      </c>
      <c r="C32" s="91">
        <v>2</v>
      </c>
      <c r="D32" s="91">
        <v>3</v>
      </c>
      <c r="E32" s="91">
        <v>4</v>
      </c>
      <c r="F32" s="91">
        <v>5</v>
      </c>
      <c r="G32" s="91">
        <v>6</v>
      </c>
      <c r="H32" s="91">
        <v>7</v>
      </c>
      <c r="I32" s="91">
        <v>8</v>
      </c>
      <c r="J32" s="91">
        <v>9</v>
      </c>
      <c r="K32" s="91">
        <v>10</v>
      </c>
      <c r="L32" s="91">
        <v>11</v>
      </c>
      <c r="M32" s="91">
        <v>12</v>
      </c>
      <c r="AR32" s="130"/>
      <c r="AS32" s="130"/>
      <c r="AT32" s="130"/>
      <c r="AU32" s="130"/>
      <c r="AV32" s="130"/>
      <c r="DQ32" s="129"/>
    </row>
    <row r="33" spans="1:121">
      <c r="A33" s="162">
        <v>23</v>
      </c>
      <c r="B33" s="91">
        <v>1</v>
      </c>
      <c r="C33" s="91">
        <v>2</v>
      </c>
      <c r="D33" s="91">
        <v>3</v>
      </c>
      <c r="E33" s="91">
        <v>4</v>
      </c>
      <c r="F33" s="91">
        <v>5</v>
      </c>
      <c r="G33" s="91">
        <v>6</v>
      </c>
      <c r="H33" s="91">
        <v>7</v>
      </c>
      <c r="I33" s="91">
        <v>8</v>
      </c>
      <c r="J33" s="91">
        <v>9</v>
      </c>
      <c r="K33" s="91">
        <v>10</v>
      </c>
      <c r="L33" s="91">
        <v>11</v>
      </c>
      <c r="M33" s="91">
        <v>12</v>
      </c>
      <c r="AR33" s="130"/>
      <c r="AS33" s="130"/>
      <c r="AT33" s="130"/>
      <c r="AU33" s="130"/>
      <c r="AV33" s="130"/>
      <c r="DQ33" s="129"/>
    </row>
    <row r="34" spans="1:121">
      <c r="A34" s="162">
        <v>24</v>
      </c>
      <c r="B34" s="91">
        <v>1</v>
      </c>
      <c r="C34" s="91">
        <v>2</v>
      </c>
      <c r="D34" s="91">
        <v>3</v>
      </c>
      <c r="E34" s="91">
        <v>4</v>
      </c>
      <c r="F34" s="91">
        <v>5</v>
      </c>
      <c r="G34" s="91">
        <v>6</v>
      </c>
      <c r="H34" s="91">
        <v>7</v>
      </c>
      <c r="I34" s="91">
        <v>8</v>
      </c>
      <c r="J34" s="91">
        <v>9</v>
      </c>
      <c r="K34" s="91">
        <v>10</v>
      </c>
      <c r="L34" s="91">
        <v>11</v>
      </c>
      <c r="M34" s="91">
        <v>12</v>
      </c>
      <c r="AR34" s="130"/>
      <c r="AS34" s="130"/>
      <c r="AT34" s="130"/>
      <c r="AU34" s="130"/>
      <c r="AV34" s="130"/>
      <c r="DQ34" s="129"/>
    </row>
    <row r="35" spans="1:121">
      <c r="A35" s="162">
        <v>25</v>
      </c>
      <c r="B35" s="91">
        <v>1</v>
      </c>
      <c r="C35" s="91">
        <v>2</v>
      </c>
      <c r="D35" s="91">
        <v>3</v>
      </c>
      <c r="E35" s="91">
        <v>4</v>
      </c>
      <c r="F35" s="91">
        <v>5</v>
      </c>
      <c r="G35" s="91">
        <v>6</v>
      </c>
      <c r="H35" s="91">
        <v>7</v>
      </c>
      <c r="I35" s="91">
        <v>8</v>
      </c>
      <c r="J35" s="91">
        <v>9</v>
      </c>
      <c r="K35" s="91">
        <v>10</v>
      </c>
      <c r="L35" s="91">
        <v>11</v>
      </c>
      <c r="M35" s="91">
        <v>12</v>
      </c>
      <c r="AR35" s="130"/>
      <c r="AS35" s="130"/>
      <c r="AT35" s="130"/>
      <c r="AU35" s="130"/>
      <c r="AV35" s="130"/>
      <c r="DQ35" s="129"/>
    </row>
    <row r="36" spans="1:121">
      <c r="A36" s="162">
        <v>26</v>
      </c>
      <c r="B36" s="91">
        <v>1</v>
      </c>
      <c r="C36" s="91">
        <v>2</v>
      </c>
      <c r="D36" s="91">
        <v>3</v>
      </c>
      <c r="E36" s="91">
        <v>4</v>
      </c>
      <c r="F36" s="91">
        <v>5</v>
      </c>
      <c r="G36" s="91">
        <v>6</v>
      </c>
      <c r="H36" s="91">
        <v>7</v>
      </c>
      <c r="I36" s="91">
        <v>8</v>
      </c>
      <c r="J36" s="91">
        <v>9</v>
      </c>
      <c r="K36" s="91">
        <v>10</v>
      </c>
      <c r="L36" s="91">
        <v>11</v>
      </c>
      <c r="M36" s="91">
        <v>12</v>
      </c>
      <c r="AR36" s="130"/>
      <c r="AS36" s="130"/>
      <c r="AT36" s="130"/>
      <c r="AU36" s="130"/>
      <c r="AV36" s="130"/>
      <c r="DQ36" s="129"/>
    </row>
    <row r="37" spans="1:121">
      <c r="A37" s="162">
        <v>27</v>
      </c>
      <c r="B37" s="91">
        <v>1</v>
      </c>
      <c r="C37" s="91">
        <v>2</v>
      </c>
      <c r="D37" s="91">
        <v>3</v>
      </c>
      <c r="E37" s="91">
        <v>4</v>
      </c>
      <c r="F37" s="91">
        <v>5</v>
      </c>
      <c r="G37" s="91">
        <v>6</v>
      </c>
      <c r="H37" s="91">
        <v>7</v>
      </c>
      <c r="I37" s="91">
        <v>8</v>
      </c>
      <c r="J37" s="91">
        <v>9</v>
      </c>
      <c r="K37" s="91">
        <v>10</v>
      </c>
      <c r="L37" s="91">
        <v>11</v>
      </c>
      <c r="M37" s="91">
        <v>12</v>
      </c>
      <c r="AR37" s="130"/>
      <c r="AS37" s="130"/>
      <c r="AT37" s="130"/>
      <c r="AU37" s="130"/>
      <c r="AV37" s="130"/>
      <c r="DQ37" s="129"/>
    </row>
    <row r="38" spans="1:121">
      <c r="A38" s="162">
        <v>28</v>
      </c>
      <c r="B38" s="91">
        <v>1</v>
      </c>
      <c r="C38" s="91">
        <v>2</v>
      </c>
      <c r="D38" s="91">
        <v>3</v>
      </c>
      <c r="E38" s="91">
        <v>4</v>
      </c>
      <c r="F38" s="91">
        <v>5</v>
      </c>
      <c r="G38" s="91">
        <v>6</v>
      </c>
      <c r="H38" s="91">
        <v>7</v>
      </c>
      <c r="I38" s="91">
        <v>8</v>
      </c>
      <c r="J38" s="91">
        <v>9</v>
      </c>
      <c r="K38" s="91">
        <v>10</v>
      </c>
      <c r="L38" s="91">
        <v>11</v>
      </c>
      <c r="M38" s="91">
        <v>12</v>
      </c>
      <c r="AR38" s="130"/>
      <c r="AS38" s="130"/>
      <c r="AT38" s="130"/>
      <c r="AU38" s="130"/>
      <c r="AV38" s="130"/>
      <c r="DQ38" s="129"/>
    </row>
    <row r="39" spans="1:121">
      <c r="A39" s="162">
        <v>29</v>
      </c>
      <c r="B39" s="91">
        <v>1</v>
      </c>
      <c r="C39" s="91">
        <v>2</v>
      </c>
      <c r="D39" s="91">
        <v>3</v>
      </c>
      <c r="E39" s="91">
        <v>4</v>
      </c>
      <c r="F39" s="91">
        <v>5</v>
      </c>
      <c r="G39" s="91">
        <v>6</v>
      </c>
      <c r="H39" s="91">
        <v>7</v>
      </c>
      <c r="I39" s="91">
        <v>8</v>
      </c>
      <c r="J39" s="91">
        <v>9</v>
      </c>
      <c r="K39" s="91">
        <v>10</v>
      </c>
      <c r="L39" s="91">
        <v>11</v>
      </c>
      <c r="M39" s="91">
        <v>12</v>
      </c>
      <c r="AR39" s="130"/>
      <c r="AS39" s="130"/>
      <c r="AT39" s="130"/>
      <c r="AU39" s="130"/>
      <c r="AV39" s="130"/>
      <c r="DQ39" s="129"/>
    </row>
    <row r="40" spans="1:121">
      <c r="A40" s="162">
        <v>30</v>
      </c>
      <c r="B40" s="91">
        <v>1</v>
      </c>
      <c r="C40" s="91">
        <v>2</v>
      </c>
      <c r="D40" s="91">
        <v>3</v>
      </c>
      <c r="E40" s="91">
        <v>4</v>
      </c>
      <c r="F40" s="91">
        <v>5</v>
      </c>
      <c r="G40" s="91">
        <v>6</v>
      </c>
      <c r="H40" s="91">
        <v>7</v>
      </c>
      <c r="I40" s="91">
        <v>8</v>
      </c>
      <c r="J40" s="91">
        <v>9</v>
      </c>
      <c r="K40" s="91">
        <v>10</v>
      </c>
      <c r="L40" s="91">
        <v>11</v>
      </c>
      <c r="M40" s="91">
        <v>12</v>
      </c>
      <c r="AR40" s="130"/>
      <c r="AS40" s="130"/>
      <c r="AT40" s="130"/>
      <c r="AU40" s="130"/>
      <c r="AV40" s="130"/>
      <c r="DQ40" s="129"/>
    </row>
    <row r="41" spans="1:121">
      <c r="AR41" s="130"/>
      <c r="AS41" s="130"/>
      <c r="AT41" s="130"/>
      <c r="AU41" s="130"/>
      <c r="AV41" s="130"/>
    </row>
    <row r="42" spans="1:121">
      <c r="AH42" s="291">
        <f ca="1">SUM(INDIRECT("AH11:AH41"))</f>
        <v>0</v>
      </c>
      <c r="AI42" s="291">
        <f ca="1">SUM(INDIRECT("AI11:AI41"))</f>
        <v>0</v>
      </c>
      <c r="AJ42" s="291">
        <f ca="1">SUM(INDIRECT("AJ11:AJ41"))</f>
        <v>0</v>
      </c>
      <c r="AK42" s="291">
        <f ca="1">SUM(INDIRECT("AK11:AK41"))</f>
        <v>0</v>
      </c>
      <c r="AL42" s="291">
        <f ca="1">SUM(INDIRECT("AL11:AL41"))</f>
        <v>0</v>
      </c>
      <c r="AM42" s="291">
        <f ca="1">SUM(INDIRECT("AM11:AM41"))</f>
        <v>0</v>
      </c>
      <c r="AN42" s="291">
        <f ca="1">SUM(INDIRECT("AN11:AN41"))</f>
        <v>0</v>
      </c>
      <c r="AO42" s="291">
        <f ca="1">SUM(INDIRECT("AO11:AO41"))</f>
        <v>0</v>
      </c>
      <c r="AP42" s="291">
        <f ca="1">SUM(INDIRECT("AP11:AP41"))</f>
        <v>0</v>
      </c>
      <c r="AQ42" s="291">
        <f ca="1">SUM(INDIRECT("AQ11:AQ41"))</f>
        <v>0</v>
      </c>
      <c r="AR42" s="291">
        <f ca="1">SUM(INDIRECT("AR11:AR41"))</f>
        <v>0</v>
      </c>
      <c r="AS42" s="291">
        <f ca="1">SUM(INDIRECT("AS11:AS41"))</f>
        <v>0</v>
      </c>
      <c r="CI42" s="91" t="s">
        <v>446</v>
      </c>
      <c r="CJ42" s="291">
        <f ca="1">SUM(INDIRECT("CJ11:CJ41"))</f>
        <v>0</v>
      </c>
      <c r="CK42" s="291">
        <f ca="1">SUM(INDIRECT("CK11:CK41"))</f>
        <v>0</v>
      </c>
      <c r="CL42" s="291">
        <f ca="1">SUM(INDIRECT("CL11:CL41"))</f>
        <v>0</v>
      </c>
      <c r="CM42" s="291">
        <f ca="1">SUM(INDIRECT("CM11:CM41"))</f>
        <v>0</v>
      </c>
      <c r="CN42" s="291">
        <f ca="1">SUM(INDIRECT("CN11:CN41"))</f>
        <v>0</v>
      </c>
      <c r="CO42" s="291">
        <f ca="1">SUM(INDIRECT("CO11:CO41"))</f>
        <v>0</v>
      </c>
      <c r="CP42" s="291">
        <f ca="1">SUM(INDIRECT("CP11:CP41"))</f>
        <v>0</v>
      </c>
      <c r="CQ42" s="291">
        <f ca="1">SUM(INDIRECT("CQ11:CQ41"))</f>
        <v>0</v>
      </c>
      <c r="CR42" s="291">
        <f ca="1">SUM(INDIRECT("CR11:CR41"))</f>
        <v>0</v>
      </c>
      <c r="CS42" s="291">
        <f ca="1">SUM(INDIRECT("CS11:CS41"))</f>
        <v>0</v>
      </c>
      <c r="CT42" s="291">
        <f ca="1">SUM(INDIRECT("CT11:CT41"))</f>
        <v>0</v>
      </c>
      <c r="CU42" s="291">
        <f ca="1">SUM(INDIRECT("CU11:CU41"))</f>
        <v>0</v>
      </c>
    </row>
    <row r="43" spans="1:121">
      <c r="L43" s="91" t="s">
        <v>467</v>
      </c>
      <c r="R43" s="91" t="s">
        <v>470</v>
      </c>
      <c r="AG43" s="91" t="s">
        <v>447</v>
      </c>
      <c r="AH43" s="290">
        <f ca="1">COUNT(INDIRECT("AH11:AH41"))</f>
        <v>0</v>
      </c>
      <c r="AI43" s="290">
        <f ca="1">COUNT(INDIRECT("AI11:AI41"))</f>
        <v>0</v>
      </c>
      <c r="AJ43" s="290">
        <f ca="1">COUNT(INDIRECT("AJ11:AJ41"))</f>
        <v>0</v>
      </c>
      <c r="AK43" s="290">
        <f ca="1">COUNT(INDIRECT("AK11:AK41"))</f>
        <v>0</v>
      </c>
      <c r="AL43" s="290">
        <f ca="1">COUNT(INDIRECT("AL11:AL41"))</f>
        <v>0</v>
      </c>
      <c r="AM43" s="290">
        <f ca="1">COUNT(INDIRECT("AM11:AM41"))</f>
        <v>0</v>
      </c>
      <c r="AN43" s="290">
        <f ca="1">COUNT(INDIRECT("AN11:AN41"))</f>
        <v>0</v>
      </c>
      <c r="AO43" s="290">
        <f ca="1">COUNT(INDIRECT("AO11:AO41"))</f>
        <v>0</v>
      </c>
      <c r="AP43" s="290">
        <f ca="1">COUNT(INDIRECT("AP11:AP41"))</f>
        <v>0</v>
      </c>
      <c r="AQ43" s="290">
        <f ca="1">COUNT(INDIRECT("AQ11:AQ41"))</f>
        <v>0</v>
      </c>
      <c r="AR43" s="290">
        <f ca="1">COUNT(INDIRECT("AR11:AR41"))</f>
        <v>0</v>
      </c>
      <c r="AS43" s="290">
        <f ca="1">COUNT(INDIRECT("AS11:AS41"))</f>
        <v>0</v>
      </c>
      <c r="AT43" s="91"/>
    </row>
    <row r="44" spans="1:121">
      <c r="L44" s="91" t="s">
        <v>468</v>
      </c>
      <c r="M44" s="91" t="s">
        <v>466</v>
      </c>
      <c r="N44" s="290">
        <f ca="1">SUMIF(INDIRECT("$N$11:$N$40"),1,INDIRECT("$AU$11:$AU$40"))</f>
        <v>0</v>
      </c>
      <c r="O44" s="290">
        <f ca="1">SUMIF(INDIRECT("$O$11:$O$40"),1,INDIRECT("$AV$11:$AV$40"))</f>
        <v>0</v>
      </c>
      <c r="P44" s="290">
        <f ca="1">SUMIF(INDIRECT("$P$11:$P$40"),1,INDIRECT("$AW$11:$AW$40"))</f>
        <v>0</v>
      </c>
      <c r="Q44" s="290">
        <f ca="1">SUMIF(INDIRECT("$Q$11:$Q$40"),1,INDIRECT("$AX$11:$AX$40"))</f>
        <v>0</v>
      </c>
      <c r="R44" s="91">
        <f ca="1">SUM(N44:Q44)</f>
        <v>0</v>
      </c>
    </row>
    <row r="45" spans="1:121">
      <c r="M45" s="91" t="s">
        <v>449</v>
      </c>
      <c r="N45" s="290">
        <f ca="1">SUMIF(INDIRECT("$N$11:$N$40"),2,INDIRECT("$AU$11:$AU$40"))</f>
        <v>0</v>
      </c>
      <c r="O45" s="290">
        <f ca="1">SUMIF(INDIRECT("$O$11:$O$40"),2,INDIRECT("$AV$11:$AV$40"))</f>
        <v>0</v>
      </c>
      <c r="P45" s="290">
        <f ca="1">SUMIF(INDIRECT("$P$11:$P$40"),2,INDIRECT("$AW$11:$AW$40"))</f>
        <v>0</v>
      </c>
      <c r="Q45" s="290">
        <f ca="1">SUMIF(INDIRECT("$Q$11:$Q$40"),2,INDIRECT("$AX$11:$AX$40"))</f>
        <v>0</v>
      </c>
      <c r="R45" s="91">
        <f t="shared" ref="R45:R81" ca="1" si="2">SUM(N45:Q45)</f>
        <v>0</v>
      </c>
    </row>
    <row r="46" spans="1:121">
      <c r="M46" s="91" t="s">
        <v>450</v>
      </c>
      <c r="N46" s="290">
        <f ca="1">SUMIF(INDIRECT("$N$11:$N$40"),3,INDIRECT("$AU$11:$AU$40"))</f>
        <v>0</v>
      </c>
      <c r="O46" s="290">
        <f ca="1">SUMIF(INDIRECT("$O$11:$O$40"),3,INDIRECT("$AV$11:$AV$40"))</f>
        <v>0</v>
      </c>
      <c r="P46" s="290">
        <f ca="1">SUMIF(INDIRECT("$P$11:$P$40"),3,INDIRECT("$AW$11:$AW$40"))</f>
        <v>0</v>
      </c>
      <c r="Q46" s="290">
        <f ca="1">SUMIF(INDIRECT("$Q$11:$Q$40"),3,INDIRECT("$AX$11:$AX$40"))</f>
        <v>0</v>
      </c>
      <c r="R46" s="91">
        <f t="shared" ca="1" si="2"/>
        <v>0</v>
      </c>
    </row>
    <row r="47" spans="1:121">
      <c r="M47" s="91" t="s">
        <v>451</v>
      </c>
      <c r="N47" s="290">
        <f ca="1">SUMIF(INDIRECT("$N$11:$N$40"),4,INDIRECT("$AU$11:$AU$40"))</f>
        <v>0</v>
      </c>
      <c r="O47" s="290">
        <f ca="1">SUMIF(INDIRECT("$O$11:$O$40"),4,INDIRECT("$AV$11:$AV$40"))</f>
        <v>0</v>
      </c>
      <c r="P47" s="290">
        <f ca="1">SUMIF(INDIRECT("$P$11:$P$40"),4,INDIRECT("$AW$11:$AW$40"))</f>
        <v>0</v>
      </c>
      <c r="Q47" s="290">
        <f ca="1">SUMIF(INDIRECT("$Q$11:$Q$40"),4,INDIRECT("$AX$11:$AX$40"))</f>
        <v>0</v>
      </c>
      <c r="R47" s="91">
        <f t="shared" ca="1" si="2"/>
        <v>0</v>
      </c>
    </row>
    <row r="48" spans="1:121">
      <c r="M48" s="91" t="s">
        <v>452</v>
      </c>
      <c r="N48" s="290">
        <f ca="1">SUMIF(INDIRECT("$N$11:$N$40"),5,INDIRECT("$AU$11:$AU$40"))</f>
        <v>0</v>
      </c>
      <c r="O48" s="290">
        <f ca="1">SUMIF(INDIRECT("$O$11:$O$40"),5,INDIRECT("$AV$11:$AV$40"))</f>
        <v>0</v>
      </c>
      <c r="P48" s="290">
        <f ca="1">SUMIF(INDIRECT("$P$11:$P$40"),5,INDIRECT("$AW$11:$AW$40"))</f>
        <v>0</v>
      </c>
      <c r="Q48" s="290">
        <f ca="1">SUMIF(INDIRECT("$Q$11:$Q$40"),5,INDIRECT("$AX$11:$AX$40"))</f>
        <v>0</v>
      </c>
      <c r="R48" s="91">
        <f t="shared" ca="1" si="2"/>
        <v>0</v>
      </c>
    </row>
    <row r="49" spans="12:18">
      <c r="M49" s="91" t="s">
        <v>453</v>
      </c>
      <c r="N49" s="290">
        <f ca="1">SUMIF(INDIRECT("$N$11:$N$40"),6,INDIRECT("$AU$11:$AU$40"))</f>
        <v>0</v>
      </c>
      <c r="O49" s="290">
        <f ca="1">SUMIF(INDIRECT("$O$11:$O$40"),6,INDIRECT("$AV$11:$AV$40"))</f>
        <v>0</v>
      </c>
      <c r="P49" s="290">
        <f ca="1">SUMIF(INDIRECT("$P$11:$P$40"),6,INDIRECT("$AW$11:$AW$40"))</f>
        <v>0</v>
      </c>
      <c r="Q49" s="290">
        <f ca="1">SUMIF(INDIRECT("$Q$11:$Q$40"),6,INDIRECT("$AX$11:$AX$40"))</f>
        <v>0</v>
      </c>
      <c r="R49" s="91">
        <f t="shared" ca="1" si="2"/>
        <v>0</v>
      </c>
    </row>
    <row r="50" spans="12:18">
      <c r="M50" s="91" t="s">
        <v>454</v>
      </c>
      <c r="N50" s="290">
        <f ca="1">SUMIF(INDIRECT("$N$11:$N$40"),7,INDIRECT("$AU$11:$AU$40"))</f>
        <v>0</v>
      </c>
      <c r="O50" s="290">
        <f ca="1">SUMIF(INDIRECT("$O$11:$O$40"),7,INDIRECT("$AV$11:$AV$40"))</f>
        <v>0</v>
      </c>
      <c r="P50" s="290">
        <f ca="1">SUMIF(INDIRECT("$P$11:$P$40"),7,INDIRECT("$AW$11:$AW$40"))</f>
        <v>0</v>
      </c>
      <c r="Q50" s="290">
        <f ca="1">SUMIF(INDIRECT("$Q$11:$Q$40"),7,INDIRECT("$AX$11:$AX$40"))</f>
        <v>0</v>
      </c>
      <c r="R50" s="91">
        <f t="shared" ca="1" si="2"/>
        <v>0</v>
      </c>
    </row>
    <row r="51" spans="12:18">
      <c r="M51" s="91" t="s">
        <v>455</v>
      </c>
      <c r="N51" s="290">
        <f ca="1">SUMIF(INDIRECT("$N$11:$N$40"),8,INDIRECT("$AU$11:$AU$40"))</f>
        <v>0</v>
      </c>
      <c r="O51" s="290">
        <f ca="1">SUMIF(INDIRECT("$O$11:$O$40"),8,INDIRECT("$AV$11:$AV$40"))</f>
        <v>0</v>
      </c>
      <c r="P51" s="290">
        <f ca="1">SUMIF(INDIRECT("$P$11:$P$40"),8,INDIRECT("$AW$11:$AW$40"))</f>
        <v>0</v>
      </c>
      <c r="Q51" s="290">
        <f ca="1">SUMIF(INDIRECT("$Q$11:$Q$40"),8,INDIRECT("$AX$11:$AX$40"))</f>
        <v>0</v>
      </c>
      <c r="R51" s="91">
        <f t="shared" ca="1" si="2"/>
        <v>0</v>
      </c>
    </row>
    <row r="52" spans="12:18">
      <c r="M52" s="91" t="s">
        <v>456</v>
      </c>
      <c r="N52" s="290">
        <f ca="1">SUMIF(INDIRECT("$N$11:$N$40"),9,INDIRECT("$AU$11:$AU$40"))</f>
        <v>0</v>
      </c>
      <c r="O52" s="290">
        <f ca="1">SUMIF(INDIRECT("$O$11:$O$40"),9,INDIRECT("$AV$11:$AV$40"))</f>
        <v>0</v>
      </c>
      <c r="P52" s="290">
        <f ca="1">SUMIF(INDIRECT("$P$11:$P$40"),9,INDIRECT("$AW$11:$AW$40"))</f>
        <v>0</v>
      </c>
      <c r="Q52" s="290">
        <f ca="1">SUMIF(INDIRECT("$Q$11:$Q$40"),9,INDIRECT("$AX$11:$AX$40"))</f>
        <v>0</v>
      </c>
      <c r="R52" s="91">
        <f t="shared" ca="1" si="2"/>
        <v>0</v>
      </c>
    </row>
    <row r="53" spans="12:18">
      <c r="M53" s="91" t="s">
        <v>457</v>
      </c>
      <c r="N53" s="290">
        <f ca="1">SUMIF(INDIRECT("$N$11:$N$40"),10,INDIRECT("$AU$11:$AU$40"))</f>
        <v>0</v>
      </c>
      <c r="O53" s="290">
        <f ca="1">SUMIF(INDIRECT("$O$11:$O$40"),10,INDIRECT("$AV$11:$AV$40"))</f>
        <v>0</v>
      </c>
      <c r="P53" s="290">
        <f ca="1">SUMIF(INDIRECT("$P$11:$P$40"),10,INDIRECT("$AW$11:$AW$40"))</f>
        <v>0</v>
      </c>
      <c r="Q53" s="290">
        <f ca="1">SUMIF(INDIRECT("$Q$11:$Q$40"),10,INDIRECT("$AX$11:$AX$40"))</f>
        <v>0</v>
      </c>
      <c r="R53" s="91">
        <f t="shared" ca="1" si="2"/>
        <v>0</v>
      </c>
    </row>
    <row r="54" spans="12:18">
      <c r="M54" s="91" t="s">
        <v>458</v>
      </c>
      <c r="N54" s="290">
        <f ca="1">SUMIF(INDIRECT("$N$11:$N$40"),11,INDIRECT("$AU$11:$AU$40"))</f>
        <v>0</v>
      </c>
      <c r="O54" s="290">
        <f ca="1">SUMIF(INDIRECT("$O$11:$O$40"),11,INDIRECT("$AV$11:$AV$40"))</f>
        <v>0</v>
      </c>
      <c r="P54" s="290">
        <f ca="1">SUMIF(INDIRECT("$P$11:$P$40"),11,INDIRECT("$AW$11:$AW$40"))</f>
        <v>0</v>
      </c>
      <c r="Q54" s="290">
        <f ca="1">SUMIF(INDIRECT("$Q$11:$Q$40"),11,INDIRECT("$AX$11:$AX$40"))</f>
        <v>0</v>
      </c>
      <c r="R54" s="91">
        <f t="shared" ca="1" si="2"/>
        <v>0</v>
      </c>
    </row>
    <row r="55" spans="12:18">
      <c r="M55" s="91" t="s">
        <v>459</v>
      </c>
      <c r="N55" s="290">
        <f ca="1">SUMIF(INDIRECT("$N$11:$N$40"),12,INDIRECT("$AU$11:$AU$40"))</f>
        <v>0</v>
      </c>
      <c r="O55" s="290">
        <f ca="1">SUMIF(INDIRECT("$O$11:$O$40"),12,INDIRECT("$AV$11:$AV$40"))</f>
        <v>0</v>
      </c>
      <c r="P55" s="290">
        <f ca="1">SUMIF(INDIRECT("$P$11:$P$40"),12,INDIRECT("$AW$11:$AW$40"))</f>
        <v>0</v>
      </c>
      <c r="Q55" s="290">
        <f ca="1">SUMIF(INDIRECT("$Q$11:$Q$40"),12,INDIRECT("$AX$11:$AX$40"))</f>
        <v>0</v>
      </c>
      <c r="R55" s="91">
        <f t="shared" ca="1" si="2"/>
        <v>0</v>
      </c>
    </row>
    <row r="57" spans="12:18">
      <c r="L57" s="91" t="s">
        <v>469</v>
      </c>
      <c r="M57" s="91" t="s">
        <v>466</v>
      </c>
      <c r="N57" s="290">
        <f ca="1">COUNTIF(INDIRECT("$N$11:$N$40"),1)</f>
        <v>0</v>
      </c>
      <c r="O57" s="290">
        <f ca="1">COUNTIF(INDIRECT("$O$11:$O$40"),1)</f>
        <v>0</v>
      </c>
      <c r="P57" s="290">
        <f ca="1">COUNTIF(INDIRECT("$P$11:$P$40"),1)</f>
        <v>0</v>
      </c>
      <c r="Q57" s="290">
        <f ca="1">COUNTIF(INDIRECT("$Q$11:$Q$40"),1)</f>
        <v>0</v>
      </c>
      <c r="R57" s="91">
        <f t="shared" ca="1" si="2"/>
        <v>0</v>
      </c>
    </row>
    <row r="58" spans="12:18">
      <c r="M58" s="91" t="s">
        <v>449</v>
      </c>
      <c r="N58" s="290">
        <f ca="1">COUNTIF(INDIRECT("$N$11:$N$40"),2)</f>
        <v>0</v>
      </c>
      <c r="O58" s="290">
        <f ca="1">COUNTIF(INDIRECT("$O$11:$O$40"),2)</f>
        <v>0</v>
      </c>
      <c r="P58" s="290">
        <f ca="1">COUNTIF(INDIRECT("$P$11:$P$40"),2)</f>
        <v>0</v>
      </c>
      <c r="Q58" s="290">
        <f ca="1">COUNTIF(INDIRECT("$Q$11:$Q$40"),2)</f>
        <v>0</v>
      </c>
      <c r="R58" s="91">
        <f t="shared" ca="1" si="2"/>
        <v>0</v>
      </c>
    </row>
    <row r="59" spans="12:18">
      <c r="M59" s="91" t="s">
        <v>450</v>
      </c>
      <c r="N59" s="290">
        <f ca="1">COUNTIF(INDIRECT("$N$11:$N$40"),3)</f>
        <v>0</v>
      </c>
      <c r="O59" s="290">
        <f ca="1">COUNTIF(INDIRECT("$O$11:$O$40"),3)</f>
        <v>0</v>
      </c>
      <c r="P59" s="290">
        <f ca="1">COUNTIF(INDIRECT("$P$11:$P$40"),3)</f>
        <v>0</v>
      </c>
      <c r="Q59" s="290">
        <f ca="1">COUNTIF(INDIRECT("$Q$11:$Q$40"),3)</f>
        <v>0</v>
      </c>
      <c r="R59" s="91">
        <f t="shared" ca="1" si="2"/>
        <v>0</v>
      </c>
    </row>
    <row r="60" spans="12:18">
      <c r="M60" s="91" t="s">
        <v>451</v>
      </c>
      <c r="N60" s="290">
        <f ca="1">COUNTIF(INDIRECT("$N$11:$N$40"),4)</f>
        <v>0</v>
      </c>
      <c r="O60" s="290">
        <f ca="1">COUNTIF(INDIRECT("$O$11:$O$40"),4)</f>
        <v>0</v>
      </c>
      <c r="P60" s="290">
        <f ca="1">COUNTIF(INDIRECT("$P$11:$P$40"),4)</f>
        <v>0</v>
      </c>
      <c r="Q60" s="290">
        <f ca="1">COUNTIF(INDIRECT("$Q$11:$Q$40"),4)</f>
        <v>0</v>
      </c>
      <c r="R60" s="91">
        <f t="shared" ca="1" si="2"/>
        <v>0</v>
      </c>
    </row>
    <row r="61" spans="12:18">
      <c r="M61" s="91" t="s">
        <v>452</v>
      </c>
      <c r="N61" s="290">
        <f ca="1">COUNTIF(INDIRECT("$N$11:$N$40"),5)</f>
        <v>0</v>
      </c>
      <c r="O61" s="290">
        <f ca="1">COUNTIF(INDIRECT("$O$11:$O$40"),5)</f>
        <v>0</v>
      </c>
      <c r="P61" s="290">
        <f ca="1">COUNTIF(INDIRECT("$P$11:$P$40"),5)</f>
        <v>0</v>
      </c>
      <c r="Q61" s="290">
        <f ca="1">COUNTIF(INDIRECT("$Q$11:$Q$40"),5)</f>
        <v>0</v>
      </c>
      <c r="R61" s="91">
        <f t="shared" ca="1" si="2"/>
        <v>0</v>
      </c>
    </row>
    <row r="62" spans="12:18">
      <c r="M62" s="91" t="s">
        <v>453</v>
      </c>
      <c r="N62" s="290">
        <f ca="1">COUNTIF(INDIRECT("$N$11:$N$40"),6)</f>
        <v>0</v>
      </c>
      <c r="O62" s="290">
        <f ca="1">COUNTIF(INDIRECT("$O$11:$O$40"),6)</f>
        <v>0</v>
      </c>
      <c r="P62" s="290">
        <f ca="1">COUNTIF(INDIRECT("$P$11:$P$40"),6)</f>
        <v>0</v>
      </c>
      <c r="Q62" s="290">
        <f ca="1">COUNTIF(INDIRECT("$Q$11:$Q$40"),6)</f>
        <v>0</v>
      </c>
      <c r="R62" s="91">
        <f t="shared" ca="1" si="2"/>
        <v>0</v>
      </c>
    </row>
    <row r="63" spans="12:18">
      <c r="M63" s="91" t="s">
        <v>454</v>
      </c>
      <c r="N63" s="290">
        <f ca="1">COUNTIF(INDIRECT("$N$11:$N$40"),7)</f>
        <v>0</v>
      </c>
      <c r="O63" s="290">
        <f ca="1">COUNTIF(INDIRECT("$O$11:$O$40"),7)</f>
        <v>0</v>
      </c>
      <c r="P63" s="290">
        <f ca="1">COUNTIF(INDIRECT("$P$11:$P$40"),7)</f>
        <v>0</v>
      </c>
      <c r="Q63" s="290">
        <f ca="1">COUNTIF(INDIRECT("$Q$11:$Q$40"),7)</f>
        <v>0</v>
      </c>
      <c r="R63" s="91">
        <f t="shared" ca="1" si="2"/>
        <v>0</v>
      </c>
    </row>
    <row r="64" spans="12:18">
      <c r="M64" s="91" t="s">
        <v>455</v>
      </c>
      <c r="N64" s="290">
        <f ca="1">COUNTIF(INDIRECT("$N$11:$N$40"),8)</f>
        <v>0</v>
      </c>
      <c r="O64" s="290">
        <f ca="1">COUNTIF(INDIRECT("$O$11:$O$40"),8)</f>
        <v>0</v>
      </c>
      <c r="P64" s="290">
        <f ca="1">COUNTIF(INDIRECT("$P$11:$P$40"),8)</f>
        <v>0</v>
      </c>
      <c r="Q64" s="290">
        <f ca="1">COUNTIF(INDIRECT("$Q$11:$Q$40"),8)</f>
        <v>0</v>
      </c>
      <c r="R64" s="91">
        <f t="shared" ca="1" si="2"/>
        <v>0</v>
      </c>
    </row>
    <row r="65" spans="12:18">
      <c r="M65" s="91" t="s">
        <v>456</v>
      </c>
      <c r="N65" s="290">
        <f ca="1">COUNTIF(INDIRECT("$N$11:$N$40"),9)</f>
        <v>0</v>
      </c>
      <c r="O65" s="290">
        <f ca="1">COUNTIF(INDIRECT("$O$11:$O$40"),9)</f>
        <v>0</v>
      </c>
      <c r="P65" s="290">
        <f ca="1">COUNTIF(INDIRECT("$P$11:$P$40"),9)</f>
        <v>0</v>
      </c>
      <c r="Q65" s="290">
        <f ca="1">COUNTIF(INDIRECT("$Q$11:$Q$40"),9)</f>
        <v>0</v>
      </c>
      <c r="R65" s="91">
        <f t="shared" ca="1" si="2"/>
        <v>0</v>
      </c>
    </row>
    <row r="66" spans="12:18">
      <c r="M66" s="91" t="s">
        <v>457</v>
      </c>
      <c r="N66" s="290">
        <f ca="1">COUNTIF(INDIRECT("$N$11:$N$40"),10)</f>
        <v>0</v>
      </c>
      <c r="O66" s="290">
        <f ca="1">COUNTIF(INDIRECT("$O$11:$O$40"),10)</f>
        <v>0</v>
      </c>
      <c r="P66" s="290">
        <f ca="1">COUNTIF(INDIRECT("$P$11:$P$40"),10)</f>
        <v>0</v>
      </c>
      <c r="Q66" s="290">
        <f ca="1">COUNTIF(INDIRECT("$Q$11:$Q$40"),10)</f>
        <v>0</v>
      </c>
      <c r="R66" s="91">
        <f t="shared" ca="1" si="2"/>
        <v>0</v>
      </c>
    </row>
    <row r="67" spans="12:18">
      <c r="M67" s="91" t="s">
        <v>458</v>
      </c>
      <c r="N67" s="290">
        <f ca="1">COUNTIF(INDIRECT("$N$11:$N$40"),11)</f>
        <v>0</v>
      </c>
      <c r="O67" s="290">
        <f ca="1">COUNTIF(INDIRECT("$O$11:$O$40"),11)</f>
        <v>0</v>
      </c>
      <c r="P67" s="290">
        <f ca="1">COUNTIF(INDIRECT("$P$11:$P$40"),11)</f>
        <v>0</v>
      </c>
      <c r="Q67" s="290">
        <f ca="1">COUNTIF(INDIRECT("$Q$11:$Q$40"),11)</f>
        <v>0</v>
      </c>
      <c r="R67" s="91">
        <f t="shared" ca="1" si="2"/>
        <v>0</v>
      </c>
    </row>
    <row r="68" spans="12:18">
      <c r="M68" s="91" t="s">
        <v>459</v>
      </c>
      <c r="N68" s="290">
        <f ca="1">COUNTIF(INDIRECT("$N$11:$N$40"),12)</f>
        <v>0</v>
      </c>
      <c r="O68" s="290">
        <f ca="1">COUNTIF(INDIRECT("$O$11:$O$40"),12)</f>
        <v>0</v>
      </c>
      <c r="P68" s="290">
        <f ca="1">COUNTIF(INDIRECT("$P$11:$P$40"),12)</f>
        <v>0</v>
      </c>
      <c r="Q68" s="290">
        <f ca="1">COUNTIF(INDIRECT("$Q$11:$Q$40"),12)</f>
        <v>0</v>
      </c>
      <c r="R68" s="91">
        <f t="shared" ca="1" si="2"/>
        <v>0</v>
      </c>
    </row>
    <row r="70" spans="12:18">
      <c r="L70" s="91" t="s">
        <v>471</v>
      </c>
      <c r="M70" s="91" t="s">
        <v>448</v>
      </c>
      <c r="N70" s="290">
        <f ca="1">SUMIF(INDIRECT("$N$11:$N$40"),1,INDIRECT("$CW$11:$CW$40"))</f>
        <v>0</v>
      </c>
      <c r="O70" s="290">
        <f ca="1">SUMIF(INDIRECT("$O$11:$O$40"),1,INDIRECT("$CX$11:$CX$40"))</f>
        <v>0</v>
      </c>
      <c r="P70" s="290">
        <f ca="1">SUMIF(INDIRECT("$P$11:$P$40"),1,INDIRECT("$CY$11:$CY$40"))</f>
        <v>0</v>
      </c>
      <c r="Q70" s="290">
        <f ca="1">SUMIF(INDIRECT("$Q$11:$Q$40"),1,INDIRECT("$CZ$11:$CZ$40"))</f>
        <v>0</v>
      </c>
      <c r="R70" s="91">
        <f t="shared" ca="1" si="2"/>
        <v>0</v>
      </c>
    </row>
    <row r="71" spans="12:18">
      <c r="M71" s="91" t="s">
        <v>449</v>
      </c>
      <c r="N71" s="290">
        <f ca="1">SUMIF(INDIRECT("$N$11:$N$40"),2,INDIRECT("$CW$11:$CW$40"))</f>
        <v>0</v>
      </c>
      <c r="O71" s="290">
        <f ca="1">SUMIF(INDIRECT("$O$11:$O$40"),2,INDIRECT("$CX$11:$CX$40"))</f>
        <v>0</v>
      </c>
      <c r="P71" s="290">
        <f ca="1">SUMIF(INDIRECT("$P$11:$P$40"),2,INDIRECT("$CY$11:$CY$40"))</f>
        <v>0</v>
      </c>
      <c r="Q71" s="290">
        <f ca="1">SUMIF(INDIRECT("$Q$11:$Q$40"),2,INDIRECT("$CZ$11:$CZ$40"))</f>
        <v>0</v>
      </c>
      <c r="R71" s="91">
        <f t="shared" ca="1" si="2"/>
        <v>0</v>
      </c>
    </row>
    <row r="72" spans="12:18">
      <c r="M72" s="91" t="s">
        <v>450</v>
      </c>
      <c r="N72" s="290">
        <f ca="1">SUMIF(INDIRECT("$N$11:$N$40"),3,INDIRECT("$CW$11:$CW$40"))</f>
        <v>0</v>
      </c>
      <c r="O72" s="290">
        <f ca="1">SUMIF(INDIRECT("$O$11:$O$40"),3,INDIRECT("$CX$11:$CX$40"))</f>
        <v>0</v>
      </c>
      <c r="P72" s="290">
        <f ca="1">SUMIF(INDIRECT("$P$11:$P$40"),3,INDIRECT("$CY$11:$CY$40"))</f>
        <v>0</v>
      </c>
      <c r="Q72" s="290">
        <f ca="1">SUMIF(INDIRECT("$Q$11:$Q$40"),3,INDIRECT("$CZ$11:$CZ$40"))</f>
        <v>0</v>
      </c>
      <c r="R72" s="91">
        <f t="shared" ca="1" si="2"/>
        <v>0</v>
      </c>
    </row>
    <row r="73" spans="12:18">
      <c r="M73" s="91" t="s">
        <v>451</v>
      </c>
      <c r="N73" s="290">
        <f ca="1">SUMIF(INDIRECT("$N$11:$N$40"),4,INDIRECT("$CW$11:$CW$40"))</f>
        <v>0</v>
      </c>
      <c r="O73" s="290">
        <f ca="1">SUMIF(INDIRECT("$O$11:$O$40"),4,INDIRECT("$CX$11:$CX$40"))</f>
        <v>0</v>
      </c>
      <c r="P73" s="290">
        <f ca="1">SUMIF(INDIRECT("$P$11:$P$40"),4,INDIRECT("$CY$11:$CY$40"))</f>
        <v>0</v>
      </c>
      <c r="Q73" s="290">
        <f ca="1">SUMIF(INDIRECT("$Q$11:$Q$40"),4,INDIRECT("$CZ$11:$CZ$40"))</f>
        <v>0</v>
      </c>
      <c r="R73" s="91">
        <f t="shared" ca="1" si="2"/>
        <v>0</v>
      </c>
    </row>
    <row r="74" spans="12:18">
      <c r="M74" s="91" t="s">
        <v>452</v>
      </c>
      <c r="N74" s="290">
        <f ca="1">SUMIF(INDIRECT("$N$11:$N$40"),5,INDIRECT("$CW$11:$CW$40"))</f>
        <v>0</v>
      </c>
      <c r="O74" s="290">
        <f ca="1">SUMIF(INDIRECT("$O$11:$O$40"),5,INDIRECT("$CX$11:$CX$40"))</f>
        <v>0</v>
      </c>
      <c r="P74" s="290">
        <f ca="1">SUMIF(INDIRECT("$P$11:$P$40"),5,INDIRECT("$CY$11:$CY$40"))</f>
        <v>0</v>
      </c>
      <c r="Q74" s="290">
        <f ca="1">SUMIF(INDIRECT("$Q$11:$Q$40"),5,INDIRECT("$CZ$11:$CZ$40"))</f>
        <v>0</v>
      </c>
      <c r="R74" s="91">
        <f t="shared" ca="1" si="2"/>
        <v>0</v>
      </c>
    </row>
    <row r="75" spans="12:18">
      <c r="M75" s="91" t="s">
        <v>453</v>
      </c>
      <c r="N75" s="290">
        <f ca="1">SUMIF(INDIRECT("$N$11:$N$40"),6,INDIRECT("$CW$11:$CW$40"))</f>
        <v>0</v>
      </c>
      <c r="O75" s="290">
        <f ca="1">SUMIF(INDIRECT("$O$11:$O$40"),6,INDIRECT("$CX$11:$CX$40"))</f>
        <v>0</v>
      </c>
      <c r="P75" s="290">
        <f ca="1">SUMIF(INDIRECT("$P$11:$P$40"),6,INDIRECT("$CY$11:$CY$40"))</f>
        <v>0</v>
      </c>
      <c r="Q75" s="290">
        <f ca="1">SUMIF(INDIRECT("$Q$11:$Q$40"),6,INDIRECT("$CZ$11:$CZ$40"))</f>
        <v>0</v>
      </c>
      <c r="R75" s="91">
        <f t="shared" ca="1" si="2"/>
        <v>0</v>
      </c>
    </row>
    <row r="76" spans="12:18">
      <c r="M76" s="91" t="s">
        <v>454</v>
      </c>
      <c r="N76" s="290">
        <f ca="1">SUMIF(INDIRECT("$N$11:$N$40"),7,INDIRECT("$CW$11:$CW$40"))</f>
        <v>0</v>
      </c>
      <c r="O76" s="290">
        <f ca="1">SUMIF(INDIRECT("$O$11:$O$40"),7,INDIRECT("$CX$11:$CX$40"))</f>
        <v>0</v>
      </c>
      <c r="P76" s="290">
        <f ca="1">SUMIF(INDIRECT("$P$11:$P$40"),7,INDIRECT("$CY$11:$CY$40"))</f>
        <v>0</v>
      </c>
      <c r="Q76" s="290">
        <f ca="1">SUMIF(INDIRECT("$Q$11:$Q$40"),7,INDIRECT("$CZ$11:$CZ$40"))</f>
        <v>0</v>
      </c>
      <c r="R76" s="91">
        <f t="shared" ca="1" si="2"/>
        <v>0</v>
      </c>
    </row>
    <row r="77" spans="12:18">
      <c r="M77" s="91" t="s">
        <v>455</v>
      </c>
      <c r="N77" s="290">
        <f ca="1">SUMIF(INDIRECT("$N$11:$N$40"),8,INDIRECT("$CW$11:$CW$40"))</f>
        <v>0</v>
      </c>
      <c r="O77" s="290">
        <f ca="1">SUMIF(INDIRECT("$O$11:$O$40"),8,INDIRECT("$CX$11:$CX$40"))</f>
        <v>0</v>
      </c>
      <c r="P77" s="290">
        <f ca="1">SUMIF(INDIRECT("$P$11:$P$40"),8,INDIRECT("$CY$11:$CY$40"))</f>
        <v>0</v>
      </c>
      <c r="Q77" s="290">
        <f ca="1">SUMIF(INDIRECT("$Q$11:$Q$40"),8,INDIRECT("$CZ$11:$CZ$40"))</f>
        <v>0</v>
      </c>
      <c r="R77" s="91">
        <f t="shared" ca="1" si="2"/>
        <v>0</v>
      </c>
    </row>
    <row r="78" spans="12:18">
      <c r="M78" s="91" t="s">
        <v>456</v>
      </c>
      <c r="N78" s="290">
        <f ca="1">SUMIF(INDIRECT("$N$11:$N$40"),9,INDIRECT("$CW$11:$CW$40"))</f>
        <v>0</v>
      </c>
      <c r="O78" s="290">
        <f ca="1">SUMIF(INDIRECT("$O$11:$O$40"),9,INDIRECT("$CX$11:$CX$40"))</f>
        <v>0</v>
      </c>
      <c r="P78" s="290">
        <f ca="1">SUMIF(INDIRECT("$P$11:$P$40"),9,INDIRECT("$CY$11:$CY$40"))</f>
        <v>0</v>
      </c>
      <c r="Q78" s="290">
        <f ca="1">SUMIF(INDIRECT("$Q$11:$Q$40"),9,INDIRECT("$CZ$11:$CZ$40"))</f>
        <v>0</v>
      </c>
      <c r="R78" s="91">
        <f t="shared" ca="1" si="2"/>
        <v>0</v>
      </c>
    </row>
    <row r="79" spans="12:18">
      <c r="M79" s="91" t="s">
        <v>457</v>
      </c>
      <c r="N79" s="290">
        <f ca="1">SUMIF(INDIRECT("$N$11:$N$40"),10,INDIRECT("$CW$11:$CW$40"))</f>
        <v>0</v>
      </c>
      <c r="O79" s="290">
        <f ca="1">SUMIF(INDIRECT("$O$11:$O$40"),10,INDIRECT("$CX$11:$CX$40"))</f>
        <v>0</v>
      </c>
      <c r="P79" s="290">
        <f ca="1">SUMIF(INDIRECT("$P$11:$P$40"),10,INDIRECT("$CY$11:$CY$40"))</f>
        <v>0</v>
      </c>
      <c r="Q79" s="290">
        <f ca="1">SUMIF(INDIRECT("$Q$11:$Q$40"),10,INDIRECT("$CZ$11:$CZ$40"))</f>
        <v>0</v>
      </c>
      <c r="R79" s="91">
        <f t="shared" ca="1" si="2"/>
        <v>0</v>
      </c>
    </row>
    <row r="80" spans="12:18">
      <c r="M80" s="91" t="s">
        <v>458</v>
      </c>
      <c r="N80" s="290">
        <f ca="1">SUMIF(INDIRECT("$N$11:$N$40"),11,INDIRECT("$CW$11:$CW$40"))</f>
        <v>0</v>
      </c>
      <c r="O80" s="290">
        <f ca="1">SUMIF(INDIRECT("$O$11:$O$40"),11,INDIRECT("$CX$11:$CX$40"))</f>
        <v>0</v>
      </c>
      <c r="P80" s="290">
        <f ca="1">SUMIF(INDIRECT("$P$11:$P$40"),11,INDIRECT("$CY$11:$CY$40"))</f>
        <v>0</v>
      </c>
      <c r="Q80" s="290">
        <f ca="1">SUMIF(INDIRECT("$Q$11:$Q$40"),11,INDIRECT("$CZ$11:$CZ$40"))</f>
        <v>0</v>
      </c>
      <c r="R80" s="91">
        <f t="shared" ca="1" si="2"/>
        <v>0</v>
      </c>
    </row>
    <row r="81" spans="13:18">
      <c r="M81" s="91" t="s">
        <v>459</v>
      </c>
      <c r="N81" s="290">
        <f ca="1">SUMIF(INDIRECT("$N$11:$N$40"),12,INDIRECT("$CW$11:$CW$40"))</f>
        <v>0</v>
      </c>
      <c r="O81" s="290">
        <f ca="1">SUMIF(INDIRECT("$O$11:$O$40"),12,INDIRECT("$CX$11:$CX$40"))</f>
        <v>0</v>
      </c>
      <c r="P81" s="290">
        <f ca="1">SUMIF(INDIRECT("$P$11:$P$40"),12,INDIRECT("$CY$11:$CY$40"))</f>
        <v>0</v>
      </c>
      <c r="Q81" s="290">
        <f ca="1">SUMIF(INDIRECT("$Q$11:$Q$40"),12,INDIRECT("$CZ$11:$CZ$40"))</f>
        <v>0</v>
      </c>
      <c r="R81" s="91">
        <f t="shared" ca="1" si="2"/>
        <v>0</v>
      </c>
    </row>
    <row r="158" spans="52:52">
      <c r="AZ158" s="185">
        <f>data3!DP2</f>
        <v>0</v>
      </c>
    </row>
  </sheetData>
  <mergeCells count="14">
    <mergeCell ref="DA9:DL9"/>
    <mergeCell ref="DM9:DP9"/>
    <mergeCell ref="BL9:BO9"/>
    <mergeCell ref="BP9:CA9"/>
    <mergeCell ref="CB9:CE9"/>
    <mergeCell ref="CF9:CI9"/>
    <mergeCell ref="CJ9:CV9"/>
    <mergeCell ref="CW9:CZ9"/>
    <mergeCell ref="AY9:BK9"/>
    <mergeCell ref="R9:AC9"/>
    <mergeCell ref="N9:Q9"/>
    <mergeCell ref="AD9:AG9"/>
    <mergeCell ref="AH9:AT9"/>
    <mergeCell ref="AU9:AX9"/>
  </mergeCells>
  <phoneticPr fontId="1"/>
  <pageMargins left="0.39" right="0.3" top="0.35433070866141736" bottom="0.47244094488188981"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AE40"/>
  <sheetViews>
    <sheetView zoomScale="85" zoomScaleNormal="85" workbookViewId="0">
      <selection activeCell="B3" sqref="B3"/>
    </sheetView>
  </sheetViews>
  <sheetFormatPr defaultColWidth="6.75" defaultRowHeight="13.5"/>
  <cols>
    <col min="1" max="2" width="5.875" style="5" customWidth="1"/>
    <col min="3" max="7" width="8.625" style="5" customWidth="1"/>
    <col min="8" max="8" width="9" style="5" customWidth="1"/>
    <col min="9" max="10" width="6.75" style="72"/>
    <col min="11" max="11" width="20.125" style="5" customWidth="1"/>
    <col min="12" max="14" width="6.75" style="72"/>
    <col min="15" max="24" width="6.75" style="5"/>
    <col min="25" max="25" width="11.375" style="5" customWidth="1"/>
    <col min="26" max="26" width="10.875" style="5" customWidth="1"/>
    <col min="27" max="27" width="12.25" style="5" customWidth="1"/>
    <col min="28" max="16384" width="6.75" style="5"/>
  </cols>
  <sheetData>
    <row r="1" spans="1:31">
      <c r="A1" s="5" t="s">
        <v>182</v>
      </c>
      <c r="B1" s="5" t="s">
        <v>181</v>
      </c>
      <c r="C1" s="5" t="s">
        <v>183</v>
      </c>
      <c r="D1" s="5" t="s">
        <v>184</v>
      </c>
      <c r="E1" s="5" t="s">
        <v>185</v>
      </c>
      <c r="F1" s="5" t="s">
        <v>186</v>
      </c>
      <c r="G1" s="5" t="s">
        <v>187</v>
      </c>
      <c r="H1" s="5" t="s">
        <v>188</v>
      </c>
      <c r="I1" s="72" t="s">
        <v>189</v>
      </c>
      <c r="J1" s="72" t="s">
        <v>190</v>
      </c>
      <c r="K1" s="5" t="s">
        <v>191</v>
      </c>
      <c r="L1" s="72" t="s">
        <v>192</v>
      </c>
      <c r="M1" s="72" t="s">
        <v>193</v>
      </c>
      <c r="N1" s="72" t="s">
        <v>194</v>
      </c>
      <c r="O1" s="5" t="s">
        <v>195</v>
      </c>
      <c r="P1" s="5" t="s">
        <v>196</v>
      </c>
      <c r="Q1" s="5" t="s">
        <v>197</v>
      </c>
      <c r="R1" s="5" t="s">
        <v>198</v>
      </c>
      <c r="S1" s="5" t="s">
        <v>195</v>
      </c>
      <c r="T1" s="5" t="s">
        <v>196</v>
      </c>
      <c r="U1" s="5" t="s">
        <v>197</v>
      </c>
      <c r="Y1" s="5" t="s">
        <v>1152</v>
      </c>
      <c r="Z1" s="5" t="s">
        <v>690</v>
      </c>
      <c r="AA1" s="5" t="s">
        <v>1153</v>
      </c>
      <c r="AB1" s="221" t="s">
        <v>603</v>
      </c>
      <c r="AC1" s="5" t="s">
        <v>199</v>
      </c>
      <c r="AD1" s="5" t="s">
        <v>200</v>
      </c>
      <c r="AE1" s="5" t="s">
        <v>201</v>
      </c>
    </row>
    <row r="2" spans="1:31">
      <c r="A2" s="5">
        <v>1</v>
      </c>
      <c r="B2" s="269" t="s">
        <v>1478</v>
      </c>
      <c r="R2" s="5" t="s">
        <v>1477</v>
      </c>
    </row>
    <row r="3" spans="1:31">
      <c r="Z3" s="221" t="s">
        <v>1351</v>
      </c>
      <c r="AA3" s="221"/>
      <c r="AB3" s="221"/>
      <c r="AC3" s="221"/>
      <c r="AD3" s="221"/>
      <c r="AE3" s="221"/>
    </row>
    <row r="4" spans="1:31">
      <c r="B4" s="25"/>
      <c r="C4" s="25"/>
      <c r="D4" s="25"/>
    </row>
    <row r="5" spans="1:31">
      <c r="B5" s="25"/>
      <c r="C5" s="25"/>
      <c r="D5" s="25"/>
    </row>
    <row r="6" spans="1:31">
      <c r="B6" s="25"/>
      <c r="C6" s="25"/>
      <c r="D6" s="25"/>
    </row>
    <row r="11" spans="1:31">
      <c r="A11" s="5">
        <v>1</v>
      </c>
      <c r="B11" s="269" t="s">
        <v>1478</v>
      </c>
      <c r="R11" s="5" t="s">
        <v>1477</v>
      </c>
    </row>
    <row r="12" spans="1:31">
      <c r="A12" s="5">
        <v>2</v>
      </c>
      <c r="B12" s="269" t="s">
        <v>619</v>
      </c>
      <c r="R12" s="5" t="s">
        <v>527</v>
      </c>
    </row>
    <row r="13" spans="1:31">
      <c r="A13" s="5">
        <v>3</v>
      </c>
      <c r="B13" s="269" t="s">
        <v>619</v>
      </c>
      <c r="R13" s="5" t="s">
        <v>527</v>
      </c>
    </row>
    <row r="14" spans="1:31">
      <c r="A14" s="5">
        <v>4</v>
      </c>
      <c r="B14" s="269" t="s">
        <v>619</v>
      </c>
      <c r="R14" s="5" t="s">
        <v>527</v>
      </c>
    </row>
    <row r="15" spans="1:31">
      <c r="A15" s="5">
        <v>5</v>
      </c>
      <c r="B15" s="269" t="s">
        <v>619</v>
      </c>
      <c r="R15" s="5" t="s">
        <v>527</v>
      </c>
    </row>
    <row r="16" spans="1:31">
      <c r="A16" s="5">
        <v>6</v>
      </c>
      <c r="B16" s="269" t="s">
        <v>619</v>
      </c>
      <c r="R16" s="5" t="s">
        <v>527</v>
      </c>
    </row>
    <row r="17" spans="1:18">
      <c r="A17" s="5">
        <v>7</v>
      </c>
      <c r="B17" s="269" t="s">
        <v>619</v>
      </c>
      <c r="R17" s="5" t="s">
        <v>527</v>
      </c>
    </row>
    <row r="18" spans="1:18">
      <c r="A18" s="5">
        <v>8</v>
      </c>
      <c r="B18" s="269" t="s">
        <v>619</v>
      </c>
      <c r="R18" s="5" t="s">
        <v>527</v>
      </c>
    </row>
    <row r="19" spans="1:18">
      <c r="A19" s="5">
        <v>9</v>
      </c>
      <c r="B19" s="269" t="s">
        <v>619</v>
      </c>
      <c r="R19" s="5" t="s">
        <v>527</v>
      </c>
    </row>
    <row r="20" spans="1:18">
      <c r="A20" s="5">
        <v>10</v>
      </c>
      <c r="B20" s="269" t="s">
        <v>619</v>
      </c>
      <c r="R20" s="5" t="s">
        <v>527</v>
      </c>
    </row>
    <row r="21" spans="1:18">
      <c r="A21" s="5">
        <v>11</v>
      </c>
      <c r="B21" s="5" t="s">
        <v>666</v>
      </c>
      <c r="R21" s="5" t="s">
        <v>667</v>
      </c>
    </row>
    <row r="22" spans="1:18">
      <c r="A22" s="5">
        <v>12</v>
      </c>
      <c r="B22" s="5" t="s">
        <v>666</v>
      </c>
      <c r="R22" s="5" t="s">
        <v>667</v>
      </c>
    </row>
    <row r="23" spans="1:18">
      <c r="A23" s="5">
        <v>13</v>
      </c>
      <c r="B23" s="5" t="s">
        <v>666</v>
      </c>
      <c r="R23" s="5" t="s">
        <v>667</v>
      </c>
    </row>
    <row r="24" spans="1:18">
      <c r="A24" s="5">
        <v>14</v>
      </c>
      <c r="B24" s="5" t="s">
        <v>666</v>
      </c>
      <c r="R24" s="5" t="s">
        <v>667</v>
      </c>
    </row>
    <row r="25" spans="1:18">
      <c r="A25" s="5">
        <v>15</v>
      </c>
      <c r="B25" s="5" t="s">
        <v>666</v>
      </c>
      <c r="R25" s="5" t="s">
        <v>667</v>
      </c>
    </row>
    <row r="26" spans="1:18">
      <c r="A26" s="5">
        <v>16</v>
      </c>
      <c r="B26" s="5" t="s">
        <v>666</v>
      </c>
      <c r="R26" s="5" t="s">
        <v>667</v>
      </c>
    </row>
    <row r="27" spans="1:18">
      <c r="A27" s="5">
        <v>17</v>
      </c>
      <c r="B27" s="5" t="s">
        <v>619</v>
      </c>
      <c r="R27" s="5" t="s">
        <v>527</v>
      </c>
    </row>
    <row r="28" spans="1:18">
      <c r="A28" s="5">
        <v>18</v>
      </c>
      <c r="B28" s="5" t="s">
        <v>666</v>
      </c>
      <c r="R28" s="5" t="s">
        <v>667</v>
      </c>
    </row>
    <row r="29" spans="1:18">
      <c r="A29" s="5">
        <v>19</v>
      </c>
      <c r="B29" s="5" t="s">
        <v>666</v>
      </c>
      <c r="R29" s="5" t="s">
        <v>667</v>
      </c>
    </row>
    <row r="30" spans="1:18">
      <c r="A30" s="5">
        <v>20</v>
      </c>
      <c r="B30" s="5" t="s">
        <v>666</v>
      </c>
      <c r="R30" s="5" t="s">
        <v>667</v>
      </c>
    </row>
    <row r="31" spans="1:18">
      <c r="A31" s="5">
        <v>21</v>
      </c>
      <c r="B31" s="5" t="s">
        <v>666</v>
      </c>
      <c r="R31" s="5" t="s">
        <v>667</v>
      </c>
    </row>
    <row r="32" spans="1:18">
      <c r="A32" s="5">
        <v>22</v>
      </c>
      <c r="B32" s="5" t="s">
        <v>666</v>
      </c>
      <c r="R32" s="5" t="s">
        <v>667</v>
      </c>
    </row>
    <row r="33" spans="1:18">
      <c r="A33" s="5">
        <v>23</v>
      </c>
      <c r="B33" s="5" t="s">
        <v>666</v>
      </c>
      <c r="R33" s="5" t="s">
        <v>667</v>
      </c>
    </row>
    <row r="34" spans="1:18">
      <c r="A34" s="5">
        <v>24</v>
      </c>
      <c r="B34" s="5" t="s">
        <v>619</v>
      </c>
      <c r="I34" s="5"/>
      <c r="J34" s="5"/>
      <c r="L34" s="5"/>
      <c r="M34" s="5"/>
      <c r="N34" s="5"/>
      <c r="R34" s="5" t="s">
        <v>527</v>
      </c>
    </row>
    <row r="35" spans="1:18">
      <c r="A35" s="5">
        <v>25</v>
      </c>
      <c r="B35" s="5" t="s">
        <v>619</v>
      </c>
      <c r="R35" s="5" t="s">
        <v>527</v>
      </c>
    </row>
    <row r="36" spans="1:18">
      <c r="A36" s="5">
        <v>26</v>
      </c>
      <c r="B36" s="5" t="s">
        <v>666</v>
      </c>
      <c r="R36" s="5" t="s">
        <v>667</v>
      </c>
    </row>
    <row r="37" spans="1:18">
      <c r="A37" s="5">
        <v>27</v>
      </c>
      <c r="B37" s="5" t="s">
        <v>666</v>
      </c>
      <c r="R37" s="5" t="s">
        <v>667</v>
      </c>
    </row>
    <row r="38" spans="1:18">
      <c r="A38" s="5">
        <v>28</v>
      </c>
      <c r="B38" s="5" t="s">
        <v>666</v>
      </c>
      <c r="I38" s="5"/>
      <c r="J38" s="5"/>
      <c r="L38" s="5"/>
      <c r="M38" s="5"/>
      <c r="N38" s="5"/>
      <c r="R38" s="5" t="s">
        <v>667</v>
      </c>
    </row>
    <row r="39" spans="1:18">
      <c r="A39" s="5">
        <v>29</v>
      </c>
      <c r="B39" s="5" t="s">
        <v>666</v>
      </c>
      <c r="R39" s="5" t="s">
        <v>667</v>
      </c>
    </row>
    <row r="40" spans="1:18">
      <c r="A40" s="5">
        <v>30</v>
      </c>
      <c r="B40" s="5" t="s">
        <v>666</v>
      </c>
      <c r="R40" s="5" t="s">
        <v>667</v>
      </c>
    </row>
  </sheetData>
  <phoneticPr fontId="1"/>
  <dataValidations count="1">
    <dataValidation type="list" allowBlank="1" showInputMessage="1" showErrorMessage="1" sqref="B2 B11:B20" xr:uid="{00000000-0002-0000-0400-000000000000}">
      <formula1>"要,否"</formula1>
    </dataValidation>
  </dataValidations>
  <pageMargins left="0.7" right="0.7" top="0.75" bottom="0.75" header="0.3" footer="0.3"/>
  <pageSetup paperSize="9" scale="9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HK159"/>
  <sheetViews>
    <sheetView showGridLines="0" topLeftCell="DU1" zoomScale="70" zoomScaleNormal="70" workbookViewId="0">
      <selection activeCell="EX16" sqref="EX16"/>
    </sheetView>
  </sheetViews>
  <sheetFormatPr defaultColWidth="6.875" defaultRowHeight="13.5"/>
  <cols>
    <col min="1" max="1" width="9" style="100" customWidth="1"/>
    <col min="2" max="6" width="6.875" style="100"/>
    <col min="7" max="7" width="11.625" style="100" customWidth="1"/>
    <col min="8" max="8" width="12.875" style="100" customWidth="1"/>
    <col min="9" max="12" width="6.875" style="100"/>
    <col min="13" max="13" width="11.25" style="100" customWidth="1"/>
    <col min="14" max="14" width="19.25" style="100" customWidth="1"/>
    <col min="15" max="15" width="14" style="100" customWidth="1"/>
    <col min="16" max="16" width="9.375" style="100" customWidth="1"/>
    <col min="17" max="17" width="9.875" style="100" customWidth="1"/>
    <col min="18" max="18" width="14" style="100" customWidth="1"/>
    <col min="19" max="19" width="11.125" style="165" customWidth="1"/>
    <col min="20" max="20" width="11.375" style="165" customWidth="1"/>
    <col min="21" max="21" width="9.75" style="165" customWidth="1"/>
    <col min="22" max="22" width="6.875" style="165"/>
    <col min="23" max="48" width="6.875" style="100"/>
    <col min="49" max="77" width="6.875" style="165"/>
    <col min="78" max="79" width="6.875" style="100"/>
    <col min="80" max="80" width="13" style="100" customWidth="1"/>
    <col min="81" max="87" width="6.875" style="100"/>
    <col min="88" max="88" width="14.5" style="100" customWidth="1"/>
    <col min="89" max="92" width="6.875" style="165"/>
    <col min="93" max="93" width="7.875" style="165" bestFit="1" customWidth="1"/>
    <col min="94" max="94" width="8.25" style="165" bestFit="1" customWidth="1"/>
    <col min="95" max="98" width="6.875" style="165"/>
    <col min="99" max="102" width="6.875" style="100"/>
    <col min="103" max="103" width="9.25" style="100" customWidth="1"/>
    <col min="104" max="109" width="6.875" style="100"/>
    <col min="110" max="110" width="9.375" style="100" customWidth="1"/>
    <col min="111" max="111" width="13.5" style="100" customWidth="1"/>
    <col min="112" max="119" width="6.875" style="100"/>
    <col min="120" max="121" width="10.875" style="100" customWidth="1"/>
    <col min="122" max="122" width="30.25" style="100" customWidth="1"/>
    <col min="123" max="123" width="14.875" style="100" customWidth="1"/>
    <col min="124" max="124" width="15.25" style="100" customWidth="1"/>
    <col min="125" max="125" width="10.625" style="100" customWidth="1"/>
    <col min="126" max="126" width="7.375" style="100" customWidth="1"/>
    <col min="127" max="127" width="12.625" style="100" customWidth="1"/>
    <col min="128" max="133" width="6.875" style="100"/>
    <col min="134" max="134" width="8.5" style="100" customWidth="1"/>
    <col min="135" max="135" width="7.75" style="100" customWidth="1"/>
    <col min="136" max="136" width="9.625" style="100" customWidth="1"/>
    <col min="137" max="137" width="17.875" style="100" customWidth="1"/>
    <col min="138" max="138" width="15.875" style="100" customWidth="1"/>
    <col min="139" max="139" width="12.375" style="100" customWidth="1"/>
    <col min="140" max="140" width="19.625" style="100" customWidth="1"/>
    <col min="141" max="141" width="15.875" style="100" customWidth="1"/>
    <col min="142" max="142" width="16.625" style="100" customWidth="1"/>
    <col min="143" max="143" width="12.875" style="100" customWidth="1"/>
    <col min="144" max="144" width="14.5" style="165" customWidth="1"/>
    <col min="145" max="145" width="10.625" style="165" customWidth="1"/>
    <col min="146" max="147" width="14.25" style="100" customWidth="1"/>
    <col min="148" max="16384" width="6.875" style="100"/>
  </cols>
  <sheetData>
    <row r="1" spans="1:219" ht="14.25">
      <c r="A1" s="100" t="s">
        <v>182</v>
      </c>
      <c r="B1" s="108" t="s">
        <v>77</v>
      </c>
      <c r="C1" s="108" t="s">
        <v>78</v>
      </c>
      <c r="D1" s="108" t="s">
        <v>79</v>
      </c>
      <c r="E1" s="108" t="s">
        <v>80</v>
      </c>
      <c r="F1" s="108" t="s">
        <v>2</v>
      </c>
      <c r="G1" s="100" t="s">
        <v>259</v>
      </c>
      <c r="H1" s="100" t="s">
        <v>260</v>
      </c>
      <c r="I1" s="100" t="s">
        <v>598</v>
      </c>
      <c r="J1" s="381" t="s">
        <v>599</v>
      </c>
      <c r="K1" s="226" t="s">
        <v>605</v>
      </c>
      <c r="L1" s="100" t="s">
        <v>85</v>
      </c>
      <c r="M1" s="100" t="s">
        <v>261</v>
      </c>
      <c r="N1" s="100" t="s">
        <v>262</v>
      </c>
      <c r="O1" s="100" t="s">
        <v>543</v>
      </c>
      <c r="P1" s="100" t="s">
        <v>263</v>
      </c>
      <c r="Q1" s="100" t="s">
        <v>264</v>
      </c>
      <c r="R1" s="100" t="s">
        <v>544</v>
      </c>
      <c r="S1" s="165" t="s">
        <v>265</v>
      </c>
      <c r="T1" s="382" t="s">
        <v>266</v>
      </c>
      <c r="U1" s="165" t="s">
        <v>267</v>
      </c>
      <c r="V1" s="165" t="s">
        <v>268</v>
      </c>
      <c r="W1" s="100" t="s">
        <v>269</v>
      </c>
      <c r="X1" s="100" t="s">
        <v>270</v>
      </c>
      <c r="Y1" s="100" t="s">
        <v>271</v>
      </c>
      <c r="Z1" s="100" t="s">
        <v>272</v>
      </c>
      <c r="AA1" s="100" t="s">
        <v>273</v>
      </c>
      <c r="AB1" s="100" t="s">
        <v>274</v>
      </c>
      <c r="AC1" s="100" t="s">
        <v>275</v>
      </c>
      <c r="AD1" s="381" t="s">
        <v>276</v>
      </c>
      <c r="AE1" s="100" t="s">
        <v>277</v>
      </c>
      <c r="AF1" s="100" t="s">
        <v>278</v>
      </c>
      <c r="AG1" s="100" t="s">
        <v>279</v>
      </c>
      <c r="AH1" s="100" t="s">
        <v>280</v>
      </c>
      <c r="AI1" s="100" t="s">
        <v>281</v>
      </c>
      <c r="AJ1" s="100" t="s">
        <v>282</v>
      </c>
      <c r="AK1" s="100" t="s">
        <v>283</v>
      </c>
      <c r="AL1" s="100" t="s">
        <v>284</v>
      </c>
      <c r="AM1" s="100" t="s">
        <v>285</v>
      </c>
      <c r="AN1" s="381" t="s">
        <v>286</v>
      </c>
      <c r="AO1" s="100" t="s">
        <v>287</v>
      </c>
      <c r="AP1" s="100" t="s">
        <v>288</v>
      </c>
      <c r="AQ1" s="100" t="s">
        <v>289</v>
      </c>
      <c r="AR1" s="100" t="s">
        <v>290</v>
      </c>
      <c r="AS1" s="100" t="s">
        <v>291</v>
      </c>
      <c r="AT1" s="100" t="s">
        <v>292</v>
      </c>
      <c r="AU1" s="100" t="s">
        <v>293</v>
      </c>
      <c r="AV1" s="100" t="s">
        <v>294</v>
      </c>
      <c r="AW1" s="165" t="s">
        <v>295</v>
      </c>
      <c r="AX1" s="382" t="s">
        <v>296</v>
      </c>
      <c r="AY1" s="165" t="s">
        <v>297</v>
      </c>
      <c r="AZ1" s="165" t="s">
        <v>298</v>
      </c>
      <c r="BA1" s="165" t="s">
        <v>299</v>
      </c>
      <c r="BB1" s="165" t="s">
        <v>300</v>
      </c>
      <c r="BC1" s="165" t="s">
        <v>301</v>
      </c>
      <c r="BD1" s="165" t="s">
        <v>302</v>
      </c>
      <c r="BE1" s="165" t="s">
        <v>303</v>
      </c>
      <c r="BF1" s="165" t="s">
        <v>304</v>
      </c>
      <c r="BG1" s="165" t="s">
        <v>305</v>
      </c>
      <c r="BH1" s="382" t="s">
        <v>306</v>
      </c>
      <c r="BI1" s="165" t="s">
        <v>307</v>
      </c>
      <c r="BJ1" s="165" t="s">
        <v>308</v>
      </c>
      <c r="BK1" s="165" t="s">
        <v>309</v>
      </c>
      <c r="BL1" s="165" t="s">
        <v>310</v>
      </c>
      <c r="BM1" s="165" t="s">
        <v>311</v>
      </c>
      <c r="BN1" s="165" t="s">
        <v>312</v>
      </c>
      <c r="BO1" s="165" t="s">
        <v>313</v>
      </c>
      <c r="BP1" s="165" t="s">
        <v>314</v>
      </c>
      <c r="BQ1" s="165" t="s">
        <v>315</v>
      </c>
      <c r="BR1" s="382" t="s">
        <v>316</v>
      </c>
      <c r="BS1" s="165" t="s">
        <v>317</v>
      </c>
      <c r="BT1" s="165" t="s">
        <v>318</v>
      </c>
      <c r="BU1" s="165" t="s">
        <v>319</v>
      </c>
      <c r="BV1" s="165" t="s">
        <v>320</v>
      </c>
      <c r="BW1" s="165" t="s">
        <v>321</v>
      </c>
      <c r="BX1" s="165" t="s">
        <v>322</v>
      </c>
      <c r="BY1" s="165" t="s">
        <v>323</v>
      </c>
      <c r="BZ1" s="100" t="s">
        <v>324</v>
      </c>
      <c r="CA1" s="100" t="s">
        <v>325</v>
      </c>
      <c r="CB1" s="381" t="s">
        <v>326</v>
      </c>
      <c r="CC1" s="100" t="s">
        <v>327</v>
      </c>
      <c r="CD1" s="100" t="s">
        <v>328</v>
      </c>
      <c r="CE1" s="100" t="s">
        <v>329</v>
      </c>
      <c r="CF1" s="100" t="s">
        <v>330</v>
      </c>
      <c r="CG1" s="100" t="s">
        <v>331</v>
      </c>
      <c r="CH1" s="100" t="s">
        <v>332</v>
      </c>
      <c r="CI1" s="100" t="s">
        <v>333</v>
      </c>
      <c r="CJ1" s="100" t="s">
        <v>334</v>
      </c>
      <c r="CK1" s="165" t="s">
        <v>694</v>
      </c>
      <c r="CL1" s="165" t="s">
        <v>695</v>
      </c>
      <c r="CM1" s="165" t="s">
        <v>696</v>
      </c>
      <c r="CN1" s="165" t="s">
        <v>697</v>
      </c>
      <c r="CO1" s="165" t="s">
        <v>698</v>
      </c>
      <c r="CP1" s="165" t="s">
        <v>699</v>
      </c>
      <c r="CQ1" s="165" t="s">
        <v>700</v>
      </c>
      <c r="CR1" s="165" t="s">
        <v>701</v>
      </c>
      <c r="CS1" s="165" t="s">
        <v>702</v>
      </c>
      <c r="CT1" s="165" t="s">
        <v>703</v>
      </c>
      <c r="CU1" s="100" t="s">
        <v>335</v>
      </c>
      <c r="CV1" s="381" t="s">
        <v>336</v>
      </c>
      <c r="CW1" s="100" t="s">
        <v>338</v>
      </c>
      <c r="CX1" s="100" t="s">
        <v>337</v>
      </c>
      <c r="CY1" s="100" t="s">
        <v>339</v>
      </c>
      <c r="CZ1" s="100" t="s">
        <v>340</v>
      </c>
      <c r="DA1" s="100" t="s">
        <v>107</v>
      </c>
      <c r="DB1" s="100" t="s">
        <v>341</v>
      </c>
      <c r="DC1" s="100" t="s">
        <v>342</v>
      </c>
      <c r="DD1" s="100" t="s">
        <v>111</v>
      </c>
      <c r="DE1" s="100" t="s">
        <v>343</v>
      </c>
      <c r="DF1" s="383" t="s">
        <v>149</v>
      </c>
      <c r="DG1" s="100" t="s">
        <v>354</v>
      </c>
      <c r="DH1" s="100" t="s">
        <v>344</v>
      </c>
      <c r="DI1" s="100" t="s">
        <v>345</v>
      </c>
      <c r="DJ1" s="100" t="s">
        <v>346</v>
      </c>
      <c r="DK1" s="100" t="s">
        <v>347</v>
      </c>
      <c r="DL1" s="100" t="s">
        <v>348</v>
      </c>
      <c r="DM1" s="100" t="s">
        <v>353</v>
      </c>
      <c r="DN1" s="109" t="s">
        <v>349</v>
      </c>
      <c r="DO1" s="109" t="s">
        <v>350</v>
      </c>
      <c r="DP1" s="381" t="s">
        <v>351</v>
      </c>
      <c r="DQ1" s="100" t="s">
        <v>352</v>
      </c>
      <c r="DR1" s="100" t="s">
        <v>355</v>
      </c>
      <c r="DS1" s="157" t="s">
        <v>606</v>
      </c>
      <c r="DV1" s="100" t="s">
        <v>511</v>
      </c>
      <c r="DW1" s="157" t="s">
        <v>358</v>
      </c>
      <c r="DX1" s="110" t="s">
        <v>472</v>
      </c>
      <c r="DY1" s="110" t="s">
        <v>373</v>
      </c>
      <c r="DZ1" s="384" t="s">
        <v>17</v>
      </c>
      <c r="EA1" s="110" t="s">
        <v>18</v>
      </c>
      <c r="EB1" s="110" t="s">
        <v>19</v>
      </c>
      <c r="EC1" s="110" t="s">
        <v>20</v>
      </c>
      <c r="ED1" s="100" t="s">
        <v>473</v>
      </c>
      <c r="EE1" s="100" t="s">
        <v>474</v>
      </c>
      <c r="EF1" s="100" t="s">
        <v>475</v>
      </c>
      <c r="EG1" s="100" t="s">
        <v>687</v>
      </c>
      <c r="EH1" s="100" t="s">
        <v>1103</v>
      </c>
      <c r="EI1" s="100" t="s">
        <v>1104</v>
      </c>
      <c r="EJ1" s="381" t="s">
        <v>1314</v>
      </c>
      <c r="EK1" s="100" t="s">
        <v>1319</v>
      </c>
      <c r="EL1" s="157" t="s">
        <v>1321</v>
      </c>
      <c r="EM1" s="157" t="s">
        <v>1322</v>
      </c>
      <c r="EN1" s="1918" t="s">
        <v>1323</v>
      </c>
      <c r="EO1" s="1918" t="s">
        <v>1326</v>
      </c>
      <c r="EP1" s="157" t="s">
        <v>1324</v>
      </c>
      <c r="EQ1" s="157" t="s">
        <v>1325</v>
      </c>
      <c r="ET1" s="381">
        <v>150</v>
      </c>
      <c r="FD1" s="381">
        <v>160</v>
      </c>
      <c r="FN1" s="381">
        <v>170</v>
      </c>
      <c r="FX1" s="381">
        <v>180</v>
      </c>
      <c r="GH1" s="381">
        <v>190</v>
      </c>
      <c r="GR1" s="381">
        <v>200</v>
      </c>
    </row>
    <row r="2" spans="1:219" ht="15.75" customHeight="1">
      <c r="A2" s="100">
        <v>1</v>
      </c>
      <c r="R2" s="394"/>
      <c r="BB2" s="169"/>
      <c r="BC2" s="169"/>
      <c r="BD2" s="169"/>
      <c r="BE2" s="169"/>
      <c r="BF2" s="169"/>
      <c r="BZ2" s="165"/>
      <c r="CU2" s="100">
        <v>0</v>
      </c>
      <c r="CV2" s="100">
        <v>0</v>
      </c>
      <c r="CW2" s="100">
        <v>0</v>
      </c>
      <c r="CX2" s="100">
        <v>0</v>
      </c>
      <c r="CY2" s="100">
        <v>0</v>
      </c>
      <c r="CZ2" s="100">
        <v>0</v>
      </c>
      <c r="DA2" s="100">
        <v>0</v>
      </c>
      <c r="DB2" s="100">
        <v>0</v>
      </c>
      <c r="DC2" s="100">
        <v>0</v>
      </c>
      <c r="DD2" s="100">
        <v>0</v>
      </c>
      <c r="DE2" s="100">
        <v>0</v>
      </c>
      <c r="DX2" s="154"/>
      <c r="DY2" s="154"/>
      <c r="DZ2" s="154"/>
      <c r="EA2" s="154"/>
      <c r="EB2" s="154"/>
      <c r="EC2" s="154"/>
      <c r="ED2" s="154"/>
      <c r="EE2"/>
      <c r="EF2"/>
      <c r="EG2" s="154"/>
      <c r="EH2" s="154"/>
      <c r="EI2" s="155"/>
      <c r="EJ2" s="154"/>
      <c r="EK2" s="154"/>
      <c r="EL2" s="154"/>
      <c r="EM2" s="154"/>
      <c r="EN2" s="1919"/>
      <c r="EO2" s="1919"/>
      <c r="EP2" s="154"/>
      <c r="EQ2" s="154"/>
      <c r="ER2" s="154"/>
      <c r="ES2" s="154"/>
      <c r="ET2" s="154"/>
      <c r="EU2" s="154"/>
      <c r="EV2" s="154"/>
      <c r="EW2" s="154"/>
      <c r="EX2" s="154"/>
      <c r="EY2" s="154"/>
      <c r="EZ2" s="154"/>
      <c r="FA2" s="154"/>
      <c r="FB2" s="154"/>
      <c r="FC2" s="154"/>
      <c r="FD2" s="154"/>
      <c r="FE2" s="154"/>
      <c r="FF2" s="154"/>
      <c r="FG2" s="154"/>
      <c r="FH2" s="154"/>
      <c r="FI2" s="154"/>
      <c r="FJ2" s="154"/>
      <c r="FK2" s="154"/>
      <c r="FL2" s="154"/>
      <c r="FM2" s="154"/>
      <c r="FN2" s="154"/>
      <c r="FO2" s="154"/>
      <c r="FP2" s="154"/>
      <c r="FQ2" s="154"/>
      <c r="FR2" s="154"/>
      <c r="FS2" s="154"/>
      <c r="FT2" s="154"/>
      <c r="FU2" s="154"/>
      <c r="FV2" s="154"/>
      <c r="FW2" s="154"/>
      <c r="FX2" s="154"/>
      <c r="FY2" s="156"/>
      <c r="FZ2" s="156"/>
      <c r="GA2" s="154"/>
      <c r="GB2" s="154"/>
      <c r="GC2" s="154"/>
      <c r="GD2" s="154"/>
      <c r="GE2" s="154"/>
      <c r="GF2" s="154"/>
      <c r="GG2" s="154"/>
      <c r="GH2" s="154"/>
      <c r="GI2" s="154"/>
      <c r="GJ2" s="154"/>
      <c r="GK2" s="154"/>
      <c r="GL2" s="154"/>
      <c r="GM2" s="154"/>
      <c r="GN2" s="154"/>
      <c r="GO2" s="154"/>
      <c r="GP2" s="154"/>
      <c r="GQ2" s="154"/>
      <c r="GR2" s="154"/>
    </row>
    <row r="3" spans="1:219">
      <c r="G3" s="112">
        <f>IF(G2="○",400000,0)</f>
        <v>0</v>
      </c>
      <c r="H3" s="112">
        <f>IF(H2="○",270000,0)</f>
        <v>0</v>
      </c>
      <c r="I3" s="112">
        <f>IF(AND(I2="○",(給与所得!J31-data5!AC2+data2!Z2)&lt;=5000000),270000,0)</f>
        <v>0</v>
      </c>
      <c r="J3" s="112">
        <f>IF(AND(J2="○",(給与所得!J31-data5!AC2+data2!Z2)&lt;=5000000),350000,0)</f>
        <v>0</v>
      </c>
      <c r="K3" s="222"/>
      <c r="L3" s="112">
        <f>IF(AND(L2="○",(給与所得!J31+data2!Z2)&lt;=890000,data2!Z2&lt;=100000),270000,0)</f>
        <v>0</v>
      </c>
      <c r="R3" s="112">
        <f>IF(R5="一般の控除対象配偶者",保険料配偶者!I30,0)</f>
        <v>0</v>
      </c>
      <c r="S3" s="639" t="s">
        <v>1379</v>
      </c>
      <c r="T3" s="100"/>
    </row>
    <row r="4" spans="1:219">
      <c r="G4" s="113"/>
      <c r="H4" s="113"/>
      <c r="I4" s="113"/>
      <c r="J4" s="113"/>
      <c r="K4" s="113"/>
      <c r="L4" s="113"/>
      <c r="R4" s="112">
        <f>IF(R5="老人控除対象配偶者",保険料配偶者!I31,0)</f>
        <v>0</v>
      </c>
      <c r="S4" s="426">
        <f>IF($R$5="適用なし",0,IF(OR($S$2="01",$S$2="02",$S$2="03",$S$2="04"),1,0))</f>
        <v>0</v>
      </c>
      <c r="T4" s="100"/>
      <c r="CZ4" s="633"/>
      <c r="DA4" s="634" t="s">
        <v>113</v>
      </c>
      <c r="DC4" s="639"/>
      <c r="DD4" s="634" t="s">
        <v>113</v>
      </c>
      <c r="DS4" s="157" t="s">
        <v>633</v>
      </c>
      <c r="DT4" s="157"/>
      <c r="DU4" s="157"/>
      <c r="DV4" s="157"/>
      <c r="DW4" s="157"/>
      <c r="EL4" s="157" t="s">
        <v>633</v>
      </c>
      <c r="EM4" s="157"/>
      <c r="EN4" s="1918"/>
      <c r="EO4" s="1918"/>
      <c r="EP4" s="157"/>
      <c r="EQ4" s="157"/>
    </row>
    <row r="5" spans="1:219" ht="21.75" customHeight="1">
      <c r="G5" s="113"/>
      <c r="H5" s="113"/>
      <c r="I5" s="113"/>
      <c r="J5" s="113"/>
      <c r="K5" s="113"/>
      <c r="L5" s="113"/>
      <c r="R5" s="194" t="str">
        <f>IF(data5!AD2&lt;=10000000,IF(R2="適用を受ける",IF(AND(N2&gt;620000,N2&lt;=1330000),"配偶者特別控除",IF(AND(N2&lt;=620000,O2&lt;70),"一般の控除対象配偶者",IF(AND(N2&lt;=620000,O2&gt;=70),"老人控除対象配偶者","適用なし"))),"適用なし"),"適用なし")</f>
        <v>適用なし</v>
      </c>
      <c r="T5" s="100"/>
      <c r="AQ5" s="114" t="s">
        <v>101</v>
      </c>
      <c r="AR5" s="114" t="s">
        <v>158</v>
      </c>
      <c r="AS5" s="114" t="s">
        <v>356</v>
      </c>
      <c r="AT5" s="114" t="s">
        <v>102</v>
      </c>
      <c r="AU5" s="114" t="s">
        <v>688</v>
      </c>
      <c r="BJ5" s="100"/>
      <c r="BK5" s="100"/>
      <c r="BL5" s="100"/>
      <c r="BM5" s="100"/>
      <c r="BN5" s="100"/>
      <c r="BO5" s="100"/>
      <c r="BP5" s="100"/>
      <c r="BQ5" s="100"/>
      <c r="BR5" s="100"/>
      <c r="BS5" s="100"/>
      <c r="BT5" s="100"/>
      <c r="BU5" s="100"/>
      <c r="BV5" s="100" t="s">
        <v>357</v>
      </c>
      <c r="BW5" s="100"/>
      <c r="BX5" s="100"/>
      <c r="BZ5" s="115" t="s">
        <v>161</v>
      </c>
      <c r="CA5" s="116" t="s">
        <v>82</v>
      </c>
      <c r="CB5" s="117" t="s">
        <v>359</v>
      </c>
      <c r="CZ5" s="635" t="s">
        <v>84</v>
      </c>
      <c r="DA5" s="636">
        <f>保険料配偶者!M3</f>
        <v>0</v>
      </c>
      <c r="DC5" s="640" t="s">
        <v>111</v>
      </c>
      <c r="DD5" s="637">
        <f>保険料配偶者!H18</f>
        <v>0</v>
      </c>
    </row>
    <row r="6" spans="1:219" ht="24.75" customHeight="1">
      <c r="R6" s="100" t="s">
        <v>589</v>
      </c>
      <c r="T6" s="100"/>
      <c r="AI6" s="118" t="s">
        <v>91</v>
      </c>
      <c r="AJ6" s="119"/>
      <c r="AK6" s="119"/>
      <c r="AQ6" s="120">
        <v>630000</v>
      </c>
      <c r="AR6" s="120">
        <v>580000</v>
      </c>
      <c r="AS6" s="120">
        <v>480000</v>
      </c>
      <c r="AT6" s="120">
        <v>380000</v>
      </c>
      <c r="AU6" s="120"/>
      <c r="AY6" s="166"/>
      <c r="BE6" s="169"/>
      <c r="BF6" s="169"/>
      <c r="BG6" s="169"/>
      <c r="BH6" s="169"/>
      <c r="BI6" s="169"/>
      <c r="BJ6" s="100"/>
      <c r="BK6" s="100"/>
      <c r="BL6" s="100"/>
      <c r="BM6" s="100"/>
      <c r="BN6" s="100"/>
      <c r="BO6" s="100"/>
      <c r="BP6" s="100"/>
      <c r="BQ6" s="100"/>
      <c r="BR6" s="100"/>
      <c r="BS6" s="100"/>
      <c r="BT6" s="100"/>
      <c r="BU6" s="100"/>
      <c r="BV6" s="591">
        <f>SUM(BJ8:BW8)+IF(R5="適用なし",0,COUNTIF(S2,"○"))</f>
        <v>0</v>
      </c>
      <c r="BW6" s="100"/>
      <c r="BX6" s="100"/>
      <c r="BZ6" s="120">
        <v>750000</v>
      </c>
      <c r="CA6" s="120">
        <v>400000</v>
      </c>
      <c r="CB6" s="120">
        <v>270000</v>
      </c>
      <c r="CZ6" s="635" t="s">
        <v>107</v>
      </c>
      <c r="DA6" s="637">
        <f>保険料配偶者!L7</f>
        <v>0</v>
      </c>
      <c r="DC6" s="640" t="s">
        <v>112</v>
      </c>
      <c r="DD6" s="637">
        <f>保険料配偶者!H20</f>
        <v>0</v>
      </c>
    </row>
    <row r="7" spans="1:219" ht="13.5" customHeight="1">
      <c r="B7" s="105"/>
      <c r="AI7" s="121">
        <f>COUNTA(AM2:AP2)</f>
        <v>0</v>
      </c>
      <c r="AJ7" s="119"/>
      <c r="AK7" s="119"/>
      <c r="AQ7" s="121">
        <f>COUNTIF(AQ2:AV2,"特定扶養親族")</f>
        <v>0</v>
      </c>
      <c r="AR7" s="121">
        <f>COUNTIF(AQ2:AV2,"同居老親等")</f>
        <v>0</v>
      </c>
      <c r="AS7" s="121">
        <f>COUNTIF(AQ2:AV2,"老人扶養親族（同居老親等以外）")</f>
        <v>0</v>
      </c>
      <c r="AT7" s="121">
        <f>COUNTIF(AQ2:AV2,"一般の扶養親族")</f>
        <v>0</v>
      </c>
      <c r="AU7" s="121">
        <f>COUNTIF(AQ2:AV2,"特定親族特別控除")</f>
        <v>0</v>
      </c>
      <c r="AY7" s="166"/>
      <c r="BJ7" s="426"/>
      <c r="BK7" s="427">
        <v>1</v>
      </c>
      <c r="BL7" s="427">
        <v>2</v>
      </c>
      <c r="BM7" s="427">
        <v>3</v>
      </c>
      <c r="BN7" s="427">
        <v>4</v>
      </c>
      <c r="BO7" s="427">
        <v>11</v>
      </c>
      <c r="BP7" s="427">
        <v>21</v>
      </c>
      <c r="BQ7" s="427">
        <v>31</v>
      </c>
      <c r="BR7" s="427">
        <v>41</v>
      </c>
      <c r="BS7" s="427">
        <v>51</v>
      </c>
      <c r="BT7" s="427">
        <v>61</v>
      </c>
      <c r="BU7" s="427">
        <v>71</v>
      </c>
      <c r="BV7" s="427">
        <v>81</v>
      </c>
      <c r="BW7" s="427">
        <v>91</v>
      </c>
      <c r="BX7" s="100"/>
      <c r="BZ7" s="122">
        <f>COUNTIF(CA2:CJ2,"同居特別障害者")+IF(AND(DW2="同居特別障害者",N2&lt;=580000),COUNTIF(DW2,"同居特別障害者"),0)</f>
        <v>0</v>
      </c>
      <c r="CA7" s="122">
        <f>COUNTIF(CA2:CJ2,"特別障害者")+IF(AND(DW2="特別障害者",N2&lt;=580000),COUNTIF(DW2,"特別障害者"),0)</f>
        <v>0</v>
      </c>
      <c r="CB7" s="122">
        <f>COUNTIF(CA2:CJ2,"その他の障害者")+IF(AND(DW2="その他の障害者",N2&lt;=580000),COUNTIF(DW2,"その他の障害者"),0)</f>
        <v>0</v>
      </c>
      <c r="CZ7" s="635" t="s">
        <v>159</v>
      </c>
      <c r="DA7" s="637">
        <f>保険料配偶者!L12</f>
        <v>0</v>
      </c>
      <c r="DC7" s="639"/>
      <c r="DD7" s="637">
        <f>MIN(DD5+DD6,50000)</f>
        <v>0</v>
      </c>
    </row>
    <row r="8" spans="1:219" ht="15" customHeight="1">
      <c r="B8" s="105"/>
      <c r="AQ8" s="123">
        <f>AQ6*AQ7</f>
        <v>0</v>
      </c>
      <c r="AR8" s="123">
        <f>AR6*AR7</f>
        <v>0</v>
      </c>
      <c r="AS8" s="123">
        <f>AS6*AS7</f>
        <v>0</v>
      </c>
      <c r="AT8" s="123">
        <f>AT6*AT7</f>
        <v>0</v>
      </c>
      <c r="AY8" s="166"/>
      <c r="BJ8" s="100"/>
      <c r="BK8" s="100">
        <f>COUNTIF(($CK$2:$CT$2),BK7)</f>
        <v>0</v>
      </c>
      <c r="BL8" s="100">
        <f>COUNTIF(($CK$2:$CT$2),BL7)</f>
        <v>0</v>
      </c>
      <c r="BM8" s="100">
        <f>COUNTIF(($CK$2:$CT$2),BM7)</f>
        <v>0</v>
      </c>
      <c r="BN8" s="100">
        <f>COUNTIF(($CK$2:$CT$2),BN7)</f>
        <v>0</v>
      </c>
      <c r="BO8" s="100">
        <f t="shared" ref="BO8:BW8" si="0">COUNTIF(($CK$2:$CT$2),BO7)</f>
        <v>0</v>
      </c>
      <c r="BP8" s="100">
        <f t="shared" si="0"/>
        <v>0</v>
      </c>
      <c r="BQ8" s="100">
        <f t="shared" si="0"/>
        <v>0</v>
      </c>
      <c r="BR8" s="100">
        <f t="shared" si="0"/>
        <v>0</v>
      </c>
      <c r="BS8" s="100">
        <f t="shared" si="0"/>
        <v>0</v>
      </c>
      <c r="BT8" s="100">
        <f t="shared" si="0"/>
        <v>0</v>
      </c>
      <c r="BU8" s="100">
        <f t="shared" si="0"/>
        <v>0</v>
      </c>
      <c r="BV8" s="100">
        <f t="shared" si="0"/>
        <v>0</v>
      </c>
      <c r="BW8" s="100">
        <f t="shared" si="0"/>
        <v>0</v>
      </c>
      <c r="BX8" s="100"/>
      <c r="BZ8" s="124">
        <f>BZ6*BZ7</f>
        <v>0</v>
      </c>
      <c r="CA8" s="124">
        <f>CA6*CA7</f>
        <v>0</v>
      </c>
      <c r="CB8" s="124">
        <f>CB6*CB7</f>
        <v>0</v>
      </c>
      <c r="CZ8" s="635" t="s">
        <v>160</v>
      </c>
      <c r="DA8" s="637">
        <f>MIN(DA5+DA6+DA7,120000)</f>
        <v>0</v>
      </c>
    </row>
    <row r="9" spans="1:219" ht="13.5" customHeight="1">
      <c r="AR9" s="125"/>
      <c r="AT9" s="125"/>
      <c r="AY9" s="166"/>
    </row>
    <row r="10" spans="1:219" ht="13.5" customHeight="1">
      <c r="AY10" s="166"/>
    </row>
    <row r="11" spans="1:219" ht="13.7" customHeight="1">
      <c r="A11" s="100">
        <v>1</v>
      </c>
      <c r="R11" s="394"/>
      <c r="BB11" s="169"/>
      <c r="BC11" s="169"/>
      <c r="BD11" s="169"/>
      <c r="BE11" s="169"/>
      <c r="BF11" s="169"/>
      <c r="BZ11" s="165"/>
      <c r="CU11" s="100">
        <v>0</v>
      </c>
      <c r="CV11" s="100">
        <v>0</v>
      </c>
      <c r="CW11" s="100">
        <v>0</v>
      </c>
      <c r="CX11" s="100">
        <v>0</v>
      </c>
      <c r="CY11" s="100">
        <v>0</v>
      </c>
      <c r="CZ11" s="100">
        <v>0</v>
      </c>
      <c r="DA11" s="100">
        <v>0</v>
      </c>
      <c r="DB11" s="100">
        <v>0</v>
      </c>
      <c r="DC11" s="100">
        <v>0</v>
      </c>
      <c r="DD11" s="100">
        <v>0</v>
      </c>
      <c r="DE11" s="100">
        <v>0</v>
      </c>
      <c r="DX11" s="154"/>
      <c r="DY11" s="154"/>
      <c r="DZ11" s="154"/>
      <c r="EA11" s="154"/>
      <c r="EB11" s="154"/>
      <c r="EC11" s="154"/>
      <c r="ED11" s="154"/>
      <c r="EE11"/>
      <c r="EF11"/>
      <c r="EG11" s="154"/>
      <c r="EH11" s="154"/>
      <c r="EI11" s="155"/>
      <c r="EJ11" s="154"/>
      <c r="EK11" s="154"/>
      <c r="EL11" s="154"/>
      <c r="EM11" s="154"/>
      <c r="EN11" s="1919"/>
      <c r="EO11" s="1919"/>
      <c r="EP11" s="154"/>
      <c r="EQ11" s="154"/>
      <c r="ER11" s="154"/>
      <c r="ES11" s="154"/>
      <c r="ET11" s="154"/>
      <c r="EU11" s="154"/>
      <c r="EV11" s="154"/>
      <c r="EW11" s="154"/>
      <c r="EX11" s="154"/>
      <c r="EY11" s="154"/>
      <c r="EZ11" s="154"/>
      <c r="FA11" s="154"/>
      <c r="FB11" s="154"/>
      <c r="FC11" s="154"/>
      <c r="FD11" s="154"/>
      <c r="FE11" s="154"/>
      <c r="FF11" s="154"/>
      <c r="FG11" s="154"/>
      <c r="FH11" s="154"/>
      <c r="FI11" s="154"/>
      <c r="FJ11" s="154"/>
      <c r="FK11" s="154"/>
      <c r="FL11" s="154"/>
      <c r="FM11" s="154"/>
      <c r="FN11" s="154"/>
      <c r="FO11" s="154"/>
      <c r="FP11" s="154"/>
      <c r="FQ11" s="154"/>
      <c r="FR11" s="154"/>
      <c r="FS11" s="154"/>
      <c r="FT11" s="154"/>
      <c r="FU11" s="154"/>
      <c r="FV11" s="154"/>
      <c r="FW11" s="154"/>
      <c r="FX11" s="154"/>
      <c r="FY11" s="156"/>
      <c r="FZ11" s="156"/>
      <c r="GA11" s="154"/>
      <c r="GB11" s="154"/>
      <c r="GC11" s="154"/>
      <c r="GD11" s="154"/>
      <c r="GE11" s="154"/>
      <c r="GF11" s="154"/>
      <c r="GG11" s="154"/>
      <c r="GH11" s="154"/>
      <c r="GI11" s="154"/>
      <c r="GJ11" s="154"/>
      <c r="GK11" s="154"/>
      <c r="GL11" s="154"/>
      <c r="GM11" s="154"/>
      <c r="GN11" s="154"/>
      <c r="GO11" s="154"/>
      <c r="GP11" s="154"/>
      <c r="GQ11" s="154"/>
      <c r="GR11" s="154"/>
      <c r="GS11" s="154"/>
      <c r="GT11" s="154"/>
      <c r="GU11" s="154"/>
      <c r="GV11" s="154"/>
      <c r="GW11" s="154"/>
      <c r="GX11" s="154"/>
      <c r="GY11" s="154"/>
      <c r="GZ11" s="154"/>
      <c r="HA11" s="154"/>
      <c r="HB11" s="154"/>
      <c r="HC11" s="154"/>
      <c r="HD11" s="154"/>
      <c r="HE11" s="154"/>
      <c r="HF11" s="154"/>
      <c r="HG11" s="154"/>
      <c r="HH11" s="154"/>
      <c r="HI11" s="154"/>
      <c r="HJ11" s="154"/>
      <c r="HK11" s="154"/>
    </row>
    <row r="12" spans="1:219" ht="13.7" customHeight="1">
      <c r="A12" s="100">
        <v>2</v>
      </c>
      <c r="R12" s="394"/>
      <c r="BB12" s="169"/>
      <c r="BC12" s="169"/>
      <c r="BD12" s="169"/>
      <c r="BE12" s="169"/>
      <c r="BF12" s="169"/>
      <c r="BZ12" s="165"/>
      <c r="CU12" s="100">
        <v>0</v>
      </c>
      <c r="CV12" s="100">
        <v>0</v>
      </c>
      <c r="CW12" s="100">
        <v>0</v>
      </c>
      <c r="CX12" s="100">
        <v>0</v>
      </c>
      <c r="CY12" s="100">
        <v>0</v>
      </c>
      <c r="CZ12" s="100">
        <v>0</v>
      </c>
      <c r="DA12" s="100">
        <v>0</v>
      </c>
      <c r="DB12" s="100">
        <v>0</v>
      </c>
      <c r="DC12" s="100">
        <v>0</v>
      </c>
      <c r="DD12" s="100">
        <v>0</v>
      </c>
      <c r="DE12" s="100">
        <v>0</v>
      </c>
      <c r="DX12" s="154"/>
      <c r="DY12" s="154"/>
      <c r="DZ12" s="154"/>
      <c r="EA12" s="154"/>
      <c r="EB12" s="154"/>
      <c r="EC12" s="154"/>
      <c r="ED12" s="154"/>
      <c r="EE12"/>
      <c r="EF12"/>
      <c r="EG12" s="154"/>
      <c r="EH12" s="154"/>
      <c r="EI12" s="155"/>
      <c r="EJ12" s="154"/>
      <c r="EK12" s="154"/>
      <c r="EL12" s="154"/>
      <c r="EM12" s="154"/>
      <c r="EN12" s="1919"/>
      <c r="EO12" s="1919"/>
      <c r="EP12" s="154"/>
      <c r="EQ12" s="154"/>
      <c r="ER12" s="154"/>
      <c r="ES12" s="154"/>
      <c r="ET12" s="154"/>
      <c r="EU12" s="154"/>
      <c r="EV12" s="154"/>
      <c r="EW12" s="154"/>
      <c r="EX12" s="154"/>
      <c r="EY12" s="154"/>
      <c r="EZ12" s="154"/>
      <c r="FA12" s="154"/>
      <c r="FB12" s="154"/>
      <c r="FC12" s="154"/>
      <c r="FD12" s="154"/>
      <c r="FE12" s="154"/>
      <c r="FF12" s="154"/>
      <c r="FG12" s="154"/>
      <c r="FH12" s="154"/>
      <c r="FI12" s="154"/>
      <c r="FJ12" s="154"/>
      <c r="FK12" s="154"/>
      <c r="FL12" s="154"/>
      <c r="FM12" s="154"/>
      <c r="FN12" s="154"/>
      <c r="FO12" s="154"/>
      <c r="FP12" s="154"/>
      <c r="FQ12" s="154"/>
      <c r="FR12" s="154"/>
      <c r="FS12" s="154"/>
      <c r="FT12" s="154"/>
      <c r="FU12" s="154"/>
      <c r="FV12" s="154"/>
      <c r="FW12" s="154"/>
      <c r="FX12" s="154"/>
      <c r="FY12" s="156"/>
      <c r="FZ12" s="156"/>
      <c r="GA12" s="154"/>
      <c r="GB12" s="154"/>
      <c r="GC12" s="154"/>
      <c r="GD12" s="154"/>
      <c r="GE12" s="154"/>
      <c r="GF12" s="154"/>
      <c r="GG12" s="154"/>
      <c r="GH12" s="154"/>
      <c r="GI12" s="154"/>
      <c r="GJ12" s="154"/>
      <c r="GK12" s="154"/>
      <c r="GL12" s="154"/>
      <c r="GM12" s="154"/>
      <c r="GN12" s="154"/>
      <c r="GO12" s="154"/>
      <c r="GP12" s="154"/>
      <c r="GQ12" s="154"/>
      <c r="GR12" s="154"/>
      <c r="GS12" s="154"/>
      <c r="GT12" s="154"/>
      <c r="GU12" s="154"/>
      <c r="GV12" s="154"/>
      <c r="GW12" s="154"/>
      <c r="GX12" s="154"/>
      <c r="GY12" s="154"/>
      <c r="GZ12" s="154"/>
      <c r="HA12" s="154"/>
      <c r="HB12" s="154"/>
      <c r="HC12" s="154"/>
      <c r="HD12" s="154"/>
      <c r="HE12" s="154"/>
      <c r="HF12" s="154"/>
      <c r="HG12" s="154"/>
      <c r="HH12" s="154"/>
      <c r="HI12" s="154"/>
      <c r="HJ12" s="154"/>
      <c r="HK12" s="154"/>
    </row>
    <row r="13" spans="1:219" ht="13.7" customHeight="1">
      <c r="A13" s="100">
        <v>3</v>
      </c>
      <c r="R13" s="394"/>
      <c r="BB13" s="169"/>
      <c r="BC13" s="169"/>
      <c r="BD13" s="169"/>
      <c r="BE13" s="169"/>
      <c r="BF13" s="169"/>
      <c r="BZ13" s="165"/>
      <c r="DX13" s="154"/>
      <c r="DY13" s="154"/>
      <c r="DZ13" s="154"/>
      <c r="EA13" s="154"/>
      <c r="EB13" s="154"/>
      <c r="EC13" s="154"/>
      <c r="ED13" s="154"/>
      <c r="EE13" s="154"/>
      <c r="EF13" s="154"/>
      <c r="EG13" s="154"/>
      <c r="EH13" s="154"/>
      <c r="EI13" s="155"/>
      <c r="EJ13" s="154"/>
      <c r="EK13" s="154"/>
      <c r="EL13" s="154"/>
      <c r="EM13" s="154"/>
      <c r="EN13" s="1919"/>
      <c r="EO13" s="1919"/>
      <c r="EP13" s="154"/>
      <c r="EQ13" s="154"/>
      <c r="ER13" s="154"/>
      <c r="ES13" s="154"/>
      <c r="ET13" s="154"/>
      <c r="EU13" s="154"/>
      <c r="EV13" s="154"/>
      <c r="EW13" s="154"/>
      <c r="EX13" s="154"/>
      <c r="EY13" s="154"/>
      <c r="EZ13" s="154"/>
      <c r="FA13" s="154"/>
      <c r="FB13" s="154"/>
      <c r="FC13" s="154"/>
      <c r="FD13" s="154"/>
      <c r="FE13" s="154"/>
      <c r="FF13" s="154"/>
      <c r="FG13" s="154"/>
      <c r="FH13" s="154"/>
      <c r="FI13" s="154"/>
      <c r="FJ13" s="154"/>
      <c r="FK13" s="154"/>
      <c r="FL13" s="154"/>
      <c r="FM13" s="154"/>
      <c r="FN13" s="154"/>
      <c r="FO13" s="154"/>
      <c r="FP13" s="154"/>
      <c r="FQ13" s="154"/>
      <c r="FR13" s="154"/>
      <c r="FS13" s="154"/>
      <c r="FT13" s="154"/>
      <c r="FU13" s="154"/>
      <c r="FV13" s="154"/>
      <c r="FW13" s="154"/>
      <c r="FX13" s="154"/>
      <c r="FY13" s="156"/>
      <c r="FZ13" s="156"/>
      <c r="GA13" s="154"/>
      <c r="GB13" s="154"/>
      <c r="GC13" s="154"/>
      <c r="GD13" s="154"/>
      <c r="GE13" s="154"/>
      <c r="GF13" s="154"/>
      <c r="GG13" s="154"/>
      <c r="GH13" s="154"/>
      <c r="GI13" s="154"/>
      <c r="GJ13" s="154"/>
      <c r="GK13" s="154"/>
      <c r="GL13" s="154"/>
      <c r="GM13" s="154"/>
      <c r="GN13" s="154"/>
      <c r="GO13" s="154"/>
      <c r="GP13" s="154"/>
      <c r="GQ13" s="154"/>
      <c r="GR13" s="154"/>
      <c r="GS13" s="154"/>
      <c r="GT13" s="154"/>
      <c r="GU13" s="154"/>
      <c r="GV13" s="154"/>
      <c r="GW13" s="154"/>
      <c r="GX13" s="154"/>
      <c r="GY13" s="154"/>
      <c r="GZ13" s="154"/>
      <c r="HA13" s="154"/>
      <c r="HB13" s="154"/>
      <c r="HC13" s="154"/>
      <c r="HD13" s="154"/>
      <c r="HE13" s="154"/>
      <c r="HF13" s="154"/>
      <c r="HG13" s="154"/>
      <c r="HH13" s="154"/>
      <c r="HI13" s="154"/>
      <c r="HJ13" s="154"/>
      <c r="HK13" s="154"/>
    </row>
    <row r="14" spans="1:219" ht="13.7" customHeight="1">
      <c r="A14" s="100">
        <v>4</v>
      </c>
      <c r="R14" s="394"/>
      <c r="BZ14" s="165"/>
      <c r="DX14" s="154"/>
      <c r="DY14" s="154"/>
      <c r="DZ14" s="154"/>
      <c r="EA14" s="154"/>
      <c r="EB14" s="154"/>
      <c r="EC14" s="154"/>
      <c r="ED14" s="154"/>
      <c r="EE14" s="154"/>
      <c r="EF14" s="154"/>
      <c r="EG14" s="154"/>
      <c r="EH14" s="154"/>
      <c r="EI14" s="155"/>
      <c r="EJ14" s="154"/>
      <c r="EK14" s="154"/>
      <c r="EL14" s="154"/>
      <c r="EM14" s="154"/>
      <c r="EN14" s="1919"/>
      <c r="EO14" s="1919"/>
      <c r="EP14" s="154"/>
      <c r="EQ14" s="154"/>
      <c r="ER14" s="154"/>
      <c r="ES14" s="154"/>
      <c r="ET14" s="154"/>
      <c r="EU14" s="154"/>
      <c r="EV14" s="154"/>
      <c r="EW14" s="154"/>
      <c r="EX14" s="154"/>
      <c r="EY14" s="154"/>
      <c r="EZ14" s="154"/>
      <c r="FA14" s="154"/>
      <c r="FB14" s="154"/>
      <c r="FC14" s="154"/>
      <c r="FD14" s="154"/>
      <c r="FE14" s="154"/>
      <c r="FF14" s="154"/>
      <c r="FG14" s="154"/>
      <c r="FH14" s="154"/>
      <c r="FI14" s="154"/>
      <c r="FJ14" s="154"/>
      <c r="FK14" s="154"/>
      <c r="FL14" s="154"/>
      <c r="FM14" s="154"/>
      <c r="FN14" s="154"/>
      <c r="FO14" s="154"/>
      <c r="FP14" s="154"/>
      <c r="FQ14" s="154"/>
      <c r="FR14" s="154"/>
      <c r="FS14" s="154"/>
      <c r="FT14" s="154"/>
      <c r="FU14" s="154"/>
      <c r="FV14" s="154"/>
      <c r="FW14" s="154"/>
      <c r="FX14" s="154"/>
      <c r="FY14" s="156"/>
      <c r="FZ14" s="156"/>
      <c r="GA14" s="154"/>
      <c r="GB14" s="154"/>
      <c r="GC14" s="154"/>
      <c r="GD14" s="154"/>
      <c r="GE14" s="154"/>
      <c r="GF14" s="154"/>
      <c r="GG14" s="154"/>
      <c r="GH14" s="154"/>
      <c r="GI14" s="154"/>
      <c r="GJ14" s="154"/>
      <c r="GK14" s="154"/>
      <c r="GL14" s="154"/>
      <c r="GM14" s="154"/>
      <c r="GN14" s="154"/>
      <c r="GO14" s="154"/>
      <c r="GP14" s="154"/>
      <c r="GQ14" s="154"/>
      <c r="GR14" s="154"/>
      <c r="GS14" s="154"/>
      <c r="GT14" s="154"/>
      <c r="GU14" s="154"/>
      <c r="GV14" s="154"/>
      <c r="GW14" s="154"/>
      <c r="GX14" s="154"/>
      <c r="GY14" s="154"/>
      <c r="GZ14" s="154"/>
      <c r="HA14" s="154"/>
      <c r="HB14" s="154"/>
      <c r="HC14" s="154"/>
      <c r="HD14" s="154"/>
      <c r="HE14" s="154"/>
      <c r="HF14" s="154"/>
      <c r="HG14" s="154"/>
      <c r="HH14" s="154"/>
      <c r="HI14" s="154"/>
      <c r="HJ14" s="154"/>
      <c r="HK14" s="154"/>
    </row>
    <row r="15" spans="1:219" ht="13.7" customHeight="1">
      <c r="A15" s="100">
        <v>5</v>
      </c>
      <c r="R15" s="394"/>
      <c r="BZ15" s="165"/>
      <c r="DX15" s="154"/>
      <c r="DY15" s="154"/>
      <c r="DZ15" s="154"/>
      <c r="EA15" s="154"/>
      <c r="EB15" s="154"/>
      <c r="EC15" s="154"/>
      <c r="ED15" s="154"/>
      <c r="EE15" s="154"/>
      <c r="EF15" s="154"/>
      <c r="EG15" s="154"/>
      <c r="EH15" s="154"/>
      <c r="EI15" s="155"/>
      <c r="EJ15" s="154"/>
      <c r="EK15" s="154"/>
      <c r="EL15" s="154"/>
      <c r="EM15" s="154"/>
      <c r="EN15" s="1919"/>
      <c r="EO15" s="1919"/>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6"/>
      <c r="FZ15" s="156"/>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row>
    <row r="16" spans="1:219" ht="13.7" customHeight="1">
      <c r="A16" s="100">
        <v>6</v>
      </c>
      <c r="R16" s="394"/>
      <c r="BZ16" s="165"/>
      <c r="DX16" s="154"/>
      <c r="DY16" s="154"/>
      <c r="DZ16" s="154"/>
      <c r="EA16" s="154"/>
      <c r="EB16" s="154"/>
      <c r="EC16" s="154"/>
      <c r="ED16" s="154"/>
      <c r="EE16" s="154"/>
      <c r="EF16" s="154"/>
      <c r="EG16" s="154"/>
      <c r="EH16" s="154"/>
      <c r="EI16" s="155"/>
      <c r="EJ16" s="154"/>
      <c r="EK16" s="154"/>
      <c r="EL16" s="154"/>
      <c r="EM16" s="154"/>
      <c r="EN16" s="1919"/>
      <c r="EO16" s="1919"/>
      <c r="EP16" s="154"/>
      <c r="EQ16" s="154"/>
      <c r="ER16" s="154"/>
      <c r="ES16" s="154"/>
      <c r="ET16" s="154"/>
      <c r="EU16" s="154"/>
      <c r="EV16" s="154"/>
      <c r="EW16" s="154"/>
      <c r="EX16" s="154"/>
      <c r="EY16" s="154"/>
      <c r="EZ16" s="154"/>
      <c r="FA16" s="154"/>
      <c r="FB16" s="154"/>
      <c r="FC16" s="154"/>
      <c r="FD16" s="154"/>
      <c r="FE16" s="154"/>
      <c r="FF16" s="154"/>
      <c r="FG16" s="154"/>
      <c r="FH16" s="154"/>
      <c r="FI16" s="154"/>
      <c r="FJ16" s="154"/>
      <c r="FK16" s="154"/>
      <c r="FL16" s="154"/>
      <c r="FM16" s="154"/>
      <c r="FN16" s="154"/>
      <c r="FO16" s="154"/>
      <c r="FP16" s="154"/>
      <c r="FQ16" s="154"/>
      <c r="FR16" s="154"/>
      <c r="FS16" s="156"/>
      <c r="FT16" s="156"/>
      <c r="FU16" s="156"/>
      <c r="FV16" s="156"/>
      <c r="FW16" s="156"/>
      <c r="FX16" s="156"/>
      <c r="FY16" s="156"/>
      <c r="FZ16" s="156"/>
      <c r="GA16" s="154"/>
      <c r="GB16" s="154"/>
      <c r="GC16" s="154"/>
      <c r="GD16" s="154"/>
      <c r="GE16" s="154"/>
      <c r="GF16" s="154"/>
      <c r="GG16" s="154"/>
      <c r="GH16" s="154"/>
      <c r="GI16" s="154"/>
      <c r="GJ16" s="154"/>
      <c r="GK16" s="154"/>
      <c r="GL16" s="154"/>
      <c r="GM16" s="154"/>
      <c r="GN16" s="154"/>
      <c r="GO16" s="154"/>
      <c r="GP16" s="154"/>
      <c r="GQ16" s="154"/>
      <c r="GR16" s="154"/>
      <c r="GS16" s="154"/>
      <c r="GT16" s="154"/>
      <c r="GU16" s="154"/>
      <c r="GV16" s="154"/>
      <c r="GW16" s="154"/>
      <c r="GX16" s="154"/>
      <c r="GY16" s="154"/>
      <c r="GZ16" s="154"/>
      <c r="HA16" s="154"/>
      <c r="HB16" s="154"/>
      <c r="HC16" s="154"/>
      <c r="HD16" s="154"/>
      <c r="HE16" s="154"/>
      <c r="HF16" s="154"/>
      <c r="HG16" s="154"/>
      <c r="HH16" s="154"/>
      <c r="HI16" s="154"/>
      <c r="HJ16" s="154"/>
      <c r="HK16" s="154"/>
    </row>
    <row r="17" spans="1:219" ht="13.7" customHeight="1">
      <c r="A17" s="100">
        <v>7</v>
      </c>
      <c r="R17" s="394"/>
      <c r="BZ17" s="165"/>
      <c r="CU17" s="100">
        <v>0</v>
      </c>
      <c r="CV17" s="100">
        <v>0</v>
      </c>
      <c r="CW17" s="100">
        <v>0</v>
      </c>
      <c r="CX17" s="100">
        <v>0</v>
      </c>
      <c r="CY17" s="100">
        <v>0</v>
      </c>
      <c r="CZ17" s="100">
        <v>0</v>
      </c>
      <c r="DA17" s="100">
        <v>0</v>
      </c>
      <c r="DB17" s="100">
        <v>0</v>
      </c>
      <c r="DC17" s="100">
        <v>0</v>
      </c>
      <c r="DD17" s="100">
        <v>0</v>
      </c>
      <c r="DE17" s="100">
        <v>0</v>
      </c>
      <c r="DX17" s="154"/>
      <c r="DY17" s="154"/>
      <c r="DZ17" s="154"/>
      <c r="EA17" s="154"/>
      <c r="EB17" s="154"/>
      <c r="EC17" s="154"/>
      <c r="EE17"/>
      <c r="EF17"/>
      <c r="EG17" s="154"/>
      <c r="EH17" s="154"/>
      <c r="EI17" s="155"/>
      <c r="EJ17" s="154"/>
      <c r="EK17" s="154"/>
      <c r="EL17" s="154"/>
      <c r="EM17" s="154"/>
      <c r="EN17" s="1919"/>
      <c r="EO17" s="1919"/>
      <c r="EP17" s="154"/>
      <c r="EQ17" s="154"/>
      <c r="ER17" s="154"/>
      <c r="ES17" s="154"/>
      <c r="ET17" s="154"/>
      <c r="EU17" s="154"/>
      <c r="EV17" s="154"/>
      <c r="EW17" s="154"/>
      <c r="EX17" s="154"/>
      <c r="EY17" s="154"/>
      <c r="EZ17" s="154"/>
      <c r="FA17" s="154"/>
      <c r="FB17" s="154"/>
      <c r="FC17" s="154"/>
      <c r="FD17" s="154"/>
      <c r="FE17" s="154"/>
      <c r="FF17" s="154"/>
      <c r="FG17" s="154"/>
      <c r="FH17" s="154"/>
      <c r="FI17" s="154"/>
      <c r="FJ17" s="154"/>
      <c r="FK17" s="154"/>
      <c r="FL17" s="154"/>
      <c r="FM17" s="154"/>
      <c r="FN17" s="154"/>
      <c r="FO17" s="154"/>
      <c r="FP17" s="154"/>
      <c r="FQ17" s="154"/>
      <c r="FR17" s="154"/>
      <c r="FS17" s="154"/>
      <c r="FT17" s="154"/>
      <c r="FU17" s="154"/>
      <c r="FV17" s="156"/>
      <c r="FW17" s="156"/>
      <c r="FX17" s="156"/>
      <c r="FY17" s="156"/>
      <c r="FZ17" s="156"/>
      <c r="GA17" s="154"/>
      <c r="GB17" s="154"/>
      <c r="GC17" s="154"/>
      <c r="GD17" s="154"/>
      <c r="GE17" s="154"/>
      <c r="GF17" s="154"/>
      <c r="GG17" s="154"/>
      <c r="GH17" s="154"/>
      <c r="GI17" s="154"/>
      <c r="GJ17" s="154"/>
      <c r="GK17" s="154"/>
      <c r="GL17" s="154"/>
      <c r="GM17" s="154"/>
      <c r="GN17" s="154"/>
      <c r="GO17" s="154"/>
      <c r="GP17" s="154"/>
      <c r="GQ17" s="154"/>
      <c r="GR17" s="154"/>
      <c r="GS17" s="154"/>
      <c r="GT17" s="154"/>
      <c r="GU17" s="154"/>
      <c r="GV17" s="154"/>
      <c r="GW17" s="154"/>
      <c r="GX17" s="154"/>
      <c r="GY17" s="154"/>
      <c r="GZ17" s="154"/>
      <c r="HA17" s="154"/>
      <c r="HB17" s="154"/>
      <c r="HC17" s="154"/>
      <c r="HD17" s="154"/>
      <c r="HE17" s="154"/>
      <c r="HF17" s="154"/>
      <c r="HG17" s="154"/>
      <c r="HH17" s="154"/>
      <c r="HI17" s="154"/>
      <c r="HJ17" s="154"/>
      <c r="HK17" s="154"/>
    </row>
    <row r="18" spans="1:219" ht="13.7" customHeight="1">
      <c r="A18" s="100">
        <v>8</v>
      </c>
      <c r="R18" s="394"/>
      <c r="BZ18" s="165"/>
      <c r="DX18" s="154"/>
      <c r="DY18" s="154"/>
      <c r="DZ18" s="154"/>
      <c r="EA18" s="154"/>
      <c r="EB18" s="154"/>
      <c r="EC18" s="154"/>
      <c r="ED18" s="154"/>
      <c r="EE18" s="154"/>
      <c r="EF18" s="154"/>
      <c r="EG18" s="154"/>
      <c r="EH18" s="154"/>
      <c r="EI18" s="155"/>
      <c r="EJ18" s="154"/>
      <c r="EK18" s="154"/>
      <c r="EL18" s="154"/>
      <c r="EM18" s="154"/>
      <c r="EN18" s="1919"/>
      <c r="EO18" s="1919"/>
      <c r="EP18" s="154"/>
      <c r="EQ18" s="154"/>
      <c r="ER18" s="154"/>
      <c r="ES18" s="154"/>
      <c r="ET18" s="154"/>
      <c r="EU18" s="154"/>
      <c r="EV18" s="154"/>
      <c r="EW18" s="154"/>
      <c r="EX18" s="154"/>
      <c r="EY18" s="154"/>
      <c r="EZ18" s="154"/>
      <c r="FA18" s="154"/>
      <c r="FB18" s="154"/>
      <c r="FC18" s="154"/>
      <c r="FD18" s="154"/>
      <c r="FE18" s="154"/>
      <c r="FF18" s="154"/>
      <c r="FG18" s="154"/>
      <c r="FH18" s="154"/>
      <c r="FI18" s="154"/>
      <c r="FJ18" s="154"/>
      <c r="FK18" s="154"/>
      <c r="FL18" s="154"/>
      <c r="FM18" s="154"/>
      <c r="FN18" s="154"/>
      <c r="FO18" s="154"/>
      <c r="FP18" s="154"/>
      <c r="FQ18" s="154"/>
      <c r="FR18" s="154"/>
      <c r="FS18" s="154"/>
      <c r="FT18" s="154"/>
      <c r="FU18" s="154"/>
      <c r="FV18" s="156"/>
      <c r="FW18" s="156"/>
      <c r="FX18" s="156"/>
      <c r="FY18" s="156"/>
      <c r="FZ18" s="156"/>
      <c r="GA18" s="154"/>
      <c r="GB18" s="154"/>
      <c r="GC18" s="154"/>
      <c r="GD18" s="154"/>
      <c r="GE18" s="154"/>
      <c r="GF18" s="154"/>
      <c r="GG18" s="154"/>
      <c r="GH18" s="154"/>
      <c r="GI18" s="154"/>
      <c r="GJ18" s="154"/>
      <c r="GK18" s="154"/>
      <c r="GL18" s="154"/>
      <c r="GM18" s="154"/>
      <c r="GN18" s="154"/>
      <c r="GO18" s="154"/>
      <c r="GP18" s="154"/>
      <c r="GQ18" s="154"/>
      <c r="GR18" s="154"/>
      <c r="GS18" s="154"/>
      <c r="GT18" s="154"/>
      <c r="GU18" s="154"/>
      <c r="GV18" s="154"/>
      <c r="GW18" s="154"/>
      <c r="GX18" s="154"/>
      <c r="GY18" s="154"/>
      <c r="GZ18" s="154"/>
      <c r="HA18" s="154"/>
      <c r="HB18" s="154"/>
      <c r="HC18" s="154"/>
      <c r="HD18" s="154"/>
      <c r="HE18" s="154"/>
      <c r="HF18" s="154"/>
      <c r="HG18" s="154"/>
      <c r="HH18" s="154"/>
      <c r="HI18" s="154"/>
      <c r="HJ18" s="154"/>
      <c r="HK18" s="154"/>
    </row>
    <row r="19" spans="1:219" ht="13.7" customHeight="1">
      <c r="A19" s="100">
        <v>9</v>
      </c>
      <c r="R19" s="394"/>
      <c r="BZ19" s="165"/>
      <c r="DX19" s="154"/>
      <c r="DY19" s="154"/>
      <c r="DZ19" s="154"/>
      <c r="EA19" s="154"/>
      <c r="EB19" s="154"/>
      <c r="EC19" s="154"/>
      <c r="ED19" s="154"/>
      <c r="EE19" s="154"/>
      <c r="EF19" s="154"/>
      <c r="EG19" s="154"/>
      <c r="EH19" s="154"/>
      <c r="EI19" s="155"/>
      <c r="EJ19" s="154"/>
      <c r="EK19" s="154"/>
      <c r="EL19" s="154"/>
      <c r="EM19" s="154"/>
      <c r="EN19" s="1919"/>
      <c r="EO19" s="1919"/>
      <c r="EP19" s="154"/>
      <c r="EQ19" s="154"/>
      <c r="ER19" s="154"/>
      <c r="ES19" s="154"/>
      <c r="ET19" s="154"/>
      <c r="EU19" s="154"/>
      <c r="EV19" s="154"/>
      <c r="EW19" s="154"/>
      <c r="EX19" s="154"/>
      <c r="EY19" s="154"/>
      <c r="EZ19" s="154"/>
      <c r="FA19" s="154"/>
      <c r="FB19" s="154"/>
      <c r="FC19" s="154"/>
      <c r="FD19" s="154"/>
      <c r="FE19" s="154"/>
      <c r="FF19" s="154"/>
      <c r="FG19" s="154"/>
      <c r="FH19" s="154"/>
      <c r="FI19" s="154"/>
      <c r="FJ19" s="154"/>
      <c r="FK19" s="154"/>
      <c r="FL19" s="154"/>
      <c r="FM19" s="154"/>
      <c r="FN19" s="154"/>
      <c r="FO19" s="154"/>
      <c r="FP19" s="154"/>
      <c r="FQ19" s="154"/>
      <c r="FR19" s="154"/>
      <c r="FS19" s="156"/>
      <c r="FT19" s="156"/>
      <c r="FU19" s="156"/>
      <c r="FV19" s="156"/>
      <c r="FW19" s="156"/>
      <c r="FX19" s="154"/>
      <c r="FY19" s="154"/>
      <c r="FZ19" s="154"/>
      <c r="GA19" s="154"/>
      <c r="GB19" s="154"/>
      <c r="GC19" s="154"/>
      <c r="GD19" s="154"/>
      <c r="GE19" s="154"/>
      <c r="GF19" s="154"/>
      <c r="GG19" s="154"/>
      <c r="GH19" s="154"/>
      <c r="GI19" s="154"/>
      <c r="GJ19" s="154"/>
      <c r="GK19" s="154"/>
      <c r="GL19" s="154"/>
      <c r="GM19" s="154"/>
      <c r="GN19" s="154"/>
      <c r="GO19" s="154"/>
      <c r="GP19" s="154"/>
      <c r="GQ19" s="154"/>
      <c r="GR19" s="154"/>
      <c r="GS19" s="154"/>
      <c r="GT19" s="154"/>
      <c r="GU19" s="154"/>
      <c r="GV19" s="154"/>
      <c r="GW19" s="154"/>
      <c r="GX19" s="154"/>
      <c r="GY19" s="154"/>
      <c r="GZ19" s="154"/>
      <c r="HA19" s="154"/>
      <c r="HB19" s="154"/>
      <c r="HC19" s="154"/>
      <c r="HD19" s="154"/>
      <c r="HE19" s="154"/>
      <c r="HF19" s="154"/>
      <c r="HG19" s="154"/>
      <c r="HH19" s="154"/>
      <c r="HI19" s="154"/>
      <c r="HJ19" s="154"/>
      <c r="HK19" s="154"/>
    </row>
    <row r="20" spans="1:219" ht="13.7" customHeight="1">
      <c r="A20" s="100">
        <v>10</v>
      </c>
      <c r="N20" s="111"/>
      <c r="R20" s="394"/>
      <c r="BZ20" s="165"/>
      <c r="CU20" s="100">
        <v>0</v>
      </c>
      <c r="CV20" s="100">
        <v>0</v>
      </c>
      <c r="CW20" s="100">
        <v>0</v>
      </c>
      <c r="CX20" s="100">
        <v>0</v>
      </c>
      <c r="CY20" s="100">
        <v>0</v>
      </c>
      <c r="CZ20" s="100">
        <v>0</v>
      </c>
      <c r="DA20" s="100">
        <v>0</v>
      </c>
      <c r="DB20" s="100">
        <v>0</v>
      </c>
      <c r="DC20" s="100">
        <v>0</v>
      </c>
      <c r="DD20" s="100">
        <v>0</v>
      </c>
      <c r="DE20" s="100">
        <v>0</v>
      </c>
      <c r="DG20" s="111"/>
      <c r="DP20" s="111"/>
      <c r="DQ20" s="111"/>
      <c r="DX20" s="154"/>
      <c r="DY20" s="154"/>
      <c r="DZ20" s="154"/>
      <c r="EA20" s="154"/>
      <c r="EB20" s="154"/>
      <c r="EC20" s="154"/>
      <c r="EE20"/>
      <c r="EF20"/>
      <c r="EG20" s="154"/>
      <c r="EH20" s="154"/>
      <c r="EI20" s="155"/>
      <c r="EJ20" s="154"/>
      <c r="EK20" s="154"/>
      <c r="EL20" s="154"/>
      <c r="EM20" s="154"/>
      <c r="EN20" s="1919"/>
      <c r="EO20" s="1919"/>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6"/>
      <c r="FT20" s="156"/>
      <c r="FU20" s="156"/>
      <c r="FV20" s="156"/>
      <c r="FW20" s="156"/>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row>
    <row r="21" spans="1:219" ht="13.7" customHeight="1">
      <c r="A21" s="100">
        <v>11</v>
      </c>
      <c r="BZ21" s="165"/>
      <c r="EG21" s="154"/>
      <c r="EH21" s="154"/>
      <c r="EI21" s="155"/>
      <c r="EJ21" s="154"/>
      <c r="EK21" s="154"/>
      <c r="EL21" s="154"/>
      <c r="EM21" s="154"/>
      <c r="EN21" s="1919"/>
      <c r="EO21" s="1919"/>
      <c r="EP21" s="154"/>
      <c r="EQ21" s="154"/>
      <c r="ER21" s="154"/>
      <c r="ES21" s="154"/>
      <c r="ET21" s="154"/>
      <c r="EU21" s="154"/>
      <c r="EV21" s="154"/>
      <c r="EW21" s="154"/>
      <c r="EX21" s="154"/>
      <c r="EY21" s="154"/>
      <c r="EZ21" s="154"/>
      <c r="FA21" s="154"/>
      <c r="FB21" s="154"/>
      <c r="FC21" s="154"/>
      <c r="FD21" s="154"/>
      <c r="FE21" s="154"/>
      <c r="FF21" s="154"/>
      <c r="FG21" s="154"/>
      <c r="FH21" s="154"/>
      <c r="FI21" s="154"/>
      <c r="FJ21" s="154"/>
      <c r="FK21" s="154"/>
      <c r="FL21" s="154"/>
      <c r="FM21" s="154"/>
      <c r="FN21" s="154"/>
      <c r="FO21" s="154"/>
      <c r="FP21" s="154"/>
      <c r="FQ21" s="154"/>
      <c r="FR21" s="154"/>
      <c r="FS21" s="156"/>
      <c r="FT21" s="156"/>
      <c r="FU21" s="156"/>
      <c r="FV21" s="156"/>
      <c r="FW21" s="156"/>
      <c r="FX21" s="154"/>
      <c r="FY21" s="154"/>
      <c r="FZ21" s="154"/>
      <c r="GA21" s="154"/>
      <c r="GB21" s="154"/>
      <c r="GC21" s="154"/>
      <c r="GD21" s="154"/>
      <c r="GE21" s="154"/>
      <c r="GF21" s="154"/>
      <c r="GG21" s="154"/>
      <c r="GH21" s="154"/>
      <c r="GI21" s="154"/>
      <c r="GJ21" s="154"/>
      <c r="GK21" s="154"/>
      <c r="GL21" s="154"/>
      <c r="GM21" s="154"/>
      <c r="GN21" s="154"/>
      <c r="GO21" s="154"/>
      <c r="GP21" s="154"/>
      <c r="GQ21" s="154"/>
      <c r="GR21" s="154"/>
      <c r="GS21" s="154"/>
      <c r="GT21" s="154"/>
      <c r="GU21" s="154"/>
      <c r="GV21" s="154"/>
      <c r="GW21" s="154"/>
      <c r="GX21" s="154"/>
      <c r="GY21" s="154"/>
      <c r="GZ21" s="154"/>
      <c r="HA21" s="154"/>
      <c r="HB21" s="154"/>
      <c r="HC21" s="154"/>
      <c r="HD21" s="154"/>
      <c r="HE21" s="154"/>
      <c r="HF21" s="154"/>
      <c r="HG21" s="154"/>
      <c r="HH21" s="154"/>
      <c r="HI21" s="154"/>
      <c r="HJ21" s="154"/>
      <c r="HK21" s="154"/>
    </row>
    <row r="22" spans="1:219" ht="13.7" customHeight="1">
      <c r="A22" s="100">
        <v>12</v>
      </c>
      <c r="BZ22" s="165"/>
      <c r="EG22" s="154"/>
      <c r="EH22" s="154"/>
      <c r="EI22" s="155"/>
      <c r="EJ22" s="154"/>
      <c r="EK22" s="154"/>
      <c r="EL22" s="154"/>
      <c r="EM22" s="154"/>
      <c r="EN22" s="1919"/>
      <c r="EO22" s="1919"/>
      <c r="EP22" s="154"/>
      <c r="EQ22" s="154"/>
      <c r="ER22" s="154"/>
      <c r="ES22" s="154"/>
      <c r="ET22" s="154"/>
      <c r="EU22" s="154"/>
      <c r="EV22" s="154"/>
      <c r="EW22" s="154"/>
      <c r="EX22" s="154"/>
      <c r="EY22" s="154"/>
      <c r="EZ22" s="154"/>
      <c r="FA22" s="154"/>
      <c r="FB22" s="154"/>
      <c r="FC22" s="154"/>
      <c r="FD22" s="154"/>
      <c r="FE22" s="154"/>
      <c r="FF22" s="154"/>
      <c r="FG22" s="154"/>
      <c r="FH22" s="154"/>
      <c r="FI22" s="154"/>
      <c r="FJ22" s="154"/>
      <c r="FK22" s="154"/>
      <c r="FL22" s="154"/>
      <c r="FM22" s="154"/>
      <c r="FN22" s="154"/>
      <c r="FO22" s="154"/>
      <c r="FP22" s="154"/>
      <c r="FQ22" s="154"/>
      <c r="FR22" s="154"/>
      <c r="FS22" s="156"/>
      <c r="FT22" s="156"/>
      <c r="FU22" s="156"/>
      <c r="FV22" s="156"/>
      <c r="FW22" s="156"/>
      <c r="FX22" s="154"/>
      <c r="FY22" s="154"/>
      <c r="FZ22" s="154"/>
      <c r="GA22" s="154"/>
      <c r="GB22" s="154"/>
      <c r="GC22" s="154"/>
      <c r="GD22" s="154"/>
      <c r="GE22" s="154"/>
      <c r="GF22" s="154"/>
      <c r="GG22" s="154"/>
      <c r="GH22" s="154"/>
      <c r="GI22" s="154"/>
      <c r="GJ22" s="154"/>
      <c r="GK22" s="154"/>
      <c r="GL22" s="154"/>
      <c r="GM22" s="154"/>
      <c r="GN22" s="154"/>
      <c r="GO22" s="154"/>
      <c r="GP22" s="154"/>
      <c r="GQ22" s="154"/>
      <c r="GR22" s="154"/>
      <c r="GS22" s="154"/>
      <c r="GT22" s="154"/>
      <c r="GU22" s="154"/>
      <c r="GV22" s="154"/>
      <c r="GW22" s="154"/>
      <c r="GX22" s="154"/>
      <c r="GY22" s="154"/>
      <c r="GZ22" s="154"/>
      <c r="HA22" s="154"/>
      <c r="HB22" s="154"/>
      <c r="HC22" s="154"/>
      <c r="HD22" s="154"/>
      <c r="HE22" s="154"/>
      <c r="HF22" s="154"/>
      <c r="HG22" s="154"/>
      <c r="HH22" s="154"/>
      <c r="HI22" s="154"/>
      <c r="HJ22" s="154"/>
      <c r="HK22" s="154"/>
    </row>
    <row r="23" spans="1:219" ht="13.7" customHeight="1">
      <c r="A23" s="100">
        <v>13</v>
      </c>
      <c r="BZ23" s="165"/>
      <c r="EG23" s="154"/>
      <c r="EH23" s="154"/>
      <c r="EI23" s="155"/>
      <c r="EJ23" s="154"/>
      <c r="EK23" s="154"/>
      <c r="EL23" s="154"/>
      <c r="EM23" s="154"/>
      <c r="EN23" s="1919"/>
      <c r="EO23" s="1919"/>
      <c r="EP23" s="154"/>
      <c r="EQ23" s="154"/>
      <c r="ER23" s="154"/>
      <c r="ES23" s="154"/>
      <c r="ET23" s="154"/>
      <c r="EU23" s="154"/>
      <c r="EV23" s="154"/>
      <c r="EW23" s="154"/>
      <c r="EX23" s="154"/>
      <c r="EY23" s="154"/>
      <c r="EZ23" s="154"/>
      <c r="FA23" s="154"/>
      <c r="FB23" s="154"/>
      <c r="FC23" s="154"/>
      <c r="FD23" s="154"/>
      <c r="FE23" s="154"/>
      <c r="FF23" s="154"/>
      <c r="FG23" s="154"/>
      <c r="FH23" s="154"/>
      <c r="FI23" s="154"/>
      <c r="FJ23" s="154"/>
      <c r="FK23" s="154"/>
      <c r="FL23" s="154"/>
      <c r="FM23" s="154"/>
      <c r="FN23" s="154"/>
      <c r="FO23" s="154"/>
      <c r="FP23" s="154"/>
      <c r="FQ23" s="154"/>
      <c r="FR23" s="154"/>
      <c r="FS23" s="154"/>
      <c r="FT23" s="154"/>
      <c r="FU23" s="154"/>
      <c r="FV23" s="154"/>
      <c r="FW23" s="154"/>
      <c r="FX23" s="154"/>
      <c r="FY23" s="154"/>
      <c r="FZ23" s="154"/>
      <c r="GA23" s="154"/>
      <c r="GB23" s="154"/>
      <c r="GC23" s="154"/>
      <c r="GD23" s="154"/>
      <c r="GE23" s="154"/>
      <c r="GF23" s="154"/>
      <c r="GG23" s="154"/>
      <c r="GH23" s="154"/>
      <c r="GI23" s="154"/>
      <c r="GJ23" s="154"/>
      <c r="GK23" s="154"/>
      <c r="GL23" s="154"/>
      <c r="GM23" s="154"/>
      <c r="GN23" s="154"/>
      <c r="GO23" s="154"/>
      <c r="GP23" s="154"/>
      <c r="GQ23" s="154"/>
      <c r="GR23" s="154"/>
      <c r="GS23" s="154"/>
      <c r="GT23" s="154"/>
      <c r="GU23" s="154"/>
      <c r="GV23" s="154"/>
      <c r="GW23" s="154"/>
      <c r="GX23" s="154"/>
      <c r="GY23" s="154"/>
      <c r="GZ23" s="154"/>
      <c r="HA23" s="154"/>
      <c r="HB23" s="154"/>
      <c r="HC23" s="154"/>
      <c r="HD23" s="154"/>
      <c r="HE23" s="154"/>
      <c r="HF23" s="154"/>
      <c r="HG23" s="154"/>
      <c r="HH23" s="154"/>
      <c r="HI23" s="154"/>
      <c r="HJ23" s="154"/>
      <c r="HK23" s="154"/>
    </row>
    <row r="24" spans="1:219" ht="13.7" customHeight="1">
      <c r="A24" s="100">
        <v>14</v>
      </c>
      <c r="BZ24" s="165"/>
      <c r="EG24" s="154"/>
      <c r="EH24" s="154"/>
      <c r="EI24" s="155"/>
      <c r="EJ24" s="154"/>
      <c r="EK24" s="154"/>
      <c r="EL24" s="154"/>
      <c r="EM24" s="154"/>
      <c r="EN24" s="1919"/>
      <c r="EO24" s="1919"/>
      <c r="EP24" s="154"/>
      <c r="EQ24" s="154"/>
      <c r="ER24" s="154"/>
      <c r="ES24" s="154"/>
      <c r="ET24" s="154"/>
      <c r="EU24" s="154"/>
      <c r="EV24" s="154"/>
      <c r="EW24" s="154"/>
      <c r="EX24" s="154"/>
      <c r="EY24" s="154"/>
      <c r="EZ24" s="154"/>
      <c r="FA24" s="154"/>
      <c r="FB24" s="154"/>
      <c r="FC24" s="154"/>
      <c r="FD24" s="154"/>
      <c r="FE24" s="154"/>
      <c r="FF24" s="154"/>
      <c r="FG24" s="154"/>
      <c r="FH24" s="154"/>
      <c r="FI24" s="154"/>
      <c r="FJ24" s="154"/>
      <c r="FK24" s="154"/>
      <c r="FL24" s="154"/>
      <c r="FM24" s="154"/>
      <c r="FN24" s="154"/>
      <c r="FO24" s="154"/>
      <c r="FP24" s="154"/>
      <c r="FQ24" s="154"/>
      <c r="FR24" s="154"/>
      <c r="FS24" s="154"/>
      <c r="FT24" s="154"/>
      <c r="FU24" s="154"/>
      <c r="FV24" s="154"/>
      <c r="FW24" s="154"/>
      <c r="FX24" s="154"/>
      <c r="FY24" s="154"/>
      <c r="FZ24" s="154"/>
      <c r="GA24" s="154"/>
      <c r="GB24" s="154"/>
      <c r="GC24" s="154"/>
      <c r="GD24" s="154"/>
      <c r="GE24" s="154"/>
      <c r="GF24" s="154"/>
      <c r="GG24" s="154"/>
      <c r="GH24" s="154"/>
      <c r="GI24" s="154"/>
      <c r="GJ24" s="154"/>
      <c r="GK24" s="154"/>
      <c r="GL24" s="154"/>
      <c r="GM24" s="154"/>
      <c r="GN24" s="154"/>
      <c r="GO24" s="154"/>
      <c r="GP24" s="154"/>
      <c r="GQ24" s="154"/>
      <c r="GR24" s="154"/>
      <c r="GS24" s="154"/>
      <c r="GT24" s="154"/>
      <c r="GU24" s="154"/>
      <c r="GV24" s="154"/>
      <c r="GW24" s="154"/>
      <c r="GX24" s="154"/>
      <c r="GY24" s="154"/>
      <c r="GZ24" s="154"/>
      <c r="HA24" s="154"/>
      <c r="HB24" s="154"/>
      <c r="HC24" s="154"/>
      <c r="HD24" s="154"/>
      <c r="HE24" s="154"/>
      <c r="HF24" s="154"/>
      <c r="HG24" s="154"/>
      <c r="HH24" s="154"/>
      <c r="HI24" s="154"/>
      <c r="HJ24" s="154"/>
      <c r="HK24" s="154"/>
    </row>
    <row r="25" spans="1:219" ht="13.7" customHeight="1">
      <c r="A25" s="100">
        <v>15</v>
      </c>
      <c r="BZ25" s="165"/>
      <c r="EG25" s="154"/>
      <c r="EH25" s="154"/>
      <c r="EI25" s="155"/>
      <c r="EJ25" s="154"/>
      <c r="EK25" s="154"/>
      <c r="EL25" s="154"/>
      <c r="EM25" s="154"/>
      <c r="EN25" s="1919"/>
      <c r="EO25" s="1919"/>
      <c r="EP25" s="154"/>
      <c r="EQ25" s="154"/>
      <c r="ER25" s="154"/>
      <c r="ES25" s="154"/>
      <c r="ET25" s="154"/>
      <c r="EU25" s="154"/>
      <c r="EV25" s="154"/>
      <c r="EW25" s="154"/>
      <c r="EX25" s="154"/>
      <c r="EY25" s="154"/>
      <c r="EZ25" s="154"/>
      <c r="FA25" s="154"/>
      <c r="FB25" s="154"/>
      <c r="FC25" s="154"/>
      <c r="FD25" s="154"/>
      <c r="FE25" s="154"/>
      <c r="FF25" s="154"/>
      <c r="FG25" s="154"/>
      <c r="FH25" s="154"/>
      <c r="FI25" s="154"/>
      <c r="FJ25" s="154"/>
      <c r="FK25" s="154"/>
      <c r="FL25" s="154"/>
      <c r="FM25" s="154"/>
      <c r="FN25" s="154"/>
      <c r="FO25" s="154"/>
      <c r="FP25" s="154"/>
      <c r="FQ25" s="154"/>
      <c r="FR25" s="154"/>
      <c r="FS25" s="154"/>
      <c r="FT25" s="154"/>
      <c r="FU25" s="154"/>
      <c r="FV25" s="154"/>
      <c r="FW25" s="154"/>
      <c r="FX25" s="154"/>
      <c r="FY25" s="154"/>
      <c r="FZ25" s="154"/>
      <c r="GA25" s="154"/>
      <c r="GB25" s="154"/>
      <c r="GC25" s="154"/>
      <c r="GD25" s="154"/>
      <c r="GE25" s="154"/>
      <c r="GF25" s="154"/>
      <c r="GG25" s="154"/>
      <c r="GH25" s="154"/>
      <c r="GI25" s="154"/>
      <c r="GJ25" s="154"/>
      <c r="GK25" s="154"/>
      <c r="GL25" s="154"/>
      <c r="GM25" s="154"/>
      <c r="GN25" s="154"/>
      <c r="GO25" s="154"/>
      <c r="GP25" s="154"/>
      <c r="GQ25" s="154"/>
      <c r="GR25" s="154"/>
      <c r="GS25" s="154"/>
      <c r="GT25" s="154"/>
      <c r="GU25" s="154"/>
      <c r="GV25" s="154"/>
      <c r="GW25" s="154"/>
      <c r="GX25" s="154"/>
      <c r="GY25" s="154"/>
      <c r="GZ25" s="154"/>
      <c r="HA25" s="154"/>
      <c r="HB25" s="154"/>
      <c r="HC25" s="154"/>
      <c r="HD25" s="154"/>
      <c r="HE25" s="154"/>
      <c r="HF25" s="154"/>
      <c r="HG25" s="154"/>
      <c r="HH25" s="154"/>
      <c r="HI25" s="154"/>
      <c r="HJ25" s="154"/>
      <c r="HK25" s="154"/>
    </row>
    <row r="26" spans="1:219" ht="13.7" customHeight="1">
      <c r="A26" s="100">
        <v>16</v>
      </c>
      <c r="BZ26" s="165"/>
      <c r="EG26" s="154"/>
      <c r="EH26" s="154"/>
      <c r="EI26" s="155"/>
      <c r="EJ26" s="154"/>
      <c r="EK26" s="154"/>
      <c r="EL26" s="154"/>
      <c r="EM26" s="154"/>
      <c r="EN26" s="1919"/>
      <c r="EO26" s="1919"/>
      <c r="EP26" s="154"/>
      <c r="EQ26" s="154"/>
      <c r="ER26" s="154"/>
      <c r="ES26" s="154"/>
      <c r="ET26" s="154"/>
      <c r="EU26" s="154"/>
      <c r="EV26" s="154"/>
      <c r="EW26" s="154"/>
      <c r="EX26" s="154"/>
      <c r="EY26" s="154"/>
      <c r="EZ26" s="154"/>
      <c r="FA26" s="154"/>
      <c r="FB26" s="154"/>
      <c r="FC26" s="154"/>
      <c r="FD26" s="154"/>
      <c r="FE26" s="154"/>
      <c r="FF26" s="154"/>
      <c r="FG26" s="154"/>
      <c r="FH26" s="154"/>
      <c r="FI26" s="154"/>
      <c r="FJ26" s="154"/>
      <c r="FK26" s="154"/>
      <c r="FL26" s="154"/>
      <c r="FM26" s="154"/>
      <c r="FN26" s="154"/>
      <c r="FO26" s="154"/>
      <c r="FP26" s="154"/>
      <c r="FQ26" s="154"/>
      <c r="FR26" s="154"/>
      <c r="FS26" s="154"/>
      <c r="FT26" s="154"/>
      <c r="FU26" s="154"/>
      <c r="FV26" s="154"/>
      <c r="FW26" s="154"/>
      <c r="FX26" s="154"/>
      <c r="FY26" s="154"/>
      <c r="FZ26" s="154"/>
      <c r="GA26" s="154"/>
      <c r="GB26" s="154"/>
      <c r="GC26" s="154"/>
      <c r="GD26" s="154"/>
      <c r="GE26" s="154"/>
      <c r="GF26" s="154"/>
      <c r="GG26" s="154"/>
      <c r="GH26" s="154"/>
      <c r="GI26" s="154"/>
      <c r="GJ26" s="154"/>
      <c r="GK26" s="154"/>
      <c r="GL26" s="154"/>
      <c r="GM26" s="154"/>
      <c r="GN26" s="154"/>
      <c r="GO26" s="154"/>
      <c r="GP26" s="154"/>
      <c r="GQ26" s="154"/>
      <c r="GR26" s="154"/>
      <c r="GS26" s="154"/>
      <c r="GT26" s="154"/>
      <c r="GU26" s="154"/>
      <c r="GV26" s="154"/>
      <c r="GW26" s="154"/>
      <c r="GX26" s="154"/>
      <c r="GY26" s="154"/>
      <c r="GZ26" s="154"/>
      <c r="HA26" s="154"/>
      <c r="HB26" s="154"/>
      <c r="HC26" s="154"/>
      <c r="HD26" s="154"/>
      <c r="HE26" s="154"/>
      <c r="HF26" s="154"/>
      <c r="HG26" s="154"/>
      <c r="HH26" s="154"/>
      <c r="HI26" s="154"/>
      <c r="HJ26" s="154"/>
      <c r="HK26" s="154"/>
    </row>
    <row r="27" spans="1:219" ht="13.7" customHeight="1">
      <c r="A27" s="100">
        <v>17</v>
      </c>
      <c r="BZ27" s="165"/>
      <c r="CU27" s="100">
        <v>0</v>
      </c>
      <c r="CV27" s="100">
        <v>0</v>
      </c>
      <c r="CW27" s="100">
        <v>0</v>
      </c>
      <c r="CX27" s="100">
        <v>0</v>
      </c>
      <c r="CY27" s="100">
        <v>0</v>
      </c>
      <c r="CZ27" s="100">
        <v>0</v>
      </c>
      <c r="DA27" s="100">
        <v>0</v>
      </c>
      <c r="DB27" s="100">
        <v>0</v>
      </c>
      <c r="DC27" s="100">
        <v>0</v>
      </c>
      <c r="DD27" s="100">
        <v>0</v>
      </c>
      <c r="DE27" s="100">
        <v>0</v>
      </c>
      <c r="EE27"/>
      <c r="EF27"/>
      <c r="EG27" s="154"/>
      <c r="EH27" s="154"/>
      <c r="EI27" s="155"/>
      <c r="EJ27" s="154"/>
      <c r="EK27" s="154"/>
      <c r="EL27" s="154"/>
      <c r="EM27" s="154"/>
      <c r="EN27" s="1919"/>
      <c r="EO27" s="1919"/>
      <c r="EP27" s="154"/>
      <c r="EQ27" s="154"/>
      <c r="ER27" s="154"/>
      <c r="ES27" s="154"/>
      <c r="ET27" s="154"/>
      <c r="EU27" s="154"/>
      <c r="EV27" s="154"/>
      <c r="EW27" s="154"/>
      <c r="EX27" s="154"/>
      <c r="EY27" s="154"/>
      <c r="EZ27" s="154"/>
      <c r="FA27" s="154"/>
      <c r="FB27" s="154"/>
      <c r="FC27" s="154"/>
      <c r="FD27" s="154"/>
      <c r="FE27" s="154"/>
      <c r="FF27" s="154"/>
      <c r="FG27" s="154"/>
      <c r="FH27" s="154"/>
      <c r="FI27" s="154"/>
      <c r="FJ27" s="154"/>
      <c r="FK27" s="154"/>
      <c r="FL27" s="154"/>
      <c r="FM27" s="154"/>
      <c r="FN27" s="154"/>
      <c r="FO27" s="154"/>
      <c r="FP27" s="154"/>
      <c r="FQ27" s="154"/>
      <c r="FR27" s="154"/>
      <c r="FS27" s="154"/>
      <c r="FT27" s="154"/>
      <c r="FU27" s="154"/>
      <c r="FV27" s="154"/>
      <c r="FW27" s="154"/>
      <c r="FX27" s="154"/>
      <c r="FY27" s="154"/>
      <c r="FZ27" s="154"/>
      <c r="GA27" s="154"/>
      <c r="GB27" s="154"/>
      <c r="GC27" s="154"/>
      <c r="GD27" s="154"/>
      <c r="GE27" s="154"/>
      <c r="GF27" s="154"/>
      <c r="GG27" s="154"/>
      <c r="GH27" s="154"/>
      <c r="GI27" s="154"/>
      <c r="GJ27" s="154"/>
      <c r="GK27" s="154"/>
      <c r="GL27" s="154"/>
      <c r="GM27" s="154"/>
      <c r="GN27" s="154"/>
      <c r="GO27" s="154"/>
      <c r="GP27" s="154"/>
      <c r="GQ27" s="154"/>
      <c r="GR27" s="154"/>
      <c r="GS27" s="154"/>
      <c r="GT27" s="154"/>
      <c r="GU27" s="154"/>
      <c r="GV27" s="154"/>
      <c r="GW27" s="154"/>
      <c r="GX27" s="154"/>
      <c r="GY27" s="154"/>
      <c r="GZ27" s="154"/>
      <c r="HA27" s="154"/>
      <c r="HB27" s="154"/>
      <c r="HC27" s="154"/>
      <c r="HD27" s="154"/>
      <c r="HE27" s="154"/>
      <c r="HF27" s="154"/>
      <c r="HG27" s="154"/>
      <c r="HH27" s="154"/>
      <c r="HI27" s="154"/>
      <c r="HJ27" s="154"/>
      <c r="HK27" s="154"/>
    </row>
    <row r="28" spans="1:219" ht="13.7" customHeight="1">
      <c r="A28" s="100">
        <v>18</v>
      </c>
      <c r="BZ28" s="165"/>
      <c r="EG28" s="154"/>
      <c r="EH28" s="154"/>
      <c r="EI28" s="155"/>
      <c r="EJ28" s="154"/>
      <c r="EK28" s="154"/>
      <c r="EL28" s="154"/>
      <c r="EM28" s="154"/>
      <c r="EN28" s="1919"/>
      <c r="EO28" s="1919"/>
      <c r="EP28" s="154"/>
      <c r="EQ28" s="154"/>
      <c r="ER28" s="154"/>
      <c r="ES28" s="154"/>
      <c r="ET28" s="154"/>
      <c r="EU28" s="154"/>
      <c r="EV28" s="154"/>
      <c r="EW28" s="154"/>
      <c r="EX28" s="154"/>
      <c r="EY28" s="154"/>
      <c r="EZ28" s="154"/>
      <c r="FA28" s="154"/>
      <c r="FB28" s="154"/>
      <c r="FC28" s="154"/>
      <c r="FD28" s="154"/>
      <c r="FE28" s="154"/>
      <c r="FF28" s="154"/>
      <c r="FG28" s="154"/>
      <c r="FH28" s="154"/>
      <c r="FI28" s="154"/>
      <c r="FJ28" s="154"/>
      <c r="FK28" s="154"/>
      <c r="FL28" s="154"/>
      <c r="FM28" s="154"/>
      <c r="FN28" s="154"/>
      <c r="FO28" s="154"/>
      <c r="FP28" s="154"/>
      <c r="FQ28" s="154"/>
      <c r="FR28" s="154"/>
      <c r="FS28" s="154"/>
      <c r="FT28" s="154"/>
      <c r="FU28" s="154"/>
      <c r="FV28" s="154"/>
      <c r="FW28" s="154"/>
      <c r="FX28" s="154"/>
      <c r="FY28" s="154"/>
      <c r="FZ28" s="154"/>
      <c r="GA28" s="154"/>
      <c r="GB28" s="154"/>
      <c r="GC28" s="154"/>
      <c r="GD28" s="154"/>
      <c r="GE28" s="154"/>
      <c r="GF28" s="154"/>
      <c r="GG28" s="154"/>
      <c r="GH28" s="154"/>
      <c r="GI28" s="154"/>
      <c r="GJ28" s="154"/>
      <c r="GK28" s="154"/>
      <c r="GL28" s="154"/>
      <c r="GM28" s="154"/>
      <c r="GN28" s="154"/>
      <c r="GO28" s="154"/>
      <c r="GP28" s="154"/>
      <c r="GQ28" s="154"/>
      <c r="GR28" s="154"/>
      <c r="GS28" s="154"/>
      <c r="GT28" s="154"/>
      <c r="GU28" s="154"/>
      <c r="GV28" s="154"/>
      <c r="GW28" s="154"/>
      <c r="GX28" s="154"/>
      <c r="GY28" s="154"/>
      <c r="GZ28" s="154"/>
      <c r="HA28" s="154"/>
      <c r="HB28" s="154"/>
      <c r="HC28" s="154"/>
      <c r="HD28" s="154"/>
      <c r="HE28" s="154"/>
      <c r="HF28" s="154"/>
      <c r="HG28" s="154"/>
      <c r="HH28" s="154"/>
      <c r="HI28" s="154"/>
      <c r="HJ28" s="154"/>
      <c r="HK28" s="154"/>
    </row>
    <row r="29" spans="1:219" ht="13.7" customHeight="1">
      <c r="A29" s="100">
        <v>19</v>
      </c>
      <c r="BZ29" s="165"/>
      <c r="EG29" s="154"/>
      <c r="EH29" s="154"/>
      <c r="EI29" s="155"/>
      <c r="EJ29" s="154"/>
      <c r="EK29" s="154"/>
      <c r="EL29" s="154"/>
      <c r="EM29" s="154"/>
      <c r="EN29" s="1919"/>
      <c r="EO29" s="1919"/>
      <c r="EP29" s="154"/>
      <c r="EQ29" s="154"/>
      <c r="ER29" s="154"/>
      <c r="ES29" s="154"/>
      <c r="ET29" s="154"/>
      <c r="EU29" s="154"/>
      <c r="EV29" s="154"/>
      <c r="EW29" s="154"/>
      <c r="EX29" s="154"/>
      <c r="EY29" s="154"/>
      <c r="EZ29" s="154"/>
      <c r="FA29" s="154"/>
      <c r="FB29" s="154"/>
      <c r="FC29" s="154"/>
      <c r="FD29" s="154"/>
      <c r="FE29" s="154"/>
      <c r="FF29" s="154"/>
      <c r="FG29" s="154"/>
      <c r="FH29" s="154"/>
      <c r="FI29" s="154"/>
      <c r="FJ29" s="154"/>
      <c r="FK29" s="154"/>
      <c r="FL29" s="154"/>
      <c r="FM29" s="154"/>
      <c r="FN29" s="154"/>
      <c r="FO29" s="154"/>
      <c r="FP29" s="154"/>
      <c r="FQ29" s="154"/>
      <c r="FR29" s="154"/>
      <c r="FS29" s="154"/>
      <c r="FT29" s="154"/>
      <c r="FU29" s="154"/>
      <c r="FV29" s="154"/>
      <c r="FW29" s="154"/>
      <c r="FX29" s="154"/>
      <c r="FY29" s="154"/>
      <c r="FZ29" s="154"/>
      <c r="GA29" s="154"/>
      <c r="GB29" s="154"/>
      <c r="GC29" s="154"/>
      <c r="GD29" s="154"/>
      <c r="GE29" s="154"/>
      <c r="GF29" s="154"/>
      <c r="GG29" s="154"/>
      <c r="GH29" s="154"/>
      <c r="GI29" s="154"/>
      <c r="GJ29" s="154"/>
      <c r="GK29" s="154"/>
      <c r="GL29" s="154"/>
      <c r="GM29" s="154"/>
      <c r="GN29" s="154"/>
      <c r="GO29" s="154"/>
      <c r="GP29" s="154"/>
      <c r="GQ29" s="154"/>
      <c r="GR29" s="154"/>
      <c r="GS29" s="154"/>
      <c r="GT29" s="154"/>
      <c r="GU29" s="154"/>
      <c r="GV29" s="154"/>
      <c r="GW29" s="154"/>
      <c r="GX29" s="154"/>
      <c r="GY29" s="154"/>
      <c r="GZ29" s="154"/>
      <c r="HA29" s="154"/>
      <c r="HB29" s="154"/>
      <c r="HC29" s="154"/>
      <c r="HD29" s="154"/>
      <c r="HE29" s="154"/>
      <c r="HF29" s="154"/>
      <c r="HG29" s="154"/>
      <c r="HH29" s="154"/>
      <c r="HI29" s="154"/>
      <c r="HJ29" s="154"/>
      <c r="HK29" s="154"/>
    </row>
    <row r="30" spans="1:219" ht="13.7" customHeight="1">
      <c r="A30" s="100">
        <v>20</v>
      </c>
      <c r="BZ30" s="165"/>
      <c r="GS30" s="154"/>
      <c r="GT30" s="154"/>
      <c r="GU30" s="154"/>
      <c r="GV30" s="154"/>
      <c r="GW30" s="154"/>
      <c r="GX30" s="154"/>
      <c r="GY30" s="154"/>
      <c r="GZ30" s="154"/>
      <c r="HA30" s="154"/>
      <c r="HB30" s="154"/>
      <c r="HC30" s="154"/>
      <c r="HD30" s="154"/>
      <c r="HE30" s="154"/>
      <c r="HF30" s="154"/>
      <c r="HG30" s="154"/>
      <c r="HH30" s="154"/>
      <c r="HI30" s="154"/>
      <c r="HJ30" s="154"/>
      <c r="HK30" s="154"/>
    </row>
    <row r="31" spans="1:219" ht="13.7" customHeight="1">
      <c r="A31" s="100">
        <v>21</v>
      </c>
      <c r="BZ31" s="165"/>
      <c r="GS31" s="154"/>
      <c r="GT31" s="154"/>
      <c r="GU31" s="154"/>
      <c r="GV31" s="154"/>
      <c r="GW31" s="154"/>
      <c r="GX31" s="154"/>
      <c r="GY31" s="154"/>
      <c r="GZ31" s="154"/>
      <c r="HA31" s="154"/>
      <c r="HB31" s="154"/>
      <c r="HC31" s="154"/>
      <c r="HD31" s="154"/>
      <c r="HE31" s="154"/>
      <c r="HF31" s="154"/>
      <c r="HG31" s="154"/>
      <c r="HH31" s="154"/>
      <c r="HI31" s="154"/>
      <c r="HJ31" s="154"/>
      <c r="HK31" s="154"/>
    </row>
    <row r="32" spans="1:219" ht="13.7" customHeight="1">
      <c r="A32" s="100">
        <v>22</v>
      </c>
      <c r="BZ32" s="165"/>
      <c r="GS32" s="154"/>
      <c r="GT32" s="154"/>
      <c r="GU32" s="154"/>
      <c r="GV32" s="154"/>
      <c r="GW32" s="154"/>
      <c r="GX32" s="154"/>
      <c r="GY32" s="154"/>
      <c r="GZ32" s="154"/>
      <c r="HA32" s="154"/>
      <c r="HB32" s="154"/>
      <c r="HC32" s="154"/>
      <c r="HD32" s="154"/>
      <c r="HE32" s="154"/>
      <c r="HF32" s="154"/>
      <c r="HG32" s="154"/>
      <c r="HH32" s="154"/>
      <c r="HI32" s="154"/>
      <c r="HJ32" s="154"/>
      <c r="HK32" s="154"/>
    </row>
    <row r="33" spans="1:219" ht="13.7" customHeight="1">
      <c r="A33" s="100">
        <v>23</v>
      </c>
      <c r="BZ33" s="165"/>
      <c r="GS33" s="154"/>
      <c r="GT33" s="154"/>
      <c r="GU33" s="154"/>
      <c r="GV33" s="154"/>
      <c r="GW33" s="154"/>
      <c r="GX33" s="154"/>
      <c r="GY33" s="154"/>
      <c r="GZ33" s="154"/>
      <c r="HA33" s="154"/>
      <c r="HB33" s="154"/>
      <c r="HC33" s="154"/>
      <c r="HD33" s="154"/>
      <c r="HE33" s="154"/>
      <c r="HF33" s="154"/>
      <c r="HG33" s="154"/>
      <c r="HH33" s="154"/>
      <c r="HI33" s="154"/>
      <c r="HJ33" s="154"/>
      <c r="HK33" s="154"/>
    </row>
    <row r="34" spans="1:219" ht="13.7" customHeight="1">
      <c r="A34" s="100">
        <v>24</v>
      </c>
      <c r="BZ34" s="165"/>
      <c r="CU34" s="100">
        <v>0</v>
      </c>
      <c r="CV34" s="100">
        <v>0</v>
      </c>
      <c r="CW34" s="100">
        <v>0</v>
      </c>
      <c r="CX34" s="100">
        <v>0</v>
      </c>
      <c r="CY34" s="100">
        <v>0</v>
      </c>
      <c r="CZ34" s="100">
        <v>0</v>
      </c>
      <c r="DA34" s="100">
        <v>0</v>
      </c>
      <c r="DB34" s="100">
        <v>0</v>
      </c>
      <c r="DC34" s="100">
        <v>0</v>
      </c>
      <c r="DD34" s="100">
        <v>0</v>
      </c>
      <c r="DE34" s="100">
        <v>0</v>
      </c>
      <c r="EE34"/>
      <c r="EF34"/>
      <c r="GS34" s="154"/>
      <c r="GT34" s="154"/>
      <c r="GU34" s="154"/>
      <c r="GV34" s="154"/>
      <c r="GW34" s="154"/>
      <c r="GX34" s="154"/>
      <c r="GY34" s="154"/>
      <c r="GZ34" s="154"/>
      <c r="HA34" s="154"/>
      <c r="HB34" s="154"/>
      <c r="HC34" s="154"/>
      <c r="HD34" s="154"/>
      <c r="HE34" s="154"/>
      <c r="HF34" s="154"/>
      <c r="HG34" s="154"/>
      <c r="HH34" s="154"/>
      <c r="HI34" s="154"/>
      <c r="HJ34" s="154"/>
      <c r="HK34" s="154"/>
    </row>
    <row r="35" spans="1:219" ht="13.7" customHeight="1">
      <c r="A35" s="100">
        <v>25</v>
      </c>
      <c r="BZ35" s="165"/>
      <c r="CU35" s="100">
        <v>0</v>
      </c>
      <c r="CV35" s="100">
        <v>0</v>
      </c>
      <c r="CW35" s="100">
        <v>0</v>
      </c>
      <c r="CX35" s="100">
        <v>0</v>
      </c>
      <c r="CY35" s="100">
        <v>0</v>
      </c>
      <c r="CZ35" s="100">
        <v>0</v>
      </c>
      <c r="DA35" s="100">
        <v>0</v>
      </c>
      <c r="DB35" s="100">
        <v>0</v>
      </c>
      <c r="DC35" s="100">
        <v>0</v>
      </c>
      <c r="DD35" s="100">
        <v>0</v>
      </c>
      <c r="DE35" s="100">
        <v>0</v>
      </c>
      <c r="EE35"/>
      <c r="EF35"/>
      <c r="GS35" s="154"/>
      <c r="GT35" s="154"/>
      <c r="GU35" s="154"/>
      <c r="GV35" s="154"/>
      <c r="GW35" s="154"/>
      <c r="GX35" s="154"/>
      <c r="GY35" s="154"/>
      <c r="GZ35" s="154"/>
      <c r="HA35" s="154"/>
      <c r="HB35" s="154"/>
      <c r="HC35" s="154"/>
      <c r="HD35" s="154"/>
      <c r="HE35" s="154"/>
      <c r="HF35" s="154"/>
      <c r="HG35" s="154"/>
      <c r="HH35" s="154"/>
      <c r="HI35" s="154"/>
      <c r="HJ35" s="154"/>
      <c r="HK35" s="154"/>
    </row>
    <row r="36" spans="1:219" ht="13.7" customHeight="1">
      <c r="A36" s="100">
        <v>26</v>
      </c>
      <c r="BZ36" s="165"/>
      <c r="GS36" s="154"/>
      <c r="GT36" s="154"/>
      <c r="GU36" s="154"/>
      <c r="GV36" s="154"/>
      <c r="GW36" s="154"/>
      <c r="GX36" s="154"/>
      <c r="GY36" s="154"/>
      <c r="GZ36" s="154"/>
      <c r="HA36" s="154"/>
      <c r="HB36" s="154"/>
      <c r="HC36" s="154"/>
      <c r="HD36" s="154"/>
      <c r="HE36" s="154"/>
      <c r="HF36" s="154"/>
      <c r="HG36" s="154"/>
      <c r="HH36" s="154"/>
      <c r="HI36" s="154"/>
      <c r="HJ36" s="154"/>
      <c r="HK36" s="154"/>
    </row>
    <row r="37" spans="1:219" ht="13.7" customHeight="1">
      <c r="A37" s="100">
        <v>27</v>
      </c>
      <c r="BZ37" s="165"/>
      <c r="GS37" s="154"/>
      <c r="GT37" s="154"/>
      <c r="GU37" s="154"/>
      <c r="GV37" s="154"/>
      <c r="GW37" s="154"/>
      <c r="GX37" s="154"/>
      <c r="GY37" s="154"/>
      <c r="GZ37" s="154"/>
      <c r="HA37" s="154"/>
      <c r="HB37" s="154"/>
      <c r="HC37" s="154"/>
      <c r="HD37" s="154"/>
      <c r="HE37" s="154"/>
      <c r="HF37" s="154"/>
      <c r="HG37" s="154"/>
      <c r="HH37" s="154"/>
      <c r="HI37" s="154"/>
      <c r="HJ37" s="154"/>
      <c r="HK37" s="154"/>
    </row>
    <row r="38" spans="1:219" ht="13.7" customHeight="1">
      <c r="A38" s="100">
        <v>28</v>
      </c>
      <c r="BZ38" s="165"/>
      <c r="GS38" s="154"/>
      <c r="GT38" s="154"/>
      <c r="GU38" s="154"/>
      <c r="GV38" s="154"/>
      <c r="GW38" s="154"/>
      <c r="GX38" s="154"/>
      <c r="GY38" s="154"/>
      <c r="GZ38" s="154"/>
      <c r="HA38" s="154"/>
      <c r="HB38" s="154"/>
      <c r="HC38" s="154"/>
      <c r="HD38" s="154"/>
      <c r="HE38" s="154"/>
      <c r="HF38" s="154"/>
      <c r="HG38" s="154"/>
      <c r="HH38" s="154"/>
      <c r="HI38" s="154"/>
      <c r="HJ38" s="154"/>
      <c r="HK38" s="154"/>
    </row>
    <row r="39" spans="1:219" ht="13.7" customHeight="1">
      <c r="A39" s="100">
        <v>29</v>
      </c>
      <c r="BZ39" s="165"/>
      <c r="GS39" s="154"/>
      <c r="GT39" s="154"/>
      <c r="GU39" s="154"/>
      <c r="GV39" s="154"/>
      <c r="GW39" s="154"/>
      <c r="GX39" s="154"/>
      <c r="GY39" s="154"/>
      <c r="GZ39" s="154"/>
      <c r="HA39" s="154"/>
      <c r="HB39" s="154"/>
      <c r="HC39" s="154"/>
      <c r="HD39" s="154"/>
      <c r="HE39" s="154"/>
      <c r="HF39" s="154"/>
      <c r="HG39" s="154"/>
      <c r="HH39" s="154"/>
      <c r="HI39" s="154"/>
      <c r="HJ39" s="154"/>
      <c r="HK39" s="154"/>
    </row>
    <row r="40" spans="1:219" ht="13.7" customHeight="1">
      <c r="A40" s="100">
        <v>30</v>
      </c>
      <c r="BZ40" s="165"/>
      <c r="GS40" s="154"/>
      <c r="GT40" s="154"/>
      <c r="GU40" s="154"/>
      <c r="GV40" s="154"/>
      <c r="GW40" s="154"/>
      <c r="GX40" s="154"/>
      <c r="GY40" s="154"/>
      <c r="GZ40" s="154"/>
      <c r="HA40" s="154"/>
      <c r="HB40" s="154"/>
      <c r="HC40" s="154"/>
      <c r="HD40" s="154"/>
      <c r="HE40" s="154"/>
      <c r="HF40" s="154"/>
      <c r="HG40" s="154"/>
      <c r="HH40" s="154"/>
      <c r="HI40" s="154"/>
      <c r="HJ40" s="154"/>
      <c r="HK40" s="154"/>
    </row>
    <row r="41" spans="1:219" ht="13.7" customHeight="1">
      <c r="BZ41" s="165"/>
    </row>
    <row r="42" spans="1:219" ht="13.7" customHeight="1"/>
    <row r="43" spans="1:219" ht="13.7" customHeight="1"/>
    <row r="44" spans="1:219" ht="16.5" customHeight="1"/>
    <row r="45" spans="1:219" ht="15.75" customHeight="1"/>
    <row r="46" spans="1:219" ht="14.25" customHeight="1"/>
    <row r="47" spans="1:219" ht="14.25" customHeight="1"/>
    <row r="48" spans="1:219" ht="14.25" customHeight="1">
      <c r="BN48" s="671"/>
      <c r="BO48" s="671"/>
    </row>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spans="54:65" ht="14.25" customHeight="1"/>
    <row r="98" spans="54:65" ht="14.25" customHeight="1"/>
    <row r="99" spans="54:65" ht="14.25" customHeight="1"/>
    <row r="100" spans="54:65" ht="14.25" customHeight="1"/>
    <row r="101" spans="54:65" ht="14.25" customHeight="1"/>
    <row r="102" spans="54:65" ht="14.25" customHeight="1"/>
    <row r="103" spans="54:65" ht="14.25" customHeight="1">
      <c r="BB103" s="169"/>
      <c r="BE103" s="631"/>
      <c r="BF103" s="631"/>
      <c r="BG103" s="632"/>
      <c r="BK103" s="631"/>
      <c r="BL103" s="631"/>
      <c r="BM103" s="632"/>
    </row>
    <row r="104" spans="54:65" ht="14.25" customHeight="1">
      <c r="BB104" s="169"/>
      <c r="BE104" s="623"/>
      <c r="BF104" s="623"/>
      <c r="BG104" s="624"/>
      <c r="BK104" s="626"/>
      <c r="BL104" s="626"/>
      <c r="BM104" s="627"/>
    </row>
    <row r="105" spans="54:65" ht="14.25" customHeight="1">
      <c r="BE105" s="623"/>
      <c r="BF105" s="623"/>
      <c r="BG105" s="624"/>
      <c r="BK105" s="626"/>
      <c r="BL105" s="626"/>
      <c r="BM105" s="627"/>
    </row>
    <row r="106" spans="54:65" ht="14.25" customHeight="1">
      <c r="BE106" s="623"/>
      <c r="BF106" s="623"/>
      <c r="BG106" s="624"/>
      <c r="BK106" s="626"/>
      <c r="BL106" s="626"/>
      <c r="BM106" s="627"/>
    </row>
    <row r="107" spans="54:65" ht="14.25" customHeight="1">
      <c r="BE107" s="623"/>
      <c r="BF107" s="623"/>
      <c r="BG107" s="624"/>
      <c r="BJ107" s="638"/>
      <c r="BK107" s="626"/>
      <c r="BL107" s="626"/>
      <c r="BM107" s="627"/>
    </row>
    <row r="108" spans="54:65" ht="14.25" customHeight="1">
      <c r="BE108" s="626"/>
      <c r="BF108" s="626"/>
      <c r="BG108" s="627"/>
      <c r="BK108" s="626"/>
      <c r="BL108" s="626"/>
      <c r="BM108" s="627"/>
    </row>
    <row r="109" spans="54:65" ht="14.25" customHeight="1">
      <c r="BC109" s="170"/>
      <c r="BD109" s="625"/>
      <c r="BE109" s="626"/>
      <c r="BF109" s="626"/>
      <c r="BG109" s="627"/>
    </row>
    <row r="110" spans="54:65" ht="14.25" customHeight="1">
      <c r="BE110" s="629"/>
      <c r="BF110" s="629"/>
      <c r="BG110" s="630"/>
    </row>
    <row r="111" spans="54:65" ht="14.25" customHeight="1">
      <c r="BC111" s="170"/>
      <c r="BD111" s="628"/>
      <c r="BE111" s="629"/>
      <c r="BF111" s="629"/>
      <c r="BG111" s="630"/>
    </row>
    <row r="112" spans="54:65" ht="14.25" customHeight="1">
      <c r="BC112" s="170"/>
      <c r="BD112" s="628"/>
      <c r="BE112" s="629"/>
      <c r="BF112" s="629"/>
      <c r="BG112" s="630"/>
    </row>
    <row r="113" spans="54:59" ht="14.25" customHeight="1">
      <c r="BC113" s="170"/>
      <c r="BD113" s="628"/>
      <c r="BE113" s="629"/>
      <c r="BF113" s="629"/>
      <c r="BG113" s="630"/>
    </row>
    <row r="114" spans="54:59" ht="14.25" customHeight="1">
      <c r="BE114" s="629"/>
      <c r="BF114" s="629"/>
      <c r="BG114" s="630"/>
    </row>
    <row r="115" spans="54:59" ht="14.25" customHeight="1">
      <c r="BB115" s="171"/>
      <c r="BC115" s="171"/>
    </row>
    <row r="116" spans="54:59" ht="14.25" customHeight="1"/>
    <row r="117" spans="54:59" ht="14.25" customHeight="1"/>
    <row r="118" spans="54:59" ht="14.25" customHeight="1"/>
    <row r="119" spans="54:59" ht="14.25" customHeight="1"/>
    <row r="120" spans="54:59" ht="14.25" customHeight="1"/>
    <row r="121" spans="54:59" ht="14.25" customHeight="1"/>
    <row r="122" spans="54:59" ht="14.25" customHeight="1"/>
    <row r="123" spans="54:59" ht="14.25" customHeight="1"/>
    <row r="124" spans="54:59" ht="14.25" customHeight="1"/>
    <row r="125" spans="54:59" ht="14.25" customHeight="1"/>
    <row r="126" spans="54:59" ht="14.25" customHeight="1"/>
    <row r="127" spans="54:59" ht="14.25" customHeight="1"/>
    <row r="128" spans="54:59"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3.7" customHeight="1"/>
    <row r="144" ht="13.7" customHeight="1"/>
    <row r="145" ht="13.7" customHeight="1"/>
    <row r="146" ht="13.7" customHeight="1"/>
    <row r="147" ht="13.7" customHeight="1"/>
    <row r="148" ht="13.7" customHeight="1"/>
    <row r="149" ht="13.7" customHeight="1"/>
    <row r="150" ht="13.7" customHeight="1"/>
    <row r="151" ht="13.7" customHeight="1"/>
    <row r="152" ht="13.7" customHeight="1"/>
    <row r="153" ht="13.7" customHeight="1"/>
    <row r="154" ht="13.7" customHeight="1"/>
    <row r="155" ht="12.75" customHeight="1"/>
    <row r="156" ht="12.75" customHeight="1"/>
    <row r="157" ht="12.75" customHeight="1"/>
    <row r="158" ht="12.75" customHeight="1"/>
    <row r="159" ht="12.75" customHeight="1"/>
  </sheetData>
  <mergeCells count="1">
    <mergeCell ref="BN48:BO48"/>
  </mergeCells>
  <phoneticPr fontId="1"/>
  <pageMargins left="0.19685039370078741" right="0.15748031496062992" top="0.35433070866141736" bottom="0.31496062992125984" header="0.31496062992125984" footer="0.31496062992125984"/>
  <pageSetup paperSize="9" scale="51" orientation="portrait" r:id="rId1"/>
  <rowBreaks count="1" manualBreakCount="1">
    <brk id="123" max="6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1:AG20"/>
  <sheetViews>
    <sheetView showGridLines="0" zoomScale="95" zoomScaleNormal="95" workbookViewId="0">
      <selection activeCell="Z18" sqref="Z18"/>
    </sheetView>
  </sheetViews>
  <sheetFormatPr defaultColWidth="12.125" defaultRowHeight="13.5"/>
  <cols>
    <col min="1" max="1" width="9" style="18" customWidth="1"/>
    <col min="2" max="16384" width="12.125" style="18"/>
  </cols>
  <sheetData>
    <row r="1" spans="2:33">
      <c r="B1" s="21" t="s">
        <v>6</v>
      </c>
      <c r="C1" s="21" t="s">
        <v>7</v>
      </c>
      <c r="D1" s="21" t="s">
        <v>8</v>
      </c>
      <c r="E1" s="21" t="s">
        <v>9</v>
      </c>
      <c r="F1" s="76" t="s">
        <v>90</v>
      </c>
      <c r="G1" s="80" t="s">
        <v>10</v>
      </c>
      <c r="H1" s="82" t="s">
        <v>11</v>
      </c>
      <c r="I1" s="21" t="s">
        <v>12</v>
      </c>
      <c r="J1" s="21" t="s">
        <v>13</v>
      </c>
      <c r="K1" s="21" t="s">
        <v>14</v>
      </c>
      <c r="L1" s="81" t="s">
        <v>360</v>
      </c>
      <c r="M1" s="81" t="s">
        <v>361</v>
      </c>
      <c r="N1" s="81" t="s">
        <v>362</v>
      </c>
      <c r="O1" s="81" t="s">
        <v>363</v>
      </c>
      <c r="P1" s="83" t="s">
        <v>618</v>
      </c>
      <c r="Q1" s="81" t="s">
        <v>15</v>
      </c>
      <c r="R1" s="81" t="s">
        <v>89</v>
      </c>
      <c r="S1" s="18" t="s">
        <v>364</v>
      </c>
      <c r="T1" s="18" t="s">
        <v>365</v>
      </c>
      <c r="U1" s="18" t="s">
        <v>366</v>
      </c>
      <c r="V1" s="18" t="s">
        <v>367</v>
      </c>
      <c r="W1" s="18" t="s">
        <v>368</v>
      </c>
      <c r="X1" s="18" t="s">
        <v>369</v>
      </c>
      <c r="Y1" s="18" t="s">
        <v>370</v>
      </c>
      <c r="Z1" s="18" t="s">
        <v>371</v>
      </c>
      <c r="AA1" s="18" t="s">
        <v>372</v>
      </c>
      <c r="AB1" s="76" t="s">
        <v>16</v>
      </c>
      <c r="AC1" s="181" t="s">
        <v>607</v>
      </c>
      <c r="AD1" s="18" t="s">
        <v>608</v>
      </c>
    </row>
    <row r="2" spans="2:33">
      <c r="B2" s="77">
        <f>data3!C4</f>
        <v>0</v>
      </c>
      <c r="C2" s="77">
        <f>data3!AO4</f>
        <v>0</v>
      </c>
      <c r="D2" s="77">
        <f>SUM(B2:C2)</f>
        <v>0</v>
      </c>
      <c r="E2" s="77">
        <f>IF(data2!B2="否",0,給与所得!H27)</f>
        <v>0</v>
      </c>
      <c r="F2" s="77">
        <f>data3!F4+data3!AR4</f>
        <v>0</v>
      </c>
      <c r="G2" s="77">
        <f>IF(data2!B2="否",0,data4!CU2)</f>
        <v>0</v>
      </c>
      <c r="H2" s="78">
        <f>IF(data2!B2="否",0,data4!CX2)</f>
        <v>0</v>
      </c>
      <c r="I2" s="77">
        <f>IF(data2!B2="否",0,data4!DA8)</f>
        <v>0</v>
      </c>
      <c r="J2" s="77">
        <f>IF(data2!B2="否",0,data4!DD7)</f>
        <v>0</v>
      </c>
      <c r="K2" s="77">
        <f>IF(data2!B2="否",0,IF(data4!R5="配偶者特別控除",保険料配偶者!I44,0))</f>
        <v>0</v>
      </c>
      <c r="L2" s="77">
        <f>IF(data2!B2="要",data4!R3+data4!R4,0)</f>
        <v>0</v>
      </c>
      <c r="M2" s="77">
        <f>IF(data2!B2="否",0,SUM(data4!AQ8:AT8)+data4!EG2)</f>
        <v>0</v>
      </c>
      <c r="N2" s="77">
        <f>IF(data2!B2="否",0,SUM(data4!G3:J3)+data4!L3+L3+SUM(data4!BZ8:CB8))</f>
        <v>0</v>
      </c>
      <c r="O2" s="77">
        <f>IF(data2!B2="否",0,給与所得!S15)</f>
        <v>1040000</v>
      </c>
      <c r="P2" s="242">
        <f>IF(data2!B2="要",data4!G3+data4!H3+data4!I3+data4!J3+data4!L3+data4!AQ8+data4!AR8+data4!AS8+data4!AT8+data4!BZ8+data4!CA8+data4!CB8+data4!EG2,0)</f>
        <v>0</v>
      </c>
      <c r="Q2" s="243">
        <f>IF(data2!B2="否",0,SUM(F2:L2)+O2+P2)</f>
        <v>1040000</v>
      </c>
      <c r="R2" s="79">
        <f>MAX(ROUNDDOWN(E2-AC2-Q2,-3),0)</f>
        <v>0</v>
      </c>
      <c r="S2" s="85">
        <f>data3!X4</f>
        <v>0</v>
      </c>
      <c r="T2" s="86">
        <f>data3!BB4</f>
        <v>0</v>
      </c>
      <c r="U2" s="77">
        <f>SUM(S2:T2)</f>
        <v>0</v>
      </c>
      <c r="V2" s="309">
        <f>税額!G23</f>
        <v>0</v>
      </c>
      <c r="W2" s="308">
        <f>data4!DG2</f>
        <v>0</v>
      </c>
      <c r="X2" s="87">
        <f>MAX(V2-W2,0)</f>
        <v>0</v>
      </c>
      <c r="Y2" s="307">
        <f>IF(data4!EK2="該当する",0,MAX(ROUNDDOWN(X2*1.021,-2),0))</f>
        <v>0</v>
      </c>
      <c r="Z2" s="84" t="str">
        <f>IF(data2!B2="要",IF(Y2-U2=0,"",IF(Y2-U2&gt;0,"不足額","超過額")),"")</f>
        <v/>
      </c>
      <c r="AA2" s="88">
        <f>IF(data2!B2="否",0,IF(Y2-U2&gt;0,Y2-U2,-(Y2-U2)))</f>
        <v>0</v>
      </c>
      <c r="AB2" s="89" t="str">
        <f>IF(data5!U2&gt;data5!Y2,data5!AA2-data4!DX2-data4!DY2,"")</f>
        <v/>
      </c>
      <c r="AC2" s="238">
        <f>IF(data2!B2="否",0,IF(data4!DS2="該当する",MIN(ROUNDUP(MAX((D2-8500000)*0.1,0),0),150000),0))</f>
        <v>0</v>
      </c>
      <c r="AD2" s="239">
        <f>E2-AC2</f>
        <v>0</v>
      </c>
    </row>
    <row r="3" spans="2:33">
      <c r="X3" s="303"/>
    </row>
    <row r="4" spans="2:33">
      <c r="M4" s="227"/>
      <c r="N4" s="228"/>
    </row>
    <row r="5" spans="2:33" ht="13.7" customHeight="1">
      <c r="B5" s="19"/>
      <c r="C5" s="84"/>
      <c r="D5" s="22"/>
      <c r="E5" s="22"/>
      <c r="F5" s="22"/>
      <c r="G5" s="22"/>
      <c r="H5" s="22"/>
      <c r="I5" s="22"/>
      <c r="J5" s="22"/>
      <c r="K5" s="22"/>
      <c r="L5" s="22"/>
      <c r="M5" s="229"/>
      <c r="N5" s="230"/>
      <c r="O5" s="179"/>
      <c r="P5" s="22"/>
      <c r="Q5" s="22"/>
      <c r="R5" s="22"/>
      <c r="S5" s="22"/>
      <c r="T5" s="22"/>
      <c r="U5" s="22"/>
      <c r="V5" s="367"/>
      <c r="W5" s="681"/>
      <c r="X5" s="682"/>
      <c r="Y5" s="682"/>
      <c r="Z5" s="682"/>
      <c r="AA5" s="682"/>
      <c r="AB5" s="682"/>
      <c r="AC5" s="682"/>
      <c r="AD5" s="682"/>
      <c r="AE5" s="368"/>
      <c r="AF5" s="369"/>
      <c r="AG5" s="179"/>
    </row>
    <row r="6" spans="2:33" ht="13.7" customHeight="1">
      <c r="B6" s="19"/>
      <c r="C6" s="675"/>
      <c r="D6" s="675"/>
      <c r="E6" s="675"/>
      <c r="F6" s="675"/>
      <c r="G6" s="675"/>
      <c r="H6" s="676"/>
      <c r="I6" s="679"/>
      <c r="J6" s="679"/>
      <c r="K6" s="370"/>
      <c r="L6" s="374"/>
      <c r="M6" s="231"/>
      <c r="N6" s="232"/>
      <c r="O6" s="224"/>
      <c r="P6" s="223"/>
      <c r="Q6" s="370"/>
      <c r="R6" s="370"/>
      <c r="S6" s="679"/>
      <c r="T6" s="679"/>
      <c r="U6" s="679"/>
      <c r="V6" s="679"/>
      <c r="W6" s="679"/>
      <c r="X6" s="679"/>
      <c r="Y6" s="680"/>
      <c r="Z6" s="680"/>
      <c r="AA6" s="680"/>
      <c r="AB6" s="680"/>
      <c r="AC6" s="672"/>
      <c r="AD6" s="673"/>
      <c r="AE6" s="673"/>
      <c r="AF6" s="674"/>
      <c r="AG6" s="179"/>
    </row>
    <row r="7" spans="2:33" ht="16.5" customHeight="1">
      <c r="B7" s="19"/>
      <c r="C7" s="677"/>
      <c r="D7" s="677"/>
      <c r="E7" s="677"/>
      <c r="F7" s="677"/>
      <c r="G7" s="677"/>
      <c r="H7" s="678"/>
      <c r="I7" s="375"/>
      <c r="J7" s="372"/>
      <c r="K7" s="371"/>
      <c r="L7" s="371"/>
      <c r="M7" s="233"/>
      <c r="N7" s="234"/>
      <c r="O7" s="225"/>
      <c r="P7" s="371"/>
      <c r="Q7" s="371"/>
      <c r="R7" s="23"/>
      <c r="S7" s="683"/>
      <c r="T7" s="683"/>
      <c r="U7" s="683"/>
      <c r="V7" s="372"/>
      <c r="W7" s="373"/>
      <c r="X7" s="372"/>
      <c r="Y7" s="683"/>
      <c r="Z7" s="683"/>
      <c r="AA7" s="683"/>
      <c r="AB7" s="23"/>
      <c r="AC7" s="684"/>
      <c r="AD7" s="685"/>
      <c r="AE7" s="685"/>
      <c r="AF7" s="372"/>
      <c r="AG7" s="179"/>
    </row>
    <row r="8" spans="2:33" ht="13.7" customHeight="1">
      <c r="B8" s="19"/>
      <c r="M8" s="235"/>
      <c r="N8" s="236"/>
    </row>
    <row r="9" spans="2:33" ht="13.7" customHeight="1">
      <c r="B9" s="19"/>
      <c r="M9" s="237"/>
      <c r="N9" s="181"/>
    </row>
    <row r="10" spans="2:33" ht="13.7" customHeight="1">
      <c r="X10" s="100"/>
      <c r="Y10" s="306"/>
      <c r="Z10" s="100"/>
      <c r="AA10" s="100"/>
    </row>
    <row r="11" spans="2:33" ht="13.7" customHeight="1">
      <c r="X11" s="100"/>
      <c r="Y11" s="100"/>
      <c r="Z11" s="100"/>
      <c r="AA11" s="100"/>
      <c r="AF11" s="20"/>
    </row>
    <row r="12" spans="2:33" ht="13.7" customHeight="1">
      <c r="B12" s="19"/>
      <c r="X12" s="100"/>
      <c r="Y12" s="100"/>
      <c r="Z12" s="100"/>
      <c r="AA12" s="100"/>
      <c r="AF12" s="20"/>
    </row>
    <row r="13" spans="2:33" ht="13.7" customHeight="1">
      <c r="B13" s="19"/>
      <c r="X13" s="100"/>
      <c r="Y13" s="100"/>
      <c r="Z13" s="100"/>
      <c r="AA13" s="100"/>
      <c r="AF13" s="20"/>
    </row>
    <row r="14" spans="2:33" ht="13.7" customHeight="1">
      <c r="X14" s="100"/>
      <c r="Y14" s="100"/>
      <c r="Z14" s="100"/>
      <c r="AA14" s="100"/>
      <c r="AF14" s="20"/>
    </row>
    <row r="15" spans="2:33" ht="13.7" customHeight="1">
      <c r="Y15" s="100"/>
      <c r="Z15" s="100"/>
      <c r="AA15" s="100"/>
      <c r="AF15" s="20"/>
    </row>
    <row r="16" spans="2:33" ht="12.75" customHeight="1">
      <c r="X16" s="100"/>
      <c r="Y16" s="306"/>
      <c r="Z16" s="100"/>
      <c r="AA16" s="100"/>
      <c r="AF16" s="20"/>
    </row>
    <row r="17" spans="24:32" ht="12.75" customHeight="1">
      <c r="X17" s="100"/>
      <c r="Y17" s="100"/>
      <c r="Z17" s="100"/>
      <c r="AA17" s="100"/>
      <c r="AF17" s="20"/>
    </row>
    <row r="18" spans="24:32" ht="12.75" customHeight="1">
      <c r="X18" s="100"/>
      <c r="Y18" s="100"/>
      <c r="Z18" s="100"/>
      <c r="AA18" s="100"/>
    </row>
    <row r="19" spans="24:32" ht="12.75" customHeight="1"/>
    <row r="20" spans="24:32" ht="12.75" customHeight="1"/>
  </sheetData>
  <mergeCells count="10">
    <mergeCell ref="AC6:AF6"/>
    <mergeCell ref="C6:H7"/>
    <mergeCell ref="W6:X6"/>
    <mergeCell ref="Y6:AB6"/>
    <mergeCell ref="W5:AD5"/>
    <mergeCell ref="Y7:AA7"/>
    <mergeCell ref="I6:J6"/>
    <mergeCell ref="AC7:AE7"/>
    <mergeCell ref="S6:V6"/>
    <mergeCell ref="S7:U7"/>
  </mergeCells>
  <phoneticPr fontId="1"/>
  <pageMargins left="0.19685039370078741" right="0.15748031496062992" top="0.35433070866141736" bottom="0.31496062992125984" header="0.31496062992125984" footer="0.31496062992125984"/>
  <pageSetup paperSize="9" scale="7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rgb="FFFFFF00"/>
  </sheetPr>
  <dimension ref="A1:DY204"/>
  <sheetViews>
    <sheetView showGridLines="0" showRowColHeaders="0" view="pageBreakPreview" zoomScale="130" zoomScaleNormal="145" zoomScaleSheetLayoutView="130" workbookViewId="0">
      <selection activeCell="EP45" sqref="EP45"/>
    </sheetView>
  </sheetViews>
  <sheetFormatPr defaultColWidth="1.125" defaultRowHeight="3" customHeight="1"/>
  <cols>
    <col min="1" max="1" width="1.625" style="10" customWidth="1"/>
    <col min="2" max="2" width="0.875" style="10" customWidth="1"/>
    <col min="3" max="3" width="1" style="10" customWidth="1"/>
    <col min="4" max="5" width="0.625" style="10" customWidth="1"/>
    <col min="6" max="8" width="0.75" style="10" customWidth="1"/>
    <col min="9" max="9" width="2" style="10" customWidth="1"/>
    <col min="10" max="10" width="1.375" style="10" customWidth="1"/>
    <col min="11" max="11" width="2.125" style="11" customWidth="1"/>
    <col min="12" max="12" width="1.375" style="12" customWidth="1"/>
    <col min="13" max="13" width="1.875" style="12" customWidth="1"/>
    <col min="14" max="14" width="1.375" style="12" customWidth="1"/>
    <col min="15" max="15" width="1.375" style="13" customWidth="1"/>
    <col min="16" max="18" width="1.625" style="13" customWidth="1"/>
    <col min="19" max="20" width="1.75" style="13" customWidth="1"/>
    <col min="21" max="21" width="1.625" style="13" customWidth="1"/>
    <col min="22" max="22" width="0.5" style="13" customWidth="1"/>
    <col min="23" max="23" width="2" style="13" customWidth="1"/>
    <col min="24" max="24" width="0.875" style="13" customWidth="1"/>
    <col min="25" max="25" width="1.375" style="13" customWidth="1"/>
    <col min="26" max="27" width="1.125" style="13"/>
    <col min="28" max="29" width="0.75" style="13" customWidth="1"/>
    <col min="30" max="30" width="0.625" style="13" customWidth="1"/>
    <col min="31" max="31" width="0.875" style="13" customWidth="1"/>
    <col min="32" max="32" width="1.125" style="13" customWidth="1"/>
    <col min="33" max="35" width="1.125" style="13"/>
    <col min="36" max="36" width="1.125" style="13" customWidth="1"/>
    <col min="37" max="37" width="1.125" style="13"/>
    <col min="38" max="39" width="0.75" style="13" customWidth="1"/>
    <col min="40" max="40" width="0.625" style="13" customWidth="1"/>
    <col min="41" max="41" width="1.625" style="13" customWidth="1"/>
    <col min="42" max="42" width="1.125" style="13" customWidth="1"/>
    <col min="43" max="43" width="0.75" style="13" customWidth="1"/>
    <col min="44" max="44" width="1.125" style="13" customWidth="1"/>
    <col min="45" max="45" width="0.625" style="13" customWidth="1"/>
    <col min="46" max="53" width="1.125" style="13"/>
    <col min="54" max="57" width="1.125" style="14"/>
    <col min="58" max="58" width="1.5" style="13" customWidth="1"/>
    <col min="59" max="60" width="0.5" style="13" customWidth="1"/>
    <col min="61" max="61" width="0.875" style="13" customWidth="1"/>
    <col min="62" max="67" width="1.125" style="13"/>
    <col min="68" max="68" width="0.75" style="10" customWidth="1"/>
    <col min="69" max="69" width="0.875" style="10" customWidth="1"/>
    <col min="70" max="70" width="0.75" style="10" customWidth="1"/>
    <col min="71" max="71" width="0.875" style="10" customWidth="1"/>
    <col min="72" max="72" width="1.125" style="10"/>
    <col min="73" max="73" width="1.5" style="10" customWidth="1"/>
    <col min="74" max="74" width="1.125" style="10" customWidth="1"/>
    <col min="75" max="76" width="1.125" style="10"/>
    <col min="77" max="77" width="0.5" style="10" customWidth="1"/>
    <col min="78" max="78" width="1.125" style="10"/>
    <col min="79" max="79" width="1.5" style="10" customWidth="1"/>
    <col min="80" max="80" width="0.75" style="10" customWidth="1"/>
    <col min="81" max="81" width="0.875" style="10" customWidth="1"/>
    <col min="82" max="83" width="1.125" style="10" customWidth="1"/>
    <col min="84" max="84" width="0.5" style="10" customWidth="1"/>
    <col min="85" max="85" width="1.125" style="10" customWidth="1"/>
    <col min="86" max="86" width="1.25" style="10" customWidth="1"/>
    <col min="87" max="87" width="1.375" style="10" customWidth="1"/>
    <col min="88" max="88" width="1.75" style="10" customWidth="1"/>
    <col min="89" max="89" width="1.5" style="10" customWidth="1"/>
    <col min="90" max="90" width="1.75" style="10" customWidth="1"/>
    <col min="91" max="92" width="0.625" style="10" customWidth="1"/>
    <col min="93" max="93" width="0.875" style="10" customWidth="1"/>
    <col min="94" max="94" width="0.75" style="10" customWidth="1"/>
    <col min="95" max="95" width="0.875" style="10" customWidth="1"/>
    <col min="96" max="96" width="0.75" style="10" customWidth="1"/>
    <col min="97" max="97" width="1" style="10" customWidth="1"/>
    <col min="98" max="98" width="0.875" style="10" customWidth="1"/>
    <col min="99" max="99" width="1.25" style="10" customWidth="1"/>
    <col min="100" max="100" width="1.125" style="10"/>
    <col min="101" max="101" width="1.125" style="10" customWidth="1"/>
    <col min="102" max="102" width="1.125" style="10"/>
    <col min="103" max="103" width="1.375" style="10" customWidth="1"/>
    <col min="104" max="104" width="2" style="10" customWidth="1"/>
    <col min="105" max="106" width="1.125" style="10"/>
    <col min="107" max="107" width="1" style="10" customWidth="1"/>
    <col min="108" max="111" width="0.625" style="10" customWidth="1"/>
    <col min="112" max="112" width="1" style="10" customWidth="1"/>
    <col min="113" max="114" width="0.875" style="10" customWidth="1"/>
    <col min="115" max="115" width="1.25" style="10" customWidth="1"/>
    <col min="116" max="116" width="0.875" style="10" customWidth="1"/>
    <col min="117" max="117" width="0.625" style="10" customWidth="1"/>
    <col min="118" max="118" width="0.5" style="10" customWidth="1"/>
    <col min="119" max="119" width="1.5" style="10" customWidth="1"/>
    <col min="120" max="121" width="1" style="10" customWidth="1"/>
    <col min="122" max="123" width="0.75" style="10" customWidth="1"/>
    <col min="124" max="124" width="1.125" style="10"/>
    <col min="125" max="125" width="1.375" style="10" customWidth="1"/>
    <col min="126" max="161" width="1.125" style="10"/>
    <col min="162" max="162" width="1" style="10" customWidth="1"/>
    <col min="163" max="16384" width="1.125" style="10"/>
  </cols>
  <sheetData>
    <row r="1" spans="1:129" ht="0.75" customHeight="1">
      <c r="B1" s="219"/>
      <c r="C1" s="219"/>
      <c r="D1" s="219"/>
      <c r="E1" s="219"/>
      <c r="F1" s="177"/>
      <c r="G1" s="177"/>
      <c r="BP1" s="13"/>
    </row>
    <row r="2" spans="1:129" ht="0.75" customHeight="1">
      <c r="B2" s="219"/>
      <c r="C2" s="219"/>
      <c r="D2" s="219"/>
      <c r="E2" s="219"/>
      <c r="F2" s="177"/>
      <c r="G2" s="177"/>
      <c r="BP2" s="13"/>
    </row>
    <row r="3" spans="1:129" ht="3.4" customHeight="1">
      <c r="B3" s="219"/>
      <c r="C3" s="219"/>
      <c r="D3" s="219"/>
      <c r="E3" s="219"/>
      <c r="F3" s="177"/>
      <c r="G3" s="177"/>
      <c r="BP3" s="13"/>
    </row>
    <row r="4" spans="1:129" ht="7.9" customHeight="1">
      <c r="A4" s="219"/>
      <c r="B4" s="219"/>
      <c r="C4" s="219"/>
      <c r="D4" s="219"/>
      <c r="E4" s="219"/>
      <c r="F4" s="177"/>
      <c r="G4" s="177"/>
      <c r="U4" s="703">
        <f>data2!G2</f>
        <v>0</v>
      </c>
      <c r="V4" s="703"/>
      <c r="W4" s="703"/>
      <c r="X4" s="703"/>
      <c r="Y4" s="703"/>
      <c r="Z4" s="703"/>
      <c r="AA4" s="703"/>
      <c r="AB4" s="703"/>
      <c r="AC4" s="703"/>
      <c r="AD4" s="703"/>
      <c r="AE4" s="703"/>
      <c r="AF4" s="218"/>
      <c r="AG4" s="218"/>
      <c r="AH4" s="218"/>
      <c r="AO4" s="705">
        <f>data2!I2</f>
        <v>0</v>
      </c>
      <c r="AP4" s="705"/>
      <c r="AQ4" s="705"/>
      <c r="AR4" s="705"/>
      <c r="AS4" s="705"/>
      <c r="AT4" s="716">
        <f>data2!J2</f>
        <v>0</v>
      </c>
      <c r="AU4" s="716"/>
      <c r="AV4" s="716"/>
      <c r="AW4" s="716"/>
      <c r="AX4" s="716"/>
      <c r="BP4" s="13"/>
      <c r="CG4" s="717">
        <f>data2!C2</f>
        <v>0</v>
      </c>
      <c r="CH4" s="717"/>
      <c r="CI4" s="717"/>
      <c r="CJ4" s="717"/>
      <c r="CK4" s="717"/>
      <c r="CL4" s="717"/>
      <c r="CM4" s="717"/>
      <c r="CN4" s="717"/>
      <c r="CO4" s="718">
        <f>data2!D2</f>
        <v>0</v>
      </c>
      <c r="CP4" s="718"/>
      <c r="CQ4" s="718"/>
      <c r="CR4" s="718"/>
      <c r="CS4" s="718"/>
      <c r="CT4" s="718"/>
      <c r="CU4" s="718"/>
      <c r="CV4" s="718"/>
      <c r="CW4" s="718"/>
      <c r="CX4" s="718"/>
      <c r="CY4" s="718"/>
    </row>
    <row r="5" spans="1:129" ht="1.5" customHeight="1">
      <c r="A5" s="698" t="str">
        <f>IF(data4!F2="○","＝","")</f>
        <v/>
      </c>
      <c r="B5" s="698"/>
      <c r="C5" s="698"/>
      <c r="D5" s="698"/>
      <c r="E5" s="698"/>
      <c r="F5" s="698"/>
      <c r="G5" s="530"/>
      <c r="U5" s="703"/>
      <c r="V5" s="703"/>
      <c r="W5" s="703"/>
      <c r="X5" s="703"/>
      <c r="Y5" s="703"/>
      <c r="Z5" s="703"/>
      <c r="AA5" s="703"/>
      <c r="AB5" s="703"/>
      <c r="AC5" s="703"/>
      <c r="AD5" s="703"/>
      <c r="AE5" s="703"/>
      <c r="AF5" s="218"/>
      <c r="AG5" s="218"/>
      <c r="AH5" s="218"/>
      <c r="AO5" s="705"/>
      <c r="AP5" s="705"/>
      <c r="AQ5" s="705"/>
      <c r="AR5" s="705"/>
      <c r="AS5" s="705"/>
      <c r="AT5" s="716"/>
      <c r="AU5" s="716"/>
      <c r="AV5" s="716"/>
      <c r="AW5" s="716"/>
      <c r="AX5" s="716"/>
      <c r="BP5" s="13"/>
      <c r="CG5" s="717"/>
      <c r="CH5" s="717"/>
      <c r="CI5" s="717"/>
      <c r="CJ5" s="717"/>
      <c r="CK5" s="717"/>
      <c r="CL5" s="717"/>
      <c r="CM5" s="717"/>
      <c r="CN5" s="717"/>
      <c r="CO5" s="718"/>
      <c r="CP5" s="718"/>
      <c r="CQ5" s="718"/>
      <c r="CR5" s="718"/>
      <c r="CS5" s="718"/>
      <c r="CT5" s="718"/>
      <c r="CU5" s="718"/>
      <c r="CV5" s="718"/>
      <c r="CW5" s="718"/>
      <c r="CX5" s="718"/>
      <c r="CY5" s="718"/>
    </row>
    <row r="6" spans="1:129" ht="1.5" customHeight="1">
      <c r="A6" s="698"/>
      <c r="B6" s="698"/>
      <c r="C6" s="698"/>
      <c r="D6" s="698"/>
      <c r="E6" s="698"/>
      <c r="F6" s="698"/>
      <c r="G6" s="530"/>
      <c r="U6" s="703"/>
      <c r="V6" s="703"/>
      <c r="W6" s="703"/>
      <c r="X6" s="703"/>
      <c r="Y6" s="703"/>
      <c r="Z6" s="703"/>
      <c r="AA6" s="703"/>
      <c r="AB6" s="703"/>
      <c r="AC6" s="703"/>
      <c r="AD6" s="703"/>
      <c r="AE6" s="703"/>
      <c r="AF6" s="218"/>
      <c r="AG6" s="218"/>
      <c r="AH6" s="218"/>
      <c r="AO6" s="705"/>
      <c r="AP6" s="705"/>
      <c r="AQ6" s="705"/>
      <c r="AR6" s="705"/>
      <c r="AS6" s="705"/>
      <c r="AT6" s="716"/>
      <c r="AU6" s="716"/>
      <c r="AV6" s="716"/>
      <c r="AW6" s="716"/>
      <c r="AX6" s="716"/>
      <c r="BP6" s="13"/>
      <c r="CG6" s="717"/>
      <c r="CH6" s="717"/>
      <c r="CI6" s="717"/>
      <c r="CJ6" s="717"/>
      <c r="CK6" s="717"/>
      <c r="CL6" s="717"/>
      <c r="CM6" s="717"/>
      <c r="CN6" s="717"/>
      <c r="CO6" s="718"/>
      <c r="CP6" s="718"/>
      <c r="CQ6" s="718"/>
      <c r="CR6" s="718"/>
      <c r="CS6" s="718"/>
      <c r="CT6" s="718"/>
      <c r="CU6" s="718"/>
      <c r="CV6" s="718"/>
      <c r="CW6" s="718"/>
      <c r="CX6" s="718"/>
      <c r="CY6" s="718"/>
    </row>
    <row r="7" spans="1:129" ht="3" customHeight="1">
      <c r="A7" s="698"/>
      <c r="B7" s="698"/>
      <c r="C7" s="698"/>
      <c r="D7" s="698"/>
      <c r="E7" s="698"/>
      <c r="F7" s="698"/>
      <c r="G7" s="530"/>
      <c r="U7" s="703"/>
      <c r="V7" s="703"/>
      <c r="W7" s="703"/>
      <c r="X7" s="703"/>
      <c r="Y7" s="703"/>
      <c r="Z7" s="703"/>
      <c r="AA7" s="703"/>
      <c r="AB7" s="703"/>
      <c r="AC7" s="703"/>
      <c r="AD7" s="703"/>
      <c r="AE7" s="703"/>
      <c r="AF7" s="218"/>
      <c r="AG7" s="218"/>
      <c r="AH7" s="218"/>
      <c r="AI7" s="218"/>
      <c r="AK7" s="275"/>
      <c r="AL7" s="275"/>
      <c r="AM7" s="275"/>
      <c r="AN7" s="275"/>
      <c r="AO7" s="705"/>
      <c r="AP7" s="705"/>
      <c r="AQ7" s="705"/>
      <c r="AR7" s="705"/>
      <c r="AS7" s="705"/>
      <c r="AT7" s="716"/>
      <c r="AU7" s="716"/>
      <c r="AV7" s="716"/>
      <c r="AW7" s="716"/>
      <c r="AX7" s="716"/>
      <c r="BJ7" s="275"/>
      <c r="BK7" s="275"/>
      <c r="BL7" s="275"/>
      <c r="BM7" s="275"/>
      <c r="BN7" s="275"/>
      <c r="BO7" s="275"/>
      <c r="BP7" s="275"/>
      <c r="BQ7" s="275"/>
      <c r="BR7" s="275"/>
      <c r="BS7" s="275"/>
      <c r="BT7" s="275"/>
      <c r="BU7" s="275"/>
      <c r="BV7" s="275"/>
      <c r="BW7" s="275"/>
      <c r="BX7" s="275"/>
      <c r="BY7" s="275"/>
      <c r="CG7" s="717"/>
      <c r="CH7" s="717"/>
      <c r="CI7" s="717"/>
      <c r="CJ7" s="717"/>
      <c r="CK7" s="717"/>
      <c r="CL7" s="717"/>
      <c r="CM7" s="717"/>
      <c r="CN7" s="717"/>
      <c r="CO7" s="718"/>
      <c r="CP7" s="718"/>
      <c r="CQ7" s="718"/>
      <c r="CR7" s="718"/>
      <c r="CS7" s="718"/>
      <c r="CT7" s="718"/>
      <c r="CU7" s="718"/>
      <c r="CV7" s="718"/>
      <c r="CW7" s="718"/>
      <c r="CX7" s="718"/>
      <c r="CY7" s="718"/>
    </row>
    <row r="8" spans="1:129" ht="3" customHeight="1">
      <c r="A8" s="698"/>
      <c r="B8" s="698"/>
      <c r="C8" s="698"/>
      <c r="D8" s="698"/>
      <c r="E8" s="698"/>
      <c r="F8" s="698"/>
      <c r="G8" s="530"/>
      <c r="U8" s="703"/>
      <c r="V8" s="703"/>
      <c r="W8" s="703"/>
      <c r="X8" s="703"/>
      <c r="Y8" s="703"/>
      <c r="Z8" s="703"/>
      <c r="AA8" s="703"/>
      <c r="AB8" s="703"/>
      <c r="AC8" s="703"/>
      <c r="AD8" s="703"/>
      <c r="AE8" s="703"/>
      <c r="AJ8" s="275"/>
      <c r="AK8" s="710">
        <f>data2!K2</f>
        <v>0</v>
      </c>
      <c r="AL8" s="710"/>
      <c r="AM8" s="710"/>
      <c r="AN8" s="710"/>
      <c r="AO8" s="710"/>
      <c r="AP8" s="710"/>
      <c r="AQ8" s="710"/>
      <c r="AR8" s="710"/>
      <c r="AS8" s="710"/>
      <c r="AT8" s="710"/>
      <c r="AU8" s="710"/>
      <c r="AV8" s="710"/>
      <c r="AW8" s="710"/>
      <c r="AX8" s="710"/>
      <c r="AY8" s="710"/>
      <c r="AZ8" s="710"/>
      <c r="BA8" s="710"/>
      <c r="BB8" s="710"/>
      <c r="BC8" s="710"/>
      <c r="BD8" s="710"/>
      <c r="BE8" s="710"/>
      <c r="BF8" s="710"/>
      <c r="BG8" s="710"/>
      <c r="BH8" s="710"/>
      <c r="BI8" s="710"/>
      <c r="BJ8" s="710"/>
      <c r="BK8" s="710"/>
      <c r="BL8" s="710"/>
      <c r="BM8" s="710"/>
      <c r="BN8" s="710"/>
      <c r="BO8" s="710"/>
      <c r="BP8" s="710"/>
      <c r="BQ8" s="710"/>
      <c r="BR8" s="710"/>
      <c r="BS8" s="710"/>
      <c r="BT8" s="710"/>
      <c r="BU8" s="710"/>
      <c r="BV8" s="710"/>
      <c r="BW8" s="710"/>
      <c r="BX8" s="275"/>
      <c r="BY8" s="275"/>
      <c r="CG8" s="721">
        <f>data2!E2</f>
        <v>0</v>
      </c>
      <c r="CH8" s="721"/>
      <c r="CI8" s="721"/>
      <c r="CJ8" s="721"/>
      <c r="CK8" s="721"/>
      <c r="CL8" s="721"/>
      <c r="CM8" s="721"/>
      <c r="CN8" s="721"/>
      <c r="CO8" s="720">
        <f>data2!F2</f>
        <v>0</v>
      </c>
      <c r="CP8" s="720"/>
      <c r="CQ8" s="720"/>
      <c r="CR8" s="720"/>
      <c r="CS8" s="720"/>
      <c r="CT8" s="720"/>
      <c r="CU8" s="720"/>
      <c r="CV8" s="720"/>
      <c r="CW8" s="720"/>
      <c r="CX8" s="720"/>
      <c r="CY8" s="720"/>
    </row>
    <row r="9" spans="1:129" ht="3" customHeight="1">
      <c r="A9" s="698" t="str">
        <f>IF(data4!F2="○","","＝")</f>
        <v>＝</v>
      </c>
      <c r="B9" s="698"/>
      <c r="C9" s="698"/>
      <c r="D9" s="698"/>
      <c r="E9" s="698"/>
      <c r="F9" s="698"/>
      <c r="G9" s="530"/>
      <c r="AJ9" s="275"/>
      <c r="AK9" s="710"/>
      <c r="AL9" s="710"/>
      <c r="AM9" s="710"/>
      <c r="AN9" s="710"/>
      <c r="AO9" s="710"/>
      <c r="AP9" s="710"/>
      <c r="AQ9" s="710"/>
      <c r="AR9" s="710"/>
      <c r="AS9" s="710"/>
      <c r="AT9" s="710"/>
      <c r="AU9" s="710"/>
      <c r="AV9" s="710"/>
      <c r="AW9" s="710"/>
      <c r="AX9" s="710"/>
      <c r="AY9" s="710"/>
      <c r="AZ9" s="710"/>
      <c r="BA9" s="710"/>
      <c r="BB9" s="710"/>
      <c r="BC9" s="710"/>
      <c r="BD9" s="710"/>
      <c r="BE9" s="710"/>
      <c r="BF9" s="710"/>
      <c r="BG9" s="710"/>
      <c r="BH9" s="710"/>
      <c r="BI9" s="710"/>
      <c r="BJ9" s="710"/>
      <c r="BK9" s="710"/>
      <c r="BL9" s="710"/>
      <c r="BM9" s="710"/>
      <c r="BN9" s="710"/>
      <c r="BO9" s="710"/>
      <c r="BP9" s="710"/>
      <c r="BQ9" s="710"/>
      <c r="BR9" s="710"/>
      <c r="BS9" s="710"/>
      <c r="BT9" s="710"/>
      <c r="BU9" s="710"/>
      <c r="BV9" s="710"/>
      <c r="BW9" s="710"/>
      <c r="BX9" s="275"/>
      <c r="BY9" s="275"/>
      <c r="CG9" s="721"/>
      <c r="CH9" s="721"/>
      <c r="CI9" s="721"/>
      <c r="CJ9" s="721"/>
      <c r="CK9" s="721"/>
      <c r="CL9" s="721"/>
      <c r="CM9" s="721"/>
      <c r="CN9" s="721"/>
      <c r="CO9" s="720"/>
      <c r="CP9" s="720"/>
      <c r="CQ9" s="720"/>
      <c r="CR9" s="720"/>
      <c r="CS9" s="720"/>
      <c r="CT9" s="720"/>
      <c r="CU9" s="720"/>
      <c r="CV9" s="720"/>
      <c r="CW9" s="720"/>
      <c r="CX9" s="720"/>
      <c r="CY9" s="720"/>
    </row>
    <row r="10" spans="1:129" ht="3" customHeight="1">
      <c r="A10" s="698"/>
      <c r="B10" s="698"/>
      <c r="C10" s="698"/>
      <c r="D10" s="698"/>
      <c r="E10" s="698"/>
      <c r="F10" s="698"/>
      <c r="G10" s="530"/>
      <c r="AJ10" s="275"/>
      <c r="AK10" s="710"/>
      <c r="AL10" s="710"/>
      <c r="AM10" s="710"/>
      <c r="AN10" s="710"/>
      <c r="AO10" s="710"/>
      <c r="AP10" s="710"/>
      <c r="AQ10" s="710"/>
      <c r="AR10" s="710"/>
      <c r="AS10" s="710"/>
      <c r="AT10" s="710"/>
      <c r="AU10" s="710"/>
      <c r="AV10" s="710"/>
      <c r="AW10" s="710"/>
      <c r="AX10" s="710"/>
      <c r="AY10" s="710"/>
      <c r="AZ10" s="710"/>
      <c r="BA10" s="710"/>
      <c r="BB10" s="710"/>
      <c r="BC10" s="710"/>
      <c r="BD10" s="710"/>
      <c r="BE10" s="710"/>
      <c r="BF10" s="710"/>
      <c r="BG10" s="710"/>
      <c r="BH10" s="710"/>
      <c r="BI10" s="710"/>
      <c r="BJ10" s="710"/>
      <c r="BK10" s="710"/>
      <c r="BL10" s="710"/>
      <c r="BM10" s="710"/>
      <c r="BN10" s="710"/>
      <c r="BO10" s="710"/>
      <c r="BP10" s="710"/>
      <c r="BQ10" s="710"/>
      <c r="BR10" s="710"/>
      <c r="BS10" s="710"/>
      <c r="BT10" s="710"/>
      <c r="BU10" s="710"/>
      <c r="BV10" s="710"/>
      <c r="BW10" s="710"/>
      <c r="BX10" s="297"/>
      <c r="BY10" s="275"/>
      <c r="BZ10" s="275"/>
      <c r="CA10" s="275"/>
      <c r="CG10" s="721"/>
      <c r="CH10" s="721"/>
      <c r="CI10" s="721"/>
      <c r="CJ10" s="721"/>
      <c r="CK10" s="721"/>
      <c r="CL10" s="721"/>
      <c r="CM10" s="721"/>
      <c r="CN10" s="721"/>
      <c r="CO10" s="720"/>
      <c r="CP10" s="720"/>
      <c r="CQ10" s="720"/>
      <c r="CR10" s="720"/>
      <c r="CS10" s="720"/>
      <c r="CT10" s="720"/>
      <c r="CU10" s="720"/>
      <c r="CV10" s="720"/>
      <c r="CW10" s="720"/>
      <c r="CX10" s="720"/>
      <c r="CY10" s="720"/>
    </row>
    <row r="11" spans="1:129" ht="3" customHeight="1">
      <c r="A11" s="698"/>
      <c r="B11" s="698"/>
      <c r="C11" s="698"/>
      <c r="D11" s="698"/>
      <c r="E11" s="698"/>
      <c r="F11" s="698"/>
      <c r="G11" s="530"/>
      <c r="AJ11" s="275"/>
      <c r="AK11" s="710"/>
      <c r="AL11" s="710"/>
      <c r="AM11" s="710"/>
      <c r="AN11" s="710"/>
      <c r="AO11" s="710"/>
      <c r="AP11" s="710"/>
      <c r="AQ11" s="710"/>
      <c r="AR11" s="710"/>
      <c r="AS11" s="710"/>
      <c r="AT11" s="710"/>
      <c r="AU11" s="710"/>
      <c r="AV11" s="710"/>
      <c r="AW11" s="710"/>
      <c r="AX11" s="710"/>
      <c r="AY11" s="710"/>
      <c r="AZ11" s="710"/>
      <c r="BA11" s="710"/>
      <c r="BB11" s="710"/>
      <c r="BC11" s="710"/>
      <c r="BD11" s="710"/>
      <c r="BE11" s="710"/>
      <c r="BF11" s="710"/>
      <c r="BG11" s="710"/>
      <c r="BH11" s="710"/>
      <c r="BI11" s="710"/>
      <c r="BJ11" s="710"/>
      <c r="BK11" s="710"/>
      <c r="BL11" s="710"/>
      <c r="BM11" s="710"/>
      <c r="BN11" s="710"/>
      <c r="BO11" s="710"/>
      <c r="BP11" s="710"/>
      <c r="BQ11" s="710"/>
      <c r="BR11" s="710"/>
      <c r="BS11" s="710"/>
      <c r="BT11" s="710"/>
      <c r="BU11" s="710"/>
      <c r="BV11" s="710"/>
      <c r="BW11" s="710"/>
      <c r="BX11" s="297"/>
      <c r="BY11" s="275"/>
      <c r="BZ11" s="275"/>
      <c r="CA11" s="275"/>
      <c r="CG11" s="688" t="str">
        <f>IF(data2!$Y$2="明治","〇"," ")</f>
        <v xml:space="preserve"> </v>
      </c>
      <c r="CH11" s="688"/>
      <c r="CI11" s="693" t="str">
        <f>IF(data2!$Y$2="大正","〇"," ")</f>
        <v xml:space="preserve"> </v>
      </c>
      <c r="CJ11" s="693" t="str">
        <f>IF(data2!$Y$2="昭和","〇"," ")</f>
        <v xml:space="preserve"> </v>
      </c>
      <c r="CK11" s="693" t="str">
        <f>IF(data2!$Y$2="平成","〇"," ")</f>
        <v xml:space="preserve"> </v>
      </c>
      <c r="CL11" s="693" t="str">
        <f>IF(data2!$Y$2="令和","〇"," ")</f>
        <v xml:space="preserve"> </v>
      </c>
      <c r="CN11" s="220"/>
      <c r="CP11" s="701">
        <f>data2!O2</f>
        <v>0</v>
      </c>
      <c r="CQ11" s="701"/>
      <c r="CR11" s="701"/>
      <c r="CT11" s="701">
        <f>data2!P2</f>
        <v>0</v>
      </c>
      <c r="CU11" s="701"/>
      <c r="CV11" s="701"/>
      <c r="CW11" s="719">
        <f>data2!Q2</f>
        <v>0</v>
      </c>
      <c r="CX11" s="719"/>
      <c r="CY11" s="719"/>
      <c r="DY11" s="24"/>
    </row>
    <row r="12" spans="1:129" ht="6" customHeight="1">
      <c r="AJ12" s="275"/>
      <c r="AK12" s="710"/>
      <c r="AL12" s="710"/>
      <c r="AM12" s="710"/>
      <c r="AN12" s="710"/>
      <c r="AO12" s="710"/>
      <c r="AP12" s="710"/>
      <c r="AQ12" s="710"/>
      <c r="AR12" s="710"/>
      <c r="AS12" s="710"/>
      <c r="AT12" s="710"/>
      <c r="AU12" s="710"/>
      <c r="AV12" s="710"/>
      <c r="AW12" s="710"/>
      <c r="AX12" s="710"/>
      <c r="AY12" s="710"/>
      <c r="AZ12" s="710"/>
      <c r="BA12" s="710"/>
      <c r="BB12" s="710"/>
      <c r="BC12" s="710"/>
      <c r="BD12" s="710"/>
      <c r="BE12" s="710"/>
      <c r="BF12" s="710"/>
      <c r="BG12" s="710"/>
      <c r="BH12" s="710"/>
      <c r="BI12" s="710"/>
      <c r="BJ12" s="710"/>
      <c r="BK12" s="710"/>
      <c r="BL12" s="710"/>
      <c r="BM12" s="710"/>
      <c r="BN12" s="710"/>
      <c r="BO12" s="710"/>
      <c r="BP12" s="710"/>
      <c r="BQ12" s="710"/>
      <c r="BR12" s="710"/>
      <c r="BS12" s="710"/>
      <c r="BT12" s="710"/>
      <c r="BU12" s="710"/>
      <c r="BV12" s="710"/>
      <c r="BW12" s="710"/>
      <c r="BX12" s="297"/>
      <c r="BY12" s="275"/>
      <c r="BZ12" s="275"/>
      <c r="CA12" s="275"/>
      <c r="CG12" s="688"/>
      <c r="CH12" s="688"/>
      <c r="CI12" s="693"/>
      <c r="CJ12" s="693"/>
      <c r="CK12" s="693"/>
      <c r="CL12" s="693"/>
      <c r="CN12" s="220"/>
      <c r="CP12" s="701"/>
      <c r="CQ12" s="701"/>
      <c r="CR12" s="701"/>
      <c r="CS12" s="12"/>
      <c r="CT12" s="701"/>
      <c r="CU12" s="701"/>
      <c r="CV12" s="701"/>
      <c r="CW12" s="719"/>
      <c r="CX12" s="719"/>
      <c r="CY12" s="719"/>
    </row>
    <row r="13" spans="1:129" ht="3" customHeight="1">
      <c r="AJ13" s="275"/>
      <c r="AK13" s="275"/>
      <c r="AL13" s="275"/>
      <c r="AM13" s="275"/>
      <c r="AN13" s="275"/>
      <c r="AO13" s="275"/>
      <c r="AP13" s="275"/>
      <c r="AQ13" s="275"/>
      <c r="AR13" s="275"/>
      <c r="AS13" s="275"/>
      <c r="AT13" s="275"/>
      <c r="AU13" s="275"/>
      <c r="AV13" s="275"/>
      <c r="AW13" s="275"/>
      <c r="AX13" s="275"/>
      <c r="AY13" s="275"/>
      <c r="AZ13" s="275"/>
      <c r="BA13" s="275"/>
      <c r="BB13" s="275"/>
      <c r="BC13" s="275"/>
      <c r="BD13" s="275"/>
      <c r="BE13" s="275"/>
      <c r="BF13" s="275"/>
      <c r="BG13" s="275"/>
      <c r="BH13" s="275"/>
      <c r="BI13" s="275"/>
      <c r="BJ13" s="275"/>
      <c r="BK13" s="275"/>
      <c r="BL13" s="275"/>
      <c r="BM13" s="275"/>
      <c r="BN13" s="275"/>
      <c r="BO13" s="275"/>
      <c r="BP13" s="275"/>
      <c r="BQ13" s="275"/>
      <c r="BR13" s="275"/>
      <c r="BS13" s="275"/>
      <c r="BT13" s="275"/>
      <c r="BU13" s="275"/>
      <c r="BV13" s="275"/>
      <c r="BW13" s="275"/>
      <c r="BX13" s="275"/>
      <c r="BY13" s="275"/>
      <c r="CG13" s="688"/>
      <c r="CH13" s="688"/>
      <c r="CI13" s="693"/>
      <c r="CJ13" s="693"/>
      <c r="CK13" s="693"/>
      <c r="CL13" s="693"/>
      <c r="CN13" s="220"/>
      <c r="CP13" s="701"/>
      <c r="CQ13" s="701"/>
      <c r="CR13" s="701"/>
      <c r="CS13" s="12"/>
      <c r="CT13" s="701"/>
      <c r="CU13" s="701"/>
      <c r="CV13" s="701"/>
      <c r="CW13" s="719"/>
      <c r="CX13" s="719"/>
      <c r="CY13" s="719"/>
    </row>
    <row r="14" spans="1:129" ht="3" customHeight="1">
      <c r="BB14" s="13"/>
      <c r="BF14" s="14"/>
      <c r="BP14" s="13"/>
      <c r="CG14" s="15"/>
      <c r="CH14" s="15"/>
      <c r="CI14" s="15"/>
      <c r="CZ14" s="15"/>
      <c r="DA14" s="15"/>
      <c r="DB14" s="15"/>
    </row>
    <row r="15" spans="1:129" ht="3" customHeight="1">
      <c r="BB15" s="13"/>
      <c r="BF15" s="14"/>
      <c r="BP15" s="13"/>
      <c r="CV15" s="15"/>
      <c r="CW15" s="15"/>
      <c r="CX15" s="15"/>
      <c r="CY15" s="15"/>
      <c r="CZ15" s="15"/>
      <c r="DA15" s="15"/>
      <c r="DB15" s="15"/>
    </row>
    <row r="16" spans="1:129" ht="3" customHeight="1">
      <c r="BB16" s="13"/>
      <c r="BF16" s="14"/>
      <c r="BP16" s="13"/>
    </row>
    <row r="17" spans="11:120" ht="3" customHeight="1">
      <c r="BB17" s="13"/>
      <c r="BF17" s="14"/>
      <c r="BP17" s="13"/>
    </row>
    <row r="18" spans="11:120" ht="3" customHeight="1">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row>
    <row r="19" spans="11:120" ht="3" customHeight="1">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row>
    <row r="20" spans="11:120" ht="3" customHeight="1">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row>
    <row r="21" spans="11:120" ht="3" customHeight="1">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row>
    <row r="22" spans="11:120" ht="3" customHeight="1">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CB22" s="12"/>
      <c r="CC22" s="12"/>
      <c r="CE22" s="15"/>
      <c r="CF22" s="15"/>
      <c r="CG22" s="15"/>
      <c r="CH22" s="15"/>
      <c r="CL22" s="15"/>
      <c r="CM22" s="15"/>
      <c r="CN22" s="15"/>
      <c r="CO22" s="15"/>
      <c r="CP22" s="15"/>
      <c r="CR22" s="12"/>
      <c r="CS22" s="12"/>
      <c r="CT22" s="12"/>
      <c r="CW22" s="15"/>
      <c r="CX22" s="15"/>
      <c r="CY22" s="15"/>
      <c r="CZ22" s="15"/>
      <c r="DA22" s="15"/>
      <c r="DH22" s="15"/>
      <c r="DI22" s="15"/>
      <c r="DJ22" s="15"/>
      <c r="DK22" s="15"/>
      <c r="DL22" s="15"/>
    </row>
    <row r="23" spans="11:120" ht="3" customHeight="1">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row>
    <row r="24" spans="11:120" ht="3" customHeight="1">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row>
    <row r="25" spans="11:120" ht="3" customHeight="1">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row>
    <row r="26" spans="11:120" ht="3" customHeight="1">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CB26" s="699" t="str">
        <f>IF(ライセンス2!D8="ok","","ライセンスキー未入力　　　　ＳＡＭＰＬＥ")</f>
        <v>ライセンスキー未入力　　　　ＳＡＭＰＬＥ</v>
      </c>
      <c r="CC26" s="699"/>
      <c r="CD26" s="699"/>
      <c r="CE26" s="699"/>
      <c r="CF26" s="699"/>
      <c r="CG26" s="699"/>
      <c r="CH26" s="699"/>
      <c r="CI26" s="699"/>
      <c r="CJ26" s="699"/>
      <c r="CK26" s="699"/>
      <c r="CL26" s="699"/>
      <c r="CM26" s="699"/>
      <c r="CN26" s="699"/>
      <c r="CO26" s="699"/>
      <c r="CP26" s="699"/>
      <c r="CQ26" s="699"/>
      <c r="CR26" s="699"/>
      <c r="CS26" s="699"/>
      <c r="CT26" s="699"/>
      <c r="CU26" s="699"/>
      <c r="CV26" s="699"/>
      <c r="CW26" s="699"/>
      <c r="CX26" s="699"/>
      <c r="CY26" s="699"/>
      <c r="CZ26" s="699"/>
      <c r="DA26" s="699"/>
      <c r="DB26" s="699"/>
      <c r="DC26" s="699"/>
      <c r="DD26" s="699"/>
      <c r="DE26" s="699"/>
      <c r="DF26" s="699"/>
      <c r="DG26" s="699"/>
      <c r="DH26" s="699"/>
      <c r="DI26" s="699"/>
      <c r="DJ26" s="699"/>
      <c r="DK26" s="699"/>
      <c r="DL26" s="699"/>
      <c r="DM26" s="699"/>
      <c r="DN26" s="699"/>
      <c r="DO26" s="699"/>
      <c r="DP26" s="699"/>
    </row>
    <row r="27" spans="11:120" ht="3" customHeight="1">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CB27" s="699"/>
      <c r="CC27" s="699"/>
      <c r="CD27" s="699"/>
      <c r="CE27" s="699"/>
      <c r="CF27" s="699"/>
      <c r="CG27" s="699"/>
      <c r="CH27" s="699"/>
      <c r="CI27" s="699"/>
      <c r="CJ27" s="699"/>
      <c r="CK27" s="699"/>
      <c r="CL27" s="699"/>
      <c r="CM27" s="699"/>
      <c r="CN27" s="699"/>
      <c r="CO27" s="699"/>
      <c r="CP27" s="699"/>
      <c r="CQ27" s="699"/>
      <c r="CR27" s="699"/>
      <c r="CS27" s="699"/>
      <c r="CT27" s="699"/>
      <c r="CU27" s="699"/>
      <c r="CV27" s="699"/>
      <c r="CW27" s="699"/>
      <c r="CX27" s="699"/>
      <c r="CY27" s="699"/>
      <c r="CZ27" s="699"/>
      <c r="DA27" s="699"/>
      <c r="DB27" s="699"/>
      <c r="DC27" s="699"/>
      <c r="DD27" s="699"/>
      <c r="DE27" s="699"/>
      <c r="DF27" s="699"/>
      <c r="DG27" s="699"/>
      <c r="DH27" s="699"/>
      <c r="DI27" s="699"/>
      <c r="DJ27" s="699"/>
      <c r="DK27" s="699"/>
      <c r="DL27" s="699"/>
      <c r="DM27" s="699"/>
      <c r="DN27" s="699"/>
      <c r="DO27" s="699"/>
      <c r="DP27" s="699"/>
    </row>
    <row r="28" spans="11:120" ht="3" customHeight="1">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CB28" s="699"/>
      <c r="CC28" s="699"/>
      <c r="CD28" s="699"/>
      <c r="CE28" s="699"/>
      <c r="CF28" s="699"/>
      <c r="CG28" s="699"/>
      <c r="CH28" s="699"/>
      <c r="CI28" s="699"/>
      <c r="CJ28" s="699"/>
      <c r="CK28" s="699"/>
      <c r="CL28" s="699"/>
      <c r="CM28" s="699"/>
      <c r="CN28" s="699"/>
      <c r="CO28" s="699"/>
      <c r="CP28" s="699"/>
      <c r="CQ28" s="699"/>
      <c r="CR28" s="699"/>
      <c r="CS28" s="699"/>
      <c r="CT28" s="699"/>
      <c r="CU28" s="699"/>
      <c r="CV28" s="699"/>
      <c r="CW28" s="699"/>
      <c r="CX28" s="699"/>
      <c r="CY28" s="699"/>
      <c r="CZ28" s="699"/>
      <c r="DA28" s="699"/>
      <c r="DB28" s="699"/>
      <c r="DC28" s="699"/>
      <c r="DD28" s="699"/>
      <c r="DE28" s="699"/>
      <c r="DF28" s="699"/>
      <c r="DG28" s="699"/>
      <c r="DH28" s="699"/>
      <c r="DI28" s="699"/>
      <c r="DJ28" s="699"/>
      <c r="DK28" s="699"/>
      <c r="DL28" s="699"/>
      <c r="DM28" s="699"/>
      <c r="DN28" s="699"/>
      <c r="DO28" s="699"/>
      <c r="DP28" s="699"/>
    </row>
    <row r="29" spans="11:120" ht="3" customHeight="1">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CB29" s="699"/>
      <c r="CC29" s="699"/>
      <c r="CD29" s="699"/>
      <c r="CE29" s="699"/>
      <c r="CF29" s="699"/>
      <c r="CG29" s="699"/>
      <c r="CH29" s="699"/>
      <c r="CI29" s="699"/>
      <c r="CJ29" s="699"/>
      <c r="CK29" s="699"/>
      <c r="CL29" s="699"/>
      <c r="CM29" s="699"/>
      <c r="CN29" s="699"/>
      <c r="CO29" s="699"/>
      <c r="CP29" s="699"/>
      <c r="CQ29" s="699"/>
      <c r="CR29" s="699"/>
      <c r="CS29" s="699"/>
      <c r="CT29" s="699"/>
      <c r="CU29" s="699"/>
      <c r="CV29" s="699"/>
      <c r="CW29" s="699"/>
      <c r="CX29" s="699"/>
      <c r="CY29" s="699"/>
      <c r="CZ29" s="699"/>
      <c r="DA29" s="699"/>
      <c r="DB29" s="699"/>
      <c r="DC29" s="699"/>
      <c r="DD29" s="699"/>
      <c r="DE29" s="699"/>
      <c r="DF29" s="699"/>
      <c r="DG29" s="699"/>
      <c r="DH29" s="699"/>
      <c r="DI29" s="699"/>
      <c r="DJ29" s="699"/>
      <c r="DK29" s="699"/>
      <c r="DL29" s="699"/>
      <c r="DM29" s="699"/>
      <c r="DN29" s="699"/>
      <c r="DO29" s="699"/>
      <c r="DP29" s="699"/>
    </row>
    <row r="30" spans="11:120" ht="3" customHeight="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CB30" s="699"/>
      <c r="CC30" s="699"/>
      <c r="CD30" s="699"/>
      <c r="CE30" s="699"/>
      <c r="CF30" s="699"/>
      <c r="CG30" s="699"/>
      <c r="CH30" s="699"/>
      <c r="CI30" s="699"/>
      <c r="CJ30" s="699"/>
      <c r="CK30" s="699"/>
      <c r="CL30" s="699"/>
      <c r="CM30" s="699"/>
      <c r="CN30" s="699"/>
      <c r="CO30" s="699"/>
      <c r="CP30" s="699"/>
      <c r="CQ30" s="699"/>
      <c r="CR30" s="699"/>
      <c r="CS30" s="699"/>
      <c r="CT30" s="699"/>
      <c r="CU30" s="699"/>
      <c r="CV30" s="699"/>
      <c r="CW30" s="699"/>
      <c r="CX30" s="699"/>
      <c r="CY30" s="699"/>
      <c r="CZ30" s="699"/>
      <c r="DA30" s="699"/>
      <c r="DB30" s="699"/>
      <c r="DC30" s="699"/>
      <c r="DD30" s="699"/>
      <c r="DE30" s="699"/>
      <c r="DF30" s="699"/>
      <c r="DG30" s="699"/>
      <c r="DH30" s="699"/>
      <c r="DI30" s="699"/>
      <c r="DJ30" s="699"/>
      <c r="DK30" s="699"/>
      <c r="DL30" s="699"/>
      <c r="DM30" s="699"/>
      <c r="DN30" s="699"/>
      <c r="DO30" s="699"/>
      <c r="DP30" s="699"/>
    </row>
    <row r="31" spans="11:120" ht="3" customHeight="1">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CB31" s="699"/>
      <c r="CC31" s="699"/>
      <c r="CD31" s="699"/>
      <c r="CE31" s="699"/>
      <c r="CF31" s="699"/>
      <c r="CG31" s="699"/>
      <c r="CH31" s="699"/>
      <c r="CI31" s="699"/>
      <c r="CJ31" s="699"/>
      <c r="CK31" s="699"/>
      <c r="CL31" s="699"/>
      <c r="CM31" s="699"/>
      <c r="CN31" s="699"/>
      <c r="CO31" s="699"/>
      <c r="CP31" s="699"/>
      <c r="CQ31" s="699"/>
      <c r="CR31" s="699"/>
      <c r="CS31" s="699"/>
      <c r="CT31" s="699"/>
      <c r="CU31" s="699"/>
      <c r="CV31" s="699"/>
      <c r="CW31" s="699"/>
      <c r="CX31" s="699"/>
      <c r="CY31" s="699"/>
      <c r="CZ31" s="699"/>
      <c r="DA31" s="699"/>
      <c r="DB31" s="699"/>
      <c r="DC31" s="699"/>
      <c r="DD31" s="699"/>
      <c r="DE31" s="699"/>
      <c r="DF31" s="699"/>
      <c r="DG31" s="699"/>
      <c r="DH31" s="699"/>
      <c r="DI31" s="699"/>
      <c r="DJ31" s="699"/>
      <c r="DK31" s="699"/>
      <c r="DL31" s="699"/>
      <c r="DM31" s="699"/>
      <c r="DN31" s="699"/>
      <c r="DO31" s="699"/>
      <c r="DP31" s="699"/>
    </row>
    <row r="32" spans="11:120" ht="3" customHeight="1">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CB32" s="699"/>
      <c r="CC32" s="699"/>
      <c r="CD32" s="699"/>
      <c r="CE32" s="699"/>
      <c r="CF32" s="699"/>
      <c r="CG32" s="699"/>
      <c r="CH32" s="699"/>
      <c r="CI32" s="699"/>
      <c r="CJ32" s="699"/>
      <c r="CK32" s="699"/>
      <c r="CL32" s="699"/>
      <c r="CM32" s="699"/>
      <c r="CN32" s="699"/>
      <c r="CO32" s="699"/>
      <c r="CP32" s="699"/>
      <c r="CQ32" s="699"/>
      <c r="CR32" s="699"/>
      <c r="CS32" s="699"/>
      <c r="CT32" s="699"/>
      <c r="CU32" s="699"/>
      <c r="CV32" s="699"/>
      <c r="CW32" s="699"/>
      <c r="CX32" s="699"/>
      <c r="CY32" s="699"/>
      <c r="CZ32" s="699"/>
      <c r="DA32" s="699"/>
      <c r="DB32" s="699"/>
      <c r="DC32" s="699"/>
      <c r="DD32" s="699"/>
      <c r="DE32" s="699"/>
      <c r="DF32" s="699"/>
      <c r="DG32" s="699"/>
      <c r="DH32" s="699"/>
      <c r="DI32" s="699"/>
      <c r="DJ32" s="699"/>
      <c r="DK32" s="699"/>
      <c r="DL32" s="699"/>
      <c r="DM32" s="699"/>
      <c r="DN32" s="699"/>
      <c r="DO32" s="699"/>
      <c r="DP32" s="699"/>
    </row>
    <row r="33" spans="2:120" ht="3" customHeight="1">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CB33" s="699"/>
      <c r="CC33" s="699"/>
      <c r="CD33" s="699"/>
      <c r="CE33" s="699"/>
      <c r="CF33" s="699"/>
      <c r="CG33" s="699"/>
      <c r="CH33" s="699"/>
      <c r="CI33" s="699"/>
      <c r="CJ33" s="699"/>
      <c r="CK33" s="699"/>
      <c r="CL33" s="699"/>
      <c r="CM33" s="699"/>
      <c r="CN33" s="699"/>
      <c r="CO33" s="699"/>
      <c r="CP33" s="699"/>
      <c r="CQ33" s="699"/>
      <c r="CR33" s="699"/>
      <c r="CS33" s="699"/>
      <c r="CT33" s="699"/>
      <c r="CU33" s="699"/>
      <c r="CV33" s="699"/>
      <c r="CW33" s="699"/>
      <c r="CX33" s="699"/>
      <c r="CY33" s="699"/>
      <c r="CZ33" s="699"/>
      <c r="DA33" s="699"/>
      <c r="DB33" s="699"/>
      <c r="DC33" s="699"/>
      <c r="DD33" s="699"/>
      <c r="DE33" s="699"/>
      <c r="DF33" s="699"/>
      <c r="DG33" s="699"/>
      <c r="DH33" s="699"/>
      <c r="DI33" s="699"/>
      <c r="DJ33" s="699"/>
      <c r="DK33" s="699"/>
      <c r="DL33" s="699"/>
      <c r="DM33" s="699"/>
      <c r="DN33" s="699"/>
      <c r="DO33" s="699"/>
      <c r="DP33" s="699"/>
    </row>
    <row r="34" spans="2:120" ht="3" customHeight="1">
      <c r="CB34" s="699"/>
      <c r="CC34" s="699"/>
      <c r="CD34" s="699"/>
      <c r="CE34" s="699"/>
      <c r="CF34" s="699"/>
      <c r="CG34" s="699"/>
      <c r="CH34" s="699"/>
      <c r="CI34" s="699"/>
      <c r="CJ34" s="699"/>
      <c r="CK34" s="699"/>
      <c r="CL34" s="699"/>
      <c r="CM34" s="699"/>
      <c r="CN34" s="699"/>
      <c r="CO34" s="699"/>
      <c r="CP34" s="699"/>
      <c r="CQ34" s="699"/>
      <c r="CR34" s="699"/>
      <c r="CS34" s="699"/>
      <c r="CT34" s="699"/>
      <c r="CU34" s="699"/>
      <c r="CV34" s="699"/>
      <c r="CW34" s="699"/>
      <c r="CX34" s="699"/>
      <c r="CY34" s="699"/>
      <c r="CZ34" s="699"/>
      <c r="DA34" s="699"/>
      <c r="DB34" s="699"/>
      <c r="DC34" s="699"/>
      <c r="DD34" s="699"/>
      <c r="DE34" s="699"/>
      <c r="DF34" s="699"/>
      <c r="DG34" s="699"/>
      <c r="DH34" s="699"/>
      <c r="DI34" s="699"/>
      <c r="DJ34" s="699"/>
      <c r="DK34" s="699"/>
      <c r="DL34" s="699"/>
      <c r="DM34" s="699"/>
      <c r="DN34" s="699"/>
      <c r="DO34" s="699"/>
      <c r="DP34" s="699"/>
    </row>
    <row r="35" spans="2:120" ht="3" customHeight="1">
      <c r="CB35" s="699"/>
      <c r="CC35" s="699"/>
      <c r="CD35" s="699"/>
      <c r="CE35" s="699"/>
      <c r="CF35" s="699"/>
      <c r="CG35" s="699"/>
      <c r="CH35" s="699"/>
      <c r="CI35" s="699"/>
      <c r="CJ35" s="699"/>
      <c r="CK35" s="699"/>
      <c r="CL35" s="699"/>
      <c r="CM35" s="699"/>
      <c r="CN35" s="699"/>
      <c r="CO35" s="699"/>
      <c r="CP35" s="699"/>
      <c r="CQ35" s="699"/>
      <c r="CR35" s="699"/>
      <c r="CS35" s="699"/>
      <c r="CT35" s="699"/>
      <c r="CU35" s="699"/>
      <c r="CV35" s="699"/>
      <c r="CW35" s="699"/>
      <c r="CX35" s="699"/>
      <c r="CY35" s="699"/>
      <c r="CZ35" s="699"/>
      <c r="DA35" s="699"/>
      <c r="DB35" s="699"/>
      <c r="DC35" s="699"/>
      <c r="DD35" s="699"/>
      <c r="DE35" s="699"/>
      <c r="DF35" s="699"/>
      <c r="DG35" s="699"/>
      <c r="DH35" s="699"/>
      <c r="DI35" s="699"/>
      <c r="DJ35" s="699"/>
      <c r="DK35" s="699"/>
      <c r="DL35" s="699"/>
      <c r="DM35" s="699"/>
      <c r="DN35" s="699"/>
      <c r="DO35" s="699"/>
      <c r="DP35" s="699"/>
    </row>
    <row r="36" spans="2:120" ht="3" customHeight="1">
      <c r="BW36" s="542"/>
      <c r="CB36" s="699"/>
      <c r="CC36" s="699"/>
      <c r="CD36" s="699"/>
      <c r="CE36" s="699"/>
      <c r="CF36" s="699"/>
      <c r="CG36" s="699"/>
      <c r="CH36" s="699"/>
      <c r="CI36" s="699"/>
      <c r="CJ36" s="699"/>
      <c r="CK36" s="699"/>
      <c r="CL36" s="699"/>
      <c r="CM36" s="699"/>
      <c r="CN36" s="699"/>
      <c r="CO36" s="699"/>
      <c r="CP36" s="699"/>
      <c r="CQ36" s="699"/>
      <c r="CR36" s="699"/>
      <c r="CS36" s="699"/>
      <c r="CT36" s="699"/>
      <c r="CU36" s="699"/>
      <c r="CV36" s="699"/>
      <c r="CW36" s="699"/>
      <c r="CX36" s="699"/>
      <c r="CY36" s="699"/>
      <c r="CZ36" s="699"/>
      <c r="DA36" s="699"/>
      <c r="DB36" s="699"/>
      <c r="DC36" s="699"/>
      <c r="DD36" s="699"/>
      <c r="DE36" s="699"/>
      <c r="DF36" s="699"/>
      <c r="DG36" s="699"/>
      <c r="DH36" s="699"/>
      <c r="DI36" s="699"/>
      <c r="DJ36" s="699"/>
      <c r="DK36" s="699"/>
      <c r="DL36" s="699"/>
      <c r="DM36" s="699"/>
      <c r="DN36" s="699"/>
      <c r="DO36" s="699"/>
      <c r="DP36" s="699"/>
    </row>
    <row r="37" spans="2:120" ht="3" customHeight="1">
      <c r="BS37" s="712" t="str">
        <f>IF(data2!AC2="有","○","")</f>
        <v/>
      </c>
      <c r="BT37" s="712"/>
      <c r="BU37" s="712"/>
      <c r="BW37" s="542"/>
      <c r="CB37" s="699"/>
      <c r="CC37" s="699"/>
      <c r="CD37" s="699"/>
      <c r="CE37" s="699"/>
      <c r="CF37" s="699"/>
      <c r="CG37" s="699"/>
      <c r="CH37" s="699"/>
      <c r="CI37" s="699"/>
      <c r="CJ37" s="699"/>
      <c r="CK37" s="699"/>
      <c r="CL37" s="699"/>
      <c r="CM37" s="699"/>
      <c r="CN37" s="699"/>
      <c r="CO37" s="699"/>
      <c r="CP37" s="699"/>
      <c r="CQ37" s="699"/>
      <c r="CR37" s="699"/>
      <c r="CS37" s="699"/>
      <c r="CT37" s="699"/>
      <c r="CU37" s="699"/>
      <c r="CV37" s="699"/>
      <c r="CW37" s="699"/>
      <c r="CX37" s="699"/>
      <c r="CY37" s="699"/>
      <c r="CZ37" s="699"/>
      <c r="DA37" s="699"/>
      <c r="DB37" s="699"/>
      <c r="DC37" s="699"/>
      <c r="DD37" s="699"/>
      <c r="DE37" s="699"/>
      <c r="DF37" s="699"/>
      <c r="DG37" s="699"/>
      <c r="DH37" s="699"/>
      <c r="DI37" s="699"/>
      <c r="DJ37" s="699"/>
      <c r="DK37" s="699"/>
      <c r="DL37" s="699"/>
      <c r="DM37" s="699"/>
      <c r="DN37" s="699"/>
      <c r="DO37" s="699"/>
      <c r="DP37" s="699"/>
    </row>
    <row r="38" spans="2:120" ht="3" customHeight="1">
      <c r="BS38" s="712"/>
      <c r="BT38" s="712"/>
      <c r="BU38" s="712"/>
      <c r="BW38" s="542"/>
      <c r="CB38" s="699"/>
      <c r="CC38" s="699"/>
      <c r="CD38" s="699"/>
      <c r="CE38" s="699"/>
      <c r="CF38" s="699"/>
      <c r="CG38" s="699"/>
      <c r="CH38" s="699"/>
      <c r="CI38" s="699"/>
      <c r="CJ38" s="699"/>
      <c r="CK38" s="699"/>
      <c r="CL38" s="699"/>
      <c r="CM38" s="699"/>
      <c r="CN38" s="699"/>
      <c r="CO38" s="699"/>
      <c r="CP38" s="699"/>
      <c r="CQ38" s="699"/>
      <c r="CR38" s="699"/>
      <c r="CS38" s="699"/>
      <c r="CT38" s="699"/>
      <c r="CU38" s="699"/>
      <c r="CV38" s="699"/>
      <c r="CW38" s="699"/>
      <c r="CX38" s="699"/>
      <c r="CY38" s="699"/>
      <c r="CZ38" s="699"/>
      <c r="DA38" s="699"/>
      <c r="DB38" s="699"/>
      <c r="DC38" s="699"/>
      <c r="DD38" s="699"/>
      <c r="DE38" s="699"/>
      <c r="DF38" s="699"/>
      <c r="DG38" s="699"/>
      <c r="DH38" s="699"/>
      <c r="DI38" s="699"/>
      <c r="DJ38" s="699"/>
      <c r="DK38" s="699"/>
      <c r="DL38" s="699"/>
      <c r="DM38" s="699"/>
      <c r="DN38" s="699"/>
      <c r="DO38" s="699"/>
      <c r="DP38" s="699"/>
    </row>
    <row r="39" spans="2:120" ht="3" customHeight="1">
      <c r="K39" s="700" t="str">
        <f>data3!B2</f>
        <v>1</v>
      </c>
      <c r="L39" s="693">
        <f>data3!R2</f>
        <v>0</v>
      </c>
      <c r="M39" s="693"/>
      <c r="N39" s="244"/>
      <c r="O39" s="692" t="str">
        <f>IF(AND(data3!AH2="",data3!AT2=""),"",data3!AH2+data3!AT2)</f>
        <v/>
      </c>
      <c r="P39" s="692"/>
      <c r="Q39" s="692"/>
      <c r="R39" s="692"/>
      <c r="S39" s="692"/>
      <c r="T39" s="692"/>
      <c r="U39" s="692"/>
      <c r="V39" s="246"/>
      <c r="W39" s="692" t="str">
        <f>IF(AND(data3!AY2="",data3!BK2=""),"",data3!AY2+data3!BK2)</f>
        <v/>
      </c>
      <c r="X39" s="692"/>
      <c r="Y39" s="692"/>
      <c r="Z39" s="692"/>
      <c r="AA39" s="692"/>
      <c r="AB39" s="692"/>
      <c r="AC39" s="246"/>
      <c r="AD39" s="246"/>
      <c r="AE39" s="695">
        <f>data3!I4+data3!AT2-data3!BK2</f>
        <v>0</v>
      </c>
      <c r="AF39" s="695"/>
      <c r="AG39" s="695"/>
      <c r="AH39" s="695"/>
      <c r="AI39" s="695"/>
      <c r="AJ39" s="695"/>
      <c r="AK39" s="695"/>
      <c r="AL39" s="247"/>
      <c r="AM39" s="247"/>
      <c r="AN39" s="247"/>
      <c r="AO39" s="697" t="str">
        <f>IF(data3!BP2="","",data3!BP2)</f>
        <v/>
      </c>
      <c r="AP39" s="697"/>
      <c r="AQ39" s="248"/>
      <c r="AR39" s="249"/>
      <c r="AS39" s="692" t="str">
        <f>IF(AND(data3!CJ2="",data3!CV2=""),"",data3!CJ2+data3!CV2)</f>
        <v/>
      </c>
      <c r="AT39" s="692"/>
      <c r="AU39" s="692"/>
      <c r="AV39" s="692"/>
      <c r="AW39" s="692"/>
      <c r="AX39" s="692"/>
      <c r="AY39" s="692"/>
      <c r="AZ39" s="692"/>
      <c r="BA39" s="696">
        <f>data3!DA2</f>
        <v>0</v>
      </c>
      <c r="BB39" s="696"/>
      <c r="BC39" s="696"/>
      <c r="BD39" s="696"/>
      <c r="BE39" s="696"/>
      <c r="BG39" s="250"/>
      <c r="BH39" s="250"/>
      <c r="BI39" s="711">
        <f>data3!AA4</f>
        <v>0</v>
      </c>
      <c r="BJ39" s="711"/>
      <c r="BK39" s="711"/>
      <c r="BL39" s="711"/>
      <c r="BM39" s="711"/>
      <c r="BN39" s="711"/>
      <c r="BO39" s="711"/>
      <c r="BS39" s="712"/>
      <c r="BT39" s="712"/>
      <c r="BU39" s="712"/>
      <c r="BW39" s="542"/>
      <c r="CB39" s="699"/>
      <c r="CC39" s="699"/>
      <c r="CD39" s="699"/>
      <c r="CE39" s="699"/>
      <c r="CF39" s="699"/>
      <c r="CG39" s="699"/>
      <c r="CH39" s="699"/>
      <c r="CI39" s="699"/>
      <c r="CJ39" s="699"/>
      <c r="CK39" s="699"/>
      <c r="CL39" s="699"/>
      <c r="CM39" s="699"/>
      <c r="CN39" s="699"/>
      <c r="CO39" s="699"/>
      <c r="CP39" s="699"/>
      <c r="CQ39" s="699"/>
      <c r="CR39" s="699"/>
      <c r="CS39" s="699"/>
      <c r="CT39" s="699"/>
      <c r="CU39" s="699"/>
      <c r="CV39" s="699"/>
      <c r="CW39" s="699"/>
      <c r="CX39" s="699"/>
      <c r="CY39" s="699"/>
      <c r="CZ39" s="699"/>
      <c r="DA39" s="699"/>
      <c r="DB39" s="699"/>
      <c r="DC39" s="699"/>
      <c r="DD39" s="699"/>
      <c r="DE39" s="699"/>
      <c r="DF39" s="699"/>
      <c r="DG39" s="699"/>
      <c r="DH39" s="699"/>
      <c r="DI39" s="699"/>
      <c r="DJ39" s="699"/>
      <c r="DK39" s="699"/>
      <c r="DL39" s="699"/>
      <c r="DM39" s="699"/>
      <c r="DN39" s="699"/>
      <c r="DO39" s="699"/>
      <c r="DP39" s="699"/>
    </row>
    <row r="40" spans="2:120" ht="3" customHeight="1">
      <c r="K40" s="700"/>
      <c r="L40" s="693"/>
      <c r="M40" s="693"/>
      <c r="N40" s="244"/>
      <c r="O40" s="692"/>
      <c r="P40" s="692"/>
      <c r="Q40" s="692"/>
      <c r="R40" s="692"/>
      <c r="S40" s="692"/>
      <c r="T40" s="692"/>
      <c r="U40" s="692"/>
      <c r="V40" s="246"/>
      <c r="W40" s="692"/>
      <c r="X40" s="692"/>
      <c r="Y40" s="692"/>
      <c r="Z40" s="692"/>
      <c r="AA40" s="692"/>
      <c r="AB40" s="692"/>
      <c r="AC40" s="246"/>
      <c r="AD40" s="246"/>
      <c r="AE40" s="695"/>
      <c r="AF40" s="695"/>
      <c r="AG40" s="695"/>
      <c r="AH40" s="695"/>
      <c r="AI40" s="695"/>
      <c r="AJ40" s="695"/>
      <c r="AK40" s="695"/>
      <c r="AL40" s="247"/>
      <c r="AM40" s="247"/>
      <c r="AN40" s="247"/>
      <c r="AO40" s="697"/>
      <c r="AP40" s="697"/>
      <c r="AQ40" s="248"/>
      <c r="AR40" s="249"/>
      <c r="AS40" s="692"/>
      <c r="AT40" s="692"/>
      <c r="AU40" s="692"/>
      <c r="AV40" s="692"/>
      <c r="AW40" s="692"/>
      <c r="AX40" s="692"/>
      <c r="AY40" s="692"/>
      <c r="AZ40" s="692"/>
      <c r="BA40" s="696"/>
      <c r="BB40" s="696"/>
      <c r="BC40" s="696"/>
      <c r="BD40" s="696"/>
      <c r="BE40" s="696"/>
      <c r="BG40" s="250"/>
      <c r="BH40" s="250"/>
      <c r="BI40" s="711"/>
      <c r="BJ40" s="711"/>
      <c r="BK40" s="711"/>
      <c r="BL40" s="711"/>
      <c r="BM40" s="711"/>
      <c r="BN40" s="711"/>
      <c r="BO40" s="711"/>
      <c r="BS40" s="712"/>
      <c r="BT40" s="712"/>
      <c r="BU40" s="712"/>
      <c r="BW40" s="542"/>
      <c r="CB40" s="699"/>
      <c r="CC40" s="699"/>
      <c r="CD40" s="699"/>
      <c r="CE40" s="699"/>
      <c r="CF40" s="699"/>
      <c r="CG40" s="699"/>
      <c r="CH40" s="699"/>
      <c r="CI40" s="699"/>
      <c r="CJ40" s="699"/>
      <c r="CK40" s="699"/>
      <c r="CL40" s="699"/>
      <c r="CM40" s="699"/>
      <c r="CN40" s="699"/>
      <c r="CO40" s="699"/>
      <c r="CP40" s="699"/>
      <c r="CQ40" s="699"/>
      <c r="CR40" s="699"/>
      <c r="CS40" s="699"/>
      <c r="CT40" s="699"/>
      <c r="CU40" s="699"/>
      <c r="CV40" s="699"/>
      <c r="CW40" s="699"/>
      <c r="CX40" s="699"/>
      <c r="CY40" s="699"/>
      <c r="CZ40" s="699"/>
      <c r="DA40" s="699"/>
      <c r="DB40" s="699"/>
      <c r="DC40" s="699"/>
      <c r="DD40" s="699"/>
      <c r="DE40" s="699"/>
      <c r="DF40" s="699"/>
      <c r="DG40" s="699"/>
      <c r="DH40" s="699"/>
      <c r="DI40" s="699"/>
      <c r="DJ40" s="699"/>
      <c r="DK40" s="699"/>
      <c r="DL40" s="699"/>
      <c r="DM40" s="699"/>
      <c r="DN40" s="699"/>
      <c r="DO40" s="699"/>
      <c r="DP40" s="699"/>
    </row>
    <row r="41" spans="2:120" ht="3" customHeight="1">
      <c r="K41" s="700"/>
      <c r="L41" s="693"/>
      <c r="M41" s="693"/>
      <c r="N41" s="244"/>
      <c r="O41" s="692"/>
      <c r="P41" s="692"/>
      <c r="Q41" s="692"/>
      <c r="R41" s="692"/>
      <c r="S41" s="692"/>
      <c r="T41" s="692"/>
      <c r="U41" s="692"/>
      <c r="V41" s="246"/>
      <c r="W41" s="692"/>
      <c r="X41" s="692"/>
      <c r="Y41" s="692"/>
      <c r="Z41" s="692"/>
      <c r="AA41" s="692"/>
      <c r="AB41" s="692"/>
      <c r="AC41" s="246"/>
      <c r="AD41" s="246"/>
      <c r="AE41" s="695"/>
      <c r="AF41" s="695"/>
      <c r="AG41" s="695"/>
      <c r="AH41" s="695"/>
      <c r="AI41" s="695"/>
      <c r="AJ41" s="695"/>
      <c r="AK41" s="695"/>
      <c r="AL41" s="247"/>
      <c r="AM41" s="247"/>
      <c r="AN41" s="247"/>
      <c r="AO41" s="697"/>
      <c r="AP41" s="697"/>
      <c r="AQ41" s="248"/>
      <c r="AR41" s="249"/>
      <c r="AS41" s="692"/>
      <c r="AT41" s="692"/>
      <c r="AU41" s="692"/>
      <c r="AV41" s="692"/>
      <c r="AW41" s="692"/>
      <c r="AX41" s="692"/>
      <c r="AY41" s="692"/>
      <c r="AZ41" s="692"/>
      <c r="BA41" s="696"/>
      <c r="BB41" s="696"/>
      <c r="BC41" s="696"/>
      <c r="BD41" s="696"/>
      <c r="BE41" s="696"/>
      <c r="BG41" s="250"/>
      <c r="BH41" s="250"/>
      <c r="BI41" s="711"/>
      <c r="BJ41" s="711"/>
      <c r="BK41" s="711"/>
      <c r="BL41" s="711"/>
      <c r="BM41" s="711"/>
      <c r="BN41" s="711"/>
      <c r="BO41" s="711"/>
      <c r="BS41" s="712"/>
      <c r="BT41" s="712"/>
      <c r="BU41" s="712"/>
      <c r="BW41" s="542"/>
      <c r="CB41" s="699"/>
      <c r="CC41" s="699"/>
      <c r="CD41" s="699"/>
      <c r="CE41" s="699"/>
      <c r="CF41" s="699"/>
      <c r="CG41" s="699"/>
      <c r="CH41" s="699"/>
      <c r="CI41" s="699"/>
      <c r="CJ41" s="699"/>
      <c r="CK41" s="699"/>
      <c r="CL41" s="699"/>
      <c r="CM41" s="699"/>
      <c r="CN41" s="699"/>
      <c r="CO41" s="699"/>
      <c r="CP41" s="699"/>
      <c r="CQ41" s="699"/>
      <c r="CR41" s="699"/>
      <c r="CS41" s="699"/>
      <c r="CT41" s="699"/>
      <c r="CU41" s="699"/>
      <c r="CV41" s="699"/>
      <c r="CW41" s="699"/>
      <c r="CX41" s="699"/>
      <c r="CY41" s="699"/>
      <c r="CZ41" s="699"/>
      <c r="DA41" s="699"/>
      <c r="DB41" s="699"/>
      <c r="DC41" s="699"/>
      <c r="DD41" s="699"/>
      <c r="DE41" s="699"/>
      <c r="DF41" s="699"/>
      <c r="DG41" s="699"/>
      <c r="DH41" s="699"/>
      <c r="DI41" s="699"/>
      <c r="DJ41" s="699"/>
      <c r="DK41" s="699"/>
      <c r="DL41" s="699"/>
      <c r="DM41" s="699"/>
      <c r="DN41" s="699"/>
      <c r="DO41" s="699"/>
      <c r="DP41" s="699"/>
    </row>
    <row r="42" spans="2:120" ht="3" customHeight="1">
      <c r="K42" s="700"/>
      <c r="L42" s="693"/>
      <c r="M42" s="693"/>
      <c r="N42" s="244"/>
      <c r="O42" s="692"/>
      <c r="P42" s="692"/>
      <c r="Q42" s="692"/>
      <c r="R42" s="692"/>
      <c r="S42" s="692"/>
      <c r="T42" s="692"/>
      <c r="U42" s="692"/>
      <c r="V42" s="246"/>
      <c r="W42" s="692"/>
      <c r="X42" s="692"/>
      <c r="Y42" s="692"/>
      <c r="Z42" s="692"/>
      <c r="AA42" s="692"/>
      <c r="AB42" s="692"/>
      <c r="AC42" s="246"/>
      <c r="AD42" s="246"/>
      <c r="AE42" s="695"/>
      <c r="AF42" s="695"/>
      <c r="AG42" s="695"/>
      <c r="AH42" s="695"/>
      <c r="AI42" s="695"/>
      <c r="AJ42" s="695"/>
      <c r="AK42" s="695"/>
      <c r="AL42" s="247"/>
      <c r="AM42" s="247"/>
      <c r="AN42" s="247"/>
      <c r="AO42" s="697"/>
      <c r="AP42" s="697"/>
      <c r="AQ42" s="248"/>
      <c r="AR42" s="249"/>
      <c r="AS42" s="692"/>
      <c r="AT42" s="692"/>
      <c r="AU42" s="692"/>
      <c r="AV42" s="692"/>
      <c r="AW42" s="692"/>
      <c r="AX42" s="692"/>
      <c r="AY42" s="692"/>
      <c r="AZ42" s="692"/>
      <c r="BA42" s="696"/>
      <c r="BB42" s="696"/>
      <c r="BC42" s="696"/>
      <c r="BD42" s="696"/>
      <c r="BE42" s="696"/>
      <c r="BG42" s="250"/>
      <c r="BH42" s="250"/>
      <c r="BI42" s="711"/>
      <c r="BJ42" s="711"/>
      <c r="BK42" s="711"/>
      <c r="BL42" s="711"/>
      <c r="BM42" s="711"/>
      <c r="BN42" s="711"/>
      <c r="BO42" s="711"/>
      <c r="BS42" s="712"/>
      <c r="BT42" s="712"/>
      <c r="BU42" s="712"/>
      <c r="BW42" s="541"/>
      <c r="CB42" s="699"/>
      <c r="CC42" s="699"/>
      <c r="CD42" s="699"/>
      <c r="CE42" s="699"/>
      <c r="CF42" s="699"/>
      <c r="CG42" s="699"/>
      <c r="CH42" s="699"/>
      <c r="CI42" s="699"/>
      <c r="CJ42" s="699"/>
      <c r="CK42" s="699"/>
      <c r="CL42" s="699"/>
      <c r="CM42" s="699"/>
      <c r="CN42" s="699"/>
      <c r="CO42" s="699"/>
      <c r="CP42" s="699"/>
      <c r="CQ42" s="699"/>
      <c r="CR42" s="699"/>
      <c r="CS42" s="699"/>
      <c r="CT42" s="699"/>
      <c r="CU42" s="699"/>
      <c r="CV42" s="699"/>
      <c r="CW42" s="699"/>
      <c r="CX42" s="699"/>
      <c r="CY42" s="699"/>
      <c r="CZ42" s="699"/>
      <c r="DA42" s="699"/>
      <c r="DB42" s="699"/>
      <c r="DC42" s="699"/>
      <c r="DD42" s="699"/>
      <c r="DE42" s="699"/>
      <c r="DF42" s="699"/>
      <c r="DG42" s="699"/>
      <c r="DH42" s="699"/>
      <c r="DI42" s="699"/>
      <c r="DJ42" s="699"/>
      <c r="DK42" s="699"/>
      <c r="DL42" s="699"/>
      <c r="DM42" s="699"/>
      <c r="DN42" s="699"/>
      <c r="DO42" s="699"/>
      <c r="DP42" s="699"/>
    </row>
    <row r="43" spans="2:120" ht="3" customHeight="1">
      <c r="K43" s="287"/>
      <c r="L43" s="244"/>
      <c r="M43" s="244"/>
      <c r="N43" s="244"/>
      <c r="O43" s="246"/>
      <c r="P43" s="246"/>
      <c r="Q43" s="246"/>
      <c r="R43" s="246"/>
      <c r="S43" s="246"/>
      <c r="T43" s="246"/>
      <c r="U43" s="246"/>
      <c r="V43" s="246"/>
      <c r="W43" s="246"/>
      <c r="X43" s="246"/>
      <c r="Y43" s="246"/>
      <c r="Z43" s="246"/>
      <c r="AA43" s="246"/>
      <c r="AB43" s="246"/>
      <c r="AC43" s="246"/>
      <c r="AD43" s="246"/>
      <c r="AE43" s="251"/>
      <c r="AF43" s="251"/>
      <c r="AG43" s="251"/>
      <c r="AH43" s="251"/>
      <c r="AI43" s="251"/>
      <c r="AJ43" s="251"/>
      <c r="AK43" s="251"/>
      <c r="AL43" s="247"/>
      <c r="AM43" s="247"/>
      <c r="AN43" s="247"/>
      <c r="AO43" s="248"/>
      <c r="AP43" s="248"/>
      <c r="AQ43" s="248"/>
      <c r="AR43" s="249"/>
      <c r="AS43" s="246"/>
      <c r="AT43" s="246"/>
      <c r="AU43" s="246"/>
      <c r="AV43" s="246"/>
      <c r="AW43" s="246"/>
      <c r="AX43" s="246"/>
      <c r="AY43" s="246"/>
      <c r="AZ43" s="246"/>
      <c r="BA43" s="276"/>
      <c r="BB43" s="276"/>
      <c r="BC43" s="276"/>
      <c r="BD43" s="276"/>
      <c r="BE43" s="276"/>
      <c r="BG43" s="250"/>
      <c r="BH43" s="250"/>
      <c r="BI43" s="252"/>
      <c r="BJ43" s="252"/>
      <c r="BK43" s="252"/>
      <c r="BL43" s="252"/>
      <c r="BM43" s="252"/>
      <c r="BN43" s="252"/>
      <c r="BO43" s="252"/>
      <c r="BS43" s="541"/>
      <c r="BT43" s="541"/>
      <c r="BU43" s="541"/>
      <c r="BW43" s="541"/>
      <c r="CB43" s="699"/>
      <c r="CC43" s="699"/>
      <c r="CD43" s="699"/>
      <c r="CE43" s="699"/>
      <c r="CF43" s="699"/>
      <c r="CG43" s="699"/>
      <c r="CH43" s="699"/>
      <c r="CI43" s="699"/>
      <c r="CJ43" s="699"/>
      <c r="CK43" s="699"/>
      <c r="CL43" s="699"/>
      <c r="CM43" s="699"/>
      <c r="CN43" s="699"/>
      <c r="CO43" s="699"/>
      <c r="CP43" s="699"/>
      <c r="CQ43" s="699"/>
      <c r="CR43" s="699"/>
      <c r="CS43" s="699"/>
      <c r="CT43" s="699"/>
      <c r="CU43" s="699"/>
      <c r="CV43" s="699"/>
      <c r="CW43" s="699"/>
      <c r="CX43" s="699"/>
      <c r="CY43" s="699"/>
      <c r="CZ43" s="699"/>
      <c r="DA43" s="699"/>
      <c r="DB43" s="699"/>
      <c r="DC43" s="699"/>
      <c r="DD43" s="699"/>
      <c r="DE43" s="699"/>
      <c r="DF43" s="699"/>
      <c r="DG43" s="699"/>
      <c r="DH43" s="699"/>
      <c r="DI43" s="699"/>
      <c r="DJ43" s="699"/>
      <c r="DK43" s="699"/>
      <c r="DL43" s="699"/>
      <c r="DM43" s="699"/>
      <c r="DN43" s="699"/>
      <c r="DO43" s="699"/>
      <c r="DP43" s="699"/>
    </row>
    <row r="44" spans="2:120" ht="3" customHeight="1">
      <c r="B44" s="713"/>
      <c r="C44" s="713"/>
      <c r="D44" s="713"/>
      <c r="E44" s="713"/>
      <c r="F44" s="713"/>
      <c r="G44" s="531"/>
      <c r="K44" s="288"/>
      <c r="L44" s="253"/>
      <c r="M44" s="253"/>
      <c r="N44" s="253"/>
      <c r="O44" s="249"/>
      <c r="P44" s="249"/>
      <c r="Q44" s="249"/>
      <c r="R44" s="249"/>
      <c r="S44" s="249"/>
      <c r="T44" s="249"/>
      <c r="U44" s="249"/>
      <c r="V44" s="249"/>
      <c r="W44" s="249"/>
      <c r="X44" s="249"/>
      <c r="Y44" s="249"/>
      <c r="Z44" s="249"/>
      <c r="AA44" s="249"/>
      <c r="AB44" s="249"/>
      <c r="AC44" s="249"/>
      <c r="AD44" s="249"/>
      <c r="AE44" s="254"/>
      <c r="AF44" s="254"/>
      <c r="AG44" s="254"/>
      <c r="AH44" s="254"/>
      <c r="AI44" s="254"/>
      <c r="AJ44" s="254"/>
      <c r="AK44" s="254"/>
      <c r="AL44" s="249"/>
      <c r="AM44" s="249"/>
      <c r="AN44" s="249"/>
      <c r="AO44" s="255"/>
      <c r="AP44" s="255"/>
      <c r="AQ44" s="255"/>
      <c r="AR44" s="249"/>
      <c r="AS44" s="249"/>
      <c r="AT44" s="249"/>
      <c r="AU44" s="249"/>
      <c r="AV44" s="249"/>
      <c r="AW44" s="249"/>
      <c r="AX44" s="249"/>
      <c r="AY44" s="249"/>
      <c r="AZ44" s="249"/>
      <c r="BA44" s="277"/>
      <c r="BB44" s="277"/>
      <c r="BC44" s="277"/>
      <c r="BD44" s="277"/>
      <c r="BE44" s="278"/>
      <c r="BG44" s="250"/>
      <c r="BH44" s="250"/>
      <c r="BI44" s="256"/>
      <c r="BJ44" s="256"/>
      <c r="BK44" s="256"/>
      <c r="BL44" s="256"/>
      <c r="BM44" s="256"/>
      <c r="BN44" s="256"/>
      <c r="BO44" s="256"/>
      <c r="BT44" s="543"/>
      <c r="BU44" s="543"/>
      <c r="BW44" s="543"/>
      <c r="CB44" s="699"/>
      <c r="CC44" s="699"/>
      <c r="CD44" s="699"/>
      <c r="CE44" s="699"/>
      <c r="CF44" s="699"/>
      <c r="CG44" s="699"/>
      <c r="CH44" s="699"/>
      <c r="CI44" s="699"/>
      <c r="CJ44" s="699"/>
      <c r="CK44" s="699"/>
      <c r="CL44" s="699"/>
      <c r="CM44" s="699"/>
      <c r="CN44" s="699"/>
      <c r="CO44" s="699"/>
      <c r="CP44" s="699"/>
      <c r="CQ44" s="699"/>
      <c r="CR44" s="699"/>
      <c r="CS44" s="699"/>
      <c r="CT44" s="699"/>
      <c r="CU44" s="699"/>
      <c r="CV44" s="699"/>
      <c r="CW44" s="699"/>
      <c r="CX44" s="699"/>
      <c r="CY44" s="699"/>
      <c r="CZ44" s="699"/>
      <c r="DA44" s="699"/>
      <c r="DB44" s="699"/>
      <c r="DC44" s="699"/>
      <c r="DD44" s="699"/>
      <c r="DE44" s="699"/>
      <c r="DF44" s="699"/>
      <c r="DG44" s="699"/>
      <c r="DH44" s="699"/>
      <c r="DI44" s="699"/>
      <c r="DJ44" s="699"/>
      <c r="DK44" s="699"/>
      <c r="DL44" s="699"/>
      <c r="DM44" s="699"/>
      <c r="DN44" s="699"/>
      <c r="DO44" s="699"/>
      <c r="DP44" s="699"/>
    </row>
    <row r="45" spans="2:120" ht="3" customHeight="1">
      <c r="B45" s="713"/>
      <c r="C45" s="713"/>
      <c r="D45" s="713"/>
      <c r="E45" s="713"/>
      <c r="F45" s="713"/>
      <c r="G45" s="531"/>
      <c r="K45" s="288"/>
      <c r="L45" s="253"/>
      <c r="M45" s="253"/>
      <c r="N45" s="253"/>
      <c r="O45" s="247"/>
      <c r="P45" s="247"/>
      <c r="Q45" s="247"/>
      <c r="R45" s="247"/>
      <c r="S45" s="247"/>
      <c r="T45" s="247"/>
      <c r="U45" s="247"/>
      <c r="V45" s="246"/>
      <c r="W45" s="249"/>
      <c r="X45" s="249"/>
      <c r="Y45" s="249"/>
      <c r="Z45" s="249"/>
      <c r="AA45" s="249"/>
      <c r="AB45" s="249"/>
      <c r="AC45" s="249"/>
      <c r="AD45" s="249"/>
      <c r="AE45" s="254"/>
      <c r="AF45" s="254"/>
      <c r="AG45" s="254"/>
      <c r="AH45" s="254"/>
      <c r="AI45" s="254"/>
      <c r="AJ45" s="254"/>
      <c r="AK45" s="254"/>
      <c r="AL45" s="249"/>
      <c r="AM45" s="249"/>
      <c r="AN45" s="249"/>
      <c r="AO45" s="255"/>
      <c r="AP45" s="255"/>
      <c r="AQ45" s="255"/>
      <c r="AR45" s="249"/>
      <c r="AS45" s="249"/>
      <c r="AT45" s="249"/>
      <c r="AU45" s="249"/>
      <c r="AV45" s="249"/>
      <c r="AW45" s="249"/>
      <c r="AX45" s="249"/>
      <c r="AY45" s="249"/>
      <c r="AZ45" s="249"/>
      <c r="BA45" s="277"/>
      <c r="BB45" s="277"/>
      <c r="BC45" s="277"/>
      <c r="BD45" s="277"/>
      <c r="BE45" s="278"/>
      <c r="BG45" s="250"/>
      <c r="BH45" s="250"/>
      <c r="BI45" s="256"/>
      <c r="BJ45" s="256"/>
      <c r="BK45" s="256"/>
      <c r="BL45" s="256"/>
      <c r="BM45" s="256"/>
      <c r="BN45" s="256"/>
      <c r="BO45" s="256"/>
      <c r="BS45" s="543"/>
      <c r="BT45" s="543"/>
      <c r="BU45" s="543"/>
      <c r="BW45" s="543"/>
      <c r="CB45" s="699"/>
      <c r="CC45" s="699"/>
      <c r="CD45" s="699"/>
      <c r="CE45" s="699"/>
      <c r="CF45" s="699"/>
      <c r="CG45" s="699"/>
      <c r="CH45" s="699"/>
      <c r="CI45" s="699"/>
      <c r="CJ45" s="699"/>
      <c r="CK45" s="699"/>
      <c r="CL45" s="699"/>
      <c r="CM45" s="699"/>
      <c r="CN45" s="699"/>
      <c r="CO45" s="699"/>
      <c r="CP45" s="699"/>
      <c r="CQ45" s="699"/>
      <c r="CR45" s="699"/>
      <c r="CS45" s="699"/>
      <c r="CT45" s="699"/>
      <c r="CU45" s="699"/>
      <c r="CV45" s="699"/>
      <c r="CW45" s="699"/>
      <c r="CX45" s="699"/>
      <c r="CY45" s="699"/>
      <c r="CZ45" s="699"/>
      <c r="DA45" s="699"/>
      <c r="DB45" s="699"/>
      <c r="DC45" s="699"/>
      <c r="DD45" s="699"/>
      <c r="DE45" s="699"/>
      <c r="DF45" s="699"/>
      <c r="DG45" s="699"/>
      <c r="DH45" s="699"/>
      <c r="DI45" s="699"/>
      <c r="DJ45" s="699"/>
      <c r="DK45" s="699"/>
      <c r="DL45" s="699"/>
      <c r="DM45" s="699"/>
      <c r="DN45" s="699"/>
      <c r="DO45" s="699"/>
      <c r="DP45" s="699"/>
    </row>
    <row r="46" spans="2:120" ht="3" customHeight="1">
      <c r="B46" s="713"/>
      <c r="C46" s="713"/>
      <c r="D46" s="713"/>
      <c r="E46" s="713"/>
      <c r="F46" s="713"/>
      <c r="G46" s="531"/>
      <c r="K46" s="288"/>
      <c r="L46" s="253"/>
      <c r="M46" s="253"/>
      <c r="N46" s="253"/>
      <c r="O46" s="247"/>
      <c r="P46" s="247"/>
      <c r="Q46" s="247"/>
      <c r="R46" s="247"/>
      <c r="S46" s="247"/>
      <c r="T46" s="247"/>
      <c r="U46" s="247"/>
      <c r="V46" s="246"/>
      <c r="W46" s="249"/>
      <c r="X46" s="249"/>
      <c r="Y46" s="249"/>
      <c r="Z46" s="249"/>
      <c r="AA46" s="249"/>
      <c r="AB46" s="249"/>
      <c r="AC46" s="249"/>
      <c r="AD46" s="249"/>
      <c r="AE46" s="254"/>
      <c r="AF46" s="254"/>
      <c r="AG46" s="254"/>
      <c r="AH46" s="254"/>
      <c r="AI46" s="254"/>
      <c r="AJ46" s="254"/>
      <c r="AK46" s="254"/>
      <c r="AL46" s="249"/>
      <c r="AM46" s="249"/>
      <c r="AN46" s="249"/>
      <c r="AO46" s="255"/>
      <c r="AP46" s="255"/>
      <c r="AQ46" s="255"/>
      <c r="AR46" s="249"/>
      <c r="AS46" s="249"/>
      <c r="AT46" s="249"/>
      <c r="AU46" s="249"/>
      <c r="AV46" s="249"/>
      <c r="AW46" s="249"/>
      <c r="AX46" s="249"/>
      <c r="AY46" s="249"/>
      <c r="AZ46" s="249"/>
      <c r="BA46" s="277"/>
      <c r="BB46" s="277"/>
      <c r="BC46" s="277"/>
      <c r="BD46" s="277"/>
      <c r="BE46" s="278"/>
      <c r="BG46" s="250"/>
      <c r="BH46" s="250"/>
      <c r="BI46" s="256"/>
      <c r="BJ46" s="256"/>
      <c r="BK46" s="256"/>
      <c r="BL46" s="256"/>
      <c r="BM46" s="256"/>
      <c r="BN46" s="256"/>
      <c r="BO46" s="256"/>
      <c r="BS46" s="712" t="str">
        <f>IF(data2!AC2="無","○","")</f>
        <v/>
      </c>
      <c r="BT46" s="712"/>
      <c r="BU46" s="712"/>
      <c r="BW46" s="543"/>
      <c r="CB46" s="699"/>
      <c r="CC46" s="699"/>
      <c r="CD46" s="699"/>
      <c r="CE46" s="699"/>
      <c r="CF46" s="699"/>
      <c r="CG46" s="699"/>
      <c r="CH46" s="699"/>
      <c r="CI46" s="699"/>
      <c r="CJ46" s="699"/>
      <c r="CK46" s="699"/>
      <c r="CL46" s="699"/>
      <c r="CM46" s="699"/>
      <c r="CN46" s="699"/>
      <c r="CO46" s="699"/>
      <c r="CP46" s="699"/>
      <c r="CQ46" s="699"/>
      <c r="CR46" s="699"/>
      <c r="CS46" s="699"/>
      <c r="CT46" s="699"/>
      <c r="CU46" s="699"/>
      <c r="CV46" s="699"/>
      <c r="CW46" s="699"/>
      <c r="CX46" s="699"/>
      <c r="CY46" s="699"/>
      <c r="CZ46" s="699"/>
      <c r="DA46" s="699"/>
      <c r="DB46" s="699"/>
      <c r="DC46" s="699"/>
      <c r="DD46" s="699"/>
      <c r="DE46" s="699"/>
      <c r="DF46" s="699"/>
      <c r="DG46" s="699"/>
      <c r="DH46" s="699"/>
      <c r="DI46" s="699"/>
      <c r="DJ46" s="699"/>
      <c r="DK46" s="699"/>
      <c r="DL46" s="699"/>
      <c r="DM46" s="699"/>
      <c r="DN46" s="699"/>
      <c r="DO46" s="699"/>
      <c r="DP46" s="699"/>
    </row>
    <row r="47" spans="2:120" ht="3" customHeight="1">
      <c r="B47" s="713"/>
      <c r="C47" s="713"/>
      <c r="D47" s="713"/>
      <c r="E47" s="713"/>
      <c r="F47" s="713"/>
      <c r="G47" s="531"/>
      <c r="K47" s="288"/>
      <c r="L47" s="253"/>
      <c r="M47" s="253"/>
      <c r="N47" s="253"/>
      <c r="O47" s="247"/>
      <c r="P47" s="247"/>
      <c r="Q47" s="247"/>
      <c r="R47" s="247"/>
      <c r="S47" s="247"/>
      <c r="T47" s="247"/>
      <c r="U47" s="247"/>
      <c r="V47" s="246"/>
      <c r="W47" s="249"/>
      <c r="X47" s="249"/>
      <c r="Y47" s="249"/>
      <c r="Z47" s="249"/>
      <c r="AA47" s="249"/>
      <c r="AB47" s="249"/>
      <c r="AC47" s="249"/>
      <c r="AD47" s="249"/>
      <c r="AE47" s="254"/>
      <c r="AF47" s="254"/>
      <c r="AG47" s="254"/>
      <c r="AH47" s="254"/>
      <c r="AI47" s="254"/>
      <c r="AJ47" s="254"/>
      <c r="AK47" s="254"/>
      <c r="AL47" s="249"/>
      <c r="AM47" s="249"/>
      <c r="AN47" s="249"/>
      <c r="AO47" s="255"/>
      <c r="AP47" s="255"/>
      <c r="AQ47" s="255"/>
      <c r="AR47" s="249"/>
      <c r="AS47" s="249"/>
      <c r="AT47" s="249"/>
      <c r="AU47" s="249"/>
      <c r="AV47" s="249"/>
      <c r="AW47" s="249"/>
      <c r="AX47" s="249"/>
      <c r="AY47" s="249"/>
      <c r="AZ47" s="249"/>
      <c r="BA47" s="277"/>
      <c r="BB47" s="277"/>
      <c r="BC47" s="277"/>
      <c r="BD47" s="277"/>
      <c r="BE47" s="278"/>
      <c r="BG47" s="250"/>
      <c r="BH47" s="250"/>
      <c r="BI47" s="256"/>
      <c r="BJ47" s="256"/>
      <c r="BK47" s="256"/>
      <c r="BL47" s="256"/>
      <c r="BM47" s="256"/>
      <c r="BN47" s="256"/>
      <c r="BO47" s="256"/>
      <c r="BS47" s="712"/>
      <c r="BT47" s="712"/>
      <c r="BU47" s="712"/>
      <c r="BW47" s="543"/>
      <c r="CB47" s="699"/>
      <c r="CC47" s="699"/>
      <c r="CD47" s="699"/>
      <c r="CE47" s="699"/>
      <c r="CF47" s="699"/>
      <c r="CG47" s="699"/>
      <c r="CH47" s="699"/>
      <c r="CI47" s="699"/>
      <c r="CJ47" s="699"/>
      <c r="CK47" s="699"/>
      <c r="CL47" s="699"/>
      <c r="CM47" s="699"/>
      <c r="CN47" s="699"/>
      <c r="CO47" s="699"/>
      <c r="CP47" s="699"/>
      <c r="CQ47" s="699"/>
      <c r="CR47" s="699"/>
      <c r="CS47" s="699"/>
      <c r="CT47" s="699"/>
      <c r="CU47" s="699"/>
      <c r="CV47" s="699"/>
      <c r="CW47" s="699"/>
      <c r="CX47" s="699"/>
      <c r="CY47" s="699"/>
      <c r="CZ47" s="699"/>
      <c r="DA47" s="699"/>
      <c r="DB47" s="699"/>
      <c r="DC47" s="699"/>
      <c r="DD47" s="699"/>
      <c r="DE47" s="699"/>
      <c r="DF47" s="699"/>
      <c r="DG47" s="699"/>
      <c r="DH47" s="699"/>
      <c r="DI47" s="699"/>
      <c r="DJ47" s="699"/>
      <c r="DK47" s="699"/>
      <c r="DL47" s="699"/>
      <c r="DM47" s="699"/>
      <c r="DN47" s="699"/>
      <c r="DO47" s="699"/>
      <c r="DP47" s="699"/>
    </row>
    <row r="48" spans="2:120" ht="3" customHeight="1">
      <c r="B48" s="713"/>
      <c r="C48" s="713"/>
      <c r="D48" s="713"/>
      <c r="E48" s="713"/>
      <c r="F48" s="713"/>
      <c r="G48" s="531"/>
      <c r="K48" s="288"/>
      <c r="L48" s="253"/>
      <c r="M48" s="253"/>
      <c r="N48" s="253"/>
      <c r="O48" s="249"/>
      <c r="P48" s="249"/>
      <c r="Q48" s="249"/>
      <c r="R48" s="249"/>
      <c r="S48" s="249"/>
      <c r="T48" s="249"/>
      <c r="U48" s="249"/>
      <c r="V48" s="249"/>
      <c r="W48" s="249"/>
      <c r="X48" s="249"/>
      <c r="Y48" s="249"/>
      <c r="Z48" s="249"/>
      <c r="AA48" s="249"/>
      <c r="AB48" s="249"/>
      <c r="AC48" s="249"/>
      <c r="AD48" s="249"/>
      <c r="AE48" s="254"/>
      <c r="AF48" s="254"/>
      <c r="AG48" s="254"/>
      <c r="AH48" s="254"/>
      <c r="AI48" s="254"/>
      <c r="AJ48" s="254"/>
      <c r="AK48" s="254"/>
      <c r="AL48" s="249"/>
      <c r="AM48" s="249"/>
      <c r="AN48" s="249"/>
      <c r="AO48" s="255"/>
      <c r="AP48" s="255"/>
      <c r="AQ48" s="255"/>
      <c r="AR48" s="249"/>
      <c r="AS48" s="249"/>
      <c r="AT48" s="249"/>
      <c r="AU48" s="249"/>
      <c r="AV48" s="249"/>
      <c r="AW48" s="249"/>
      <c r="AX48" s="249"/>
      <c r="AY48" s="249"/>
      <c r="AZ48" s="249"/>
      <c r="BA48" s="279"/>
      <c r="BB48" s="279"/>
      <c r="BC48" s="279"/>
      <c r="BD48" s="279"/>
      <c r="BE48" s="280"/>
      <c r="BG48" s="250"/>
      <c r="BH48" s="250"/>
      <c r="BI48" s="256"/>
      <c r="BJ48" s="256"/>
      <c r="BK48" s="256"/>
      <c r="BL48" s="256"/>
      <c r="BM48" s="256"/>
      <c r="BN48" s="256"/>
      <c r="BO48" s="256"/>
      <c r="BS48" s="712"/>
      <c r="BT48" s="712"/>
      <c r="BU48" s="712"/>
      <c r="BW48" s="543"/>
      <c r="CB48" s="699"/>
      <c r="CC48" s="699"/>
      <c r="CD48" s="699"/>
      <c r="CE48" s="699"/>
      <c r="CF48" s="699"/>
      <c r="CG48" s="699"/>
      <c r="CH48" s="699"/>
      <c r="CI48" s="699"/>
      <c r="CJ48" s="699"/>
      <c r="CK48" s="699"/>
      <c r="CL48" s="699"/>
      <c r="CM48" s="699"/>
      <c r="CN48" s="699"/>
      <c r="CO48" s="699"/>
      <c r="CP48" s="699"/>
      <c r="CQ48" s="699"/>
      <c r="CR48" s="699"/>
      <c r="CS48" s="699"/>
      <c r="CT48" s="699"/>
      <c r="CU48" s="699"/>
      <c r="CV48" s="699"/>
      <c r="CW48" s="699"/>
      <c r="CX48" s="699"/>
      <c r="CY48" s="699"/>
      <c r="CZ48" s="699"/>
      <c r="DA48" s="699"/>
      <c r="DB48" s="699"/>
      <c r="DC48" s="699"/>
      <c r="DD48" s="699"/>
      <c r="DE48" s="699"/>
      <c r="DF48" s="699"/>
      <c r="DG48" s="699"/>
      <c r="DH48" s="699"/>
      <c r="DI48" s="699"/>
      <c r="DJ48" s="699"/>
      <c r="DK48" s="699"/>
      <c r="DL48" s="699"/>
      <c r="DM48" s="699"/>
      <c r="DN48" s="699"/>
      <c r="DO48" s="699"/>
      <c r="DP48" s="699"/>
    </row>
    <row r="49" spans="2:125" ht="3" customHeight="1">
      <c r="B49" s="713"/>
      <c r="C49" s="713"/>
      <c r="D49" s="713"/>
      <c r="E49" s="713"/>
      <c r="F49" s="713"/>
      <c r="G49" s="531"/>
      <c r="K49" s="700" t="str">
        <f>data3!C2</f>
        <v>2</v>
      </c>
      <c r="L49" s="693">
        <f>data3!S2</f>
        <v>0</v>
      </c>
      <c r="M49" s="693"/>
      <c r="N49" s="244"/>
      <c r="O49" s="692" t="str">
        <f>IF(data3!AI$2="","",data3!AI$2)</f>
        <v/>
      </c>
      <c r="P49" s="692"/>
      <c r="Q49" s="692"/>
      <c r="R49" s="692"/>
      <c r="S49" s="692"/>
      <c r="T49" s="692"/>
      <c r="U49" s="692"/>
      <c r="V49" s="246"/>
      <c r="W49" s="692" t="str">
        <f>IF(data3!AZ$2="","",data3!AZ$2)</f>
        <v/>
      </c>
      <c r="X49" s="692">
        <f>data3!AZ2</f>
        <v>0</v>
      </c>
      <c r="Y49" s="692"/>
      <c r="Z49" s="692"/>
      <c r="AA49" s="692"/>
      <c r="AB49" s="692"/>
      <c r="AC49" s="246"/>
      <c r="AD49" s="246"/>
      <c r="AE49" s="695">
        <f>data3!J4</f>
        <v>0</v>
      </c>
      <c r="AF49" s="695"/>
      <c r="AG49" s="695"/>
      <c r="AH49" s="695"/>
      <c r="AI49" s="695"/>
      <c r="AJ49" s="695"/>
      <c r="AK49" s="695"/>
      <c r="AL49" s="249"/>
      <c r="AM49" s="249"/>
      <c r="AN49" s="249"/>
      <c r="AO49" s="697" t="str">
        <f>IF(data3!BQ$2="","",data3!BQ$2)</f>
        <v/>
      </c>
      <c r="AP49" s="697"/>
      <c r="AQ49" s="248"/>
      <c r="AR49" s="249"/>
      <c r="AS49" s="692" t="str">
        <f>IF(data3!CK$2="","",data3!CK$2)</f>
        <v/>
      </c>
      <c r="AT49" s="692"/>
      <c r="AU49" s="692"/>
      <c r="AV49" s="692"/>
      <c r="AW49" s="692"/>
      <c r="AX49" s="692"/>
      <c r="AY49" s="692"/>
      <c r="AZ49" s="692"/>
      <c r="BA49" s="696">
        <f>data3!DB2</f>
        <v>0</v>
      </c>
      <c r="BB49" s="696"/>
      <c r="BC49" s="696"/>
      <c r="BD49" s="696"/>
      <c r="BE49" s="696"/>
      <c r="BG49" s="250"/>
      <c r="BH49" s="250"/>
      <c r="BI49" s="708">
        <f>data3!AB4</f>
        <v>0</v>
      </c>
      <c r="BJ49" s="708"/>
      <c r="BK49" s="708"/>
      <c r="BL49" s="708"/>
      <c r="BM49" s="708"/>
      <c r="BN49" s="708"/>
      <c r="BO49" s="708"/>
      <c r="BS49" s="712"/>
      <c r="BT49" s="712"/>
      <c r="BU49" s="712"/>
      <c r="BW49" s="543"/>
      <c r="DP49" s="304"/>
      <c r="DQ49" s="304"/>
      <c r="DR49" s="304"/>
      <c r="DS49" s="489"/>
      <c r="DT49" s="489"/>
    </row>
    <row r="50" spans="2:125" ht="3" customHeight="1">
      <c r="K50" s="700"/>
      <c r="L50" s="693"/>
      <c r="M50" s="693"/>
      <c r="N50" s="244"/>
      <c r="O50" s="692"/>
      <c r="P50" s="692"/>
      <c r="Q50" s="692"/>
      <c r="R50" s="692"/>
      <c r="S50" s="692"/>
      <c r="T50" s="692"/>
      <c r="U50" s="692"/>
      <c r="V50" s="246"/>
      <c r="W50" s="692"/>
      <c r="X50" s="692"/>
      <c r="Y50" s="692"/>
      <c r="Z50" s="692"/>
      <c r="AA50" s="692"/>
      <c r="AB50" s="692"/>
      <c r="AC50" s="246"/>
      <c r="AD50" s="246"/>
      <c r="AE50" s="695"/>
      <c r="AF50" s="695"/>
      <c r="AG50" s="695"/>
      <c r="AH50" s="695"/>
      <c r="AI50" s="695"/>
      <c r="AJ50" s="695"/>
      <c r="AK50" s="695"/>
      <c r="AL50" s="249"/>
      <c r="AM50" s="249"/>
      <c r="AN50" s="249"/>
      <c r="AO50" s="697"/>
      <c r="AP50" s="697"/>
      <c r="AQ50" s="248"/>
      <c r="AR50" s="249"/>
      <c r="AS50" s="692"/>
      <c r="AT50" s="692"/>
      <c r="AU50" s="692"/>
      <c r="AV50" s="692"/>
      <c r="AW50" s="692"/>
      <c r="AX50" s="692"/>
      <c r="AY50" s="692"/>
      <c r="AZ50" s="692"/>
      <c r="BA50" s="696"/>
      <c r="BB50" s="696"/>
      <c r="BC50" s="696"/>
      <c r="BD50" s="696"/>
      <c r="BE50" s="696"/>
      <c r="BG50" s="250"/>
      <c r="BH50" s="250"/>
      <c r="BI50" s="708"/>
      <c r="BJ50" s="708"/>
      <c r="BK50" s="708"/>
      <c r="BL50" s="708"/>
      <c r="BM50" s="708"/>
      <c r="BN50" s="708"/>
      <c r="BO50" s="708"/>
      <c r="BS50" s="712"/>
      <c r="BT50" s="712"/>
      <c r="BU50" s="712"/>
      <c r="CD50" s="691">
        <f>data4!AT8/10000</f>
        <v>0</v>
      </c>
      <c r="CE50" s="691"/>
      <c r="CF50" s="691"/>
      <c r="CG50" s="691"/>
      <c r="CH50" s="691">
        <f>data4!AQ8/10000</f>
        <v>0</v>
      </c>
      <c r="CI50" s="691"/>
      <c r="CL50" s="691">
        <f>data4!AR8/10000</f>
        <v>0</v>
      </c>
      <c r="CM50" s="691"/>
      <c r="CN50" s="691"/>
      <c r="CO50" s="691"/>
      <c r="CP50" s="691">
        <f>data4!AS8/10000</f>
        <v>0</v>
      </c>
      <c r="CQ50" s="691"/>
      <c r="CR50" s="691"/>
      <c r="CS50" s="691"/>
      <c r="CT50" s="691">
        <f>(data4!H3+data4!CB8)/10000</f>
        <v>0</v>
      </c>
      <c r="CU50" s="691"/>
      <c r="CV50" s="691"/>
      <c r="CW50" s="691"/>
      <c r="CX50" s="691">
        <f>(data4!G3+data4!CA8)/10000</f>
        <v>0</v>
      </c>
      <c r="CY50" s="691"/>
      <c r="CZ50" s="691"/>
      <c r="DA50" s="691">
        <f>data4!BZ8/10000</f>
        <v>0</v>
      </c>
      <c r="DB50" s="691"/>
      <c r="DC50" s="691"/>
      <c r="DD50" s="691"/>
      <c r="DE50" s="691"/>
      <c r="DF50" s="691"/>
      <c r="DH50" s="691">
        <f>(data4!I3+data4!J3)/10000</f>
        <v>0</v>
      </c>
      <c r="DI50" s="691"/>
      <c r="DJ50" s="691"/>
      <c r="DK50" s="691"/>
      <c r="DL50" s="691"/>
      <c r="DM50" s="691">
        <f>data4!L3/10000</f>
        <v>0</v>
      </c>
      <c r="DN50" s="691"/>
      <c r="DO50" s="691"/>
      <c r="DP50" s="691"/>
    </row>
    <row r="51" spans="2:125" ht="3" customHeight="1">
      <c r="K51" s="700"/>
      <c r="L51" s="693"/>
      <c r="M51" s="693"/>
      <c r="N51" s="244"/>
      <c r="O51" s="692"/>
      <c r="P51" s="692"/>
      <c r="Q51" s="692"/>
      <c r="R51" s="692"/>
      <c r="S51" s="692"/>
      <c r="T51" s="692"/>
      <c r="U51" s="692"/>
      <c r="V51" s="246"/>
      <c r="W51" s="692"/>
      <c r="X51" s="692"/>
      <c r="Y51" s="692"/>
      <c r="Z51" s="692"/>
      <c r="AA51" s="692"/>
      <c r="AB51" s="692"/>
      <c r="AC51" s="246"/>
      <c r="AD51" s="246"/>
      <c r="AE51" s="695"/>
      <c r="AF51" s="695"/>
      <c r="AG51" s="695"/>
      <c r="AH51" s="695"/>
      <c r="AI51" s="695"/>
      <c r="AJ51" s="695"/>
      <c r="AK51" s="695"/>
      <c r="AL51" s="249"/>
      <c r="AM51" s="249"/>
      <c r="AN51" s="249"/>
      <c r="AO51" s="697"/>
      <c r="AP51" s="697"/>
      <c r="AQ51" s="248"/>
      <c r="AR51" s="249"/>
      <c r="AS51" s="692"/>
      <c r="AT51" s="692"/>
      <c r="AU51" s="692"/>
      <c r="AV51" s="692"/>
      <c r="AW51" s="692"/>
      <c r="AX51" s="692"/>
      <c r="AY51" s="692"/>
      <c r="AZ51" s="692"/>
      <c r="BA51" s="696"/>
      <c r="BB51" s="696"/>
      <c r="BC51" s="696"/>
      <c r="BD51" s="696"/>
      <c r="BE51" s="696"/>
      <c r="BG51" s="250"/>
      <c r="BH51" s="250"/>
      <c r="BI51" s="708"/>
      <c r="BJ51" s="708"/>
      <c r="BK51" s="708"/>
      <c r="BL51" s="708"/>
      <c r="BM51" s="708"/>
      <c r="BN51" s="708"/>
      <c r="BO51" s="708"/>
      <c r="CD51" s="691"/>
      <c r="CE51" s="691"/>
      <c r="CF51" s="691"/>
      <c r="CG51" s="691"/>
      <c r="CH51" s="691"/>
      <c r="CI51" s="691"/>
      <c r="CL51" s="691"/>
      <c r="CM51" s="691"/>
      <c r="CN51" s="691"/>
      <c r="CO51" s="691"/>
      <c r="CP51" s="691"/>
      <c r="CQ51" s="691"/>
      <c r="CR51" s="691"/>
      <c r="CS51" s="691"/>
      <c r="CT51" s="691"/>
      <c r="CU51" s="691"/>
      <c r="CV51" s="691"/>
      <c r="CW51" s="691"/>
      <c r="CX51" s="691"/>
      <c r="CY51" s="691"/>
      <c r="CZ51" s="691"/>
      <c r="DA51" s="691"/>
      <c r="DB51" s="691"/>
      <c r="DC51" s="691"/>
      <c r="DD51" s="691"/>
      <c r="DE51" s="691"/>
      <c r="DF51" s="691"/>
      <c r="DH51" s="691"/>
      <c r="DI51" s="691"/>
      <c r="DJ51" s="691"/>
      <c r="DK51" s="691"/>
      <c r="DL51" s="691"/>
      <c r="DM51" s="691"/>
      <c r="DN51" s="691"/>
      <c r="DO51" s="691"/>
      <c r="DP51" s="691"/>
    </row>
    <row r="52" spans="2:125" ht="3" customHeight="1">
      <c r="K52" s="287"/>
      <c r="L52" s="244"/>
      <c r="M52" s="244"/>
      <c r="N52" s="244"/>
      <c r="O52" s="246"/>
      <c r="P52" s="246"/>
      <c r="Q52" s="246"/>
      <c r="R52" s="246"/>
      <c r="S52" s="246"/>
      <c r="T52" s="246"/>
      <c r="U52" s="246"/>
      <c r="V52" s="246"/>
      <c r="W52" s="246"/>
      <c r="X52" s="246"/>
      <c r="Y52" s="246"/>
      <c r="Z52" s="246"/>
      <c r="AA52" s="246"/>
      <c r="AB52" s="246"/>
      <c r="AC52" s="246"/>
      <c r="AD52" s="246"/>
      <c r="AE52" s="251"/>
      <c r="AF52" s="251"/>
      <c r="AG52" s="251"/>
      <c r="AH52" s="251"/>
      <c r="AI52" s="251"/>
      <c r="AJ52" s="251"/>
      <c r="AK52" s="251"/>
      <c r="AL52" s="249"/>
      <c r="AM52" s="249"/>
      <c r="AN52" s="249"/>
      <c r="AO52" s="248"/>
      <c r="AP52" s="248"/>
      <c r="AQ52" s="248"/>
      <c r="AR52" s="249"/>
      <c r="AS52" s="246"/>
      <c r="AT52" s="246"/>
      <c r="AU52" s="246"/>
      <c r="AV52" s="246"/>
      <c r="AW52" s="246"/>
      <c r="AX52" s="246"/>
      <c r="AY52" s="246"/>
      <c r="AZ52" s="246"/>
      <c r="BA52" s="276"/>
      <c r="BB52" s="276"/>
      <c r="BC52" s="276"/>
      <c r="BD52" s="276"/>
      <c r="BE52" s="276"/>
      <c r="BG52" s="250"/>
      <c r="BH52" s="250"/>
      <c r="BI52" s="257"/>
      <c r="BJ52" s="257"/>
      <c r="BK52" s="257"/>
      <c r="BL52" s="257"/>
      <c r="BM52" s="257"/>
      <c r="BN52" s="257"/>
      <c r="BO52" s="257"/>
      <c r="CD52" s="691"/>
      <c r="CE52" s="691"/>
      <c r="CF52" s="691"/>
      <c r="CG52" s="691"/>
      <c r="CH52" s="691"/>
      <c r="CI52" s="691"/>
      <c r="CL52" s="691"/>
      <c r="CM52" s="691"/>
      <c r="CN52" s="691"/>
      <c r="CO52" s="691"/>
      <c r="CP52" s="691"/>
      <c r="CQ52" s="691"/>
      <c r="CR52" s="691"/>
      <c r="CS52" s="691"/>
      <c r="CT52" s="691"/>
      <c r="CU52" s="691"/>
      <c r="CV52" s="691"/>
      <c r="CW52" s="691"/>
      <c r="CX52" s="691"/>
      <c r="CY52" s="691"/>
      <c r="CZ52" s="691"/>
      <c r="DA52" s="691"/>
      <c r="DB52" s="691"/>
      <c r="DC52" s="691"/>
      <c r="DD52" s="691"/>
      <c r="DE52" s="691"/>
      <c r="DF52" s="691"/>
      <c r="DH52" s="691"/>
      <c r="DI52" s="691"/>
      <c r="DJ52" s="691"/>
      <c r="DK52" s="691"/>
      <c r="DL52" s="691"/>
      <c r="DM52" s="691"/>
      <c r="DN52" s="691"/>
      <c r="DO52" s="691"/>
      <c r="DP52" s="691"/>
    </row>
    <row r="53" spans="2:125" ht="3" customHeight="1">
      <c r="K53" s="287"/>
      <c r="L53" s="244"/>
      <c r="M53" s="244"/>
      <c r="N53" s="244"/>
      <c r="O53" s="246"/>
      <c r="P53" s="246"/>
      <c r="Q53" s="246"/>
      <c r="R53" s="246"/>
      <c r="S53" s="246"/>
      <c r="T53" s="246"/>
      <c r="U53" s="246"/>
      <c r="V53" s="246"/>
      <c r="W53" s="246"/>
      <c r="X53" s="246"/>
      <c r="Y53" s="246"/>
      <c r="Z53" s="246"/>
      <c r="AA53" s="246"/>
      <c r="AB53" s="246"/>
      <c r="AC53" s="246"/>
      <c r="AD53" s="246"/>
      <c r="AE53" s="251"/>
      <c r="AF53" s="251"/>
      <c r="AG53" s="251"/>
      <c r="AH53" s="251"/>
      <c r="AI53" s="251"/>
      <c r="AJ53" s="251"/>
      <c r="AK53" s="251"/>
      <c r="AL53" s="249"/>
      <c r="AM53" s="249"/>
      <c r="AN53" s="249"/>
      <c r="AO53" s="248"/>
      <c r="AP53" s="248"/>
      <c r="AQ53" s="248"/>
      <c r="AR53" s="249"/>
      <c r="AS53" s="246"/>
      <c r="AT53" s="246"/>
      <c r="AU53" s="246"/>
      <c r="AV53" s="246"/>
      <c r="AW53" s="246"/>
      <c r="AX53" s="246"/>
      <c r="AY53" s="246"/>
      <c r="AZ53" s="246"/>
      <c r="BA53" s="276"/>
      <c r="BB53" s="276"/>
      <c r="BC53" s="276"/>
      <c r="BD53" s="276"/>
      <c r="BE53" s="276"/>
      <c r="BG53" s="250"/>
      <c r="BH53" s="250"/>
      <c r="BI53" s="257"/>
      <c r="BJ53" s="257"/>
      <c r="BK53" s="257"/>
      <c r="BL53" s="257"/>
      <c r="BM53" s="257"/>
      <c r="BN53" s="257"/>
      <c r="BO53" s="257"/>
      <c r="CD53" s="691"/>
      <c r="CE53" s="691"/>
      <c r="CF53" s="691"/>
      <c r="CG53" s="691"/>
      <c r="CH53" s="691"/>
      <c r="CI53" s="691"/>
      <c r="CL53" s="691"/>
      <c r="CM53" s="691"/>
      <c r="CN53" s="691"/>
      <c r="CO53" s="691"/>
      <c r="CP53" s="691"/>
      <c r="CQ53" s="691"/>
      <c r="CR53" s="691"/>
      <c r="CS53" s="691"/>
      <c r="CT53" s="691"/>
      <c r="CU53" s="691"/>
      <c r="CV53" s="691"/>
      <c r="CW53" s="691"/>
      <c r="CX53" s="691"/>
      <c r="CY53" s="691"/>
      <c r="CZ53" s="691"/>
      <c r="DA53" s="691"/>
      <c r="DB53" s="691"/>
      <c r="DC53" s="691"/>
      <c r="DD53" s="691"/>
      <c r="DE53" s="691"/>
      <c r="DF53" s="691"/>
      <c r="DH53" s="691"/>
      <c r="DI53" s="691"/>
      <c r="DJ53" s="691"/>
      <c r="DK53" s="691"/>
      <c r="DL53" s="691"/>
      <c r="DM53" s="691"/>
      <c r="DN53" s="691"/>
      <c r="DO53" s="691"/>
      <c r="DP53" s="691"/>
    </row>
    <row r="54" spans="2:125" ht="3" customHeight="1">
      <c r="K54" s="288"/>
      <c r="L54" s="253"/>
      <c r="M54" s="253"/>
      <c r="N54" s="253"/>
      <c r="O54" s="249"/>
      <c r="P54" s="249"/>
      <c r="Q54" s="249"/>
      <c r="R54" s="249"/>
      <c r="S54" s="249"/>
      <c r="T54" s="249"/>
      <c r="U54" s="249"/>
      <c r="V54" s="249"/>
      <c r="W54" s="249"/>
      <c r="X54" s="249"/>
      <c r="Y54" s="249"/>
      <c r="Z54" s="249"/>
      <c r="AA54" s="249"/>
      <c r="AB54" s="249"/>
      <c r="AC54" s="249"/>
      <c r="AD54" s="249"/>
      <c r="AE54" s="254"/>
      <c r="AF54" s="254"/>
      <c r="AG54" s="254"/>
      <c r="AH54" s="254"/>
      <c r="AI54" s="254"/>
      <c r="AJ54" s="254"/>
      <c r="AK54" s="254"/>
      <c r="AL54" s="249"/>
      <c r="AM54" s="249"/>
      <c r="AN54" s="249"/>
      <c r="AO54" s="255"/>
      <c r="AP54" s="255"/>
      <c r="AQ54" s="255"/>
      <c r="AR54" s="249"/>
      <c r="AS54" s="249"/>
      <c r="AT54" s="249"/>
      <c r="AU54" s="249"/>
      <c r="AV54" s="249"/>
      <c r="AW54" s="249"/>
      <c r="AX54" s="249"/>
      <c r="AY54" s="249"/>
      <c r="AZ54" s="249"/>
      <c r="BA54" s="281"/>
      <c r="BB54" s="281"/>
      <c r="BC54" s="281"/>
      <c r="BD54" s="281"/>
      <c r="BE54" s="282"/>
      <c r="BG54" s="250"/>
      <c r="BH54" s="250"/>
      <c r="BI54" s="256"/>
      <c r="BJ54" s="256"/>
      <c r="BK54" s="256"/>
      <c r="BL54" s="256"/>
      <c r="BM54" s="256"/>
      <c r="BN54" s="256"/>
      <c r="BO54" s="256"/>
    </row>
    <row r="55" spans="2:125" ht="3" customHeight="1">
      <c r="K55" s="288"/>
      <c r="L55" s="253"/>
      <c r="M55" s="253"/>
      <c r="N55" s="253"/>
      <c r="O55" s="249"/>
      <c r="P55" s="249"/>
      <c r="Q55" s="249"/>
      <c r="R55" s="249"/>
      <c r="S55" s="249"/>
      <c r="T55" s="249"/>
      <c r="U55" s="249"/>
      <c r="V55" s="249"/>
      <c r="W55" s="249"/>
      <c r="X55" s="249"/>
      <c r="Y55" s="249"/>
      <c r="Z55" s="249"/>
      <c r="AA55" s="249"/>
      <c r="AB55" s="249"/>
      <c r="AC55" s="249"/>
      <c r="AD55" s="249"/>
      <c r="AE55" s="254"/>
      <c r="AF55" s="254"/>
      <c r="AG55" s="254"/>
      <c r="AH55" s="254"/>
      <c r="AI55" s="254"/>
      <c r="AJ55" s="254"/>
      <c r="AK55" s="254"/>
      <c r="AL55" s="249"/>
      <c r="AM55" s="249"/>
      <c r="AN55" s="249"/>
      <c r="AO55" s="255"/>
      <c r="AP55" s="255"/>
      <c r="AQ55" s="255"/>
      <c r="AR55" s="249"/>
      <c r="AS55" s="249"/>
      <c r="AT55" s="249"/>
      <c r="AU55" s="249"/>
      <c r="AV55" s="249"/>
      <c r="AW55" s="249"/>
      <c r="AX55" s="249"/>
      <c r="AY55" s="249"/>
      <c r="AZ55" s="249"/>
      <c r="BA55" s="281"/>
      <c r="BB55" s="281"/>
      <c r="BC55" s="281"/>
      <c r="BD55" s="281"/>
      <c r="BE55" s="282"/>
      <c r="BG55" s="250"/>
      <c r="BH55" s="250"/>
      <c r="BI55" s="256"/>
      <c r="BJ55" s="256"/>
      <c r="BK55" s="256"/>
      <c r="BL55" s="256"/>
      <c r="BM55" s="256"/>
      <c r="BN55" s="256"/>
      <c r="BO55" s="256"/>
    </row>
    <row r="56" spans="2:125" ht="3" customHeight="1">
      <c r="K56" s="288"/>
      <c r="L56" s="253"/>
      <c r="M56" s="253"/>
      <c r="N56" s="253"/>
      <c r="O56" s="249"/>
      <c r="P56" s="249"/>
      <c r="Q56" s="249"/>
      <c r="R56" s="249"/>
      <c r="S56" s="249"/>
      <c r="T56" s="249"/>
      <c r="U56" s="249"/>
      <c r="V56" s="249"/>
      <c r="W56" s="249"/>
      <c r="X56" s="249"/>
      <c r="Y56" s="249"/>
      <c r="Z56" s="249"/>
      <c r="AA56" s="249"/>
      <c r="AB56" s="249"/>
      <c r="AC56" s="249"/>
      <c r="AD56" s="249"/>
      <c r="AE56" s="254"/>
      <c r="AF56" s="254"/>
      <c r="AG56" s="254"/>
      <c r="AH56" s="254"/>
      <c r="AI56" s="254"/>
      <c r="AJ56" s="254"/>
      <c r="AK56" s="254"/>
      <c r="AL56" s="249"/>
      <c r="AM56" s="249"/>
      <c r="AN56" s="249"/>
      <c r="AO56" s="255"/>
      <c r="AP56" s="255"/>
      <c r="AQ56" s="255"/>
      <c r="AR56" s="249"/>
      <c r="AS56" s="249"/>
      <c r="AT56" s="249"/>
      <c r="AU56" s="249"/>
      <c r="AV56" s="249"/>
      <c r="AW56" s="249"/>
      <c r="AX56" s="249"/>
      <c r="AY56" s="249"/>
      <c r="AZ56" s="249"/>
      <c r="BA56" s="281"/>
      <c r="BB56" s="281"/>
      <c r="BC56" s="281"/>
      <c r="BD56" s="281"/>
      <c r="BE56" s="282"/>
      <c r="BG56" s="250"/>
      <c r="BH56" s="250"/>
      <c r="BI56" s="256"/>
      <c r="BJ56" s="256"/>
      <c r="BK56" s="256"/>
      <c r="BL56" s="256"/>
      <c r="BM56" s="256"/>
      <c r="BN56" s="256"/>
      <c r="BO56" s="256"/>
    </row>
    <row r="57" spans="2:125" ht="3" customHeight="1">
      <c r="K57" s="288"/>
      <c r="L57" s="253"/>
      <c r="M57" s="253"/>
      <c r="N57" s="253"/>
      <c r="O57" s="247"/>
      <c r="P57" s="247"/>
      <c r="Q57" s="247"/>
      <c r="R57" s="247"/>
      <c r="S57" s="247"/>
      <c r="T57" s="247"/>
      <c r="U57" s="247"/>
      <c r="V57" s="246"/>
      <c r="W57" s="249"/>
      <c r="X57" s="249"/>
      <c r="Y57" s="249"/>
      <c r="Z57" s="249"/>
      <c r="AA57" s="249"/>
      <c r="AB57" s="249"/>
      <c r="AC57" s="249"/>
      <c r="AD57" s="249"/>
      <c r="AE57" s="254"/>
      <c r="AF57" s="254"/>
      <c r="AG57" s="254"/>
      <c r="AH57" s="254"/>
      <c r="AI57" s="254"/>
      <c r="AJ57" s="254"/>
      <c r="AK57" s="254"/>
      <c r="AL57" s="249"/>
      <c r="AM57" s="249"/>
      <c r="AN57" s="249"/>
      <c r="AO57" s="255"/>
      <c r="AP57" s="255"/>
      <c r="AQ57" s="255"/>
      <c r="AR57" s="249"/>
      <c r="AS57" s="249"/>
      <c r="AT57" s="249"/>
      <c r="AU57" s="249"/>
      <c r="AV57" s="249"/>
      <c r="AW57" s="249"/>
      <c r="AX57" s="249"/>
      <c r="AY57" s="249"/>
      <c r="AZ57" s="249"/>
      <c r="BA57" s="281"/>
      <c r="BB57" s="281"/>
      <c r="BC57" s="281"/>
      <c r="BD57" s="281"/>
      <c r="BE57" s="282"/>
      <c r="BG57" s="250"/>
      <c r="BH57" s="250"/>
      <c r="BI57" s="256"/>
      <c r="BJ57" s="256"/>
      <c r="BK57" s="256"/>
      <c r="BL57" s="256"/>
      <c r="BM57" s="256"/>
      <c r="BN57" s="256"/>
      <c r="BO57" s="256"/>
      <c r="DA57" s="304"/>
    </row>
    <row r="58" spans="2:125" ht="3" customHeight="1">
      <c r="K58" s="288"/>
      <c r="L58" s="253"/>
      <c r="M58" s="253"/>
      <c r="N58" s="253"/>
      <c r="O58" s="247"/>
      <c r="P58" s="247"/>
      <c r="Q58" s="247"/>
      <c r="R58" s="247"/>
      <c r="S58" s="247"/>
      <c r="T58" s="247"/>
      <c r="U58" s="247"/>
      <c r="V58" s="246"/>
      <c r="W58" s="249"/>
      <c r="X58" s="249"/>
      <c r="Y58" s="249"/>
      <c r="Z58" s="249"/>
      <c r="AA58" s="249"/>
      <c r="AB58" s="249"/>
      <c r="AC58" s="249"/>
      <c r="AD58" s="249"/>
      <c r="AE58" s="254"/>
      <c r="AF58" s="254"/>
      <c r="AG58" s="254"/>
      <c r="AH58" s="254"/>
      <c r="AI58" s="254"/>
      <c r="AJ58" s="254"/>
      <c r="AK58" s="254"/>
      <c r="AL58" s="249"/>
      <c r="AM58" s="249"/>
      <c r="AN58" s="249"/>
      <c r="AO58" s="255"/>
      <c r="AP58" s="255"/>
      <c r="AQ58" s="255"/>
      <c r="AR58" s="249"/>
      <c r="AS58" s="249"/>
      <c r="AT58" s="249"/>
      <c r="AU58" s="249"/>
      <c r="AV58" s="249"/>
      <c r="AW58" s="249"/>
      <c r="AX58" s="249"/>
      <c r="AY58" s="249"/>
      <c r="AZ58" s="249"/>
      <c r="BA58" s="281"/>
      <c r="BB58" s="281"/>
      <c r="BC58" s="281"/>
      <c r="BD58" s="281"/>
      <c r="BE58" s="282"/>
      <c r="BG58" s="250"/>
      <c r="BH58" s="250"/>
      <c r="BI58" s="256"/>
      <c r="BJ58" s="256"/>
      <c r="BK58" s="256"/>
      <c r="BL58" s="256"/>
      <c r="BM58" s="256"/>
      <c r="BN58" s="256"/>
      <c r="BO58" s="256"/>
      <c r="DB58" s="304"/>
    </row>
    <row r="59" spans="2:125" ht="3" customHeight="1">
      <c r="K59" s="700" t="str">
        <f>data3!D2</f>
        <v>3</v>
      </c>
      <c r="L59" s="693">
        <f>data3!T2</f>
        <v>0</v>
      </c>
      <c r="M59" s="693"/>
      <c r="N59" s="244"/>
      <c r="O59" s="692" t="str">
        <f>IF(data3!AJ$2="","",data3!AJ$2)</f>
        <v/>
      </c>
      <c r="P59" s="692"/>
      <c r="Q59" s="692"/>
      <c r="R59" s="692"/>
      <c r="S59" s="692"/>
      <c r="T59" s="692"/>
      <c r="U59" s="692"/>
      <c r="V59" s="246"/>
      <c r="W59" s="692" t="str">
        <f>IF(data3!BA$2="","",data3!BA$2)</f>
        <v/>
      </c>
      <c r="X59" s="692" t="e">
        <f>data3!#REF!</f>
        <v>#REF!</v>
      </c>
      <c r="Y59" s="692"/>
      <c r="Z59" s="692"/>
      <c r="AA59" s="692"/>
      <c r="AB59" s="692"/>
      <c r="AC59" s="246"/>
      <c r="AD59" s="246"/>
      <c r="AE59" s="695">
        <f>data3!K4</f>
        <v>0</v>
      </c>
      <c r="AF59" s="695"/>
      <c r="AG59" s="695"/>
      <c r="AH59" s="695"/>
      <c r="AI59" s="695"/>
      <c r="AJ59" s="695"/>
      <c r="AK59" s="695"/>
      <c r="AL59" s="249"/>
      <c r="AM59" s="249"/>
      <c r="AN59" s="249"/>
      <c r="AO59" s="697" t="str">
        <f>IF(data3!BR$2="","",data3!BR$2)</f>
        <v/>
      </c>
      <c r="AP59" s="697"/>
      <c r="AQ59" s="248"/>
      <c r="AR59" s="249"/>
      <c r="AS59" s="692" t="str">
        <f>IF(data3!CL$2="","",data3!CL$2)</f>
        <v/>
      </c>
      <c r="AT59" s="692"/>
      <c r="AU59" s="692"/>
      <c r="AV59" s="692"/>
      <c r="AW59" s="692"/>
      <c r="AX59" s="692"/>
      <c r="AY59" s="692"/>
      <c r="AZ59" s="692"/>
      <c r="BA59" s="696">
        <f>data3!DC2</f>
        <v>0</v>
      </c>
      <c r="BB59" s="696"/>
      <c r="BC59" s="696"/>
      <c r="BD59" s="696"/>
      <c r="BE59" s="696"/>
      <c r="BG59" s="250"/>
      <c r="BH59" s="250"/>
      <c r="BI59" s="708">
        <f>data3!AC4</f>
        <v>0</v>
      </c>
      <c r="BJ59" s="708"/>
      <c r="BK59" s="708"/>
      <c r="BL59" s="708"/>
      <c r="BM59" s="708"/>
      <c r="BN59" s="708"/>
      <c r="BO59" s="708"/>
    </row>
    <row r="60" spans="2:125" ht="3" customHeight="1">
      <c r="K60" s="700"/>
      <c r="L60" s="693"/>
      <c r="M60" s="693"/>
      <c r="N60" s="244"/>
      <c r="O60" s="692"/>
      <c r="P60" s="692"/>
      <c r="Q60" s="692"/>
      <c r="R60" s="692"/>
      <c r="S60" s="692"/>
      <c r="T60" s="692"/>
      <c r="U60" s="692"/>
      <c r="V60" s="246"/>
      <c r="W60" s="692"/>
      <c r="X60" s="692"/>
      <c r="Y60" s="692"/>
      <c r="Z60" s="692"/>
      <c r="AA60" s="692"/>
      <c r="AB60" s="692"/>
      <c r="AC60" s="246"/>
      <c r="AD60" s="246"/>
      <c r="AE60" s="695"/>
      <c r="AF60" s="695"/>
      <c r="AG60" s="695"/>
      <c r="AH60" s="695"/>
      <c r="AI60" s="695"/>
      <c r="AJ60" s="695"/>
      <c r="AK60" s="695"/>
      <c r="AL60" s="249"/>
      <c r="AM60" s="249"/>
      <c r="AN60" s="249"/>
      <c r="AO60" s="697"/>
      <c r="AP60" s="697"/>
      <c r="AQ60" s="248"/>
      <c r="AR60" s="249"/>
      <c r="AS60" s="692"/>
      <c r="AT60" s="692"/>
      <c r="AU60" s="692"/>
      <c r="AV60" s="692"/>
      <c r="AW60" s="692"/>
      <c r="AX60" s="692"/>
      <c r="AY60" s="692"/>
      <c r="AZ60" s="692"/>
      <c r="BA60" s="696"/>
      <c r="BB60" s="696"/>
      <c r="BC60" s="696"/>
      <c r="BD60" s="696"/>
      <c r="BE60" s="696"/>
      <c r="BG60" s="250"/>
      <c r="BH60" s="250"/>
      <c r="BI60" s="708"/>
      <c r="BJ60" s="708"/>
      <c r="BK60" s="708"/>
      <c r="BL60" s="708"/>
      <c r="BM60" s="708"/>
      <c r="BN60" s="708"/>
      <c r="BO60" s="708"/>
      <c r="DS60" s="17"/>
    </row>
    <row r="61" spans="2:125" ht="3" customHeight="1">
      <c r="K61" s="700"/>
      <c r="L61" s="693"/>
      <c r="M61" s="693"/>
      <c r="N61" s="244"/>
      <c r="O61" s="692"/>
      <c r="P61" s="692"/>
      <c r="Q61" s="692"/>
      <c r="R61" s="692"/>
      <c r="S61" s="692"/>
      <c r="T61" s="692"/>
      <c r="U61" s="692"/>
      <c r="V61" s="246"/>
      <c r="W61" s="692"/>
      <c r="X61" s="692"/>
      <c r="Y61" s="692"/>
      <c r="Z61" s="692"/>
      <c r="AA61" s="692"/>
      <c r="AB61" s="692"/>
      <c r="AC61" s="246"/>
      <c r="AD61" s="246"/>
      <c r="AE61" s="695"/>
      <c r="AF61" s="695"/>
      <c r="AG61" s="695"/>
      <c r="AH61" s="695"/>
      <c r="AI61" s="695"/>
      <c r="AJ61" s="695"/>
      <c r="AK61" s="695"/>
      <c r="AL61" s="249"/>
      <c r="AM61" s="249"/>
      <c r="AN61" s="249"/>
      <c r="AO61" s="697"/>
      <c r="AP61" s="697"/>
      <c r="AQ61" s="248"/>
      <c r="AR61" s="249"/>
      <c r="AS61" s="692"/>
      <c r="AT61" s="692"/>
      <c r="AU61" s="692"/>
      <c r="AV61" s="692"/>
      <c r="AW61" s="692"/>
      <c r="AX61" s="692"/>
      <c r="AY61" s="692"/>
      <c r="AZ61" s="692"/>
      <c r="BA61" s="696"/>
      <c r="BB61" s="696"/>
      <c r="BC61" s="696"/>
      <c r="BD61" s="696"/>
      <c r="BE61" s="696"/>
      <c r="BG61" s="250"/>
      <c r="BH61" s="250"/>
      <c r="BI61" s="708"/>
      <c r="BJ61" s="708"/>
      <c r="BK61" s="708"/>
      <c r="BL61" s="708"/>
      <c r="BM61" s="708"/>
      <c r="BN61" s="708"/>
      <c r="BO61" s="708"/>
      <c r="CS61" s="687">
        <f>data5!B2</f>
        <v>0</v>
      </c>
      <c r="CT61" s="687"/>
      <c r="CU61" s="687"/>
      <c r="CV61" s="687"/>
      <c r="CW61" s="687"/>
      <c r="CX61" s="687"/>
      <c r="CY61" s="687"/>
      <c r="CZ61" s="687"/>
      <c r="DA61" s="687"/>
      <c r="DB61" s="687"/>
      <c r="DC61" s="687"/>
      <c r="DD61" s="263"/>
      <c r="DE61" s="263"/>
      <c r="DF61" s="263"/>
      <c r="DG61" s="263"/>
      <c r="DH61" s="263"/>
      <c r="DI61" s="263"/>
      <c r="DJ61" s="687">
        <f>data5!S2</f>
        <v>0</v>
      </c>
      <c r="DK61" s="687"/>
      <c r="DL61" s="687"/>
      <c r="DM61" s="687"/>
      <c r="DN61" s="687"/>
      <c r="DO61" s="687"/>
      <c r="DP61" s="687"/>
      <c r="DQ61" s="687"/>
      <c r="DR61" s="687"/>
      <c r="DS61" s="687"/>
      <c r="DT61" s="14"/>
      <c r="DU61" s="14"/>
    </row>
    <row r="62" spans="2:125" ht="5.45" customHeight="1">
      <c r="K62" s="287"/>
      <c r="L62" s="244"/>
      <c r="M62" s="244"/>
      <c r="N62" s="244"/>
      <c r="O62" s="246"/>
      <c r="P62" s="246"/>
      <c r="Q62" s="246"/>
      <c r="R62" s="246"/>
      <c r="S62" s="246"/>
      <c r="T62" s="246"/>
      <c r="U62" s="246"/>
      <c r="V62" s="246"/>
      <c r="W62" s="246"/>
      <c r="X62" s="246"/>
      <c r="Y62" s="246"/>
      <c r="Z62" s="246"/>
      <c r="AA62" s="246"/>
      <c r="AB62" s="246"/>
      <c r="AC62" s="246"/>
      <c r="AD62" s="246"/>
      <c r="AE62" s="251"/>
      <c r="AF62" s="251"/>
      <c r="AG62" s="251"/>
      <c r="AH62" s="251"/>
      <c r="AI62" s="251"/>
      <c r="AJ62" s="251"/>
      <c r="AK62" s="251"/>
      <c r="AL62" s="249"/>
      <c r="AM62" s="249"/>
      <c r="AN62" s="249"/>
      <c r="AO62" s="248"/>
      <c r="AP62" s="248"/>
      <c r="AQ62" s="248"/>
      <c r="AR62" s="249"/>
      <c r="AS62" s="246"/>
      <c r="AT62" s="246"/>
      <c r="AU62" s="246"/>
      <c r="AV62" s="246"/>
      <c r="AW62" s="246"/>
      <c r="AX62" s="246"/>
      <c r="AY62" s="246"/>
      <c r="AZ62" s="246"/>
      <c r="BA62" s="276"/>
      <c r="BB62" s="276"/>
      <c r="BC62" s="276"/>
      <c r="BD62" s="276"/>
      <c r="BE62" s="276"/>
      <c r="BG62" s="250"/>
      <c r="BH62" s="250"/>
      <c r="BI62" s="257"/>
      <c r="BJ62" s="257"/>
      <c r="BK62" s="257"/>
      <c r="BL62" s="257"/>
      <c r="BM62" s="257"/>
      <c r="BN62" s="257"/>
      <c r="BO62" s="257"/>
      <c r="CS62" s="687"/>
      <c r="CT62" s="687"/>
      <c r="CU62" s="687"/>
      <c r="CV62" s="687"/>
      <c r="CW62" s="687"/>
      <c r="CX62" s="687"/>
      <c r="CY62" s="687"/>
      <c r="CZ62" s="687"/>
      <c r="DA62" s="687"/>
      <c r="DB62" s="687"/>
      <c r="DC62" s="687"/>
      <c r="DD62" s="263"/>
      <c r="DE62" s="263"/>
      <c r="DF62" s="263"/>
      <c r="DG62" s="263"/>
      <c r="DH62" s="263"/>
      <c r="DI62" s="263"/>
      <c r="DJ62" s="687"/>
      <c r="DK62" s="687"/>
      <c r="DL62" s="687"/>
      <c r="DM62" s="687"/>
      <c r="DN62" s="687"/>
      <c r="DO62" s="687"/>
      <c r="DP62" s="687"/>
      <c r="DQ62" s="687"/>
      <c r="DR62" s="687"/>
      <c r="DS62" s="687"/>
      <c r="DT62" s="14"/>
      <c r="DU62" s="14"/>
    </row>
    <row r="63" spans="2:125" ht="3" customHeight="1">
      <c r="K63" s="288"/>
      <c r="L63" s="253"/>
      <c r="M63" s="253"/>
      <c r="N63" s="253"/>
      <c r="O63" s="249"/>
      <c r="P63" s="249"/>
      <c r="Q63" s="249"/>
      <c r="R63" s="249"/>
      <c r="S63" s="249"/>
      <c r="T63" s="249"/>
      <c r="U63" s="249"/>
      <c r="V63" s="249"/>
      <c r="W63" s="249"/>
      <c r="X63" s="249"/>
      <c r="Y63" s="249"/>
      <c r="Z63" s="249"/>
      <c r="AA63" s="249"/>
      <c r="AB63" s="249"/>
      <c r="AC63" s="249"/>
      <c r="AD63" s="249"/>
      <c r="AE63" s="254"/>
      <c r="AF63" s="254"/>
      <c r="AG63" s="254"/>
      <c r="AH63" s="254"/>
      <c r="AI63" s="254"/>
      <c r="AJ63" s="254"/>
      <c r="AK63" s="254"/>
      <c r="AL63" s="249"/>
      <c r="AM63" s="249"/>
      <c r="AN63" s="249"/>
      <c r="AO63" s="255"/>
      <c r="AP63" s="255"/>
      <c r="AQ63" s="255"/>
      <c r="AR63" s="249"/>
      <c r="AS63" s="249"/>
      <c r="AT63" s="249"/>
      <c r="AU63" s="249"/>
      <c r="AV63" s="249"/>
      <c r="AW63" s="249"/>
      <c r="AX63" s="249"/>
      <c r="AY63" s="249"/>
      <c r="AZ63" s="249"/>
      <c r="BA63" s="281"/>
      <c r="BB63" s="281"/>
      <c r="BC63" s="281"/>
      <c r="BD63" s="281"/>
      <c r="BE63" s="282"/>
      <c r="BG63" s="250"/>
      <c r="BH63" s="250"/>
      <c r="BI63" s="256"/>
      <c r="BJ63" s="256"/>
      <c r="BK63" s="256"/>
      <c r="BL63" s="256"/>
      <c r="BM63" s="256"/>
      <c r="BN63" s="256"/>
      <c r="BO63" s="256"/>
      <c r="CS63" s="687"/>
      <c r="CT63" s="687"/>
      <c r="CU63" s="687"/>
      <c r="CV63" s="687"/>
      <c r="CW63" s="687"/>
      <c r="CX63" s="687"/>
      <c r="CY63" s="687"/>
      <c r="CZ63" s="687"/>
      <c r="DA63" s="687"/>
      <c r="DB63" s="687"/>
      <c r="DC63" s="687"/>
      <c r="DD63" s="263"/>
      <c r="DE63" s="263"/>
      <c r="DF63" s="263"/>
      <c r="DG63" s="263"/>
      <c r="DH63" s="263"/>
      <c r="DI63" s="263"/>
      <c r="DJ63" s="687"/>
      <c r="DK63" s="687"/>
      <c r="DL63" s="687"/>
      <c r="DM63" s="687"/>
      <c r="DN63" s="687"/>
      <c r="DO63" s="687"/>
      <c r="DP63" s="687"/>
      <c r="DQ63" s="687"/>
      <c r="DR63" s="687"/>
      <c r="DS63" s="687"/>
      <c r="DT63" s="14"/>
      <c r="DU63" s="14"/>
    </row>
    <row r="64" spans="2:125" ht="3" customHeight="1">
      <c r="K64" s="288"/>
      <c r="L64" s="253"/>
      <c r="M64" s="253"/>
      <c r="N64" s="253"/>
      <c r="O64" s="249"/>
      <c r="P64" s="249"/>
      <c r="Q64" s="249"/>
      <c r="R64" s="249"/>
      <c r="S64" s="249"/>
      <c r="T64" s="249"/>
      <c r="U64" s="249"/>
      <c r="V64" s="249"/>
      <c r="W64" s="249"/>
      <c r="X64" s="249"/>
      <c r="Y64" s="249"/>
      <c r="Z64" s="249"/>
      <c r="AA64" s="249"/>
      <c r="AB64" s="249"/>
      <c r="AC64" s="249"/>
      <c r="AD64" s="249"/>
      <c r="AE64" s="254"/>
      <c r="AF64" s="254"/>
      <c r="AG64" s="254"/>
      <c r="AH64" s="254"/>
      <c r="AI64" s="254"/>
      <c r="AJ64" s="254"/>
      <c r="AK64" s="254"/>
      <c r="AL64" s="249"/>
      <c r="AM64" s="249"/>
      <c r="AN64" s="249"/>
      <c r="AO64" s="255"/>
      <c r="AP64" s="255"/>
      <c r="AQ64" s="255"/>
      <c r="AR64" s="249"/>
      <c r="AS64" s="249"/>
      <c r="AT64" s="249"/>
      <c r="AU64" s="249"/>
      <c r="AV64" s="249"/>
      <c r="AW64" s="249"/>
      <c r="AX64" s="249"/>
      <c r="AY64" s="249"/>
      <c r="AZ64" s="249"/>
      <c r="BA64" s="281"/>
      <c r="BB64" s="281"/>
      <c r="BC64" s="281"/>
      <c r="BD64" s="281"/>
      <c r="BE64" s="282"/>
      <c r="BG64" s="250"/>
      <c r="BH64" s="250"/>
      <c r="BI64" s="256"/>
      <c r="BJ64" s="256"/>
      <c r="BK64" s="256"/>
      <c r="BL64" s="256"/>
      <c r="BM64" s="256"/>
      <c r="BN64" s="256"/>
      <c r="BO64" s="256"/>
      <c r="CS64" s="262"/>
      <c r="CT64" s="262"/>
      <c r="CU64" s="262"/>
      <c r="CV64" s="263"/>
      <c r="CW64" s="263"/>
      <c r="CX64" s="263"/>
      <c r="CY64" s="263"/>
      <c r="CZ64" s="263"/>
      <c r="DA64" s="263"/>
      <c r="DB64" s="263"/>
      <c r="DC64" s="263"/>
      <c r="DD64" s="263"/>
      <c r="DE64" s="263"/>
      <c r="DF64" s="263"/>
      <c r="DG64" s="263"/>
      <c r="DH64" s="263"/>
      <c r="DI64" s="263"/>
      <c r="DJ64" s="263"/>
      <c r="DK64" s="263"/>
      <c r="DL64" s="263"/>
      <c r="DM64" s="263"/>
      <c r="DN64" s="263"/>
      <c r="DO64" s="263"/>
      <c r="DP64" s="263"/>
      <c r="DQ64" s="263"/>
      <c r="DR64" s="263"/>
      <c r="DS64" s="263"/>
      <c r="DT64" s="14"/>
      <c r="DU64" s="14"/>
    </row>
    <row r="65" spans="11:126" ht="3" customHeight="1">
      <c r="K65" s="288"/>
      <c r="L65" s="253"/>
      <c r="M65" s="253"/>
      <c r="N65" s="253"/>
      <c r="O65" s="247"/>
      <c r="P65" s="247"/>
      <c r="Q65" s="247"/>
      <c r="R65" s="247"/>
      <c r="S65" s="247"/>
      <c r="T65" s="247"/>
      <c r="U65" s="247"/>
      <c r="V65" s="246"/>
      <c r="W65" s="249"/>
      <c r="X65" s="249"/>
      <c r="Y65" s="249"/>
      <c r="Z65" s="249"/>
      <c r="AA65" s="249"/>
      <c r="AB65" s="249"/>
      <c r="AC65" s="249"/>
      <c r="AD65" s="249"/>
      <c r="AE65" s="254"/>
      <c r="AF65" s="254"/>
      <c r="AG65" s="254"/>
      <c r="AH65" s="254"/>
      <c r="AI65" s="254"/>
      <c r="AJ65" s="254"/>
      <c r="AK65" s="254"/>
      <c r="AL65" s="249"/>
      <c r="AM65" s="249"/>
      <c r="AN65" s="249"/>
      <c r="AO65" s="255"/>
      <c r="AP65" s="255"/>
      <c r="AQ65" s="255"/>
      <c r="AR65" s="249"/>
      <c r="AS65" s="249"/>
      <c r="AT65" s="249"/>
      <c r="AU65" s="249"/>
      <c r="AV65" s="249"/>
      <c r="AW65" s="249"/>
      <c r="AX65" s="249"/>
      <c r="AY65" s="249"/>
      <c r="AZ65" s="249"/>
      <c r="BA65" s="281"/>
      <c r="BB65" s="281"/>
      <c r="BC65" s="281"/>
      <c r="BD65" s="281"/>
      <c r="BE65" s="282"/>
      <c r="BG65" s="250"/>
      <c r="BH65" s="250"/>
      <c r="BI65" s="256"/>
      <c r="BJ65" s="256"/>
      <c r="BK65" s="256"/>
      <c r="BL65" s="256"/>
      <c r="BM65" s="256"/>
      <c r="BN65" s="256"/>
      <c r="BO65" s="256"/>
      <c r="CS65" s="687">
        <f>data5!C2</f>
        <v>0</v>
      </c>
      <c r="CT65" s="687"/>
      <c r="CU65" s="687"/>
      <c r="CV65" s="687"/>
      <c r="CW65" s="687"/>
      <c r="CX65" s="687"/>
      <c r="CY65" s="687"/>
      <c r="CZ65" s="687"/>
      <c r="DA65" s="687"/>
      <c r="DB65" s="687"/>
      <c r="DC65" s="687"/>
      <c r="DD65" s="264"/>
      <c r="DE65" s="264"/>
      <c r="DF65" s="264"/>
      <c r="DG65" s="264"/>
      <c r="DH65" s="264"/>
      <c r="DI65" s="264"/>
      <c r="DJ65" s="687">
        <f>data5!T2</f>
        <v>0</v>
      </c>
      <c r="DK65" s="687"/>
      <c r="DL65" s="687"/>
      <c r="DM65" s="687"/>
      <c r="DN65" s="687"/>
      <c r="DO65" s="687"/>
      <c r="DP65" s="687"/>
      <c r="DQ65" s="687"/>
      <c r="DR65" s="687"/>
      <c r="DS65" s="687"/>
      <c r="DT65" s="14"/>
      <c r="DU65" s="14"/>
    </row>
    <row r="66" spans="11:126" ht="3" customHeight="1">
      <c r="K66" s="288"/>
      <c r="L66" s="253"/>
      <c r="M66" s="253"/>
      <c r="N66" s="253"/>
      <c r="O66" s="247"/>
      <c r="P66" s="247"/>
      <c r="Q66" s="247"/>
      <c r="R66" s="247"/>
      <c r="S66" s="247"/>
      <c r="T66" s="247"/>
      <c r="U66" s="247"/>
      <c r="V66" s="246"/>
      <c r="W66" s="249"/>
      <c r="X66" s="249"/>
      <c r="Y66" s="249"/>
      <c r="Z66" s="249"/>
      <c r="AA66" s="249"/>
      <c r="AB66" s="249"/>
      <c r="AC66" s="249"/>
      <c r="AD66" s="249"/>
      <c r="AE66" s="254"/>
      <c r="AF66" s="254"/>
      <c r="AG66" s="254"/>
      <c r="AH66" s="254"/>
      <c r="AI66" s="254"/>
      <c r="AJ66" s="254"/>
      <c r="AK66" s="254"/>
      <c r="AL66" s="249"/>
      <c r="AM66" s="249"/>
      <c r="AN66" s="249"/>
      <c r="AO66" s="255"/>
      <c r="AP66" s="255"/>
      <c r="AQ66" s="255"/>
      <c r="AR66" s="249"/>
      <c r="AS66" s="249"/>
      <c r="AT66" s="249"/>
      <c r="AU66" s="249"/>
      <c r="AV66" s="249"/>
      <c r="AW66" s="249"/>
      <c r="AX66" s="249"/>
      <c r="AY66" s="249"/>
      <c r="AZ66" s="249"/>
      <c r="BA66" s="281"/>
      <c r="BB66" s="281"/>
      <c r="BC66" s="281"/>
      <c r="BD66" s="281"/>
      <c r="BE66" s="282"/>
      <c r="BG66" s="250"/>
      <c r="BH66" s="250"/>
      <c r="BI66" s="256"/>
      <c r="BJ66" s="256"/>
      <c r="BK66" s="256"/>
      <c r="BL66" s="256"/>
      <c r="BM66" s="256"/>
      <c r="BN66" s="256"/>
      <c r="BO66" s="256"/>
      <c r="CS66" s="687"/>
      <c r="CT66" s="687"/>
      <c r="CU66" s="687"/>
      <c r="CV66" s="687"/>
      <c r="CW66" s="687"/>
      <c r="CX66" s="687"/>
      <c r="CY66" s="687"/>
      <c r="CZ66" s="687"/>
      <c r="DA66" s="687"/>
      <c r="DB66" s="687"/>
      <c r="DC66" s="687"/>
      <c r="DD66" s="264"/>
      <c r="DE66" s="264"/>
      <c r="DF66" s="264"/>
      <c r="DG66" s="264"/>
      <c r="DH66" s="264"/>
      <c r="DI66" s="264"/>
      <c r="DJ66" s="687"/>
      <c r="DK66" s="687"/>
      <c r="DL66" s="687"/>
      <c r="DM66" s="687"/>
      <c r="DN66" s="687"/>
      <c r="DO66" s="687"/>
      <c r="DP66" s="687"/>
      <c r="DQ66" s="687"/>
      <c r="DR66" s="687"/>
      <c r="DS66" s="687"/>
    </row>
    <row r="67" spans="11:126" ht="3" customHeight="1">
      <c r="K67" s="288"/>
      <c r="L67" s="253"/>
      <c r="M67" s="253"/>
      <c r="N67" s="253"/>
      <c r="O67" s="249"/>
      <c r="P67" s="249"/>
      <c r="Q67" s="249"/>
      <c r="R67" s="249"/>
      <c r="S67" s="249"/>
      <c r="T67" s="249"/>
      <c r="U67" s="249"/>
      <c r="V67" s="249"/>
      <c r="W67" s="249"/>
      <c r="X67" s="249"/>
      <c r="Y67" s="249"/>
      <c r="Z67" s="249"/>
      <c r="AA67" s="249"/>
      <c r="AB67" s="249"/>
      <c r="AC67" s="249"/>
      <c r="AD67" s="249"/>
      <c r="AE67" s="254"/>
      <c r="AF67" s="254"/>
      <c r="AG67" s="254"/>
      <c r="AH67" s="254"/>
      <c r="AI67" s="254"/>
      <c r="AJ67" s="254"/>
      <c r="AK67" s="254"/>
      <c r="AL67" s="249"/>
      <c r="AM67" s="249"/>
      <c r="AN67" s="249"/>
      <c r="AO67" s="255"/>
      <c r="AP67" s="255"/>
      <c r="AQ67" s="255"/>
      <c r="AR67" s="249"/>
      <c r="AS67" s="249"/>
      <c r="AT67" s="249"/>
      <c r="AU67" s="249"/>
      <c r="AV67" s="249"/>
      <c r="AW67" s="249"/>
      <c r="AX67" s="249"/>
      <c r="AY67" s="249"/>
      <c r="AZ67" s="249"/>
      <c r="BA67" s="281"/>
      <c r="BB67" s="281"/>
      <c r="BC67" s="281"/>
      <c r="BD67" s="281"/>
      <c r="BE67" s="282"/>
      <c r="BG67" s="250"/>
      <c r="BH67" s="250"/>
      <c r="BI67" s="256"/>
      <c r="BJ67" s="256"/>
      <c r="BK67" s="256"/>
      <c r="BL67" s="256"/>
      <c r="BM67" s="256"/>
      <c r="BN67" s="256"/>
      <c r="BO67" s="256"/>
      <c r="CS67" s="687"/>
      <c r="CT67" s="687"/>
      <c r="CU67" s="687"/>
      <c r="CV67" s="687"/>
      <c r="CW67" s="687"/>
      <c r="CX67" s="687"/>
      <c r="CY67" s="687"/>
      <c r="CZ67" s="687"/>
      <c r="DA67" s="687"/>
      <c r="DB67" s="687"/>
      <c r="DC67" s="687"/>
      <c r="DD67" s="264"/>
      <c r="DE67" s="264"/>
      <c r="DF67" s="264"/>
      <c r="DG67" s="264"/>
      <c r="DH67" s="264"/>
      <c r="DI67" s="264"/>
      <c r="DJ67" s="687"/>
      <c r="DK67" s="687"/>
      <c r="DL67" s="687"/>
      <c r="DM67" s="687"/>
      <c r="DN67" s="687"/>
      <c r="DO67" s="687"/>
      <c r="DP67" s="687"/>
      <c r="DQ67" s="687"/>
      <c r="DR67" s="687"/>
      <c r="DS67" s="687"/>
    </row>
    <row r="68" spans="11:126" ht="3" customHeight="1">
      <c r="K68" s="700" t="str">
        <f>data3!E2</f>
        <v>4</v>
      </c>
      <c r="L68" s="693">
        <f>data3!U2</f>
        <v>0</v>
      </c>
      <c r="M68" s="693"/>
      <c r="N68" s="244"/>
      <c r="O68" s="692" t="str">
        <f>IF(data3!AK$2="","",data3!AK$2)</f>
        <v/>
      </c>
      <c r="P68" s="692"/>
      <c r="Q68" s="692"/>
      <c r="R68" s="692"/>
      <c r="S68" s="692"/>
      <c r="T68" s="692"/>
      <c r="U68" s="692"/>
      <c r="V68" s="246"/>
      <c r="W68" s="692" t="str">
        <f>IF(data3!BB$2="","",data3!BB$2)</f>
        <v/>
      </c>
      <c r="X68" s="692" t="e">
        <f>data3!#REF!</f>
        <v>#REF!</v>
      </c>
      <c r="Y68" s="692"/>
      <c r="Z68" s="692"/>
      <c r="AA68" s="692"/>
      <c r="AB68" s="692"/>
      <c r="AC68" s="246"/>
      <c r="AD68" s="246"/>
      <c r="AE68" s="695">
        <f>data3!L4</f>
        <v>0</v>
      </c>
      <c r="AF68" s="695"/>
      <c r="AG68" s="695"/>
      <c r="AH68" s="695"/>
      <c r="AI68" s="695"/>
      <c r="AJ68" s="695"/>
      <c r="AK68" s="695"/>
      <c r="AL68" s="249"/>
      <c r="AM68" s="249"/>
      <c r="AN68" s="249"/>
      <c r="AO68" s="697" t="str">
        <f>IF(data3!BS$2="","",data3!BS$2)</f>
        <v/>
      </c>
      <c r="AP68" s="697"/>
      <c r="AQ68" s="248"/>
      <c r="AR68" s="249"/>
      <c r="AS68" s="692" t="str">
        <f>IF(data3!CM$2="","",data3!CM$2)</f>
        <v/>
      </c>
      <c r="AT68" s="692"/>
      <c r="AU68" s="692"/>
      <c r="AV68" s="692"/>
      <c r="AW68" s="692"/>
      <c r="AX68" s="692"/>
      <c r="AY68" s="692"/>
      <c r="AZ68" s="692"/>
      <c r="BA68" s="696">
        <f>data3!DD2</f>
        <v>0</v>
      </c>
      <c r="BB68" s="696"/>
      <c r="BC68" s="696"/>
      <c r="BD68" s="696"/>
      <c r="BE68" s="696"/>
      <c r="BG68" s="250"/>
      <c r="BH68" s="250"/>
      <c r="BI68" s="708">
        <f>data3!AD4</f>
        <v>0</v>
      </c>
      <c r="BJ68" s="708"/>
      <c r="BK68" s="708"/>
      <c r="BL68" s="708"/>
      <c r="BM68" s="708"/>
      <c r="BN68" s="708"/>
      <c r="BO68" s="708"/>
      <c r="CS68" s="262"/>
      <c r="CT68" s="262"/>
      <c r="CU68" s="262"/>
      <c r="CV68" s="264"/>
      <c r="CW68" s="264"/>
      <c r="CX68" s="264"/>
      <c r="CY68" s="264"/>
      <c r="CZ68" s="264"/>
      <c r="DA68" s="264"/>
      <c r="DB68" s="264"/>
      <c r="DC68" s="264"/>
      <c r="DD68" s="264"/>
      <c r="DE68" s="264"/>
      <c r="DF68" s="264"/>
      <c r="DG68" s="264"/>
      <c r="DH68" s="264"/>
      <c r="DI68" s="264"/>
      <c r="DJ68" s="264"/>
      <c r="DK68" s="264"/>
      <c r="DL68" s="264"/>
      <c r="DM68" s="264"/>
      <c r="DN68" s="264"/>
      <c r="DO68" s="264"/>
      <c r="DP68" s="264"/>
      <c r="DQ68" s="264"/>
      <c r="DR68" s="264"/>
      <c r="DS68" s="264"/>
      <c r="DV68" s="17"/>
    </row>
    <row r="69" spans="11:126" ht="3" customHeight="1">
      <c r="K69" s="700"/>
      <c r="L69" s="693"/>
      <c r="M69" s="693"/>
      <c r="N69" s="244"/>
      <c r="O69" s="692"/>
      <c r="P69" s="692"/>
      <c r="Q69" s="692"/>
      <c r="R69" s="692"/>
      <c r="S69" s="692"/>
      <c r="T69" s="692"/>
      <c r="U69" s="692"/>
      <c r="V69" s="246"/>
      <c r="W69" s="692"/>
      <c r="X69" s="692"/>
      <c r="Y69" s="692"/>
      <c r="Z69" s="692"/>
      <c r="AA69" s="692"/>
      <c r="AB69" s="692"/>
      <c r="AC69" s="246"/>
      <c r="AD69" s="246"/>
      <c r="AE69" s="695"/>
      <c r="AF69" s="695"/>
      <c r="AG69" s="695"/>
      <c r="AH69" s="695"/>
      <c r="AI69" s="695"/>
      <c r="AJ69" s="695"/>
      <c r="AK69" s="695"/>
      <c r="AL69" s="249"/>
      <c r="AM69" s="249"/>
      <c r="AN69" s="249"/>
      <c r="AO69" s="697"/>
      <c r="AP69" s="697"/>
      <c r="AQ69" s="248"/>
      <c r="AR69" s="249"/>
      <c r="AS69" s="692"/>
      <c r="AT69" s="692"/>
      <c r="AU69" s="692"/>
      <c r="AV69" s="692"/>
      <c r="AW69" s="692"/>
      <c r="AX69" s="692"/>
      <c r="AY69" s="692"/>
      <c r="AZ69" s="692"/>
      <c r="BA69" s="696"/>
      <c r="BB69" s="696"/>
      <c r="BC69" s="696"/>
      <c r="BD69" s="696"/>
      <c r="BE69" s="696"/>
      <c r="BG69" s="250"/>
      <c r="BH69" s="250"/>
      <c r="BI69" s="708"/>
      <c r="BJ69" s="708"/>
      <c r="BK69" s="708"/>
      <c r="BL69" s="708"/>
      <c r="BM69" s="708"/>
      <c r="BN69" s="708"/>
      <c r="BO69" s="708"/>
      <c r="CS69" s="687">
        <f>data5!D2</f>
        <v>0</v>
      </c>
      <c r="CT69" s="687"/>
      <c r="CU69" s="687"/>
      <c r="CV69" s="687"/>
      <c r="CW69" s="687"/>
      <c r="CX69" s="687"/>
      <c r="CY69" s="687"/>
      <c r="CZ69" s="687"/>
      <c r="DA69" s="687"/>
      <c r="DB69" s="687"/>
      <c r="DC69" s="687"/>
      <c r="DD69" s="264"/>
      <c r="DE69" s="264"/>
      <c r="DF69" s="264"/>
      <c r="DG69" s="264"/>
      <c r="DH69" s="264"/>
      <c r="DI69" s="264"/>
      <c r="DJ69" s="687">
        <f>data5!U2</f>
        <v>0</v>
      </c>
      <c r="DK69" s="687"/>
      <c r="DL69" s="687"/>
      <c r="DM69" s="687"/>
      <c r="DN69" s="687"/>
      <c r="DO69" s="687"/>
      <c r="DP69" s="687"/>
      <c r="DQ69" s="687"/>
      <c r="DR69" s="687"/>
      <c r="DS69" s="687"/>
      <c r="DV69" s="17"/>
    </row>
    <row r="70" spans="11:126" ht="3" customHeight="1">
      <c r="K70" s="700"/>
      <c r="L70" s="693"/>
      <c r="M70" s="693"/>
      <c r="N70" s="244"/>
      <c r="O70" s="692"/>
      <c r="P70" s="692"/>
      <c r="Q70" s="692"/>
      <c r="R70" s="692"/>
      <c r="S70" s="692"/>
      <c r="T70" s="692"/>
      <c r="U70" s="692"/>
      <c r="V70" s="246"/>
      <c r="W70" s="692"/>
      <c r="X70" s="692"/>
      <c r="Y70" s="692"/>
      <c r="Z70" s="692"/>
      <c r="AA70" s="692"/>
      <c r="AB70" s="692"/>
      <c r="AC70" s="246"/>
      <c r="AD70" s="246"/>
      <c r="AE70" s="695"/>
      <c r="AF70" s="695"/>
      <c r="AG70" s="695"/>
      <c r="AH70" s="695"/>
      <c r="AI70" s="695"/>
      <c r="AJ70" s="695"/>
      <c r="AK70" s="695"/>
      <c r="AL70" s="249"/>
      <c r="AM70" s="249"/>
      <c r="AN70" s="249"/>
      <c r="AO70" s="697"/>
      <c r="AP70" s="697"/>
      <c r="AQ70" s="248"/>
      <c r="AR70" s="249"/>
      <c r="AS70" s="692"/>
      <c r="AT70" s="692"/>
      <c r="AU70" s="692"/>
      <c r="AV70" s="692"/>
      <c r="AW70" s="692"/>
      <c r="AX70" s="692"/>
      <c r="AY70" s="692"/>
      <c r="AZ70" s="692"/>
      <c r="BA70" s="696"/>
      <c r="BB70" s="696"/>
      <c r="BC70" s="696"/>
      <c r="BD70" s="696"/>
      <c r="BE70" s="696"/>
      <c r="BG70" s="250"/>
      <c r="BH70" s="250"/>
      <c r="BI70" s="708"/>
      <c r="BJ70" s="708"/>
      <c r="BK70" s="708"/>
      <c r="BL70" s="708"/>
      <c r="BM70" s="708"/>
      <c r="BN70" s="708"/>
      <c r="BO70" s="708"/>
      <c r="CS70" s="687"/>
      <c r="CT70" s="687"/>
      <c r="CU70" s="687"/>
      <c r="CV70" s="687"/>
      <c r="CW70" s="687"/>
      <c r="CX70" s="687"/>
      <c r="CY70" s="687"/>
      <c r="CZ70" s="687"/>
      <c r="DA70" s="687"/>
      <c r="DB70" s="687"/>
      <c r="DC70" s="687"/>
      <c r="DD70" s="264"/>
      <c r="DE70" s="264"/>
      <c r="DF70" s="264"/>
      <c r="DG70" s="264"/>
      <c r="DH70" s="264"/>
      <c r="DI70" s="264"/>
      <c r="DJ70" s="687"/>
      <c r="DK70" s="687"/>
      <c r="DL70" s="687"/>
      <c r="DM70" s="687"/>
      <c r="DN70" s="687"/>
      <c r="DO70" s="687"/>
      <c r="DP70" s="687"/>
      <c r="DQ70" s="687"/>
      <c r="DR70" s="687"/>
      <c r="DS70" s="687"/>
      <c r="DV70" s="17"/>
    </row>
    <row r="71" spans="11:126" ht="3.75" customHeight="1">
      <c r="K71" s="287"/>
      <c r="L71" s="244"/>
      <c r="M71" s="244"/>
      <c r="N71" s="244"/>
      <c r="O71" s="246"/>
      <c r="P71" s="246"/>
      <c r="Q71" s="246"/>
      <c r="R71" s="246"/>
      <c r="S71" s="246"/>
      <c r="T71" s="246"/>
      <c r="U71" s="246"/>
      <c r="V71" s="246"/>
      <c r="W71" s="246"/>
      <c r="X71" s="246"/>
      <c r="Y71" s="246"/>
      <c r="Z71" s="246"/>
      <c r="AA71" s="246"/>
      <c r="AB71" s="246"/>
      <c r="AC71" s="246"/>
      <c r="AD71" s="246"/>
      <c r="AE71" s="251"/>
      <c r="AF71" s="251"/>
      <c r="AG71" s="251"/>
      <c r="AH71" s="251"/>
      <c r="AI71" s="251"/>
      <c r="AJ71" s="251"/>
      <c r="AK71" s="251"/>
      <c r="AL71" s="249"/>
      <c r="AM71" s="249"/>
      <c r="AN71" s="249"/>
      <c r="AO71" s="248"/>
      <c r="AP71" s="248"/>
      <c r="AQ71" s="248"/>
      <c r="AR71" s="249"/>
      <c r="AS71" s="246"/>
      <c r="AT71" s="246"/>
      <c r="AU71" s="246"/>
      <c r="AV71" s="246"/>
      <c r="AW71" s="246"/>
      <c r="AX71" s="246"/>
      <c r="AY71" s="246"/>
      <c r="AZ71" s="246"/>
      <c r="BA71" s="276"/>
      <c r="BB71" s="276"/>
      <c r="BC71" s="276"/>
      <c r="BD71" s="276"/>
      <c r="BE71" s="276"/>
      <c r="BG71" s="250"/>
      <c r="BH71" s="250"/>
      <c r="BI71" s="257"/>
      <c r="BJ71" s="257"/>
      <c r="BK71" s="257"/>
      <c r="BL71" s="257"/>
      <c r="BM71" s="257"/>
      <c r="BN71" s="257"/>
      <c r="BO71" s="257"/>
      <c r="CS71" s="687"/>
      <c r="CT71" s="687"/>
      <c r="CU71" s="687"/>
      <c r="CV71" s="687"/>
      <c r="CW71" s="687"/>
      <c r="CX71" s="687"/>
      <c r="CY71" s="687"/>
      <c r="CZ71" s="687"/>
      <c r="DA71" s="687"/>
      <c r="DB71" s="687"/>
      <c r="DC71" s="687"/>
      <c r="DD71" s="264"/>
      <c r="DE71" s="264"/>
      <c r="DF71" s="264"/>
      <c r="DG71" s="264"/>
      <c r="DH71" s="264"/>
      <c r="DI71" s="264"/>
      <c r="DJ71" s="687"/>
      <c r="DK71" s="687"/>
      <c r="DL71" s="687"/>
      <c r="DM71" s="687"/>
      <c r="DN71" s="687"/>
      <c r="DO71" s="687"/>
      <c r="DP71" s="687"/>
      <c r="DQ71" s="687"/>
      <c r="DR71" s="687"/>
      <c r="DS71" s="687"/>
      <c r="DV71" s="17"/>
    </row>
    <row r="72" spans="11:126" ht="3" customHeight="1">
      <c r="K72" s="286"/>
      <c r="L72" s="245"/>
      <c r="M72" s="244"/>
      <c r="N72" s="244"/>
      <c r="O72" s="244"/>
      <c r="P72" s="244"/>
      <c r="Q72" s="246"/>
      <c r="R72" s="246"/>
      <c r="S72" s="246"/>
      <c r="T72" s="246"/>
      <c r="U72" s="246"/>
      <c r="V72" s="246"/>
      <c r="W72" s="246"/>
      <c r="X72" s="249"/>
      <c r="Y72" s="246"/>
      <c r="Z72" s="246"/>
      <c r="AA72" s="246"/>
      <c r="AB72" s="246"/>
      <c r="AC72" s="246"/>
      <c r="AD72" s="246"/>
      <c r="AE72" s="246"/>
      <c r="AF72" s="246"/>
      <c r="AG72" s="251"/>
      <c r="AH72" s="251"/>
      <c r="AI72" s="251"/>
      <c r="AJ72" s="251"/>
      <c r="AK72" s="251"/>
      <c r="AL72" s="251"/>
      <c r="AM72" s="251"/>
      <c r="AN72" s="251"/>
      <c r="AO72" s="249"/>
      <c r="AP72" s="249"/>
      <c r="AQ72" s="248"/>
      <c r="AR72" s="248"/>
      <c r="AS72" s="248"/>
      <c r="AT72" s="249"/>
      <c r="AU72" s="246"/>
      <c r="AV72" s="246"/>
      <c r="AW72" s="246"/>
      <c r="AX72" s="246"/>
      <c r="AY72" s="246"/>
      <c r="AZ72" s="246"/>
      <c r="BA72" s="283"/>
      <c r="BB72" s="278"/>
      <c r="BC72" s="276"/>
      <c r="BD72" s="276"/>
      <c r="BE72" s="276"/>
      <c r="BG72" s="250"/>
      <c r="BH72" s="250"/>
      <c r="BI72" s="257"/>
      <c r="BJ72" s="257"/>
      <c r="BK72" s="257"/>
      <c r="BL72" s="257"/>
      <c r="BM72" s="257"/>
      <c r="BN72" s="257"/>
      <c r="BO72" s="257"/>
      <c r="DD72" s="264"/>
      <c r="DE72" s="264"/>
      <c r="DF72" s="264"/>
      <c r="DG72" s="264"/>
      <c r="DH72" s="264"/>
      <c r="DI72" s="264"/>
      <c r="DJ72" s="264"/>
      <c r="DK72" s="264"/>
      <c r="DV72" s="17"/>
    </row>
    <row r="73" spans="11:126" ht="3" customHeight="1">
      <c r="K73" s="286"/>
      <c r="L73" s="245"/>
      <c r="M73" s="253"/>
      <c r="N73" s="253"/>
      <c r="O73" s="253"/>
      <c r="P73" s="253"/>
      <c r="Q73" s="249"/>
      <c r="R73" s="249"/>
      <c r="S73" s="249"/>
      <c r="T73" s="249"/>
      <c r="U73" s="249"/>
      <c r="V73" s="249"/>
      <c r="W73" s="249"/>
      <c r="X73" s="249"/>
      <c r="Y73" s="249"/>
      <c r="Z73" s="249"/>
      <c r="AA73" s="249"/>
      <c r="AB73" s="249"/>
      <c r="AC73" s="249"/>
      <c r="AD73" s="249"/>
      <c r="AE73" s="249"/>
      <c r="AF73" s="249"/>
      <c r="AG73" s="254"/>
      <c r="AH73" s="254"/>
      <c r="AI73" s="254"/>
      <c r="AJ73" s="254"/>
      <c r="AK73" s="254"/>
      <c r="AL73" s="254"/>
      <c r="AM73" s="254"/>
      <c r="AN73" s="254"/>
      <c r="AO73" s="249"/>
      <c r="AP73" s="249"/>
      <c r="AQ73" s="255"/>
      <c r="AR73" s="255"/>
      <c r="AS73" s="255"/>
      <c r="AT73" s="249"/>
      <c r="AU73" s="249"/>
      <c r="AV73" s="249"/>
      <c r="AW73" s="249"/>
      <c r="AX73" s="249"/>
      <c r="AY73" s="249"/>
      <c r="AZ73" s="249"/>
      <c r="BA73" s="278"/>
      <c r="BB73" s="278"/>
      <c r="BC73" s="281"/>
      <c r="BD73" s="281"/>
      <c r="BE73" s="281"/>
      <c r="BG73" s="250"/>
      <c r="BH73" s="250"/>
      <c r="BI73" s="256"/>
      <c r="BJ73" s="256"/>
      <c r="BK73" s="256"/>
      <c r="BL73" s="256"/>
      <c r="BM73" s="256"/>
      <c r="BN73" s="256"/>
      <c r="BO73" s="256"/>
      <c r="CS73" s="686">
        <f>IF(data2!B2="要",data5!E2,"")</f>
        <v>0</v>
      </c>
      <c r="CT73" s="686"/>
      <c r="CU73" s="686"/>
      <c r="CV73" s="686"/>
      <c r="CW73" s="686"/>
      <c r="CX73" s="686"/>
      <c r="CY73" s="686"/>
      <c r="CZ73" s="686"/>
      <c r="DA73" s="686"/>
      <c r="DB73" s="686"/>
      <c r="DC73" s="686"/>
      <c r="DD73" s="263"/>
      <c r="DE73" s="263"/>
      <c r="DF73" s="263"/>
      <c r="DG73" s="263"/>
      <c r="DH73" s="263"/>
      <c r="DI73" s="263"/>
      <c r="DJ73" s="263"/>
      <c r="DK73" s="263"/>
      <c r="DL73" s="263"/>
      <c r="DM73" s="263"/>
      <c r="DN73" s="263"/>
      <c r="DO73" s="263"/>
      <c r="DP73" s="263"/>
      <c r="DQ73" s="263"/>
    </row>
    <row r="74" spans="11:126" ht="3" customHeight="1">
      <c r="K74" s="288"/>
      <c r="L74" s="253"/>
      <c r="M74" s="253"/>
      <c r="N74" s="253"/>
      <c r="O74" s="249"/>
      <c r="P74" s="249"/>
      <c r="Q74" s="249"/>
      <c r="R74" s="249"/>
      <c r="S74" s="249"/>
      <c r="T74" s="249"/>
      <c r="U74" s="249"/>
      <c r="V74" s="249"/>
      <c r="W74" s="249"/>
      <c r="X74" s="249"/>
      <c r="Y74" s="249"/>
      <c r="Z74" s="249"/>
      <c r="AA74" s="249"/>
      <c r="AB74" s="249"/>
      <c r="AC74" s="249"/>
      <c r="AD74" s="249"/>
      <c r="AE74" s="254"/>
      <c r="AF74" s="254"/>
      <c r="AG74" s="254"/>
      <c r="AH74" s="254"/>
      <c r="AI74" s="254"/>
      <c r="AJ74" s="254"/>
      <c r="AK74" s="254"/>
      <c r="AL74" s="249"/>
      <c r="AM74" s="249"/>
      <c r="AN74" s="249"/>
      <c r="AO74" s="255"/>
      <c r="AP74" s="255"/>
      <c r="AQ74" s="255"/>
      <c r="AR74" s="249"/>
      <c r="AS74" s="249"/>
      <c r="AT74" s="249"/>
      <c r="AU74" s="249"/>
      <c r="AV74" s="249"/>
      <c r="AW74" s="249"/>
      <c r="AX74" s="249"/>
      <c r="AY74" s="249"/>
      <c r="AZ74" s="249"/>
      <c r="BA74" s="281"/>
      <c r="BB74" s="281"/>
      <c r="BC74" s="281"/>
      <c r="BD74" s="281"/>
      <c r="BE74" s="282"/>
      <c r="BG74" s="250"/>
      <c r="BH74" s="250"/>
      <c r="BI74" s="256"/>
      <c r="BJ74" s="256"/>
      <c r="BK74" s="256"/>
      <c r="BL74" s="256"/>
      <c r="BM74" s="256"/>
      <c r="BN74" s="256"/>
      <c r="BO74" s="256"/>
      <c r="CS74" s="686"/>
      <c r="CT74" s="686"/>
      <c r="CU74" s="686"/>
      <c r="CV74" s="686"/>
      <c r="CW74" s="686"/>
      <c r="CX74" s="686"/>
      <c r="CY74" s="686"/>
      <c r="CZ74" s="686"/>
      <c r="DA74" s="686"/>
      <c r="DB74" s="686"/>
      <c r="DC74" s="686"/>
      <c r="DD74" s="263"/>
      <c r="DE74" s="263"/>
      <c r="DF74" s="263"/>
      <c r="DG74" s="263"/>
      <c r="DH74" s="263"/>
      <c r="DI74" s="263"/>
      <c r="DJ74" s="263"/>
      <c r="DK74" s="263"/>
      <c r="DL74" s="263"/>
      <c r="DM74" s="263"/>
      <c r="DN74" s="263"/>
      <c r="DO74" s="263"/>
      <c r="DP74" s="263"/>
      <c r="DQ74" s="263"/>
    </row>
    <row r="75" spans="11:126" ht="3" customHeight="1">
      <c r="K75" s="288"/>
      <c r="L75" s="253"/>
      <c r="M75" s="253"/>
      <c r="N75" s="253"/>
      <c r="O75" s="247"/>
      <c r="P75" s="247"/>
      <c r="Q75" s="247"/>
      <c r="R75" s="247"/>
      <c r="S75" s="247"/>
      <c r="T75" s="247"/>
      <c r="U75" s="247"/>
      <c r="V75" s="246"/>
      <c r="W75" s="249"/>
      <c r="X75" s="249"/>
      <c r="Y75" s="249"/>
      <c r="Z75" s="249"/>
      <c r="AA75" s="249"/>
      <c r="AB75" s="249"/>
      <c r="AC75" s="249"/>
      <c r="AD75" s="249"/>
      <c r="AE75" s="254"/>
      <c r="AF75" s="254"/>
      <c r="AG75" s="254"/>
      <c r="AH75" s="254"/>
      <c r="AI75" s="254"/>
      <c r="AJ75" s="254"/>
      <c r="AK75" s="254"/>
      <c r="AL75" s="249"/>
      <c r="AM75" s="249"/>
      <c r="AN75" s="249"/>
      <c r="AO75" s="255"/>
      <c r="AP75" s="255"/>
      <c r="AQ75" s="255"/>
      <c r="AR75" s="249"/>
      <c r="AS75" s="249"/>
      <c r="AT75" s="249"/>
      <c r="AU75" s="249"/>
      <c r="AV75" s="249"/>
      <c r="AW75" s="249"/>
      <c r="AX75" s="249"/>
      <c r="AY75" s="249"/>
      <c r="AZ75" s="249"/>
      <c r="BA75" s="281"/>
      <c r="BB75" s="281"/>
      <c r="BC75" s="281"/>
      <c r="BD75" s="281"/>
      <c r="BE75" s="282"/>
      <c r="BG75" s="250"/>
      <c r="BH75" s="250"/>
      <c r="BI75" s="256"/>
      <c r="BJ75" s="256"/>
      <c r="BK75" s="256"/>
      <c r="BL75" s="256"/>
      <c r="BM75" s="256"/>
      <c r="BN75" s="256"/>
      <c r="BO75" s="256"/>
      <c r="CS75" s="686"/>
      <c r="CT75" s="686"/>
      <c r="CU75" s="686"/>
      <c r="CV75" s="686"/>
      <c r="CW75" s="686"/>
      <c r="CX75" s="686"/>
      <c r="CY75" s="686"/>
      <c r="CZ75" s="686"/>
      <c r="DA75" s="686"/>
      <c r="DB75" s="686"/>
      <c r="DC75" s="686"/>
      <c r="DD75" s="263"/>
      <c r="DE75" s="263"/>
      <c r="DF75" s="263"/>
      <c r="DG75" s="263"/>
      <c r="DH75" s="263"/>
      <c r="DI75" s="263"/>
    </row>
    <row r="76" spans="11:126" ht="3" customHeight="1">
      <c r="K76" s="288"/>
      <c r="L76" s="253"/>
      <c r="M76" s="253"/>
      <c r="N76" s="253"/>
      <c r="O76" s="247"/>
      <c r="P76" s="247"/>
      <c r="Q76" s="247"/>
      <c r="R76" s="247"/>
      <c r="S76" s="247"/>
      <c r="T76" s="247"/>
      <c r="U76" s="247"/>
      <c r="V76" s="246"/>
      <c r="W76" s="249"/>
      <c r="X76" s="249"/>
      <c r="Y76" s="249"/>
      <c r="Z76" s="249"/>
      <c r="AA76" s="249"/>
      <c r="AB76" s="249"/>
      <c r="AC76" s="249"/>
      <c r="AD76" s="249"/>
      <c r="AE76" s="254"/>
      <c r="AF76" s="254"/>
      <c r="AG76" s="254"/>
      <c r="AH76" s="254"/>
      <c r="AI76" s="254"/>
      <c r="AJ76" s="254"/>
      <c r="AK76" s="254"/>
      <c r="AL76" s="249"/>
      <c r="AM76" s="249"/>
      <c r="AN76" s="249"/>
      <c r="AO76" s="255"/>
      <c r="AP76" s="255"/>
      <c r="AQ76" s="255"/>
      <c r="AR76" s="249"/>
      <c r="AS76" s="249"/>
      <c r="AT76" s="249"/>
      <c r="AU76" s="249"/>
      <c r="AV76" s="249"/>
      <c r="AW76" s="249"/>
      <c r="AX76" s="249"/>
      <c r="AY76" s="249"/>
      <c r="AZ76" s="249"/>
      <c r="BA76" s="281"/>
      <c r="BB76" s="281"/>
      <c r="BC76" s="281"/>
      <c r="BD76" s="281"/>
      <c r="BE76" s="282"/>
      <c r="BG76" s="250"/>
      <c r="BH76" s="250"/>
      <c r="BI76" s="256"/>
      <c r="BJ76" s="256"/>
      <c r="BK76" s="256"/>
      <c r="BL76" s="256"/>
      <c r="BM76" s="256"/>
      <c r="BN76" s="256"/>
      <c r="BO76" s="256"/>
      <c r="DD76" s="263"/>
      <c r="DE76" s="263"/>
      <c r="DF76" s="263"/>
      <c r="DG76" s="263"/>
      <c r="DH76" s="263"/>
      <c r="DI76" s="262"/>
    </row>
    <row r="77" spans="11:126" ht="3" customHeight="1">
      <c r="K77" s="288"/>
      <c r="L77" s="253"/>
      <c r="M77" s="253"/>
      <c r="N77" s="253"/>
      <c r="O77" s="249"/>
      <c r="P77" s="249"/>
      <c r="Q77" s="249"/>
      <c r="R77" s="249"/>
      <c r="S77" s="249"/>
      <c r="T77" s="249"/>
      <c r="U77" s="249"/>
      <c r="V77" s="249"/>
      <c r="W77" s="249"/>
      <c r="X77" s="249"/>
      <c r="Y77" s="249"/>
      <c r="Z77" s="249"/>
      <c r="AA77" s="249"/>
      <c r="AB77" s="249"/>
      <c r="AC77" s="249"/>
      <c r="AD77" s="249"/>
      <c r="AE77" s="254"/>
      <c r="AF77" s="254"/>
      <c r="AG77" s="254"/>
      <c r="AH77" s="254"/>
      <c r="AI77" s="254"/>
      <c r="AJ77" s="254"/>
      <c r="AK77" s="254"/>
      <c r="AL77" s="249"/>
      <c r="AM77" s="249"/>
      <c r="AN77" s="249"/>
      <c r="AO77" s="255"/>
      <c r="AP77" s="255"/>
      <c r="AQ77" s="255"/>
      <c r="AR77" s="249"/>
      <c r="AS77" s="249"/>
      <c r="AT77" s="249"/>
      <c r="AU77" s="249"/>
      <c r="AV77" s="249"/>
      <c r="AW77" s="249"/>
      <c r="AX77" s="249"/>
      <c r="AY77" s="249"/>
      <c r="AZ77" s="249"/>
      <c r="BA77" s="281"/>
      <c r="BB77" s="281"/>
      <c r="BC77" s="281"/>
      <c r="BD77" s="281"/>
      <c r="BE77" s="282"/>
      <c r="BG77" s="250"/>
      <c r="BH77" s="250"/>
      <c r="BI77" s="256"/>
      <c r="BJ77" s="256"/>
      <c r="BK77" s="256"/>
      <c r="BL77" s="256"/>
      <c r="BM77" s="256"/>
      <c r="BN77" s="256"/>
      <c r="BO77" s="256"/>
      <c r="CS77" s="265"/>
      <c r="CT77" s="265"/>
      <c r="CU77" s="265"/>
      <c r="CV77" s="265"/>
      <c r="CW77" s="265"/>
      <c r="CX77" s="265"/>
      <c r="CY77" s="265"/>
      <c r="CZ77" s="265"/>
      <c r="DA77" s="265"/>
      <c r="DB77" s="265"/>
      <c r="DC77" s="265"/>
      <c r="DD77" s="263"/>
      <c r="DE77" s="263"/>
      <c r="DF77" s="263"/>
      <c r="DG77" s="263"/>
      <c r="DH77" s="263"/>
      <c r="DI77" s="262"/>
      <c r="DR77" s="14"/>
      <c r="DS77" s="17"/>
    </row>
    <row r="78" spans="11:126" ht="3" customHeight="1">
      <c r="K78" s="700" t="str">
        <f>data3!F2</f>
        <v>5</v>
      </c>
      <c r="L78" s="693">
        <f>data3!V2</f>
        <v>0</v>
      </c>
      <c r="M78" s="693"/>
      <c r="N78" s="244"/>
      <c r="O78" s="692" t="str">
        <f>IF(data3!AL$2="","",data3!AL$2)</f>
        <v/>
      </c>
      <c r="P78" s="692"/>
      <c r="Q78" s="692"/>
      <c r="R78" s="692"/>
      <c r="S78" s="692"/>
      <c r="T78" s="692"/>
      <c r="U78" s="692"/>
      <c r="V78" s="246"/>
      <c r="W78" s="692" t="str">
        <f>IF(data3!BC$2="","",data3!BC$2)</f>
        <v/>
      </c>
      <c r="X78" s="692" t="e">
        <f>data3!#REF!</f>
        <v>#REF!</v>
      </c>
      <c r="Y78" s="692"/>
      <c r="Z78" s="692"/>
      <c r="AA78" s="692"/>
      <c r="AB78" s="692"/>
      <c r="AC78" s="246"/>
      <c r="AD78" s="246"/>
      <c r="AE78" s="695">
        <f>data3!M4</f>
        <v>0</v>
      </c>
      <c r="AF78" s="695"/>
      <c r="AG78" s="695"/>
      <c r="AH78" s="695"/>
      <c r="AI78" s="695"/>
      <c r="AJ78" s="695"/>
      <c r="AK78" s="695"/>
      <c r="AL78" s="249"/>
      <c r="AM78" s="249"/>
      <c r="AN78" s="249"/>
      <c r="AO78" s="697" t="str">
        <f>IF(data3!BT$2="","",data3!BT$2)</f>
        <v/>
      </c>
      <c r="AP78" s="697"/>
      <c r="AQ78" s="248"/>
      <c r="AR78" s="249"/>
      <c r="AS78" s="692" t="str">
        <f>IF(data3!CN$2="","",data3!CN$2)</f>
        <v/>
      </c>
      <c r="AT78" s="692"/>
      <c r="AU78" s="692"/>
      <c r="AV78" s="692"/>
      <c r="AW78" s="692"/>
      <c r="AX78" s="692"/>
      <c r="AY78" s="692"/>
      <c r="AZ78" s="692"/>
      <c r="BA78" s="696">
        <f>data3!DE2</f>
        <v>0</v>
      </c>
      <c r="BB78" s="696"/>
      <c r="BC78" s="696"/>
      <c r="BD78" s="696"/>
      <c r="BE78" s="696"/>
      <c r="BG78" s="250"/>
      <c r="BH78" s="250"/>
      <c r="BI78" s="708">
        <f>data3!AE4</f>
        <v>0</v>
      </c>
      <c r="BJ78" s="708"/>
      <c r="BK78" s="708"/>
      <c r="BL78" s="708"/>
      <c r="BM78" s="708"/>
      <c r="BN78" s="708"/>
      <c r="BO78" s="708"/>
      <c r="CS78" s="265"/>
      <c r="CT78" s="265"/>
      <c r="CU78" s="265"/>
      <c r="CV78" s="265"/>
      <c r="CW78" s="265"/>
      <c r="CX78" s="265"/>
      <c r="CY78" s="265"/>
      <c r="CZ78" s="265"/>
      <c r="DA78" s="265"/>
      <c r="DB78" s="265"/>
      <c r="DC78" s="265"/>
      <c r="DD78" s="263"/>
      <c r="DE78" s="263"/>
      <c r="DF78" s="263"/>
      <c r="DG78" s="263"/>
      <c r="DH78" s="263"/>
      <c r="DI78" s="262"/>
    </row>
    <row r="79" spans="11:126" ht="3" customHeight="1">
      <c r="K79" s="700"/>
      <c r="L79" s="693"/>
      <c r="M79" s="693"/>
      <c r="N79" s="244"/>
      <c r="O79" s="692"/>
      <c r="P79" s="692"/>
      <c r="Q79" s="692"/>
      <c r="R79" s="692"/>
      <c r="S79" s="692"/>
      <c r="T79" s="692"/>
      <c r="U79" s="692"/>
      <c r="V79" s="246"/>
      <c r="W79" s="692"/>
      <c r="X79" s="692"/>
      <c r="Y79" s="692"/>
      <c r="Z79" s="692"/>
      <c r="AA79" s="692"/>
      <c r="AB79" s="692"/>
      <c r="AC79" s="246"/>
      <c r="AD79" s="246"/>
      <c r="AE79" s="695"/>
      <c r="AF79" s="695"/>
      <c r="AG79" s="695"/>
      <c r="AH79" s="695"/>
      <c r="AI79" s="695"/>
      <c r="AJ79" s="695"/>
      <c r="AK79" s="695"/>
      <c r="AL79" s="249"/>
      <c r="AM79" s="249"/>
      <c r="AN79" s="249"/>
      <c r="AO79" s="697"/>
      <c r="AP79" s="697"/>
      <c r="AQ79" s="248"/>
      <c r="AR79" s="249"/>
      <c r="AS79" s="692"/>
      <c r="AT79" s="692"/>
      <c r="AU79" s="692"/>
      <c r="AV79" s="692"/>
      <c r="AW79" s="692"/>
      <c r="AX79" s="692"/>
      <c r="AY79" s="692"/>
      <c r="AZ79" s="692"/>
      <c r="BA79" s="696"/>
      <c r="BB79" s="696"/>
      <c r="BC79" s="696"/>
      <c r="BD79" s="696"/>
      <c r="BE79" s="696"/>
      <c r="BG79" s="250"/>
      <c r="BH79" s="250"/>
      <c r="BI79" s="708"/>
      <c r="BJ79" s="708"/>
      <c r="BK79" s="708"/>
      <c r="BL79" s="708"/>
      <c r="BM79" s="708"/>
      <c r="BN79" s="708"/>
      <c r="BO79" s="708"/>
      <c r="CS79" s="265"/>
      <c r="CT79" s="265"/>
      <c r="CU79" s="265"/>
      <c r="CV79" s="265"/>
      <c r="CW79" s="687">
        <f>data5!AC2</f>
        <v>0</v>
      </c>
      <c r="CX79" s="687"/>
      <c r="CY79" s="687"/>
      <c r="CZ79" s="687"/>
      <c r="DA79" s="687"/>
      <c r="DB79" s="687"/>
      <c r="DC79" s="687"/>
      <c r="DD79" s="263"/>
      <c r="DE79" s="263"/>
      <c r="DF79" s="263"/>
      <c r="DG79" s="263"/>
      <c r="DH79" s="263"/>
      <c r="DI79" s="262"/>
      <c r="DK79" s="704" t="str">
        <f>IF(CW79=0,"","〇")</f>
        <v/>
      </c>
      <c r="DL79" s="704"/>
      <c r="DM79" s="704"/>
      <c r="DN79" s="702" t="str">
        <f>IF(CW79=0,"〇","")</f>
        <v>〇</v>
      </c>
      <c r="DO79" s="702"/>
      <c r="DP79" s="702"/>
    </row>
    <row r="80" spans="11:126" ht="3" customHeight="1">
      <c r="K80" s="700"/>
      <c r="L80" s="693"/>
      <c r="M80" s="693"/>
      <c r="N80" s="244"/>
      <c r="O80" s="692"/>
      <c r="P80" s="692"/>
      <c r="Q80" s="692"/>
      <c r="R80" s="692"/>
      <c r="S80" s="692"/>
      <c r="T80" s="692"/>
      <c r="U80" s="692"/>
      <c r="V80" s="246"/>
      <c r="W80" s="692"/>
      <c r="X80" s="692"/>
      <c r="Y80" s="692"/>
      <c r="Z80" s="692"/>
      <c r="AA80" s="692"/>
      <c r="AB80" s="692"/>
      <c r="AC80" s="246"/>
      <c r="AD80" s="246"/>
      <c r="AE80" s="695"/>
      <c r="AF80" s="695"/>
      <c r="AG80" s="695"/>
      <c r="AH80" s="695"/>
      <c r="AI80" s="695"/>
      <c r="AJ80" s="695"/>
      <c r="AK80" s="695"/>
      <c r="AL80" s="249"/>
      <c r="AM80" s="249"/>
      <c r="AN80" s="249"/>
      <c r="AO80" s="697"/>
      <c r="AP80" s="697"/>
      <c r="AQ80" s="248"/>
      <c r="AR80" s="249"/>
      <c r="AS80" s="692"/>
      <c r="AT80" s="692"/>
      <c r="AU80" s="692"/>
      <c r="AV80" s="692"/>
      <c r="AW80" s="692"/>
      <c r="AX80" s="692"/>
      <c r="AY80" s="692"/>
      <c r="AZ80" s="692"/>
      <c r="BA80" s="696"/>
      <c r="BB80" s="696"/>
      <c r="BC80" s="696"/>
      <c r="BD80" s="696"/>
      <c r="BE80" s="696"/>
      <c r="BG80" s="250"/>
      <c r="BH80" s="250"/>
      <c r="BI80" s="708"/>
      <c r="BJ80" s="708"/>
      <c r="BK80" s="708"/>
      <c r="BL80" s="708"/>
      <c r="BM80" s="708"/>
      <c r="BN80" s="708"/>
      <c r="BO80" s="708"/>
      <c r="CW80" s="687"/>
      <c r="CX80" s="687"/>
      <c r="CY80" s="687"/>
      <c r="CZ80" s="687"/>
      <c r="DA80" s="687"/>
      <c r="DB80" s="687"/>
      <c r="DC80" s="687"/>
      <c r="DD80" s="263"/>
      <c r="DE80" s="263"/>
      <c r="DF80" s="263"/>
      <c r="DG80" s="263"/>
      <c r="DH80" s="263"/>
      <c r="DI80" s="262"/>
      <c r="DJ80" s="654"/>
      <c r="DK80" s="704"/>
      <c r="DL80" s="704"/>
      <c r="DM80" s="704"/>
      <c r="DN80" s="702"/>
      <c r="DO80" s="702"/>
      <c r="DP80" s="702"/>
    </row>
    <row r="81" spans="11:125" ht="3" customHeight="1">
      <c r="K81" s="287"/>
      <c r="L81" s="244"/>
      <c r="M81" s="244"/>
      <c r="N81" s="244"/>
      <c r="O81" s="246"/>
      <c r="P81" s="246"/>
      <c r="Q81" s="246"/>
      <c r="R81" s="246"/>
      <c r="S81" s="246"/>
      <c r="T81" s="246"/>
      <c r="U81" s="246"/>
      <c r="V81" s="246"/>
      <c r="W81" s="246"/>
      <c r="X81" s="246"/>
      <c r="Y81" s="246"/>
      <c r="Z81" s="246"/>
      <c r="AA81" s="246"/>
      <c r="AB81" s="246"/>
      <c r="AC81" s="246"/>
      <c r="AD81" s="246"/>
      <c r="AE81" s="251"/>
      <c r="AF81" s="251"/>
      <c r="AG81" s="251"/>
      <c r="AH81" s="251"/>
      <c r="AI81" s="251"/>
      <c r="AJ81" s="251"/>
      <c r="AK81" s="251"/>
      <c r="AL81" s="249"/>
      <c r="AM81" s="249"/>
      <c r="AN81" s="249"/>
      <c r="AO81" s="248"/>
      <c r="AP81" s="248"/>
      <c r="AQ81" s="248"/>
      <c r="AR81" s="249"/>
      <c r="AS81" s="246"/>
      <c r="AT81" s="246"/>
      <c r="AU81" s="246"/>
      <c r="AV81" s="246"/>
      <c r="AW81" s="246"/>
      <c r="AX81" s="246"/>
      <c r="AY81" s="246"/>
      <c r="AZ81" s="246"/>
      <c r="BA81" s="276"/>
      <c r="BB81" s="276"/>
      <c r="BC81" s="276"/>
      <c r="BD81" s="276"/>
      <c r="BE81" s="276"/>
      <c r="BG81" s="250"/>
      <c r="BH81" s="250"/>
      <c r="BI81" s="257"/>
      <c r="BJ81" s="257"/>
      <c r="BK81" s="257"/>
      <c r="BL81" s="257"/>
      <c r="BM81" s="257"/>
      <c r="BN81" s="257"/>
      <c r="BO81" s="257"/>
      <c r="CW81" s="687"/>
      <c r="CX81" s="687"/>
      <c r="CY81" s="687"/>
      <c r="CZ81" s="687"/>
      <c r="DA81" s="687"/>
      <c r="DB81" s="687"/>
      <c r="DC81" s="687"/>
      <c r="DD81" s="263"/>
      <c r="DE81" s="263"/>
      <c r="DF81" s="263"/>
      <c r="DG81" s="263"/>
      <c r="DH81" s="263"/>
      <c r="DI81" s="262"/>
      <c r="DJ81" s="654"/>
      <c r="DK81" s="704"/>
      <c r="DL81" s="704"/>
      <c r="DM81" s="704"/>
      <c r="DN81" s="702"/>
      <c r="DO81" s="702"/>
      <c r="DP81" s="702"/>
      <c r="DS81" s="14"/>
      <c r="DT81" s="14"/>
      <c r="DU81" s="17"/>
    </row>
    <row r="82" spans="11:125" ht="3" customHeight="1">
      <c r="K82" s="288"/>
      <c r="L82" s="253"/>
      <c r="M82" s="253"/>
      <c r="N82" s="253"/>
      <c r="O82" s="249"/>
      <c r="P82" s="249"/>
      <c r="Q82" s="249"/>
      <c r="R82" s="249"/>
      <c r="S82" s="249"/>
      <c r="T82" s="249"/>
      <c r="U82" s="249"/>
      <c r="V82" s="249"/>
      <c r="W82" s="249"/>
      <c r="X82" s="249"/>
      <c r="Y82" s="249"/>
      <c r="Z82" s="249"/>
      <c r="AA82" s="249"/>
      <c r="AB82" s="249"/>
      <c r="AC82" s="249"/>
      <c r="AD82" s="249"/>
      <c r="AE82" s="254"/>
      <c r="AF82" s="254"/>
      <c r="AG82" s="254"/>
      <c r="AH82" s="254"/>
      <c r="AI82" s="254"/>
      <c r="AJ82" s="254"/>
      <c r="AK82" s="254"/>
      <c r="AL82" s="249"/>
      <c r="AM82" s="249"/>
      <c r="AN82" s="249"/>
      <c r="AO82" s="255"/>
      <c r="AP82" s="255"/>
      <c r="AQ82" s="255"/>
      <c r="AR82" s="249"/>
      <c r="AS82" s="249"/>
      <c r="AT82" s="249"/>
      <c r="AU82" s="249"/>
      <c r="AV82" s="249"/>
      <c r="AW82" s="249"/>
      <c r="AX82" s="249"/>
      <c r="AY82" s="249"/>
      <c r="AZ82" s="249"/>
      <c r="BA82" s="281"/>
      <c r="BB82" s="281"/>
      <c r="BC82" s="281"/>
      <c r="BD82" s="281"/>
      <c r="BE82" s="282"/>
      <c r="BG82" s="250"/>
      <c r="BH82" s="250"/>
      <c r="BI82" s="256"/>
      <c r="BJ82" s="256"/>
      <c r="BK82" s="256"/>
      <c r="BL82" s="256"/>
      <c r="BM82" s="256"/>
      <c r="BN82" s="256"/>
      <c r="BO82" s="256"/>
      <c r="DD82" s="263"/>
      <c r="DE82" s="263"/>
      <c r="DF82" s="263"/>
      <c r="DG82" s="263"/>
      <c r="DH82" s="263"/>
      <c r="DI82" s="262"/>
      <c r="DJ82" s="654"/>
      <c r="DK82" s="704"/>
      <c r="DL82" s="704"/>
      <c r="DM82" s="704"/>
      <c r="DN82" s="702"/>
      <c r="DO82" s="702"/>
      <c r="DP82" s="702"/>
      <c r="DR82" s="14"/>
      <c r="DS82" s="14"/>
      <c r="DT82" s="17"/>
    </row>
    <row r="83" spans="11:125" ht="3" customHeight="1">
      <c r="K83" s="288"/>
      <c r="L83" s="253"/>
      <c r="M83" s="253"/>
      <c r="N83" s="253"/>
      <c r="O83" s="249"/>
      <c r="P83" s="249"/>
      <c r="Q83" s="249"/>
      <c r="R83" s="249"/>
      <c r="S83" s="249"/>
      <c r="T83" s="249"/>
      <c r="U83" s="249"/>
      <c r="V83" s="249"/>
      <c r="W83" s="249"/>
      <c r="X83" s="249"/>
      <c r="Y83" s="249"/>
      <c r="Z83" s="249"/>
      <c r="AA83" s="249"/>
      <c r="AB83" s="249"/>
      <c r="AC83" s="249"/>
      <c r="AD83" s="249"/>
      <c r="AE83" s="254"/>
      <c r="AF83" s="254"/>
      <c r="AG83" s="254"/>
      <c r="AH83" s="254"/>
      <c r="AI83" s="254"/>
      <c r="AJ83" s="254"/>
      <c r="AK83" s="254"/>
      <c r="AL83" s="249"/>
      <c r="AM83" s="249"/>
      <c r="AN83" s="249"/>
      <c r="AO83" s="255"/>
      <c r="AP83" s="255"/>
      <c r="AQ83" s="255"/>
      <c r="AR83" s="249"/>
      <c r="AS83" s="249"/>
      <c r="AT83" s="249"/>
      <c r="AU83" s="249"/>
      <c r="AV83" s="249"/>
      <c r="AW83" s="249"/>
      <c r="AX83" s="249"/>
      <c r="AY83" s="249"/>
      <c r="AZ83" s="249"/>
      <c r="BA83" s="281"/>
      <c r="BB83" s="281"/>
      <c r="BC83" s="281"/>
      <c r="BD83" s="281"/>
      <c r="BE83" s="282"/>
      <c r="BG83" s="250"/>
      <c r="BH83" s="250"/>
      <c r="BI83" s="256"/>
      <c r="BJ83" s="256"/>
      <c r="BK83" s="256"/>
      <c r="BL83" s="256"/>
      <c r="BM83" s="256"/>
      <c r="BN83" s="256"/>
      <c r="BO83" s="256"/>
      <c r="DD83" s="263"/>
      <c r="DE83" s="263"/>
      <c r="DF83" s="263"/>
      <c r="DG83" s="263"/>
      <c r="DH83" s="263"/>
      <c r="DI83" s="262"/>
      <c r="DJ83" s="262"/>
      <c r="DK83" s="593"/>
      <c r="DL83" s="593"/>
      <c r="DM83" s="593"/>
      <c r="DN83" s="593"/>
      <c r="DO83" s="594"/>
      <c r="DP83" s="594"/>
      <c r="DQ83" s="594"/>
      <c r="DR83" s="14"/>
      <c r="DS83" s="14"/>
      <c r="DT83" s="17"/>
    </row>
    <row r="84" spans="11:125" ht="3" customHeight="1">
      <c r="K84" s="288"/>
      <c r="L84" s="253"/>
      <c r="M84" s="253"/>
      <c r="N84" s="253"/>
      <c r="O84" s="249"/>
      <c r="P84" s="249"/>
      <c r="Q84" s="249"/>
      <c r="R84" s="249"/>
      <c r="S84" s="249"/>
      <c r="T84" s="249"/>
      <c r="U84" s="249"/>
      <c r="V84" s="249"/>
      <c r="W84" s="249"/>
      <c r="X84" s="249"/>
      <c r="Y84" s="249"/>
      <c r="Z84" s="249"/>
      <c r="AA84" s="249"/>
      <c r="AB84" s="249"/>
      <c r="AC84" s="249"/>
      <c r="AD84" s="249"/>
      <c r="AE84" s="254"/>
      <c r="AF84" s="254"/>
      <c r="AG84" s="254"/>
      <c r="AH84" s="254"/>
      <c r="AI84" s="254"/>
      <c r="AJ84" s="254"/>
      <c r="AK84" s="254"/>
      <c r="AL84" s="249"/>
      <c r="AM84" s="249"/>
      <c r="AN84" s="249"/>
      <c r="AO84" s="255"/>
      <c r="AP84" s="255"/>
      <c r="AQ84" s="255"/>
      <c r="AR84" s="249"/>
      <c r="AS84" s="249"/>
      <c r="AT84" s="249"/>
      <c r="AU84" s="249"/>
      <c r="AV84" s="249"/>
      <c r="AW84" s="249"/>
      <c r="AX84" s="249"/>
      <c r="AY84" s="249"/>
      <c r="AZ84" s="249"/>
      <c r="BA84" s="281"/>
      <c r="BB84" s="281"/>
      <c r="BC84" s="281"/>
      <c r="BD84" s="281"/>
      <c r="BE84" s="282"/>
      <c r="BG84" s="250"/>
      <c r="BH84" s="250"/>
      <c r="BI84" s="256"/>
      <c r="BJ84" s="256"/>
      <c r="BK84" s="256"/>
      <c r="BL84" s="256"/>
      <c r="BM84" s="256"/>
      <c r="BN84" s="256"/>
      <c r="BO84" s="256"/>
      <c r="CS84" s="687">
        <f>data5!AD2</f>
        <v>0</v>
      </c>
      <c r="CT84" s="687"/>
      <c r="CU84" s="687"/>
      <c r="CV84" s="687"/>
      <c r="CW84" s="687"/>
      <c r="CX84" s="687"/>
      <c r="CY84" s="687"/>
      <c r="CZ84" s="687"/>
      <c r="DA84" s="687"/>
      <c r="DB84" s="687"/>
      <c r="DC84" s="687"/>
      <c r="DD84" s="263"/>
      <c r="DE84" s="263"/>
      <c r="DF84" s="263"/>
      <c r="DG84" s="263"/>
      <c r="DH84" s="263"/>
      <c r="DI84" s="262"/>
      <c r="DJ84" s="262"/>
      <c r="DQ84" s="14"/>
      <c r="DR84" s="14"/>
      <c r="DS84" s="17"/>
    </row>
    <row r="85" spans="11:125" ht="3" customHeight="1">
      <c r="K85" s="288"/>
      <c r="L85" s="253"/>
      <c r="M85" s="253"/>
      <c r="N85" s="253"/>
      <c r="O85" s="247"/>
      <c r="P85" s="247"/>
      <c r="Q85" s="247"/>
      <c r="R85" s="247"/>
      <c r="S85" s="247"/>
      <c r="T85" s="247"/>
      <c r="U85" s="247"/>
      <c r="V85" s="246"/>
      <c r="W85" s="249"/>
      <c r="X85" s="249"/>
      <c r="Y85" s="249"/>
      <c r="Z85" s="249"/>
      <c r="AA85" s="249"/>
      <c r="AB85" s="249"/>
      <c r="AC85" s="249"/>
      <c r="AD85" s="249"/>
      <c r="AE85" s="254"/>
      <c r="AF85" s="254"/>
      <c r="AG85" s="254"/>
      <c r="AH85" s="254"/>
      <c r="AI85" s="254"/>
      <c r="AJ85" s="254"/>
      <c r="AK85" s="254"/>
      <c r="AL85" s="249"/>
      <c r="AM85" s="249"/>
      <c r="AN85" s="249"/>
      <c r="AO85" s="255"/>
      <c r="AP85" s="255"/>
      <c r="AQ85" s="255"/>
      <c r="AR85" s="249"/>
      <c r="AS85" s="249"/>
      <c r="AT85" s="249"/>
      <c r="AU85" s="249"/>
      <c r="AV85" s="249"/>
      <c r="AW85" s="249"/>
      <c r="AX85" s="249"/>
      <c r="AY85" s="249"/>
      <c r="AZ85" s="249"/>
      <c r="BA85" s="281"/>
      <c r="BB85" s="281"/>
      <c r="BC85" s="281"/>
      <c r="BD85" s="281"/>
      <c r="BE85" s="282"/>
      <c r="BG85" s="250"/>
      <c r="BH85" s="250"/>
      <c r="BI85" s="256"/>
      <c r="BJ85" s="256"/>
      <c r="BK85" s="256"/>
      <c r="BL85" s="256"/>
      <c r="BM85" s="256"/>
      <c r="BN85" s="256"/>
      <c r="BO85" s="256"/>
      <c r="CS85" s="687"/>
      <c r="CT85" s="687"/>
      <c r="CU85" s="687"/>
      <c r="CV85" s="687"/>
      <c r="CW85" s="687"/>
      <c r="CX85" s="687"/>
      <c r="CY85" s="687"/>
      <c r="CZ85" s="687"/>
      <c r="DA85" s="687"/>
      <c r="DB85" s="687"/>
      <c r="DC85" s="687"/>
      <c r="DD85" s="263"/>
      <c r="DE85" s="263"/>
      <c r="DF85" s="263"/>
      <c r="DG85" s="263"/>
      <c r="DH85" s="263"/>
      <c r="DI85" s="262"/>
      <c r="DJ85" s="262"/>
      <c r="DQ85" s="14"/>
      <c r="DR85" s="14"/>
      <c r="DS85" s="17"/>
    </row>
    <row r="86" spans="11:125" ht="3" customHeight="1">
      <c r="K86" s="288"/>
      <c r="L86" s="253"/>
      <c r="M86" s="253"/>
      <c r="N86" s="253"/>
      <c r="O86" s="247"/>
      <c r="P86" s="247"/>
      <c r="Q86" s="247"/>
      <c r="R86" s="247"/>
      <c r="S86" s="247"/>
      <c r="T86" s="247"/>
      <c r="U86" s="247"/>
      <c r="V86" s="246"/>
      <c r="W86" s="249"/>
      <c r="X86" s="249"/>
      <c r="Y86" s="249"/>
      <c r="Z86" s="249"/>
      <c r="AA86" s="249"/>
      <c r="AB86" s="249"/>
      <c r="AC86" s="249"/>
      <c r="AD86" s="249"/>
      <c r="AE86" s="254"/>
      <c r="AF86" s="254"/>
      <c r="AG86" s="254"/>
      <c r="AH86" s="254"/>
      <c r="AI86" s="254"/>
      <c r="AJ86" s="254"/>
      <c r="AK86" s="254"/>
      <c r="AL86" s="249"/>
      <c r="AM86" s="249"/>
      <c r="AN86" s="249"/>
      <c r="AO86" s="255"/>
      <c r="AP86" s="255"/>
      <c r="AQ86" s="255"/>
      <c r="AR86" s="249"/>
      <c r="AS86" s="249"/>
      <c r="AT86" s="249"/>
      <c r="AU86" s="249"/>
      <c r="AV86" s="249"/>
      <c r="AW86" s="249"/>
      <c r="AX86" s="249"/>
      <c r="AY86" s="249"/>
      <c r="AZ86" s="249"/>
      <c r="BA86" s="281"/>
      <c r="BB86" s="281"/>
      <c r="BC86" s="281"/>
      <c r="BD86" s="281"/>
      <c r="BE86" s="282"/>
      <c r="BG86" s="250"/>
      <c r="BH86" s="250"/>
      <c r="BI86" s="256"/>
      <c r="BJ86" s="256"/>
      <c r="BK86" s="256"/>
      <c r="BL86" s="256"/>
      <c r="BM86" s="256"/>
      <c r="BN86" s="256"/>
      <c r="BO86" s="256"/>
      <c r="CS86" s="687"/>
      <c r="CT86" s="687"/>
      <c r="CU86" s="687"/>
      <c r="CV86" s="687"/>
      <c r="CW86" s="687"/>
      <c r="CX86" s="687"/>
      <c r="CY86" s="687"/>
      <c r="CZ86" s="687"/>
      <c r="DA86" s="687"/>
      <c r="DB86" s="687"/>
      <c r="DC86" s="687"/>
      <c r="DD86" s="263"/>
      <c r="DE86" s="263"/>
      <c r="DF86" s="263"/>
      <c r="DG86" s="263"/>
      <c r="DH86" s="263"/>
      <c r="DI86" s="262"/>
      <c r="DJ86" s="262"/>
      <c r="DK86" s="262"/>
      <c r="DQ86" s="14"/>
      <c r="DR86" s="14"/>
      <c r="DS86" s="17"/>
    </row>
    <row r="87" spans="11:125" ht="3" customHeight="1">
      <c r="K87" s="288"/>
      <c r="L87" s="253"/>
      <c r="M87" s="253"/>
      <c r="N87" s="253"/>
      <c r="O87" s="249"/>
      <c r="P87" s="249"/>
      <c r="Q87" s="249"/>
      <c r="R87" s="249"/>
      <c r="S87" s="249"/>
      <c r="T87" s="249"/>
      <c r="U87" s="249"/>
      <c r="V87" s="249"/>
      <c r="W87" s="249"/>
      <c r="X87" s="249"/>
      <c r="Y87" s="249"/>
      <c r="Z87" s="249"/>
      <c r="AA87" s="249"/>
      <c r="AB87" s="249"/>
      <c r="AC87" s="249"/>
      <c r="AD87" s="249"/>
      <c r="AE87" s="254"/>
      <c r="AF87" s="254"/>
      <c r="AG87" s="254"/>
      <c r="AH87" s="254"/>
      <c r="AI87" s="254"/>
      <c r="AJ87" s="254"/>
      <c r="AK87" s="254"/>
      <c r="AL87" s="249"/>
      <c r="AM87" s="249"/>
      <c r="AN87" s="249"/>
      <c r="AO87" s="255"/>
      <c r="AP87" s="255"/>
      <c r="AQ87" s="255"/>
      <c r="AR87" s="249"/>
      <c r="AS87" s="249"/>
      <c r="AT87" s="249"/>
      <c r="AU87" s="249"/>
      <c r="AV87" s="249"/>
      <c r="AW87" s="249"/>
      <c r="AX87" s="249"/>
      <c r="AY87" s="249"/>
      <c r="AZ87" s="249"/>
      <c r="BA87" s="281"/>
      <c r="BB87" s="281"/>
      <c r="BC87" s="281"/>
      <c r="BD87" s="281"/>
      <c r="BE87" s="282"/>
      <c r="BG87" s="250"/>
      <c r="BH87" s="250"/>
      <c r="BI87" s="256"/>
      <c r="BJ87" s="256"/>
      <c r="BK87" s="256"/>
      <c r="BL87" s="256"/>
      <c r="BM87" s="256"/>
      <c r="BN87" s="256"/>
      <c r="BO87" s="256"/>
      <c r="CS87" s="687"/>
      <c r="CT87" s="687"/>
      <c r="CU87" s="687"/>
      <c r="CV87" s="687"/>
      <c r="CW87" s="687"/>
      <c r="CX87" s="687"/>
      <c r="CY87" s="687"/>
      <c r="CZ87" s="687"/>
      <c r="DA87" s="687"/>
      <c r="DB87" s="687"/>
      <c r="DC87" s="687"/>
      <c r="DD87" s="263"/>
      <c r="DE87" s="263"/>
      <c r="DF87" s="263"/>
      <c r="DG87" s="263"/>
      <c r="DH87" s="263"/>
      <c r="DI87" s="262"/>
      <c r="DJ87" s="262"/>
      <c r="DK87" s="262"/>
      <c r="DQ87" s="14"/>
      <c r="DR87" s="14"/>
      <c r="DS87" s="17"/>
    </row>
    <row r="88" spans="11:125" ht="3" customHeight="1">
      <c r="K88" s="700" t="str">
        <f>data3!G2</f>
        <v>6</v>
      </c>
      <c r="L88" s="693">
        <f>data3!W2</f>
        <v>0</v>
      </c>
      <c r="M88" s="693"/>
      <c r="N88" s="244"/>
      <c r="O88" s="692" t="str">
        <f>IF(data3!AM$2="","",data3!AM$2)</f>
        <v/>
      </c>
      <c r="P88" s="692"/>
      <c r="Q88" s="692"/>
      <c r="R88" s="692"/>
      <c r="S88" s="692"/>
      <c r="T88" s="692"/>
      <c r="U88" s="692"/>
      <c r="V88" s="246"/>
      <c r="W88" s="692" t="str">
        <f>IF(data3!BD$2="","",data3!BD$2)</f>
        <v/>
      </c>
      <c r="X88" s="692" t="e">
        <f>data3!#REF!</f>
        <v>#REF!</v>
      </c>
      <c r="Y88" s="692"/>
      <c r="Z88" s="692"/>
      <c r="AA88" s="692"/>
      <c r="AB88" s="692"/>
      <c r="AC88" s="246"/>
      <c r="AD88" s="246"/>
      <c r="AE88" s="695">
        <f>data3!N4</f>
        <v>0</v>
      </c>
      <c r="AF88" s="695"/>
      <c r="AG88" s="695"/>
      <c r="AH88" s="695"/>
      <c r="AI88" s="695"/>
      <c r="AJ88" s="695"/>
      <c r="AK88" s="695"/>
      <c r="AL88" s="249"/>
      <c r="AM88" s="249"/>
      <c r="AN88" s="249"/>
      <c r="AO88" s="697" t="str">
        <f>IF(data3!BU$2="","",data3!BU$2)</f>
        <v/>
      </c>
      <c r="AP88" s="697"/>
      <c r="AQ88" s="248"/>
      <c r="AR88" s="249"/>
      <c r="AS88" s="692" t="str">
        <f>IF(data3!CO$2="","",data3!CO$2)</f>
        <v/>
      </c>
      <c r="AT88" s="692"/>
      <c r="AU88" s="692"/>
      <c r="AV88" s="692"/>
      <c r="AW88" s="692"/>
      <c r="AX88" s="692"/>
      <c r="AY88" s="692"/>
      <c r="AZ88" s="692"/>
      <c r="BA88" s="696">
        <f>data3!DF2</f>
        <v>0</v>
      </c>
      <c r="BB88" s="696"/>
      <c r="BC88" s="696"/>
      <c r="BD88" s="696"/>
      <c r="BE88" s="696"/>
      <c r="BG88" s="250"/>
      <c r="BH88" s="250"/>
      <c r="BI88" s="708">
        <f>data3!AF4</f>
        <v>0</v>
      </c>
      <c r="BJ88" s="708"/>
      <c r="BK88" s="708"/>
      <c r="BL88" s="708"/>
      <c r="BM88" s="708"/>
      <c r="BN88" s="708"/>
      <c r="BO88" s="708"/>
      <c r="CS88" s="265"/>
      <c r="CT88" s="265"/>
      <c r="CU88" s="265"/>
      <c r="CV88" s="265"/>
      <c r="CW88" s="265"/>
      <c r="CX88" s="265"/>
      <c r="CY88" s="265"/>
      <c r="CZ88" s="265"/>
      <c r="DA88" s="265"/>
      <c r="DB88" s="265"/>
      <c r="DC88" s="265"/>
      <c r="DD88" s="263"/>
      <c r="DE88" s="263"/>
      <c r="DF88" s="263"/>
      <c r="DG88" s="263"/>
      <c r="DH88" s="263"/>
      <c r="DI88" s="262"/>
      <c r="DJ88" s="262"/>
      <c r="DK88" s="262"/>
      <c r="DL88" s="262"/>
      <c r="DM88" s="262"/>
      <c r="DN88" s="262"/>
      <c r="DO88" s="262"/>
      <c r="DP88" s="264"/>
      <c r="DQ88" s="14"/>
      <c r="DR88" s="14"/>
      <c r="DS88" s="17"/>
    </row>
    <row r="89" spans="11:125" ht="3" customHeight="1">
      <c r="K89" s="700"/>
      <c r="L89" s="693"/>
      <c r="M89" s="693"/>
      <c r="N89" s="244"/>
      <c r="O89" s="692"/>
      <c r="P89" s="692"/>
      <c r="Q89" s="692"/>
      <c r="R89" s="692"/>
      <c r="S89" s="692"/>
      <c r="T89" s="692"/>
      <c r="U89" s="692"/>
      <c r="V89" s="246"/>
      <c r="W89" s="692"/>
      <c r="X89" s="692"/>
      <c r="Y89" s="692"/>
      <c r="Z89" s="692"/>
      <c r="AA89" s="692"/>
      <c r="AB89" s="692"/>
      <c r="AC89" s="246"/>
      <c r="AD89" s="246"/>
      <c r="AE89" s="695"/>
      <c r="AF89" s="695"/>
      <c r="AG89" s="695"/>
      <c r="AH89" s="695"/>
      <c r="AI89" s="695"/>
      <c r="AJ89" s="695"/>
      <c r="AK89" s="695"/>
      <c r="AL89" s="249"/>
      <c r="AM89" s="249"/>
      <c r="AN89" s="249"/>
      <c r="AO89" s="697"/>
      <c r="AP89" s="697"/>
      <c r="AQ89" s="248"/>
      <c r="AR89" s="249"/>
      <c r="AS89" s="692"/>
      <c r="AT89" s="692"/>
      <c r="AU89" s="692"/>
      <c r="AV89" s="692"/>
      <c r="AW89" s="692"/>
      <c r="AX89" s="692"/>
      <c r="AY89" s="692"/>
      <c r="AZ89" s="692"/>
      <c r="BA89" s="696"/>
      <c r="BB89" s="696"/>
      <c r="BC89" s="696"/>
      <c r="BD89" s="696"/>
      <c r="BE89" s="696"/>
      <c r="BG89" s="250"/>
      <c r="BH89" s="250"/>
      <c r="BI89" s="708"/>
      <c r="BJ89" s="708"/>
      <c r="BK89" s="708"/>
      <c r="BL89" s="708"/>
      <c r="BM89" s="708"/>
      <c r="BN89" s="708"/>
      <c r="BO89" s="708"/>
      <c r="CS89" s="687">
        <f>data5!F2</f>
        <v>0</v>
      </c>
      <c r="CT89" s="687"/>
      <c r="CU89" s="687"/>
      <c r="CV89" s="687"/>
      <c r="CW89" s="687"/>
      <c r="CX89" s="687"/>
      <c r="CY89" s="687"/>
      <c r="CZ89" s="687"/>
      <c r="DA89" s="687"/>
      <c r="DB89" s="687"/>
      <c r="DC89" s="687"/>
      <c r="DD89" s="263"/>
      <c r="DE89" s="263"/>
      <c r="DF89" s="263"/>
      <c r="DG89" s="263"/>
      <c r="DH89" s="263"/>
      <c r="DI89" s="262"/>
      <c r="DJ89" s="262"/>
      <c r="DK89" s="262"/>
      <c r="DL89" s="262"/>
      <c r="DM89" s="262"/>
      <c r="DN89" s="262"/>
      <c r="DO89" s="262"/>
      <c r="DP89" s="264"/>
      <c r="DQ89" s="14"/>
      <c r="DR89" s="14"/>
      <c r="DS89" s="17"/>
    </row>
    <row r="90" spans="11:125" ht="3" customHeight="1">
      <c r="K90" s="700"/>
      <c r="L90" s="693"/>
      <c r="M90" s="693"/>
      <c r="N90" s="244"/>
      <c r="O90" s="692"/>
      <c r="P90" s="692"/>
      <c r="Q90" s="692"/>
      <c r="R90" s="692"/>
      <c r="S90" s="692"/>
      <c r="T90" s="692"/>
      <c r="U90" s="692"/>
      <c r="V90" s="246"/>
      <c r="W90" s="692"/>
      <c r="X90" s="692"/>
      <c r="Y90" s="692"/>
      <c r="Z90" s="692"/>
      <c r="AA90" s="692"/>
      <c r="AB90" s="692"/>
      <c r="AC90" s="246"/>
      <c r="AD90" s="246"/>
      <c r="AE90" s="695"/>
      <c r="AF90" s="695"/>
      <c r="AG90" s="695"/>
      <c r="AH90" s="695"/>
      <c r="AI90" s="695"/>
      <c r="AJ90" s="695"/>
      <c r="AK90" s="695"/>
      <c r="AL90" s="249"/>
      <c r="AM90" s="249"/>
      <c r="AN90" s="249"/>
      <c r="AO90" s="697"/>
      <c r="AP90" s="697"/>
      <c r="AQ90" s="248"/>
      <c r="AR90" s="249"/>
      <c r="AS90" s="692"/>
      <c r="AT90" s="692"/>
      <c r="AU90" s="692"/>
      <c r="AV90" s="692"/>
      <c r="AW90" s="692"/>
      <c r="AX90" s="692"/>
      <c r="AY90" s="692"/>
      <c r="AZ90" s="692"/>
      <c r="BA90" s="696"/>
      <c r="BB90" s="696"/>
      <c r="BC90" s="696"/>
      <c r="BD90" s="696"/>
      <c r="BE90" s="696"/>
      <c r="BG90" s="250"/>
      <c r="BH90" s="250"/>
      <c r="BI90" s="708"/>
      <c r="BJ90" s="708"/>
      <c r="BK90" s="708"/>
      <c r="BL90" s="708"/>
      <c r="BM90" s="708"/>
      <c r="BN90" s="708"/>
      <c r="BO90" s="708"/>
      <c r="CS90" s="687"/>
      <c r="CT90" s="687"/>
      <c r="CU90" s="687"/>
      <c r="CV90" s="687"/>
      <c r="CW90" s="687"/>
      <c r="CX90" s="687"/>
      <c r="CY90" s="687"/>
      <c r="CZ90" s="687"/>
      <c r="DA90" s="687"/>
      <c r="DB90" s="687"/>
      <c r="DC90" s="687"/>
      <c r="DD90" s="263"/>
      <c r="DE90" s="263"/>
      <c r="DF90" s="263"/>
      <c r="DG90" s="263"/>
      <c r="DH90" s="263"/>
      <c r="DI90" s="262"/>
      <c r="DJ90" s="262"/>
      <c r="DK90" s="262"/>
      <c r="DL90" s="262"/>
      <c r="DM90" s="262"/>
      <c r="DN90" s="262"/>
      <c r="DO90" s="262"/>
      <c r="DP90" s="264"/>
      <c r="DQ90" s="14"/>
      <c r="DR90" s="14"/>
      <c r="DS90" s="17"/>
    </row>
    <row r="91" spans="11:125" ht="3" customHeight="1">
      <c r="K91" s="287"/>
      <c r="L91" s="244"/>
      <c r="M91" s="244"/>
      <c r="N91" s="244"/>
      <c r="O91" s="246"/>
      <c r="P91" s="246"/>
      <c r="Q91" s="246"/>
      <c r="R91" s="246"/>
      <c r="S91" s="246"/>
      <c r="T91" s="246"/>
      <c r="U91" s="246"/>
      <c r="V91" s="246"/>
      <c r="W91" s="246"/>
      <c r="X91" s="246"/>
      <c r="Y91" s="246"/>
      <c r="Z91" s="246"/>
      <c r="AA91" s="246"/>
      <c r="AB91" s="246"/>
      <c r="AC91" s="246"/>
      <c r="AD91" s="246"/>
      <c r="AE91" s="251"/>
      <c r="AF91" s="251"/>
      <c r="AG91" s="251"/>
      <c r="AH91" s="251"/>
      <c r="AI91" s="251"/>
      <c r="AJ91" s="251"/>
      <c r="AK91" s="251"/>
      <c r="AL91" s="249"/>
      <c r="AM91" s="249"/>
      <c r="AN91" s="249"/>
      <c r="AO91" s="248"/>
      <c r="AP91" s="248"/>
      <c r="AQ91" s="248"/>
      <c r="AR91" s="249"/>
      <c r="AS91" s="246"/>
      <c r="AT91" s="246"/>
      <c r="AU91" s="246"/>
      <c r="AV91" s="246"/>
      <c r="AW91" s="246"/>
      <c r="AX91" s="246"/>
      <c r="AY91" s="246"/>
      <c r="AZ91" s="246"/>
      <c r="BA91" s="276"/>
      <c r="BB91" s="276"/>
      <c r="BC91" s="276"/>
      <c r="BD91" s="276"/>
      <c r="BE91" s="276"/>
      <c r="BG91" s="250"/>
      <c r="BH91" s="250"/>
      <c r="BI91" s="257"/>
      <c r="BJ91" s="257"/>
      <c r="BK91" s="257"/>
      <c r="BL91" s="257"/>
      <c r="BM91" s="257"/>
      <c r="BN91" s="257"/>
      <c r="BO91" s="257"/>
      <c r="CS91" s="687"/>
      <c r="CT91" s="687"/>
      <c r="CU91" s="687"/>
      <c r="CV91" s="687"/>
      <c r="CW91" s="687"/>
      <c r="CX91" s="687"/>
      <c r="CY91" s="687"/>
      <c r="CZ91" s="687"/>
      <c r="DA91" s="687"/>
      <c r="DB91" s="687"/>
      <c r="DC91" s="687"/>
      <c r="DD91" s="263"/>
      <c r="DE91" s="263"/>
      <c r="DF91" s="263"/>
      <c r="DG91" s="263"/>
      <c r="DH91" s="263"/>
      <c r="DI91" s="262"/>
      <c r="DJ91" s="262"/>
      <c r="DK91" s="262"/>
      <c r="DL91" s="262"/>
      <c r="DM91" s="262"/>
      <c r="DN91" s="262"/>
      <c r="DO91" s="262"/>
      <c r="DP91" s="264"/>
      <c r="DQ91" s="14"/>
      <c r="DR91" s="14"/>
      <c r="DS91" s="17"/>
    </row>
    <row r="92" spans="11:125" ht="3" customHeight="1">
      <c r="K92" s="287"/>
      <c r="L92" s="244"/>
      <c r="M92" s="244"/>
      <c r="N92" s="244"/>
      <c r="O92" s="246"/>
      <c r="P92" s="246"/>
      <c r="Q92" s="246"/>
      <c r="R92" s="246"/>
      <c r="S92" s="246"/>
      <c r="T92" s="246"/>
      <c r="U92" s="246"/>
      <c r="V92" s="246"/>
      <c r="W92" s="246"/>
      <c r="X92" s="246"/>
      <c r="Y92" s="246"/>
      <c r="Z92" s="246"/>
      <c r="AA92" s="246"/>
      <c r="AB92" s="246"/>
      <c r="AC92" s="246"/>
      <c r="AD92" s="246"/>
      <c r="AE92" s="251"/>
      <c r="AF92" s="251"/>
      <c r="AG92" s="251"/>
      <c r="AH92" s="251"/>
      <c r="AI92" s="251"/>
      <c r="AJ92" s="251"/>
      <c r="AK92" s="251"/>
      <c r="AL92" s="249"/>
      <c r="AM92" s="249"/>
      <c r="AN92" s="249"/>
      <c r="AO92" s="248"/>
      <c r="AP92" s="248"/>
      <c r="AQ92" s="248"/>
      <c r="AR92" s="249"/>
      <c r="AS92" s="246"/>
      <c r="AT92" s="246"/>
      <c r="AU92" s="246"/>
      <c r="AV92" s="246"/>
      <c r="AW92" s="246"/>
      <c r="AX92" s="246"/>
      <c r="AY92" s="246"/>
      <c r="AZ92" s="246"/>
      <c r="BA92" s="276"/>
      <c r="BB92" s="276"/>
      <c r="BC92" s="276"/>
      <c r="BD92" s="276"/>
      <c r="BE92" s="276"/>
      <c r="BG92" s="250"/>
      <c r="BH92" s="250"/>
      <c r="BI92" s="257"/>
      <c r="BJ92" s="257"/>
      <c r="BK92" s="257"/>
      <c r="BL92" s="257"/>
      <c r="BM92" s="257"/>
      <c r="BN92" s="257"/>
      <c r="BO92" s="257"/>
      <c r="CS92" s="262"/>
      <c r="CT92" s="262"/>
      <c r="CU92" s="262"/>
      <c r="CV92" s="262"/>
      <c r="CW92" s="262"/>
      <c r="CX92" s="262"/>
      <c r="CY92" s="262"/>
      <c r="CZ92" s="262"/>
      <c r="DA92" s="262"/>
      <c r="DB92" s="262"/>
      <c r="DC92" s="262"/>
      <c r="DD92" s="263"/>
      <c r="DE92" s="263"/>
      <c r="DF92" s="263"/>
      <c r="DG92" s="263"/>
      <c r="DH92" s="263"/>
      <c r="DI92" s="262"/>
      <c r="DJ92" s="262"/>
      <c r="DK92" s="262"/>
      <c r="DL92" s="262"/>
      <c r="DM92" s="262"/>
      <c r="DN92" s="262"/>
      <c r="DO92" s="262"/>
      <c r="DP92" s="263"/>
      <c r="DQ92" s="14"/>
      <c r="DR92" s="14"/>
      <c r="DS92" s="17"/>
    </row>
    <row r="93" spans="11:125" ht="3" customHeight="1">
      <c r="K93" s="288"/>
      <c r="L93" s="253"/>
      <c r="M93" s="253"/>
      <c r="N93" s="253"/>
      <c r="O93" s="249"/>
      <c r="P93" s="249"/>
      <c r="Q93" s="249"/>
      <c r="R93" s="249"/>
      <c r="S93" s="249"/>
      <c r="T93" s="249"/>
      <c r="U93" s="249"/>
      <c r="V93" s="249"/>
      <c r="W93" s="249"/>
      <c r="X93" s="249"/>
      <c r="Y93" s="249"/>
      <c r="Z93" s="249"/>
      <c r="AA93" s="249"/>
      <c r="AB93" s="249"/>
      <c r="AC93" s="249"/>
      <c r="AD93" s="249"/>
      <c r="AE93" s="254"/>
      <c r="AF93" s="254"/>
      <c r="AG93" s="254"/>
      <c r="AH93" s="254"/>
      <c r="AI93" s="254"/>
      <c r="AJ93" s="254"/>
      <c r="AK93" s="254"/>
      <c r="AL93" s="249"/>
      <c r="AM93" s="249"/>
      <c r="AN93" s="249"/>
      <c r="AO93" s="255"/>
      <c r="AP93" s="255"/>
      <c r="AQ93" s="255"/>
      <c r="AR93" s="249"/>
      <c r="AS93" s="249"/>
      <c r="AT93" s="249"/>
      <c r="AU93" s="249"/>
      <c r="AV93" s="249"/>
      <c r="AW93" s="249"/>
      <c r="AX93" s="249"/>
      <c r="AY93" s="249"/>
      <c r="AZ93" s="249"/>
      <c r="BA93" s="281"/>
      <c r="BB93" s="281"/>
      <c r="BC93" s="281"/>
      <c r="BD93" s="281"/>
      <c r="BE93" s="282"/>
      <c r="BG93" s="250"/>
      <c r="BH93" s="250"/>
      <c r="BI93" s="256"/>
      <c r="BJ93" s="256"/>
      <c r="BK93" s="256"/>
      <c r="BL93" s="256"/>
      <c r="BM93" s="256"/>
      <c r="BN93" s="256"/>
      <c r="BO93" s="256"/>
      <c r="CS93" s="262"/>
      <c r="CT93" s="262"/>
      <c r="CU93" s="262"/>
      <c r="CV93" s="262"/>
      <c r="CW93" s="262"/>
      <c r="CX93" s="262"/>
      <c r="CY93" s="262"/>
      <c r="CZ93" s="262"/>
      <c r="DA93" s="262"/>
      <c r="DB93" s="262"/>
      <c r="DC93" s="262"/>
      <c r="DD93" s="263"/>
      <c r="DE93" s="263"/>
      <c r="DF93" s="263"/>
      <c r="DG93" s="263"/>
      <c r="DH93" s="263"/>
      <c r="DI93" s="262"/>
      <c r="DQ93" s="14"/>
      <c r="DR93" s="14"/>
    </row>
    <row r="94" spans="11:125" ht="3" customHeight="1">
      <c r="K94" s="288"/>
      <c r="L94" s="253"/>
      <c r="M94" s="253"/>
      <c r="N94" s="253"/>
      <c r="O94" s="249"/>
      <c r="P94" s="249"/>
      <c r="Q94" s="249"/>
      <c r="R94" s="249"/>
      <c r="S94" s="249"/>
      <c r="T94" s="249"/>
      <c r="U94" s="249"/>
      <c r="V94" s="249"/>
      <c r="W94" s="249"/>
      <c r="X94" s="249"/>
      <c r="Y94" s="249"/>
      <c r="Z94" s="249"/>
      <c r="AA94" s="249"/>
      <c r="AB94" s="249"/>
      <c r="AC94" s="249"/>
      <c r="AD94" s="249"/>
      <c r="AE94" s="254"/>
      <c r="AF94" s="254"/>
      <c r="AG94" s="254"/>
      <c r="AH94" s="254"/>
      <c r="AI94" s="254"/>
      <c r="AJ94" s="254"/>
      <c r="AK94" s="254"/>
      <c r="AL94" s="249"/>
      <c r="AM94" s="249"/>
      <c r="AN94" s="249"/>
      <c r="AO94" s="255"/>
      <c r="AP94" s="255"/>
      <c r="AQ94" s="255"/>
      <c r="AR94" s="249"/>
      <c r="AS94" s="249"/>
      <c r="AT94" s="249"/>
      <c r="AU94" s="249"/>
      <c r="AV94" s="249"/>
      <c r="AW94" s="249"/>
      <c r="AX94" s="249"/>
      <c r="AY94" s="249"/>
      <c r="AZ94" s="249"/>
      <c r="BA94" s="281"/>
      <c r="BB94" s="281"/>
      <c r="BC94" s="281"/>
      <c r="BD94" s="281"/>
      <c r="BE94" s="282"/>
      <c r="BG94" s="250"/>
      <c r="BH94" s="250"/>
      <c r="BI94" s="256"/>
      <c r="BJ94" s="256"/>
      <c r="BK94" s="256"/>
      <c r="BL94" s="256"/>
      <c r="BM94" s="256"/>
      <c r="BN94" s="256"/>
      <c r="BO94" s="256"/>
      <c r="CS94" s="262"/>
      <c r="CT94" s="262"/>
      <c r="CU94" s="262"/>
      <c r="CV94" s="262"/>
      <c r="CW94" s="687">
        <f>data5!G2</f>
        <v>0</v>
      </c>
      <c r="CX94" s="687"/>
      <c r="CY94" s="687"/>
      <c r="CZ94" s="687"/>
      <c r="DA94" s="687"/>
      <c r="DB94" s="687"/>
      <c r="DC94" s="687"/>
      <c r="DD94" s="263"/>
      <c r="DE94" s="263"/>
      <c r="DF94" s="263"/>
      <c r="DG94" s="263"/>
      <c r="DH94" s="687">
        <f>data4!N2</f>
        <v>0</v>
      </c>
      <c r="DI94" s="687"/>
      <c r="DJ94" s="687"/>
      <c r="DK94" s="687"/>
      <c r="DL94" s="687"/>
      <c r="DM94" s="687"/>
      <c r="DN94" s="687"/>
      <c r="DO94" s="687"/>
      <c r="DP94" s="687"/>
      <c r="DQ94" s="687"/>
    </row>
    <row r="95" spans="11:125" ht="3" customHeight="1">
      <c r="K95" s="288"/>
      <c r="L95" s="253"/>
      <c r="M95" s="253"/>
      <c r="N95" s="253"/>
      <c r="O95" s="247"/>
      <c r="P95" s="247"/>
      <c r="Q95" s="247"/>
      <c r="R95" s="247"/>
      <c r="S95" s="247"/>
      <c r="T95" s="247"/>
      <c r="U95" s="247"/>
      <c r="V95" s="246"/>
      <c r="W95" s="249"/>
      <c r="X95" s="249"/>
      <c r="Y95" s="249"/>
      <c r="Z95" s="249"/>
      <c r="AA95" s="249"/>
      <c r="AB95" s="249"/>
      <c r="AC95" s="249"/>
      <c r="AD95" s="249"/>
      <c r="AE95" s="254"/>
      <c r="AF95" s="254"/>
      <c r="AG95" s="254"/>
      <c r="AH95" s="254"/>
      <c r="AI95" s="254"/>
      <c r="AJ95" s="254"/>
      <c r="AK95" s="254"/>
      <c r="AL95" s="249"/>
      <c r="AM95" s="249"/>
      <c r="AN95" s="249"/>
      <c r="AO95" s="255"/>
      <c r="AP95" s="255"/>
      <c r="AQ95" s="255"/>
      <c r="AR95" s="249"/>
      <c r="AS95" s="249"/>
      <c r="AT95" s="249"/>
      <c r="AU95" s="249"/>
      <c r="AV95" s="249"/>
      <c r="AW95" s="249"/>
      <c r="AX95" s="249"/>
      <c r="AY95" s="249"/>
      <c r="AZ95" s="249"/>
      <c r="BA95" s="281"/>
      <c r="BB95" s="281"/>
      <c r="BC95" s="281"/>
      <c r="BD95" s="281"/>
      <c r="BE95" s="282"/>
      <c r="BG95" s="250"/>
      <c r="BH95" s="250"/>
      <c r="BI95" s="256"/>
      <c r="BJ95" s="256"/>
      <c r="BK95" s="256"/>
      <c r="BL95" s="256"/>
      <c r="BM95" s="256"/>
      <c r="BN95" s="256"/>
      <c r="BO95" s="256"/>
      <c r="CW95" s="687"/>
      <c r="CX95" s="687"/>
      <c r="CY95" s="687"/>
      <c r="CZ95" s="687"/>
      <c r="DA95" s="687"/>
      <c r="DB95" s="687"/>
      <c r="DC95" s="687"/>
      <c r="DD95" s="263"/>
      <c r="DE95" s="263"/>
      <c r="DF95" s="263"/>
      <c r="DG95" s="263"/>
      <c r="DH95" s="687"/>
      <c r="DI95" s="687"/>
      <c r="DJ95" s="687"/>
      <c r="DK95" s="687"/>
      <c r="DL95" s="687"/>
      <c r="DM95" s="687"/>
      <c r="DN95" s="687"/>
      <c r="DO95" s="687"/>
      <c r="DP95" s="687"/>
      <c r="DQ95" s="687"/>
    </row>
    <row r="96" spans="11:125" ht="3" customHeight="1">
      <c r="K96" s="288"/>
      <c r="L96" s="253"/>
      <c r="M96" s="253"/>
      <c r="N96" s="253"/>
      <c r="O96" s="247"/>
      <c r="P96" s="247"/>
      <c r="Q96" s="247"/>
      <c r="R96" s="247"/>
      <c r="S96" s="247"/>
      <c r="T96" s="247"/>
      <c r="U96" s="247"/>
      <c r="V96" s="246"/>
      <c r="W96" s="249"/>
      <c r="X96" s="249"/>
      <c r="Y96" s="249"/>
      <c r="Z96" s="249"/>
      <c r="AA96" s="249"/>
      <c r="AB96" s="249"/>
      <c r="AC96" s="249"/>
      <c r="AD96" s="249"/>
      <c r="AE96" s="254"/>
      <c r="AF96" s="254"/>
      <c r="AG96" s="254"/>
      <c r="AH96" s="254"/>
      <c r="AI96" s="254"/>
      <c r="AJ96" s="254"/>
      <c r="AK96" s="254"/>
      <c r="AL96" s="249"/>
      <c r="AM96" s="249"/>
      <c r="AN96" s="249"/>
      <c r="AO96" s="255"/>
      <c r="AP96" s="255"/>
      <c r="AQ96" s="255"/>
      <c r="AR96" s="249"/>
      <c r="AS96" s="249"/>
      <c r="AT96" s="249"/>
      <c r="AU96" s="249"/>
      <c r="AV96" s="249"/>
      <c r="AW96" s="249"/>
      <c r="AX96" s="249"/>
      <c r="AY96" s="249"/>
      <c r="AZ96" s="249"/>
      <c r="BA96" s="281"/>
      <c r="BB96" s="281"/>
      <c r="BC96" s="281"/>
      <c r="BD96" s="281"/>
      <c r="BE96" s="282"/>
      <c r="BG96" s="250"/>
      <c r="BH96" s="250"/>
      <c r="BI96" s="256"/>
      <c r="BJ96" s="256"/>
      <c r="BK96" s="256"/>
      <c r="BL96" s="256"/>
      <c r="BM96" s="256"/>
      <c r="BN96" s="256"/>
      <c r="BO96" s="256"/>
      <c r="CW96" s="687"/>
      <c r="CX96" s="687"/>
      <c r="CY96" s="687"/>
      <c r="CZ96" s="687"/>
      <c r="DA96" s="687"/>
      <c r="DB96" s="687"/>
      <c r="DC96" s="687"/>
      <c r="DD96" s="263"/>
      <c r="DE96" s="263"/>
      <c r="DF96" s="263"/>
      <c r="DG96" s="263"/>
      <c r="DH96" s="687"/>
      <c r="DI96" s="687"/>
      <c r="DJ96" s="687"/>
      <c r="DK96" s="687"/>
      <c r="DL96" s="687"/>
      <c r="DM96" s="687"/>
      <c r="DN96" s="687"/>
      <c r="DO96" s="687"/>
      <c r="DP96" s="687"/>
      <c r="DQ96" s="687"/>
    </row>
    <row r="97" spans="11:121" ht="3" customHeight="1">
      <c r="K97" s="288"/>
      <c r="L97" s="253"/>
      <c r="M97" s="253"/>
      <c r="N97" s="253"/>
      <c r="O97" s="249"/>
      <c r="P97" s="249"/>
      <c r="Q97" s="249"/>
      <c r="R97" s="249"/>
      <c r="S97" s="249"/>
      <c r="T97" s="249"/>
      <c r="U97" s="249"/>
      <c r="V97" s="249"/>
      <c r="W97" s="249"/>
      <c r="X97" s="249"/>
      <c r="Y97" s="249"/>
      <c r="Z97" s="249"/>
      <c r="AA97" s="249"/>
      <c r="AB97" s="249"/>
      <c r="AC97" s="249"/>
      <c r="AD97" s="249"/>
      <c r="AE97" s="254"/>
      <c r="AF97" s="254"/>
      <c r="AG97" s="254"/>
      <c r="AH97" s="254"/>
      <c r="AI97" s="254"/>
      <c r="AJ97" s="254"/>
      <c r="AK97" s="254"/>
      <c r="AL97" s="249"/>
      <c r="AM97" s="249"/>
      <c r="AN97" s="249"/>
      <c r="AO97" s="255"/>
      <c r="AP97" s="255"/>
      <c r="AQ97" s="255"/>
      <c r="AR97" s="249"/>
      <c r="AS97" s="249"/>
      <c r="AT97" s="249"/>
      <c r="AU97" s="249"/>
      <c r="AV97" s="249"/>
      <c r="AW97" s="249"/>
      <c r="AX97" s="249"/>
      <c r="AY97" s="249"/>
      <c r="AZ97" s="249"/>
      <c r="BA97" s="281"/>
      <c r="BB97" s="281"/>
      <c r="BC97" s="281"/>
      <c r="BD97" s="281"/>
      <c r="BE97" s="282"/>
      <c r="BG97" s="250"/>
      <c r="BH97" s="250"/>
      <c r="BI97" s="256"/>
      <c r="BJ97" s="256"/>
      <c r="BK97" s="256"/>
      <c r="BL97" s="256"/>
      <c r="BM97" s="256"/>
      <c r="BN97" s="256"/>
      <c r="BO97" s="256"/>
      <c r="CW97" s="540"/>
      <c r="CX97" s="540"/>
      <c r="CY97" s="540"/>
      <c r="CZ97" s="540"/>
      <c r="DA97" s="540"/>
      <c r="DB97" s="540"/>
      <c r="DC97" s="540"/>
      <c r="DD97" s="263"/>
      <c r="DE97" s="263"/>
      <c r="DF97" s="263"/>
      <c r="DG97" s="263"/>
      <c r="DH97" s="687"/>
      <c r="DI97" s="687"/>
      <c r="DJ97" s="687"/>
      <c r="DK97" s="687"/>
      <c r="DL97" s="687"/>
      <c r="DM97" s="687"/>
      <c r="DN97" s="687"/>
      <c r="DO97" s="687"/>
      <c r="DP97" s="687"/>
      <c r="DQ97" s="687"/>
    </row>
    <row r="98" spans="11:121" ht="3" customHeight="1">
      <c r="K98" s="700" t="str">
        <f>data3!H2</f>
        <v>7</v>
      </c>
      <c r="L98" s="693">
        <f>data3!X2</f>
        <v>0</v>
      </c>
      <c r="M98" s="693"/>
      <c r="N98" s="244"/>
      <c r="O98" s="692" t="str">
        <f>IF(data3!AN$2="","",data3!AN$2)</f>
        <v/>
      </c>
      <c r="P98" s="692"/>
      <c r="Q98" s="692"/>
      <c r="R98" s="692"/>
      <c r="S98" s="692"/>
      <c r="T98" s="692"/>
      <c r="U98" s="692"/>
      <c r="V98" s="246"/>
      <c r="W98" s="692" t="str">
        <f>IF(data3!BE$2="","",data3!BE$2)</f>
        <v/>
      </c>
      <c r="X98" s="692">
        <f>data3!AZ47</f>
        <v>0</v>
      </c>
      <c r="Y98" s="692"/>
      <c r="Z98" s="692"/>
      <c r="AA98" s="692"/>
      <c r="AB98" s="692"/>
      <c r="AC98" s="246"/>
      <c r="AD98" s="246"/>
      <c r="AE98" s="695">
        <f>data3!O4</f>
        <v>0</v>
      </c>
      <c r="AF98" s="695"/>
      <c r="AG98" s="695"/>
      <c r="AH98" s="695"/>
      <c r="AI98" s="695"/>
      <c r="AJ98" s="695"/>
      <c r="AK98" s="695"/>
      <c r="AL98" s="249"/>
      <c r="AM98" s="249"/>
      <c r="AN98" s="249"/>
      <c r="AO98" s="697" t="str">
        <f>IF(data3!BV$2="","",data3!BV$2)</f>
        <v/>
      </c>
      <c r="AP98" s="697"/>
      <c r="AQ98" s="248"/>
      <c r="AR98" s="249"/>
      <c r="AS98" s="692" t="str">
        <f>IF(data3!CP$2="","",data3!CP$2)</f>
        <v/>
      </c>
      <c r="AT98" s="692"/>
      <c r="AU98" s="692"/>
      <c r="AV98" s="692"/>
      <c r="AW98" s="692"/>
      <c r="AX98" s="692"/>
      <c r="AY98" s="692"/>
      <c r="AZ98" s="692"/>
      <c r="BA98" s="696">
        <f>data3!DG2</f>
        <v>0</v>
      </c>
      <c r="BB98" s="696"/>
      <c r="BC98" s="696"/>
      <c r="BD98" s="696"/>
      <c r="BE98" s="696"/>
      <c r="BG98" s="250"/>
      <c r="BH98" s="250"/>
      <c r="BI98" s="708">
        <f>data3!AG4</f>
        <v>0</v>
      </c>
      <c r="BJ98" s="708"/>
      <c r="BK98" s="708"/>
      <c r="BL98" s="708"/>
      <c r="BM98" s="708"/>
      <c r="BN98" s="708"/>
      <c r="BO98" s="708"/>
      <c r="CW98" s="262"/>
      <c r="CX98" s="262"/>
      <c r="CY98" s="262"/>
      <c r="CZ98" s="262"/>
      <c r="DA98" s="262"/>
      <c r="DB98" s="262"/>
      <c r="DC98" s="262"/>
      <c r="DD98" s="263"/>
      <c r="DE98" s="263"/>
      <c r="DF98" s="263"/>
      <c r="DG98" s="263"/>
      <c r="DH98" s="263"/>
      <c r="DI98" s="263"/>
    </row>
    <row r="99" spans="11:121" ht="3" customHeight="1">
      <c r="K99" s="700"/>
      <c r="L99" s="693"/>
      <c r="M99" s="693"/>
      <c r="N99" s="244"/>
      <c r="O99" s="692"/>
      <c r="P99" s="692"/>
      <c r="Q99" s="692"/>
      <c r="R99" s="692"/>
      <c r="S99" s="692"/>
      <c r="T99" s="692"/>
      <c r="U99" s="692"/>
      <c r="V99" s="246"/>
      <c r="W99" s="692"/>
      <c r="X99" s="692"/>
      <c r="Y99" s="692"/>
      <c r="Z99" s="692"/>
      <c r="AA99" s="692"/>
      <c r="AB99" s="692"/>
      <c r="AC99" s="246"/>
      <c r="AD99" s="246"/>
      <c r="AE99" s="695"/>
      <c r="AF99" s="695"/>
      <c r="AG99" s="695"/>
      <c r="AH99" s="695"/>
      <c r="AI99" s="695"/>
      <c r="AJ99" s="695"/>
      <c r="AK99" s="695"/>
      <c r="AL99" s="249"/>
      <c r="AM99" s="249"/>
      <c r="AN99" s="249"/>
      <c r="AO99" s="697"/>
      <c r="AP99" s="697"/>
      <c r="AQ99" s="248"/>
      <c r="AR99" s="249"/>
      <c r="AS99" s="692"/>
      <c r="AT99" s="692"/>
      <c r="AU99" s="692"/>
      <c r="AV99" s="692"/>
      <c r="AW99" s="692"/>
      <c r="AX99" s="692"/>
      <c r="AY99" s="692"/>
      <c r="AZ99" s="692"/>
      <c r="BA99" s="696"/>
      <c r="BB99" s="696"/>
      <c r="BC99" s="696"/>
      <c r="BD99" s="696"/>
      <c r="BE99" s="696"/>
      <c r="BG99" s="250"/>
      <c r="BH99" s="250"/>
      <c r="BI99" s="708"/>
      <c r="BJ99" s="708"/>
      <c r="BK99" s="708"/>
      <c r="BL99" s="708"/>
      <c r="BM99" s="708"/>
      <c r="BN99" s="708"/>
      <c r="BO99" s="708"/>
      <c r="CW99" s="687">
        <f>data5!H2</f>
        <v>0</v>
      </c>
      <c r="CX99" s="687"/>
      <c r="CY99" s="687"/>
      <c r="CZ99" s="687"/>
      <c r="DA99" s="687"/>
      <c r="DB99" s="687"/>
      <c r="DC99" s="687"/>
      <c r="DD99" s="263"/>
      <c r="DE99" s="263"/>
      <c r="DF99" s="263"/>
      <c r="DG99" s="263"/>
      <c r="DH99" s="263"/>
      <c r="DI99" s="263"/>
    </row>
    <row r="100" spans="11:121" ht="3" customHeight="1">
      <c r="K100" s="700"/>
      <c r="L100" s="693"/>
      <c r="M100" s="693"/>
      <c r="N100" s="244"/>
      <c r="O100" s="692"/>
      <c r="P100" s="692"/>
      <c r="Q100" s="692"/>
      <c r="R100" s="692"/>
      <c r="S100" s="692"/>
      <c r="T100" s="692"/>
      <c r="U100" s="692"/>
      <c r="V100" s="246"/>
      <c r="W100" s="692"/>
      <c r="X100" s="692"/>
      <c r="Y100" s="692"/>
      <c r="Z100" s="692"/>
      <c r="AA100" s="692"/>
      <c r="AB100" s="692"/>
      <c r="AC100" s="246"/>
      <c r="AD100" s="246"/>
      <c r="AE100" s="695"/>
      <c r="AF100" s="695"/>
      <c r="AG100" s="695"/>
      <c r="AH100" s="695"/>
      <c r="AI100" s="695"/>
      <c r="AJ100" s="695"/>
      <c r="AK100" s="695"/>
      <c r="AL100" s="249"/>
      <c r="AM100" s="249"/>
      <c r="AN100" s="249"/>
      <c r="AO100" s="697"/>
      <c r="AP100" s="697"/>
      <c r="AQ100" s="248"/>
      <c r="AR100" s="249"/>
      <c r="AS100" s="692"/>
      <c r="AT100" s="692"/>
      <c r="AU100" s="692"/>
      <c r="AV100" s="692"/>
      <c r="AW100" s="692"/>
      <c r="AX100" s="692"/>
      <c r="AY100" s="692"/>
      <c r="AZ100" s="692"/>
      <c r="BA100" s="696"/>
      <c r="BB100" s="696"/>
      <c r="BC100" s="696"/>
      <c r="BD100" s="696"/>
      <c r="BE100" s="696"/>
      <c r="BG100" s="250"/>
      <c r="BH100" s="250"/>
      <c r="BI100" s="708"/>
      <c r="BJ100" s="708"/>
      <c r="BK100" s="708"/>
      <c r="BL100" s="708"/>
      <c r="BM100" s="708"/>
      <c r="BN100" s="708"/>
      <c r="BO100" s="708"/>
      <c r="CW100" s="687"/>
      <c r="CX100" s="687"/>
      <c r="CY100" s="687"/>
      <c r="CZ100" s="687"/>
      <c r="DA100" s="687"/>
      <c r="DB100" s="687"/>
      <c r="DC100" s="687"/>
      <c r="DD100" s="263"/>
      <c r="DE100" s="263"/>
      <c r="DF100" s="263"/>
      <c r="DG100" s="263"/>
      <c r="DH100" s="263"/>
      <c r="DI100" s="263"/>
    </row>
    <row r="101" spans="11:121" ht="3" customHeight="1">
      <c r="K101" s="287"/>
      <c r="L101" s="244"/>
      <c r="M101" s="244"/>
      <c r="N101" s="244"/>
      <c r="O101" s="246"/>
      <c r="P101" s="246"/>
      <c r="Q101" s="246"/>
      <c r="R101" s="246"/>
      <c r="S101" s="246"/>
      <c r="T101" s="246"/>
      <c r="U101" s="246"/>
      <c r="V101" s="246"/>
      <c r="W101" s="246"/>
      <c r="X101" s="246"/>
      <c r="Y101" s="246"/>
      <c r="Z101" s="246"/>
      <c r="AA101" s="246"/>
      <c r="AB101" s="246"/>
      <c r="AC101" s="246"/>
      <c r="AD101" s="246"/>
      <c r="AE101" s="251"/>
      <c r="AF101" s="251"/>
      <c r="AG101" s="251"/>
      <c r="AH101" s="251"/>
      <c r="AI101" s="251"/>
      <c r="AJ101" s="251"/>
      <c r="AK101" s="251"/>
      <c r="AL101" s="249"/>
      <c r="AM101" s="249"/>
      <c r="AN101" s="249"/>
      <c r="AO101" s="248"/>
      <c r="AP101" s="248"/>
      <c r="AQ101" s="248"/>
      <c r="AR101" s="249"/>
      <c r="AS101" s="246"/>
      <c r="AT101" s="246"/>
      <c r="AU101" s="246"/>
      <c r="AV101" s="246"/>
      <c r="AW101" s="246"/>
      <c r="AX101" s="246"/>
      <c r="AY101" s="246"/>
      <c r="AZ101" s="246"/>
      <c r="BA101" s="276"/>
      <c r="BB101" s="276"/>
      <c r="BC101" s="276"/>
      <c r="BD101" s="276"/>
      <c r="BE101" s="276"/>
      <c r="BG101" s="250"/>
      <c r="BH101" s="250"/>
      <c r="BI101" s="257"/>
      <c r="BJ101" s="257"/>
      <c r="BK101" s="257"/>
      <c r="BL101" s="257"/>
      <c r="BM101" s="257"/>
      <c r="BN101" s="257"/>
      <c r="BO101" s="257"/>
      <c r="CW101" s="687"/>
      <c r="CX101" s="687"/>
      <c r="CY101" s="687"/>
      <c r="CZ101" s="687"/>
      <c r="DA101" s="687"/>
      <c r="DB101" s="687"/>
      <c r="DC101" s="687"/>
      <c r="DD101" s="263"/>
      <c r="DE101" s="263"/>
      <c r="DF101" s="263"/>
      <c r="DG101" s="263"/>
      <c r="DH101" s="263"/>
      <c r="DI101" s="263"/>
    </row>
    <row r="102" spans="11:121" ht="3" customHeight="1">
      <c r="K102" s="287"/>
      <c r="L102" s="244"/>
      <c r="M102" s="244"/>
      <c r="N102" s="244"/>
      <c r="O102" s="246"/>
      <c r="P102" s="246"/>
      <c r="Q102" s="246"/>
      <c r="R102" s="246"/>
      <c r="S102" s="246"/>
      <c r="T102" s="246"/>
      <c r="U102" s="246"/>
      <c r="V102" s="246"/>
      <c r="W102" s="246"/>
      <c r="X102" s="246"/>
      <c r="Y102" s="246"/>
      <c r="Z102" s="246"/>
      <c r="AA102" s="246"/>
      <c r="AB102" s="246"/>
      <c r="AC102" s="246"/>
      <c r="AD102" s="246"/>
      <c r="AE102" s="251"/>
      <c r="AF102" s="251"/>
      <c r="AG102" s="251"/>
      <c r="AH102" s="251"/>
      <c r="AI102" s="251"/>
      <c r="AJ102" s="251"/>
      <c r="AK102" s="251"/>
      <c r="AL102" s="249"/>
      <c r="AM102" s="249"/>
      <c r="AN102" s="249"/>
      <c r="AO102" s="248"/>
      <c r="AP102" s="248"/>
      <c r="AQ102" s="248"/>
      <c r="AR102" s="249"/>
      <c r="AS102" s="246"/>
      <c r="AT102" s="246"/>
      <c r="AU102" s="246"/>
      <c r="AV102" s="246"/>
      <c r="AW102" s="246"/>
      <c r="AX102" s="246"/>
      <c r="AY102" s="246"/>
      <c r="AZ102" s="246"/>
      <c r="BA102" s="276"/>
      <c r="BB102" s="276"/>
      <c r="BC102" s="276"/>
      <c r="BD102" s="276"/>
      <c r="BE102" s="276"/>
      <c r="BG102" s="250"/>
      <c r="BH102" s="250"/>
      <c r="BI102" s="257"/>
      <c r="BJ102" s="257"/>
      <c r="BK102" s="257"/>
      <c r="BL102" s="257"/>
      <c r="BM102" s="257"/>
      <c r="BN102" s="257"/>
      <c r="BO102" s="257"/>
      <c r="DD102" s="263"/>
      <c r="DE102" s="263"/>
      <c r="DF102" s="263"/>
      <c r="DG102" s="263"/>
      <c r="DH102" s="263"/>
      <c r="DI102" s="263"/>
      <c r="DJ102" s="263"/>
      <c r="DK102" s="262"/>
      <c r="DL102" s="262"/>
      <c r="DM102" s="262"/>
      <c r="DN102" s="262"/>
      <c r="DO102" s="262"/>
      <c r="DP102" s="262"/>
      <c r="DQ102" s="262"/>
    </row>
    <row r="103" spans="11:121" ht="3" customHeight="1">
      <c r="K103" s="288"/>
      <c r="L103" s="253"/>
      <c r="M103" s="253"/>
      <c r="N103" s="253"/>
      <c r="O103" s="249"/>
      <c r="P103" s="249"/>
      <c r="Q103" s="249"/>
      <c r="R103" s="249"/>
      <c r="S103" s="249"/>
      <c r="T103" s="249"/>
      <c r="U103" s="249"/>
      <c r="V103" s="249"/>
      <c r="W103" s="249"/>
      <c r="X103" s="249"/>
      <c r="Y103" s="249"/>
      <c r="Z103" s="249"/>
      <c r="AA103" s="249"/>
      <c r="AB103" s="249"/>
      <c r="AC103" s="249"/>
      <c r="AD103" s="249"/>
      <c r="AE103" s="254"/>
      <c r="AF103" s="254"/>
      <c r="AG103" s="254"/>
      <c r="AH103" s="254"/>
      <c r="AI103" s="254"/>
      <c r="AJ103" s="254"/>
      <c r="AK103" s="254"/>
      <c r="AL103" s="249"/>
      <c r="AM103" s="249"/>
      <c r="AN103" s="249"/>
      <c r="AO103" s="255"/>
      <c r="AP103" s="255"/>
      <c r="AQ103" s="255"/>
      <c r="AR103" s="249"/>
      <c r="AS103" s="249"/>
      <c r="AT103" s="249"/>
      <c r="AU103" s="249"/>
      <c r="AV103" s="249"/>
      <c r="AW103" s="249"/>
      <c r="AX103" s="249"/>
      <c r="AY103" s="249"/>
      <c r="AZ103" s="249"/>
      <c r="BA103" s="281"/>
      <c r="BB103" s="281"/>
      <c r="BC103" s="281"/>
      <c r="BD103" s="281"/>
      <c r="BE103" s="282"/>
      <c r="BG103" s="250"/>
      <c r="BH103" s="250"/>
      <c r="BI103" s="256"/>
      <c r="BJ103" s="256"/>
      <c r="BK103" s="256"/>
      <c r="BL103" s="256"/>
      <c r="BM103" s="256"/>
      <c r="BN103" s="256"/>
      <c r="BO103" s="256"/>
      <c r="DD103" s="263"/>
      <c r="DE103" s="263"/>
      <c r="DF103" s="263"/>
      <c r="DG103" s="263"/>
      <c r="DH103" s="263"/>
      <c r="DI103" s="263"/>
      <c r="DJ103" s="263"/>
      <c r="DK103" s="262"/>
      <c r="DL103" s="262"/>
      <c r="DM103" s="262"/>
      <c r="DN103" s="262"/>
      <c r="DO103" s="262"/>
      <c r="DP103" s="262"/>
      <c r="DQ103" s="262"/>
    </row>
    <row r="104" spans="11:121" ht="3" customHeight="1">
      <c r="K104" s="288"/>
      <c r="L104" s="253"/>
      <c r="M104" s="253"/>
      <c r="N104" s="253"/>
      <c r="O104" s="249"/>
      <c r="P104" s="249"/>
      <c r="Q104" s="249"/>
      <c r="R104" s="249"/>
      <c r="S104" s="249"/>
      <c r="T104" s="249"/>
      <c r="U104" s="249"/>
      <c r="V104" s="249"/>
      <c r="W104" s="249"/>
      <c r="X104" s="249"/>
      <c r="Y104" s="249"/>
      <c r="Z104" s="249"/>
      <c r="AA104" s="249"/>
      <c r="AB104" s="249"/>
      <c r="AC104" s="249"/>
      <c r="AD104" s="249"/>
      <c r="AE104" s="254"/>
      <c r="AF104" s="254"/>
      <c r="AG104" s="254"/>
      <c r="AH104" s="254"/>
      <c r="AI104" s="254"/>
      <c r="AJ104" s="254"/>
      <c r="AK104" s="254"/>
      <c r="AL104" s="249"/>
      <c r="AM104" s="249"/>
      <c r="AN104" s="249"/>
      <c r="AO104" s="255"/>
      <c r="AP104" s="255"/>
      <c r="AQ104" s="255"/>
      <c r="AR104" s="249"/>
      <c r="AS104" s="249"/>
      <c r="AT104" s="249"/>
      <c r="AU104" s="249"/>
      <c r="AV104" s="249"/>
      <c r="AW104" s="249"/>
      <c r="AX104" s="249"/>
      <c r="AY104" s="249"/>
      <c r="AZ104" s="249"/>
      <c r="BA104" s="281"/>
      <c r="BB104" s="281"/>
      <c r="BC104" s="281"/>
      <c r="BD104" s="281"/>
      <c r="BE104" s="282"/>
      <c r="BG104" s="250"/>
      <c r="BH104" s="250"/>
      <c r="BI104" s="256"/>
      <c r="BJ104" s="256"/>
      <c r="BK104" s="256"/>
      <c r="BL104" s="256"/>
      <c r="BM104" s="256"/>
      <c r="BN104" s="256"/>
      <c r="BO104" s="256"/>
      <c r="CW104" s="687">
        <f>data5!I2</f>
        <v>0</v>
      </c>
      <c r="CX104" s="687"/>
      <c r="CY104" s="687"/>
      <c r="CZ104" s="687"/>
      <c r="DA104" s="687"/>
      <c r="DB104" s="687"/>
      <c r="DC104" s="687"/>
      <c r="DD104" s="263"/>
      <c r="DE104" s="263"/>
      <c r="DF104" s="263"/>
      <c r="DG104" s="263"/>
      <c r="DH104" s="263"/>
      <c r="DI104" s="263"/>
      <c r="DJ104" s="263"/>
    </row>
    <row r="105" spans="11:121" ht="3" customHeight="1">
      <c r="K105" s="288"/>
      <c r="L105" s="253"/>
      <c r="M105" s="253"/>
      <c r="N105" s="253"/>
      <c r="O105" s="247"/>
      <c r="P105" s="247"/>
      <c r="Q105" s="247"/>
      <c r="R105" s="247"/>
      <c r="S105" s="247"/>
      <c r="T105" s="247"/>
      <c r="U105" s="247"/>
      <c r="V105" s="246"/>
      <c r="W105" s="249"/>
      <c r="X105" s="249"/>
      <c r="Y105" s="249"/>
      <c r="Z105" s="249"/>
      <c r="AA105" s="249"/>
      <c r="AB105" s="249"/>
      <c r="AC105" s="249"/>
      <c r="AD105" s="249"/>
      <c r="AE105" s="254"/>
      <c r="AF105" s="254"/>
      <c r="AG105" s="254"/>
      <c r="AH105" s="254"/>
      <c r="AI105" s="254"/>
      <c r="AJ105" s="254"/>
      <c r="AK105" s="254"/>
      <c r="AL105" s="249"/>
      <c r="AM105" s="249"/>
      <c r="AN105" s="249"/>
      <c r="AO105" s="255"/>
      <c r="AP105" s="255"/>
      <c r="AQ105" s="255"/>
      <c r="AR105" s="249"/>
      <c r="AS105" s="249"/>
      <c r="AT105" s="249"/>
      <c r="AU105" s="249"/>
      <c r="AV105" s="249"/>
      <c r="AW105" s="249"/>
      <c r="AX105" s="249"/>
      <c r="AY105" s="249"/>
      <c r="AZ105" s="249"/>
      <c r="BA105" s="281"/>
      <c r="BB105" s="281"/>
      <c r="BC105" s="281"/>
      <c r="BD105" s="281"/>
      <c r="BE105" s="282"/>
      <c r="BG105" s="250"/>
      <c r="BH105" s="250"/>
      <c r="BI105" s="256"/>
      <c r="BJ105" s="256"/>
      <c r="BK105" s="256"/>
      <c r="BL105" s="256"/>
      <c r="BM105" s="256"/>
      <c r="BN105" s="256"/>
      <c r="BO105" s="256"/>
      <c r="CW105" s="687"/>
      <c r="CX105" s="687"/>
      <c r="CY105" s="687"/>
      <c r="CZ105" s="687"/>
      <c r="DA105" s="687"/>
      <c r="DB105" s="687"/>
      <c r="DC105" s="687"/>
      <c r="DD105" s="263"/>
      <c r="DE105" s="263"/>
      <c r="DF105" s="263"/>
      <c r="DG105" s="263"/>
      <c r="DH105" s="263"/>
      <c r="DI105" s="687">
        <f>data4!DE2</f>
        <v>0</v>
      </c>
      <c r="DJ105" s="687"/>
      <c r="DK105" s="687"/>
      <c r="DL105" s="687"/>
      <c r="DM105" s="687"/>
      <c r="DN105" s="687"/>
      <c r="DO105" s="687"/>
      <c r="DP105" s="687"/>
      <c r="DQ105" s="687"/>
    </row>
    <row r="106" spans="11:121" ht="3" customHeight="1">
      <c r="K106" s="288"/>
      <c r="L106" s="253"/>
      <c r="M106" s="253"/>
      <c r="N106" s="253"/>
      <c r="O106" s="247"/>
      <c r="P106" s="247"/>
      <c r="Q106" s="247"/>
      <c r="R106" s="247"/>
      <c r="S106" s="247"/>
      <c r="T106" s="247"/>
      <c r="U106" s="247"/>
      <c r="V106" s="246"/>
      <c r="W106" s="249"/>
      <c r="X106" s="249"/>
      <c r="Y106" s="249"/>
      <c r="Z106" s="249"/>
      <c r="AA106" s="249"/>
      <c r="AB106" s="249"/>
      <c r="AC106" s="249"/>
      <c r="AD106" s="249"/>
      <c r="AE106" s="254"/>
      <c r="AF106" s="254"/>
      <c r="AG106" s="254"/>
      <c r="AH106" s="254"/>
      <c r="AI106" s="254"/>
      <c r="AJ106" s="254"/>
      <c r="AK106" s="254"/>
      <c r="AL106" s="249"/>
      <c r="AM106" s="249"/>
      <c r="AN106" s="249"/>
      <c r="AO106" s="255"/>
      <c r="AP106" s="255"/>
      <c r="AQ106" s="255"/>
      <c r="AR106" s="249"/>
      <c r="AS106" s="249"/>
      <c r="AT106" s="249"/>
      <c r="AU106" s="249"/>
      <c r="AV106" s="249"/>
      <c r="AW106" s="249"/>
      <c r="AX106" s="249"/>
      <c r="AY106" s="249"/>
      <c r="AZ106" s="249"/>
      <c r="BA106" s="281"/>
      <c r="BB106" s="281"/>
      <c r="BC106" s="281"/>
      <c r="BD106" s="281"/>
      <c r="BE106" s="282"/>
      <c r="BG106" s="250"/>
      <c r="BH106" s="250"/>
      <c r="BI106" s="256"/>
      <c r="BJ106" s="256"/>
      <c r="BK106" s="256"/>
      <c r="BL106" s="256"/>
      <c r="BM106" s="256"/>
      <c r="BN106" s="256"/>
      <c r="BO106" s="256"/>
      <c r="CW106" s="687"/>
      <c r="CX106" s="687"/>
      <c r="CY106" s="687"/>
      <c r="CZ106" s="687"/>
      <c r="DA106" s="687"/>
      <c r="DB106" s="687"/>
      <c r="DC106" s="687"/>
      <c r="DD106" s="263"/>
      <c r="DE106" s="263"/>
      <c r="DF106" s="263"/>
      <c r="DG106" s="263"/>
      <c r="DH106" s="263"/>
      <c r="DI106" s="687"/>
      <c r="DJ106" s="687"/>
      <c r="DK106" s="687"/>
      <c r="DL106" s="687"/>
      <c r="DM106" s="687"/>
      <c r="DN106" s="687"/>
      <c r="DO106" s="687"/>
      <c r="DP106" s="687"/>
      <c r="DQ106" s="687"/>
    </row>
    <row r="107" spans="11:121" ht="3" customHeight="1">
      <c r="K107" s="288"/>
      <c r="L107" s="253"/>
      <c r="M107" s="253"/>
      <c r="N107" s="253"/>
      <c r="O107" s="249"/>
      <c r="P107" s="249"/>
      <c r="Q107" s="249"/>
      <c r="R107" s="249"/>
      <c r="S107" s="249"/>
      <c r="T107" s="249"/>
      <c r="U107" s="249"/>
      <c r="V107" s="249"/>
      <c r="W107" s="249"/>
      <c r="X107" s="249"/>
      <c r="Y107" s="249"/>
      <c r="Z107" s="249"/>
      <c r="AA107" s="249"/>
      <c r="AB107" s="249"/>
      <c r="AC107" s="249"/>
      <c r="AD107" s="249"/>
      <c r="AE107" s="254"/>
      <c r="AF107" s="254"/>
      <c r="AG107" s="254"/>
      <c r="AH107" s="254"/>
      <c r="AI107" s="254"/>
      <c r="AJ107" s="254"/>
      <c r="AK107" s="254"/>
      <c r="AL107" s="249"/>
      <c r="AM107" s="249"/>
      <c r="AN107" s="249"/>
      <c r="AO107" s="255"/>
      <c r="AP107" s="255"/>
      <c r="AQ107" s="255"/>
      <c r="AR107" s="249"/>
      <c r="AS107" s="249"/>
      <c r="AT107" s="249"/>
      <c r="AU107" s="249"/>
      <c r="AV107" s="249"/>
      <c r="AW107" s="249"/>
      <c r="AX107" s="249"/>
      <c r="AY107" s="249"/>
      <c r="AZ107" s="249"/>
      <c r="BA107" s="281"/>
      <c r="BB107" s="281"/>
      <c r="BC107" s="281"/>
      <c r="BD107" s="281"/>
      <c r="BE107" s="282"/>
      <c r="BG107" s="250"/>
      <c r="BH107" s="250"/>
      <c r="BI107" s="256"/>
      <c r="BJ107" s="256"/>
      <c r="BK107" s="256"/>
      <c r="BL107" s="256"/>
      <c r="BM107" s="256"/>
      <c r="BN107" s="256"/>
      <c r="BO107" s="256"/>
      <c r="DD107" s="263"/>
      <c r="DE107" s="263"/>
      <c r="DF107" s="263"/>
      <c r="DG107" s="263"/>
      <c r="DH107" s="263"/>
      <c r="DI107" s="687"/>
      <c r="DJ107" s="687"/>
      <c r="DK107" s="687"/>
      <c r="DL107" s="687"/>
      <c r="DM107" s="687"/>
      <c r="DN107" s="687"/>
      <c r="DO107" s="687"/>
      <c r="DP107" s="687"/>
      <c r="DQ107" s="687"/>
    </row>
    <row r="108" spans="11:121" ht="3" customHeight="1">
      <c r="K108" s="700" t="str">
        <f>data3!I2</f>
        <v>8</v>
      </c>
      <c r="L108" s="693">
        <f>data3!Y2</f>
        <v>0</v>
      </c>
      <c r="M108" s="693"/>
      <c r="N108" s="244"/>
      <c r="O108" s="692" t="str">
        <f>IF(data3!AO$2="","",data3!AO$2)</f>
        <v/>
      </c>
      <c r="P108" s="692"/>
      <c r="Q108" s="692"/>
      <c r="R108" s="692"/>
      <c r="S108" s="692"/>
      <c r="T108" s="692"/>
      <c r="U108" s="692"/>
      <c r="V108" s="246"/>
      <c r="W108" s="692" t="str">
        <f>IF(data3!BF$2="","",data3!BF$2)</f>
        <v/>
      </c>
      <c r="X108" s="692">
        <f>data3!AZ56</f>
        <v>0</v>
      </c>
      <c r="Y108" s="692"/>
      <c r="Z108" s="692"/>
      <c r="AA108" s="692"/>
      <c r="AB108" s="692"/>
      <c r="AC108" s="246"/>
      <c r="AD108" s="246"/>
      <c r="AE108" s="695">
        <f>data3!P4</f>
        <v>0</v>
      </c>
      <c r="AF108" s="695"/>
      <c r="AG108" s="695"/>
      <c r="AH108" s="695"/>
      <c r="AI108" s="695"/>
      <c r="AJ108" s="695"/>
      <c r="AK108" s="695"/>
      <c r="AL108" s="249"/>
      <c r="AM108" s="249"/>
      <c r="AN108" s="249"/>
      <c r="AO108" s="697" t="str">
        <f>IF(data3!BW$2="","",data3!BW$2)</f>
        <v/>
      </c>
      <c r="AP108" s="697"/>
      <c r="AQ108" s="248"/>
      <c r="AR108" s="249"/>
      <c r="AS108" s="692" t="str">
        <f>IF(data3!CQ$2="","",data3!CQ$2)</f>
        <v/>
      </c>
      <c r="AT108" s="692"/>
      <c r="AU108" s="692"/>
      <c r="AV108" s="692"/>
      <c r="AW108" s="692"/>
      <c r="AX108" s="692"/>
      <c r="AY108" s="692"/>
      <c r="AZ108" s="692"/>
      <c r="BA108" s="696">
        <f>data3!DH2</f>
        <v>0</v>
      </c>
      <c r="BB108" s="696"/>
      <c r="BC108" s="696"/>
      <c r="BD108" s="696"/>
      <c r="BE108" s="696"/>
      <c r="BG108" s="250"/>
      <c r="BH108" s="250"/>
      <c r="BI108" s="708">
        <f>data3!AH4</f>
        <v>0</v>
      </c>
      <c r="BJ108" s="708"/>
      <c r="BK108" s="708"/>
      <c r="BL108" s="708"/>
      <c r="BM108" s="708"/>
      <c r="BN108" s="708"/>
      <c r="BO108" s="708"/>
      <c r="CW108" s="687">
        <f>data5!J2</f>
        <v>0</v>
      </c>
      <c r="CX108" s="687"/>
      <c r="CY108" s="687"/>
      <c r="CZ108" s="687"/>
      <c r="DA108" s="687"/>
      <c r="DB108" s="687"/>
      <c r="DC108" s="687"/>
      <c r="DD108" s="263"/>
      <c r="DE108" s="263"/>
      <c r="DF108" s="263"/>
      <c r="DG108" s="263"/>
      <c r="DH108" s="263"/>
      <c r="DI108" s="263"/>
      <c r="DJ108" s="263"/>
      <c r="DK108" s="262"/>
      <c r="DL108" s="262"/>
      <c r="DM108" s="262"/>
      <c r="DN108" s="262"/>
      <c r="DO108" s="262"/>
      <c r="DP108" s="262"/>
      <c r="DQ108" s="262"/>
    </row>
    <row r="109" spans="11:121" ht="3" customHeight="1">
      <c r="K109" s="700"/>
      <c r="L109" s="693"/>
      <c r="M109" s="693"/>
      <c r="N109" s="244"/>
      <c r="O109" s="692"/>
      <c r="P109" s="692"/>
      <c r="Q109" s="692"/>
      <c r="R109" s="692"/>
      <c r="S109" s="692"/>
      <c r="T109" s="692"/>
      <c r="U109" s="692"/>
      <c r="V109" s="246"/>
      <c r="W109" s="692"/>
      <c r="X109" s="692"/>
      <c r="Y109" s="692"/>
      <c r="Z109" s="692"/>
      <c r="AA109" s="692"/>
      <c r="AB109" s="692"/>
      <c r="AC109" s="246"/>
      <c r="AD109" s="246"/>
      <c r="AE109" s="695"/>
      <c r="AF109" s="695"/>
      <c r="AG109" s="695"/>
      <c r="AH109" s="695"/>
      <c r="AI109" s="695"/>
      <c r="AJ109" s="695"/>
      <c r="AK109" s="695"/>
      <c r="AL109" s="249"/>
      <c r="AM109" s="249"/>
      <c r="AN109" s="249"/>
      <c r="AO109" s="697"/>
      <c r="AP109" s="697"/>
      <c r="AQ109" s="248"/>
      <c r="AR109" s="249"/>
      <c r="AS109" s="692"/>
      <c r="AT109" s="692"/>
      <c r="AU109" s="692"/>
      <c r="AV109" s="692"/>
      <c r="AW109" s="692"/>
      <c r="AX109" s="692"/>
      <c r="AY109" s="692"/>
      <c r="AZ109" s="692"/>
      <c r="BA109" s="696"/>
      <c r="BB109" s="696"/>
      <c r="BC109" s="696"/>
      <c r="BD109" s="696"/>
      <c r="BE109" s="696"/>
      <c r="BG109" s="250"/>
      <c r="BH109" s="250"/>
      <c r="BI109" s="708"/>
      <c r="BJ109" s="708"/>
      <c r="BK109" s="708"/>
      <c r="BL109" s="708"/>
      <c r="BM109" s="708"/>
      <c r="BN109" s="708"/>
      <c r="BO109" s="708"/>
      <c r="CW109" s="687"/>
      <c r="CX109" s="687"/>
      <c r="CY109" s="687"/>
      <c r="CZ109" s="687"/>
      <c r="DA109" s="687"/>
      <c r="DB109" s="687"/>
      <c r="DC109" s="687"/>
      <c r="DD109" s="263"/>
      <c r="DE109" s="263"/>
      <c r="DF109" s="263"/>
      <c r="DG109" s="263"/>
      <c r="DH109" s="263"/>
      <c r="DI109" s="263"/>
      <c r="DJ109" s="263"/>
      <c r="DK109" s="263"/>
      <c r="DL109" s="263"/>
      <c r="DM109" s="263"/>
      <c r="DN109" s="263"/>
      <c r="DO109" s="263"/>
      <c r="DP109" s="263"/>
      <c r="DQ109" s="263"/>
    </row>
    <row r="110" spans="11:121" ht="3" customHeight="1">
      <c r="K110" s="700"/>
      <c r="L110" s="693"/>
      <c r="M110" s="693"/>
      <c r="N110" s="244"/>
      <c r="O110" s="692"/>
      <c r="P110" s="692"/>
      <c r="Q110" s="692"/>
      <c r="R110" s="692"/>
      <c r="S110" s="692"/>
      <c r="T110" s="692"/>
      <c r="U110" s="692"/>
      <c r="V110" s="246"/>
      <c r="W110" s="692"/>
      <c r="X110" s="692"/>
      <c r="Y110" s="692"/>
      <c r="Z110" s="692"/>
      <c r="AA110" s="692"/>
      <c r="AB110" s="692"/>
      <c r="AC110" s="246"/>
      <c r="AD110" s="246"/>
      <c r="AE110" s="695"/>
      <c r="AF110" s="695"/>
      <c r="AG110" s="695"/>
      <c r="AH110" s="695"/>
      <c r="AI110" s="695"/>
      <c r="AJ110" s="695"/>
      <c r="AK110" s="695"/>
      <c r="AL110" s="249"/>
      <c r="AM110" s="249"/>
      <c r="AN110" s="249"/>
      <c r="AO110" s="697"/>
      <c r="AP110" s="697"/>
      <c r="AQ110" s="248"/>
      <c r="AR110" s="249"/>
      <c r="AS110" s="692"/>
      <c r="AT110" s="692"/>
      <c r="AU110" s="692"/>
      <c r="AV110" s="692"/>
      <c r="AW110" s="692"/>
      <c r="AX110" s="692"/>
      <c r="AY110" s="692"/>
      <c r="AZ110" s="692"/>
      <c r="BA110" s="696"/>
      <c r="BB110" s="696"/>
      <c r="BC110" s="696"/>
      <c r="BD110" s="696"/>
      <c r="BE110" s="696"/>
      <c r="BG110" s="250"/>
      <c r="BH110" s="250"/>
      <c r="BI110" s="708"/>
      <c r="BJ110" s="708"/>
      <c r="BK110" s="708"/>
      <c r="BL110" s="708"/>
      <c r="BM110" s="708"/>
      <c r="BN110" s="708"/>
      <c r="BO110" s="708"/>
      <c r="CW110" s="687"/>
      <c r="CX110" s="687"/>
      <c r="CY110" s="687"/>
      <c r="CZ110" s="687"/>
      <c r="DA110" s="687"/>
      <c r="DB110" s="687"/>
      <c r="DC110" s="687"/>
      <c r="DD110" s="263"/>
      <c r="DE110" s="263"/>
      <c r="DF110" s="263"/>
      <c r="DG110" s="263"/>
      <c r="DH110" s="263"/>
      <c r="DI110" s="263"/>
      <c r="DJ110" s="263"/>
      <c r="DK110" s="263"/>
      <c r="DL110" s="263"/>
      <c r="DM110" s="263"/>
      <c r="DN110" s="263"/>
      <c r="DO110" s="263"/>
      <c r="DP110" s="263"/>
      <c r="DQ110" s="263"/>
    </row>
    <row r="111" spans="11:121" ht="3" customHeight="1">
      <c r="K111" s="287"/>
      <c r="L111" s="244"/>
      <c r="M111" s="244"/>
      <c r="N111" s="244"/>
      <c r="O111" s="246"/>
      <c r="P111" s="246"/>
      <c r="Q111" s="246"/>
      <c r="R111" s="246"/>
      <c r="S111" s="246"/>
      <c r="T111" s="246"/>
      <c r="U111" s="246"/>
      <c r="V111" s="246"/>
      <c r="W111" s="246"/>
      <c r="X111" s="246"/>
      <c r="Y111" s="246"/>
      <c r="Z111" s="246"/>
      <c r="AA111" s="246"/>
      <c r="AB111" s="246"/>
      <c r="AC111" s="246"/>
      <c r="AD111" s="246"/>
      <c r="AE111" s="251"/>
      <c r="AF111" s="251"/>
      <c r="AG111" s="251"/>
      <c r="AH111" s="251"/>
      <c r="AI111" s="251"/>
      <c r="AJ111" s="251"/>
      <c r="AK111" s="251"/>
      <c r="AL111" s="249"/>
      <c r="AM111" s="249"/>
      <c r="AN111" s="249"/>
      <c r="AO111" s="248"/>
      <c r="AP111" s="248"/>
      <c r="AQ111" s="248"/>
      <c r="AR111" s="249"/>
      <c r="AS111" s="246"/>
      <c r="AT111" s="246"/>
      <c r="AU111" s="246"/>
      <c r="AV111" s="246"/>
      <c r="AW111" s="246"/>
      <c r="AX111" s="246"/>
      <c r="AY111" s="246"/>
      <c r="AZ111" s="246"/>
      <c r="BA111" s="276"/>
      <c r="BB111" s="276"/>
      <c r="BC111" s="276"/>
      <c r="BD111" s="276"/>
      <c r="BE111" s="276"/>
      <c r="BG111" s="250"/>
      <c r="BH111" s="250"/>
      <c r="BI111" s="257"/>
      <c r="BJ111" s="257"/>
      <c r="BK111" s="257"/>
      <c r="BL111" s="257"/>
      <c r="BM111" s="257"/>
      <c r="BN111" s="257"/>
      <c r="BO111" s="257"/>
      <c r="CW111" s="687"/>
      <c r="CX111" s="687"/>
      <c r="CY111" s="687"/>
      <c r="CZ111" s="687"/>
      <c r="DA111" s="687"/>
      <c r="DB111" s="687"/>
      <c r="DC111" s="687"/>
      <c r="DD111" s="263"/>
      <c r="DE111" s="263"/>
      <c r="DF111" s="263"/>
      <c r="DG111" s="263"/>
      <c r="DH111" s="263"/>
      <c r="DI111" s="263"/>
      <c r="DJ111" s="263"/>
      <c r="DK111" s="263"/>
      <c r="DL111" s="263"/>
      <c r="DM111" s="263"/>
      <c r="DN111" s="263"/>
      <c r="DO111" s="263"/>
      <c r="DP111" s="263"/>
      <c r="DQ111" s="263"/>
    </row>
    <row r="112" spans="11:121" ht="3" customHeight="1">
      <c r="K112" s="288"/>
      <c r="L112" s="253"/>
      <c r="M112" s="253"/>
      <c r="N112" s="253"/>
      <c r="O112" s="246"/>
      <c r="P112" s="246"/>
      <c r="Q112" s="246"/>
      <c r="R112" s="246"/>
      <c r="S112" s="246"/>
      <c r="T112" s="246"/>
      <c r="U112" s="246"/>
      <c r="V112" s="246"/>
      <c r="W112" s="249"/>
      <c r="X112" s="249"/>
      <c r="Y112" s="249"/>
      <c r="Z112" s="249"/>
      <c r="AA112" s="249"/>
      <c r="AB112" s="249"/>
      <c r="AC112" s="249"/>
      <c r="AD112" s="249"/>
      <c r="AE112" s="254"/>
      <c r="AF112" s="254"/>
      <c r="AG112" s="254"/>
      <c r="AH112" s="254"/>
      <c r="AI112" s="254"/>
      <c r="AJ112" s="254"/>
      <c r="AK112" s="254"/>
      <c r="AL112" s="249"/>
      <c r="AM112" s="249"/>
      <c r="AN112" s="249"/>
      <c r="AO112" s="255"/>
      <c r="AP112" s="255"/>
      <c r="AQ112" s="255"/>
      <c r="AR112" s="249"/>
      <c r="AS112" s="249"/>
      <c r="AT112" s="249"/>
      <c r="AU112" s="249"/>
      <c r="AV112" s="249"/>
      <c r="AW112" s="249"/>
      <c r="AX112" s="249"/>
      <c r="AY112" s="249"/>
      <c r="AZ112" s="249"/>
      <c r="BA112" s="281"/>
      <c r="BB112" s="281"/>
      <c r="BC112" s="281"/>
      <c r="BD112" s="281"/>
      <c r="BE112" s="282"/>
      <c r="BG112" s="250"/>
      <c r="BH112" s="250"/>
      <c r="BI112" s="256"/>
      <c r="BJ112" s="256"/>
      <c r="BK112" s="256"/>
      <c r="BL112" s="256"/>
      <c r="BM112" s="256"/>
      <c r="BN112" s="256"/>
      <c r="BO112" s="256"/>
      <c r="CW112" s="540"/>
      <c r="CX112" s="540"/>
      <c r="CY112" s="540"/>
      <c r="CZ112" s="540"/>
      <c r="DA112" s="540"/>
      <c r="DB112" s="540"/>
      <c r="DC112" s="540"/>
      <c r="DD112" s="263"/>
      <c r="DE112" s="263"/>
      <c r="DF112" s="263"/>
      <c r="DG112" s="263"/>
      <c r="DH112" s="263"/>
      <c r="DI112" s="263"/>
      <c r="DJ112" s="263"/>
      <c r="DK112" s="263"/>
      <c r="DL112" s="263"/>
      <c r="DM112" s="263"/>
      <c r="DN112" s="263"/>
      <c r="DO112" s="263"/>
      <c r="DP112" s="263"/>
      <c r="DQ112" s="263"/>
    </row>
    <row r="113" spans="11:121" ht="3" customHeight="1">
      <c r="K113" s="288"/>
      <c r="L113" s="253"/>
      <c r="M113" s="253"/>
      <c r="N113" s="253"/>
      <c r="O113" s="249"/>
      <c r="P113" s="249"/>
      <c r="Q113" s="249"/>
      <c r="R113" s="249"/>
      <c r="S113" s="249"/>
      <c r="T113" s="249"/>
      <c r="U113" s="249"/>
      <c r="V113" s="249"/>
      <c r="W113" s="249"/>
      <c r="X113" s="249"/>
      <c r="Y113" s="249"/>
      <c r="Z113" s="249"/>
      <c r="AA113" s="249"/>
      <c r="AB113" s="249"/>
      <c r="AC113" s="249"/>
      <c r="AD113" s="249"/>
      <c r="AE113" s="254"/>
      <c r="AF113" s="254"/>
      <c r="AG113" s="254"/>
      <c r="AH113" s="254"/>
      <c r="AI113" s="254"/>
      <c r="AJ113" s="254"/>
      <c r="AK113" s="254"/>
      <c r="AL113" s="249"/>
      <c r="AM113" s="249"/>
      <c r="AN113" s="249"/>
      <c r="AO113" s="255"/>
      <c r="AP113" s="255"/>
      <c r="AQ113" s="255"/>
      <c r="AR113" s="249"/>
      <c r="AS113" s="249"/>
      <c r="AT113" s="249"/>
      <c r="AU113" s="249"/>
      <c r="AV113" s="249"/>
      <c r="AW113" s="249"/>
      <c r="AX113" s="249"/>
      <c r="AY113" s="249"/>
      <c r="AZ113" s="249"/>
      <c r="BA113" s="281"/>
      <c r="BB113" s="281"/>
      <c r="BC113" s="281"/>
      <c r="BD113" s="281"/>
      <c r="BE113" s="282"/>
      <c r="BG113" s="250"/>
      <c r="BH113" s="250"/>
      <c r="BI113" s="256"/>
      <c r="BJ113" s="256"/>
      <c r="BK113" s="256"/>
      <c r="BL113" s="256"/>
      <c r="BM113" s="256"/>
      <c r="BN113" s="256"/>
      <c r="BO113" s="256"/>
      <c r="CW113" s="687">
        <f>data5!K2+data5!L2</f>
        <v>0</v>
      </c>
      <c r="CX113" s="687"/>
      <c r="CY113" s="687"/>
      <c r="CZ113" s="687"/>
      <c r="DA113" s="687"/>
      <c r="DB113" s="687"/>
      <c r="DC113" s="687"/>
      <c r="DD113" s="263"/>
      <c r="DE113" s="263"/>
      <c r="DF113" s="263"/>
      <c r="DG113" s="263"/>
      <c r="DH113" s="263"/>
      <c r="DI113" s="263"/>
      <c r="DJ113" s="263"/>
      <c r="DK113" s="263"/>
      <c r="DL113" s="263"/>
      <c r="DM113" s="263"/>
      <c r="DN113" s="263"/>
      <c r="DO113" s="263"/>
      <c r="DP113" s="263"/>
      <c r="DQ113" s="263"/>
    </row>
    <row r="114" spans="11:121" ht="3" customHeight="1">
      <c r="K114" s="288"/>
      <c r="L114" s="253"/>
      <c r="M114" s="253"/>
      <c r="N114" s="253"/>
      <c r="O114" s="249"/>
      <c r="P114" s="249"/>
      <c r="Q114" s="249"/>
      <c r="R114" s="249"/>
      <c r="S114" s="249"/>
      <c r="T114" s="249"/>
      <c r="U114" s="249"/>
      <c r="V114" s="249"/>
      <c r="W114" s="249"/>
      <c r="X114" s="249"/>
      <c r="Y114" s="249"/>
      <c r="Z114" s="249"/>
      <c r="AA114" s="249"/>
      <c r="AB114" s="249"/>
      <c r="AC114" s="249"/>
      <c r="AD114" s="249"/>
      <c r="AE114" s="254"/>
      <c r="AF114" s="254"/>
      <c r="AG114" s="254"/>
      <c r="AH114" s="254"/>
      <c r="AI114" s="254"/>
      <c r="AJ114" s="254"/>
      <c r="AK114" s="254"/>
      <c r="AL114" s="249"/>
      <c r="AM114" s="249"/>
      <c r="AN114" s="249"/>
      <c r="AO114" s="255"/>
      <c r="AP114" s="255"/>
      <c r="AQ114" s="255"/>
      <c r="AR114" s="249"/>
      <c r="AS114" s="249"/>
      <c r="AT114" s="249"/>
      <c r="AU114" s="249"/>
      <c r="AV114" s="249"/>
      <c r="AW114" s="249"/>
      <c r="AX114" s="249"/>
      <c r="AY114" s="249"/>
      <c r="AZ114" s="249"/>
      <c r="BA114" s="281"/>
      <c r="BB114" s="281"/>
      <c r="BC114" s="281"/>
      <c r="BD114" s="281"/>
      <c r="BE114" s="282"/>
      <c r="BG114" s="250"/>
      <c r="BH114" s="250"/>
      <c r="BI114" s="256"/>
      <c r="BJ114" s="256"/>
      <c r="BK114" s="256"/>
      <c r="BL114" s="256"/>
      <c r="BM114" s="256"/>
      <c r="BN114" s="256"/>
      <c r="BO114" s="256"/>
      <c r="CW114" s="687"/>
      <c r="CX114" s="687"/>
      <c r="CY114" s="687"/>
      <c r="CZ114" s="687"/>
      <c r="DA114" s="687"/>
      <c r="DB114" s="687"/>
      <c r="DC114" s="687"/>
      <c r="DD114" s="263"/>
      <c r="DE114" s="263"/>
      <c r="DF114" s="263"/>
      <c r="DG114" s="263"/>
      <c r="DH114" s="263"/>
      <c r="DI114" s="263"/>
      <c r="DJ114" s="263"/>
      <c r="DK114" s="263"/>
      <c r="DL114" s="263"/>
      <c r="DM114" s="263"/>
      <c r="DN114" s="263"/>
      <c r="DO114" s="263"/>
      <c r="DP114" s="263"/>
      <c r="DQ114" s="263"/>
    </row>
    <row r="115" spans="11:121" ht="3" customHeight="1">
      <c r="K115" s="288"/>
      <c r="L115" s="253"/>
      <c r="M115" s="253"/>
      <c r="N115" s="253"/>
      <c r="O115" s="247"/>
      <c r="P115" s="247"/>
      <c r="Q115" s="247"/>
      <c r="R115" s="247"/>
      <c r="S115" s="247"/>
      <c r="T115" s="247"/>
      <c r="U115" s="247"/>
      <c r="V115" s="246"/>
      <c r="W115" s="249"/>
      <c r="X115" s="249"/>
      <c r="Y115" s="249"/>
      <c r="Z115" s="249"/>
      <c r="AA115" s="249"/>
      <c r="AB115" s="249"/>
      <c r="AC115" s="249"/>
      <c r="AD115" s="249"/>
      <c r="AE115" s="254"/>
      <c r="AF115" s="254"/>
      <c r="AG115" s="254"/>
      <c r="AH115" s="254"/>
      <c r="AI115" s="254"/>
      <c r="AJ115" s="254"/>
      <c r="AK115" s="254"/>
      <c r="AL115" s="249"/>
      <c r="AM115" s="249"/>
      <c r="AN115" s="249"/>
      <c r="AO115" s="255"/>
      <c r="AP115" s="255"/>
      <c r="AQ115" s="255"/>
      <c r="AR115" s="249"/>
      <c r="AS115" s="249"/>
      <c r="AT115" s="249"/>
      <c r="AU115" s="249"/>
      <c r="AV115" s="249"/>
      <c r="AW115" s="249"/>
      <c r="AX115" s="249"/>
      <c r="AY115" s="249"/>
      <c r="AZ115" s="249"/>
      <c r="BA115" s="281"/>
      <c r="BB115" s="281"/>
      <c r="BC115" s="281"/>
      <c r="BD115" s="281"/>
      <c r="BE115" s="282"/>
      <c r="BG115" s="250"/>
      <c r="BH115" s="250"/>
      <c r="BI115" s="256"/>
      <c r="BJ115" s="256"/>
      <c r="BK115" s="256"/>
      <c r="BL115" s="256"/>
      <c r="BM115" s="256"/>
      <c r="BN115" s="256"/>
      <c r="BO115" s="256"/>
      <c r="CW115" s="687"/>
      <c r="CX115" s="687"/>
      <c r="CY115" s="687"/>
      <c r="CZ115" s="687"/>
      <c r="DA115" s="687"/>
      <c r="DB115" s="687"/>
      <c r="DC115" s="687"/>
      <c r="DD115" s="263"/>
      <c r="DE115" s="263"/>
      <c r="DF115" s="263"/>
      <c r="DG115" s="263"/>
      <c r="DH115" s="263"/>
      <c r="DI115" s="263"/>
      <c r="DJ115" s="263"/>
      <c r="DK115" s="263"/>
      <c r="DL115" s="263"/>
      <c r="DM115" s="263"/>
      <c r="DN115" s="263"/>
      <c r="DO115" s="263"/>
      <c r="DP115" s="263"/>
      <c r="DQ115" s="263"/>
    </row>
    <row r="116" spans="11:121" ht="3" customHeight="1">
      <c r="K116" s="288"/>
      <c r="L116" s="253"/>
      <c r="M116" s="253"/>
      <c r="N116" s="253"/>
      <c r="O116" s="247"/>
      <c r="P116" s="247"/>
      <c r="Q116" s="247"/>
      <c r="R116" s="247"/>
      <c r="S116" s="247"/>
      <c r="T116" s="247"/>
      <c r="U116" s="247"/>
      <c r="V116" s="246"/>
      <c r="W116" s="249"/>
      <c r="X116" s="249"/>
      <c r="Y116" s="249"/>
      <c r="Z116" s="249"/>
      <c r="AA116" s="249"/>
      <c r="AB116" s="249"/>
      <c r="AC116" s="249"/>
      <c r="AD116" s="249"/>
      <c r="AE116" s="254"/>
      <c r="AF116" s="254"/>
      <c r="AG116" s="254"/>
      <c r="AH116" s="254"/>
      <c r="AI116" s="254"/>
      <c r="AJ116" s="254"/>
      <c r="AK116" s="254"/>
      <c r="AL116" s="249"/>
      <c r="AM116" s="249"/>
      <c r="AN116" s="249"/>
      <c r="AO116" s="255"/>
      <c r="AP116" s="255"/>
      <c r="AQ116" s="255"/>
      <c r="AR116" s="249"/>
      <c r="AS116" s="249"/>
      <c r="AT116" s="249"/>
      <c r="AU116" s="249"/>
      <c r="AV116" s="249"/>
      <c r="AW116" s="249"/>
      <c r="AX116" s="249"/>
      <c r="AY116" s="249"/>
      <c r="AZ116" s="249"/>
      <c r="BA116" s="281"/>
      <c r="BB116" s="281"/>
      <c r="BC116" s="281"/>
      <c r="BD116" s="281"/>
      <c r="BE116" s="282"/>
      <c r="BG116" s="250"/>
      <c r="BH116" s="250"/>
      <c r="BI116" s="256"/>
      <c r="BJ116" s="256"/>
      <c r="BK116" s="256"/>
      <c r="BL116" s="256"/>
      <c r="BM116" s="256"/>
      <c r="BN116" s="256"/>
      <c r="BO116" s="256"/>
      <c r="CS116" s="262"/>
      <c r="CT116" s="262"/>
      <c r="CU116" s="262"/>
      <c r="CV116" s="263"/>
      <c r="DD116" s="263"/>
      <c r="DE116" s="263"/>
      <c r="DF116" s="263"/>
      <c r="DG116" s="263"/>
      <c r="DH116" s="263"/>
      <c r="DI116" s="263"/>
      <c r="DJ116" s="263"/>
    </row>
    <row r="117" spans="11:121" ht="3" customHeight="1">
      <c r="K117" s="288"/>
      <c r="L117" s="253"/>
      <c r="M117" s="253"/>
      <c r="N117" s="253"/>
      <c r="O117" s="694" t="str">
        <f>IF(data3!AP$2="","",data3!AP$2)</f>
        <v/>
      </c>
      <c r="P117" s="694"/>
      <c r="Q117" s="694"/>
      <c r="R117" s="694"/>
      <c r="S117" s="694"/>
      <c r="T117" s="694"/>
      <c r="U117" s="694"/>
      <c r="V117" s="258"/>
      <c r="W117" s="249"/>
      <c r="X117" s="249"/>
      <c r="Y117" s="249"/>
      <c r="Z117" s="249"/>
      <c r="AA117" s="249"/>
      <c r="AB117" s="249"/>
      <c r="AC117" s="249"/>
      <c r="AD117" s="249"/>
      <c r="AE117" s="254"/>
      <c r="AF117" s="254"/>
      <c r="AG117" s="254"/>
      <c r="AH117" s="254"/>
      <c r="AI117" s="254"/>
      <c r="AJ117" s="254"/>
      <c r="AK117" s="254"/>
      <c r="AL117" s="249"/>
      <c r="AM117" s="249"/>
      <c r="AN117" s="249"/>
      <c r="AO117" s="255"/>
      <c r="AP117" s="255"/>
      <c r="AQ117" s="255"/>
      <c r="AR117" s="249"/>
      <c r="AS117" s="249"/>
      <c r="AT117" s="249"/>
      <c r="AU117" s="249"/>
      <c r="AV117" s="249"/>
      <c r="AW117" s="249"/>
      <c r="AX117" s="249"/>
      <c r="AY117" s="249"/>
      <c r="AZ117" s="249"/>
      <c r="BA117" s="281"/>
      <c r="BB117" s="281"/>
      <c r="BC117" s="281"/>
      <c r="BD117" s="281"/>
      <c r="BE117" s="282"/>
      <c r="BG117" s="250"/>
      <c r="BH117" s="250"/>
      <c r="BI117" s="256"/>
      <c r="BJ117" s="256"/>
      <c r="BK117" s="256"/>
      <c r="BL117" s="256"/>
      <c r="BM117" s="256"/>
      <c r="BN117" s="256"/>
      <c r="BO117" s="256"/>
      <c r="CS117" s="262"/>
      <c r="CT117" s="262"/>
      <c r="CU117" s="262"/>
      <c r="CV117" s="263"/>
      <c r="DD117" s="263"/>
      <c r="DE117" s="263"/>
      <c r="DF117" s="263"/>
      <c r="DG117" s="263"/>
      <c r="DH117" s="263"/>
      <c r="DI117" s="687">
        <f>data4!CW2</f>
        <v>0</v>
      </c>
      <c r="DJ117" s="687"/>
      <c r="DK117" s="687"/>
      <c r="DL117" s="687"/>
      <c r="DM117" s="687"/>
      <c r="DN117" s="687"/>
      <c r="DO117" s="687"/>
      <c r="DP117" s="687"/>
      <c r="DQ117" s="687"/>
    </row>
    <row r="118" spans="11:121" ht="3" customHeight="1">
      <c r="K118" s="700" t="str">
        <f>data3!J2</f>
        <v>9</v>
      </c>
      <c r="L118" s="693">
        <f>data3!Z2</f>
        <v>0</v>
      </c>
      <c r="M118" s="693"/>
      <c r="N118" s="244"/>
      <c r="O118" s="694"/>
      <c r="P118" s="694"/>
      <c r="Q118" s="694"/>
      <c r="R118" s="694"/>
      <c r="S118" s="694"/>
      <c r="T118" s="694"/>
      <c r="U118" s="694"/>
      <c r="V118" s="258"/>
      <c r="W118" s="692" t="str">
        <f>IF(data3!BG$2="","",data3!BG$2)</f>
        <v/>
      </c>
      <c r="X118" s="692">
        <f>data3!AZ65</f>
        <v>0</v>
      </c>
      <c r="Y118" s="692"/>
      <c r="Z118" s="692"/>
      <c r="AA118" s="692"/>
      <c r="AB118" s="692"/>
      <c r="AC118" s="246"/>
      <c r="AD118" s="246"/>
      <c r="AE118" s="695">
        <f>data3!Q4</f>
        <v>0</v>
      </c>
      <c r="AF118" s="695"/>
      <c r="AG118" s="695"/>
      <c r="AH118" s="695"/>
      <c r="AI118" s="695"/>
      <c r="AJ118" s="695"/>
      <c r="AK118" s="695"/>
      <c r="AL118" s="249"/>
      <c r="AM118" s="249"/>
      <c r="AN118" s="249"/>
      <c r="AO118" s="697" t="str">
        <f>IF(data3!BX$2="","",data3!BX$2)</f>
        <v/>
      </c>
      <c r="AP118" s="697"/>
      <c r="AQ118" s="248"/>
      <c r="AR118" s="249"/>
      <c r="AS118" s="692" t="str">
        <f>IF(data3!CR$2="","",data3!CR$2)</f>
        <v/>
      </c>
      <c r="AT118" s="692"/>
      <c r="AU118" s="692"/>
      <c r="AV118" s="692"/>
      <c r="AW118" s="692"/>
      <c r="AX118" s="692"/>
      <c r="AY118" s="692"/>
      <c r="AZ118" s="692"/>
      <c r="BA118" s="696">
        <f>data3!DI2</f>
        <v>0</v>
      </c>
      <c r="BB118" s="696"/>
      <c r="BC118" s="696"/>
      <c r="BD118" s="696"/>
      <c r="BE118" s="696"/>
      <c r="BG118" s="250"/>
      <c r="BH118" s="250"/>
      <c r="BI118" s="708">
        <f>data3!AI4</f>
        <v>0</v>
      </c>
      <c r="BJ118" s="708"/>
      <c r="BK118" s="708"/>
      <c r="BL118" s="708"/>
      <c r="BM118" s="708"/>
      <c r="BN118" s="708"/>
      <c r="BO118" s="708"/>
      <c r="CS118" s="262"/>
      <c r="CT118" s="262"/>
      <c r="CU118" s="262"/>
      <c r="CV118" s="263"/>
      <c r="CW118" s="690">
        <f>data4!EG2</f>
        <v>0</v>
      </c>
      <c r="CX118" s="690"/>
      <c r="CY118" s="690"/>
      <c r="CZ118" s="690"/>
      <c r="DA118" s="690"/>
      <c r="DB118" s="690"/>
      <c r="DC118" s="690"/>
      <c r="DD118" s="263"/>
      <c r="DE118" s="263"/>
      <c r="DF118" s="263"/>
      <c r="DG118" s="263"/>
      <c r="DH118" s="263"/>
      <c r="DI118" s="687"/>
      <c r="DJ118" s="687"/>
      <c r="DK118" s="687"/>
      <c r="DL118" s="687"/>
      <c r="DM118" s="687"/>
      <c r="DN118" s="687"/>
      <c r="DO118" s="687"/>
      <c r="DP118" s="687"/>
      <c r="DQ118" s="687"/>
    </row>
    <row r="119" spans="11:121" ht="3" customHeight="1">
      <c r="K119" s="700"/>
      <c r="L119" s="693"/>
      <c r="M119" s="693"/>
      <c r="N119" s="244"/>
      <c r="O119" s="694"/>
      <c r="P119" s="694"/>
      <c r="Q119" s="694"/>
      <c r="R119" s="694"/>
      <c r="S119" s="694"/>
      <c r="T119" s="694"/>
      <c r="U119" s="694"/>
      <c r="V119" s="258"/>
      <c r="W119" s="692"/>
      <c r="X119" s="692"/>
      <c r="Y119" s="692"/>
      <c r="Z119" s="692"/>
      <c r="AA119" s="692"/>
      <c r="AB119" s="692"/>
      <c r="AC119" s="246"/>
      <c r="AD119" s="246"/>
      <c r="AE119" s="695"/>
      <c r="AF119" s="695"/>
      <c r="AG119" s="695"/>
      <c r="AH119" s="695"/>
      <c r="AI119" s="695"/>
      <c r="AJ119" s="695"/>
      <c r="AK119" s="695"/>
      <c r="AL119" s="249"/>
      <c r="AM119" s="249"/>
      <c r="AN119" s="249"/>
      <c r="AO119" s="697"/>
      <c r="AP119" s="697"/>
      <c r="AQ119" s="248"/>
      <c r="AR119" s="249"/>
      <c r="AS119" s="692"/>
      <c r="AT119" s="692"/>
      <c r="AU119" s="692"/>
      <c r="AV119" s="692"/>
      <c r="AW119" s="692"/>
      <c r="AX119" s="692"/>
      <c r="AY119" s="692"/>
      <c r="AZ119" s="692"/>
      <c r="BA119" s="696"/>
      <c r="BB119" s="696"/>
      <c r="BC119" s="696"/>
      <c r="BD119" s="696"/>
      <c r="BE119" s="696"/>
      <c r="BG119" s="250"/>
      <c r="BH119" s="250"/>
      <c r="BI119" s="708"/>
      <c r="BJ119" s="708"/>
      <c r="BK119" s="708"/>
      <c r="BL119" s="708"/>
      <c r="BM119" s="708"/>
      <c r="BN119" s="708"/>
      <c r="BO119" s="708"/>
      <c r="CS119" s="262"/>
      <c r="CT119" s="262"/>
      <c r="CU119" s="262"/>
      <c r="CV119" s="263"/>
      <c r="CW119" s="690"/>
      <c r="CX119" s="690"/>
      <c r="CY119" s="690"/>
      <c r="CZ119" s="690"/>
      <c r="DA119" s="690"/>
      <c r="DB119" s="690"/>
      <c r="DC119" s="690"/>
      <c r="DD119" s="263"/>
      <c r="DE119" s="263"/>
      <c r="DF119" s="263"/>
      <c r="DG119" s="263"/>
      <c r="DH119" s="263"/>
      <c r="DI119" s="687"/>
      <c r="DJ119" s="687"/>
      <c r="DK119" s="687"/>
      <c r="DL119" s="687"/>
      <c r="DM119" s="687"/>
      <c r="DN119" s="687"/>
      <c r="DO119" s="687"/>
      <c r="DP119" s="687"/>
      <c r="DQ119" s="687"/>
    </row>
    <row r="120" spans="11:121" ht="3" customHeight="1">
      <c r="K120" s="700"/>
      <c r="L120" s="693"/>
      <c r="M120" s="693"/>
      <c r="N120" s="244"/>
      <c r="O120" s="694"/>
      <c r="P120" s="694"/>
      <c r="Q120" s="694"/>
      <c r="R120" s="694"/>
      <c r="S120" s="694"/>
      <c r="T120" s="694"/>
      <c r="U120" s="694"/>
      <c r="V120" s="258"/>
      <c r="W120" s="692"/>
      <c r="X120" s="692"/>
      <c r="Y120" s="692"/>
      <c r="Z120" s="692"/>
      <c r="AA120" s="692"/>
      <c r="AB120" s="692"/>
      <c r="AC120" s="246"/>
      <c r="AD120" s="246"/>
      <c r="AE120" s="695"/>
      <c r="AF120" s="695"/>
      <c r="AG120" s="695"/>
      <c r="AH120" s="695"/>
      <c r="AI120" s="695"/>
      <c r="AJ120" s="695"/>
      <c r="AK120" s="695"/>
      <c r="AL120" s="249"/>
      <c r="AM120" s="249"/>
      <c r="AN120" s="249"/>
      <c r="AO120" s="697"/>
      <c r="AP120" s="697"/>
      <c r="AQ120" s="248"/>
      <c r="AR120" s="249"/>
      <c r="AS120" s="692"/>
      <c r="AT120" s="692"/>
      <c r="AU120" s="692"/>
      <c r="AV120" s="692"/>
      <c r="AW120" s="692"/>
      <c r="AX120" s="692"/>
      <c r="AY120" s="692"/>
      <c r="AZ120" s="692"/>
      <c r="BA120" s="696"/>
      <c r="BB120" s="696"/>
      <c r="BC120" s="696"/>
      <c r="BD120" s="696"/>
      <c r="BE120" s="696"/>
      <c r="BG120" s="250"/>
      <c r="BH120" s="250"/>
      <c r="BI120" s="708"/>
      <c r="BJ120" s="708"/>
      <c r="BK120" s="708"/>
      <c r="BL120" s="708"/>
      <c r="BM120" s="708"/>
      <c r="BN120" s="708"/>
      <c r="BO120" s="708"/>
      <c r="CS120" s="262"/>
      <c r="CT120" s="262"/>
      <c r="CU120" s="262"/>
      <c r="CV120" s="263"/>
      <c r="CW120" s="690"/>
      <c r="CX120" s="690"/>
      <c r="CY120" s="690"/>
      <c r="CZ120" s="690"/>
      <c r="DA120" s="690"/>
      <c r="DB120" s="690"/>
      <c r="DC120" s="690"/>
      <c r="DD120" s="263"/>
      <c r="DE120" s="263"/>
      <c r="DF120" s="263"/>
      <c r="DG120" s="263"/>
      <c r="DH120" s="263"/>
      <c r="DI120" s="263"/>
      <c r="DJ120" s="263"/>
    </row>
    <row r="121" spans="11:121" ht="3" customHeight="1">
      <c r="K121" s="287"/>
      <c r="L121" s="244"/>
      <c r="M121" s="244"/>
      <c r="N121" s="244"/>
      <c r="O121" s="258"/>
      <c r="P121" s="258"/>
      <c r="Q121" s="258"/>
      <c r="R121" s="258"/>
      <c r="S121" s="258"/>
      <c r="T121" s="258"/>
      <c r="U121" s="258"/>
      <c r="V121" s="258"/>
      <c r="W121" s="246"/>
      <c r="X121" s="246"/>
      <c r="Y121" s="246"/>
      <c r="Z121" s="246"/>
      <c r="AA121" s="246"/>
      <c r="AB121" s="246"/>
      <c r="AC121" s="246"/>
      <c r="AD121" s="246"/>
      <c r="AE121" s="251"/>
      <c r="AF121" s="251"/>
      <c r="AG121" s="251"/>
      <c r="AH121" s="251"/>
      <c r="AI121" s="251"/>
      <c r="AJ121" s="251"/>
      <c r="AK121" s="251"/>
      <c r="AL121" s="249"/>
      <c r="AM121" s="249"/>
      <c r="AN121" s="249"/>
      <c r="AO121" s="248"/>
      <c r="AP121" s="248"/>
      <c r="AQ121" s="248"/>
      <c r="AR121" s="249"/>
      <c r="AS121" s="246"/>
      <c r="AT121" s="246"/>
      <c r="AU121" s="246"/>
      <c r="AV121" s="246"/>
      <c r="AW121" s="246"/>
      <c r="AX121" s="246"/>
      <c r="AY121" s="246"/>
      <c r="AZ121" s="246"/>
      <c r="BA121" s="276"/>
      <c r="BB121" s="276"/>
      <c r="BC121" s="276"/>
      <c r="BD121" s="276"/>
      <c r="BE121" s="276"/>
      <c r="BG121" s="250"/>
      <c r="BH121" s="250"/>
      <c r="BI121" s="257"/>
      <c r="BJ121" s="257"/>
      <c r="BK121" s="257"/>
      <c r="BL121" s="257"/>
      <c r="BM121" s="257"/>
      <c r="BN121" s="257"/>
      <c r="BO121" s="257"/>
      <c r="CS121" s="262"/>
      <c r="CT121" s="262"/>
      <c r="CU121" s="262"/>
      <c r="CV121" s="263"/>
      <c r="CW121" s="273"/>
      <c r="CX121" s="273"/>
      <c r="CY121" s="273"/>
      <c r="CZ121" s="273"/>
      <c r="DA121" s="273"/>
      <c r="DB121" s="273"/>
      <c r="DC121" s="273"/>
      <c r="DD121" s="263"/>
      <c r="DE121" s="263"/>
      <c r="DF121" s="263"/>
      <c r="DG121" s="263"/>
      <c r="DH121" s="263"/>
      <c r="DI121" s="263"/>
      <c r="DJ121" s="263"/>
    </row>
    <row r="122" spans="11:121" ht="3" customHeight="1">
      <c r="K122" s="288"/>
      <c r="L122" s="253"/>
      <c r="M122" s="253"/>
      <c r="N122" s="253"/>
      <c r="O122" s="246"/>
      <c r="P122" s="246"/>
      <c r="Q122" s="246"/>
      <c r="R122" s="246"/>
      <c r="S122" s="246"/>
      <c r="T122" s="246"/>
      <c r="U122" s="246"/>
      <c r="V122" s="246"/>
      <c r="W122" s="249"/>
      <c r="X122" s="249"/>
      <c r="Y122" s="249"/>
      <c r="Z122" s="249"/>
      <c r="AA122" s="249"/>
      <c r="AB122" s="249"/>
      <c r="AC122" s="249"/>
      <c r="AD122" s="249"/>
      <c r="AE122" s="254"/>
      <c r="AF122" s="254"/>
      <c r="AG122" s="254"/>
      <c r="AH122" s="254"/>
      <c r="AI122" s="254"/>
      <c r="AJ122" s="254"/>
      <c r="AK122" s="254"/>
      <c r="AL122" s="249"/>
      <c r="AM122" s="249"/>
      <c r="AN122" s="249"/>
      <c r="AO122" s="255"/>
      <c r="AP122" s="255"/>
      <c r="AQ122" s="255"/>
      <c r="AR122" s="249"/>
      <c r="AS122" s="249"/>
      <c r="AT122" s="249"/>
      <c r="AU122" s="249"/>
      <c r="AV122" s="249"/>
      <c r="AW122" s="249"/>
      <c r="AX122" s="249"/>
      <c r="AY122" s="249"/>
      <c r="AZ122" s="249"/>
      <c r="BA122" s="281"/>
      <c r="BB122" s="281"/>
      <c r="BC122" s="281"/>
      <c r="BD122" s="281"/>
      <c r="BE122" s="282"/>
      <c r="BG122" s="250"/>
      <c r="BH122" s="250"/>
      <c r="BI122" s="256"/>
      <c r="BJ122" s="256"/>
      <c r="BK122" s="256"/>
      <c r="BL122" s="256"/>
      <c r="BM122" s="256"/>
      <c r="BN122" s="256"/>
      <c r="BO122" s="256"/>
      <c r="CS122" s="262"/>
      <c r="CT122" s="262"/>
      <c r="CU122" s="262"/>
      <c r="CV122" s="263"/>
      <c r="CW122" s="273"/>
      <c r="CX122" s="273"/>
      <c r="CY122" s="273"/>
      <c r="CZ122" s="273"/>
      <c r="DA122" s="273"/>
      <c r="DB122" s="273"/>
      <c r="DC122" s="273"/>
      <c r="DD122" s="263"/>
      <c r="DE122" s="263"/>
      <c r="DF122" s="263"/>
      <c r="DG122" s="263"/>
      <c r="DH122" s="263"/>
      <c r="DI122" s="263"/>
      <c r="DJ122" s="263"/>
    </row>
    <row r="123" spans="11:121" ht="3" customHeight="1">
      <c r="K123" s="288"/>
      <c r="L123" s="253"/>
      <c r="M123" s="253"/>
      <c r="N123" s="253"/>
      <c r="O123" s="249"/>
      <c r="P123" s="249"/>
      <c r="Q123" s="249"/>
      <c r="R123" s="249"/>
      <c r="S123" s="249"/>
      <c r="T123" s="249"/>
      <c r="U123" s="249"/>
      <c r="V123" s="249"/>
      <c r="W123" s="249"/>
      <c r="X123" s="249"/>
      <c r="Y123" s="249"/>
      <c r="Z123" s="249"/>
      <c r="AA123" s="249"/>
      <c r="AB123" s="249"/>
      <c r="AC123" s="249"/>
      <c r="AD123" s="249"/>
      <c r="AE123" s="254"/>
      <c r="AF123" s="254"/>
      <c r="AG123" s="254"/>
      <c r="AH123" s="254"/>
      <c r="AI123" s="254"/>
      <c r="AJ123" s="254"/>
      <c r="AK123" s="254"/>
      <c r="AL123" s="249"/>
      <c r="AM123" s="249"/>
      <c r="AN123" s="249"/>
      <c r="AO123" s="255"/>
      <c r="AP123" s="255"/>
      <c r="AQ123" s="255"/>
      <c r="AR123" s="249"/>
      <c r="AS123" s="249"/>
      <c r="AT123" s="249"/>
      <c r="AU123" s="249"/>
      <c r="AV123" s="249"/>
      <c r="AW123" s="249"/>
      <c r="AX123" s="249"/>
      <c r="AY123" s="249"/>
      <c r="AZ123" s="249"/>
      <c r="BA123" s="281"/>
      <c r="BB123" s="281"/>
      <c r="BC123" s="281"/>
      <c r="BD123" s="281"/>
      <c r="BE123" s="282"/>
      <c r="BG123" s="250"/>
      <c r="BH123" s="250"/>
      <c r="BI123" s="256"/>
      <c r="BJ123" s="256"/>
      <c r="BK123" s="256"/>
      <c r="BL123" s="256"/>
      <c r="BM123" s="256"/>
      <c r="BN123" s="256"/>
      <c r="BO123" s="256"/>
      <c r="CS123" s="262"/>
      <c r="CT123" s="262"/>
      <c r="CU123" s="262"/>
      <c r="CV123" s="263"/>
      <c r="CW123" s="690">
        <f>data5!P2-data4!EG2</f>
        <v>0</v>
      </c>
      <c r="CX123" s="690"/>
      <c r="CY123" s="690"/>
      <c r="CZ123" s="690"/>
      <c r="DA123" s="690"/>
      <c r="DB123" s="690"/>
      <c r="DC123" s="690"/>
      <c r="DD123" s="263"/>
      <c r="DE123" s="263"/>
      <c r="DF123" s="263"/>
      <c r="DG123" s="263"/>
      <c r="DH123" s="263"/>
      <c r="DI123" s="263"/>
      <c r="DJ123" s="263"/>
    </row>
    <row r="124" spans="11:121" ht="3" customHeight="1">
      <c r="K124" s="288"/>
      <c r="L124" s="253"/>
      <c r="M124" s="253"/>
      <c r="N124" s="253"/>
      <c r="O124" s="249"/>
      <c r="P124" s="249"/>
      <c r="Q124" s="249"/>
      <c r="R124" s="249"/>
      <c r="S124" s="249"/>
      <c r="T124" s="249"/>
      <c r="U124" s="249"/>
      <c r="V124" s="249"/>
      <c r="W124" s="249"/>
      <c r="X124" s="249"/>
      <c r="Y124" s="249"/>
      <c r="Z124" s="249"/>
      <c r="AA124" s="249"/>
      <c r="AB124" s="249"/>
      <c r="AC124" s="249"/>
      <c r="AD124" s="249"/>
      <c r="AE124" s="254"/>
      <c r="AF124" s="254"/>
      <c r="AG124" s="254"/>
      <c r="AH124" s="254"/>
      <c r="AI124" s="254"/>
      <c r="AJ124" s="254"/>
      <c r="AK124" s="254"/>
      <c r="AL124" s="249"/>
      <c r="AM124" s="249"/>
      <c r="AN124" s="249"/>
      <c r="AO124" s="255"/>
      <c r="AP124" s="255"/>
      <c r="AQ124" s="255"/>
      <c r="AR124" s="249"/>
      <c r="AS124" s="249"/>
      <c r="AT124" s="249"/>
      <c r="AU124" s="249"/>
      <c r="AV124" s="249"/>
      <c r="AW124" s="249"/>
      <c r="AX124" s="249"/>
      <c r="AY124" s="249"/>
      <c r="AZ124" s="249"/>
      <c r="BA124" s="281"/>
      <c r="BB124" s="281"/>
      <c r="BC124" s="281"/>
      <c r="BD124" s="281"/>
      <c r="BE124" s="282"/>
      <c r="BG124" s="250"/>
      <c r="BH124" s="250"/>
      <c r="BI124" s="256"/>
      <c r="BJ124" s="256"/>
      <c r="BK124" s="256"/>
      <c r="BL124" s="256"/>
      <c r="BM124" s="256"/>
      <c r="BN124" s="256"/>
      <c r="BO124" s="256"/>
      <c r="CS124" s="262"/>
      <c r="CT124" s="262"/>
      <c r="CU124" s="262"/>
      <c r="CV124" s="263"/>
      <c r="CW124" s="690"/>
      <c r="CX124" s="690"/>
      <c r="CY124" s="690"/>
      <c r="CZ124" s="690"/>
      <c r="DA124" s="690"/>
      <c r="DB124" s="690"/>
      <c r="DC124" s="690"/>
      <c r="DD124" s="263"/>
      <c r="DE124" s="263"/>
      <c r="DF124" s="263"/>
      <c r="DG124" s="263"/>
      <c r="DH124" s="263"/>
      <c r="DI124" s="263"/>
      <c r="DJ124" s="263"/>
    </row>
    <row r="125" spans="11:121" ht="3" customHeight="1">
      <c r="K125" s="288"/>
      <c r="L125" s="253"/>
      <c r="M125" s="253"/>
      <c r="N125" s="253"/>
      <c r="O125" s="247"/>
      <c r="P125" s="247"/>
      <c r="Q125" s="247"/>
      <c r="R125" s="247"/>
      <c r="S125" s="247"/>
      <c r="T125" s="247"/>
      <c r="U125" s="247"/>
      <c r="V125" s="246"/>
      <c r="W125" s="249"/>
      <c r="X125" s="249"/>
      <c r="Y125" s="249"/>
      <c r="Z125" s="249"/>
      <c r="AA125" s="249"/>
      <c r="AB125" s="249"/>
      <c r="AC125" s="249"/>
      <c r="AD125" s="249"/>
      <c r="AE125" s="254"/>
      <c r="AF125" s="254"/>
      <c r="AG125" s="254"/>
      <c r="AH125" s="254"/>
      <c r="AI125" s="254"/>
      <c r="AJ125" s="254"/>
      <c r="AK125" s="254"/>
      <c r="AL125" s="249"/>
      <c r="AM125" s="249"/>
      <c r="AN125" s="249"/>
      <c r="AO125" s="255"/>
      <c r="AP125" s="255"/>
      <c r="AQ125" s="255"/>
      <c r="AR125" s="249"/>
      <c r="AS125" s="249"/>
      <c r="AT125" s="249"/>
      <c r="AU125" s="249"/>
      <c r="AV125" s="249"/>
      <c r="AW125" s="249"/>
      <c r="AX125" s="249"/>
      <c r="AY125" s="249"/>
      <c r="AZ125" s="249"/>
      <c r="BA125" s="281"/>
      <c r="BB125" s="281"/>
      <c r="BC125" s="281"/>
      <c r="BD125" s="281"/>
      <c r="BE125" s="282"/>
      <c r="BG125" s="250"/>
      <c r="BH125" s="250"/>
      <c r="BI125" s="256"/>
      <c r="BJ125" s="256"/>
      <c r="BK125" s="256"/>
      <c r="BL125" s="256"/>
      <c r="BM125" s="256"/>
      <c r="BN125" s="256"/>
      <c r="BO125" s="256"/>
      <c r="CS125" s="262"/>
      <c r="CT125" s="262"/>
      <c r="CU125" s="262"/>
      <c r="CV125" s="263"/>
      <c r="CW125" s="690"/>
      <c r="CX125" s="690"/>
      <c r="CY125" s="690"/>
      <c r="CZ125" s="690"/>
      <c r="DA125" s="690"/>
      <c r="DB125" s="690"/>
      <c r="DC125" s="690"/>
      <c r="DD125" s="263"/>
      <c r="DE125" s="263"/>
      <c r="DF125" s="263"/>
      <c r="DG125" s="263"/>
      <c r="DH125" s="263"/>
      <c r="DI125" s="263"/>
      <c r="DJ125" s="263"/>
      <c r="DK125" s="263"/>
      <c r="DL125" s="263"/>
      <c r="DM125" s="263"/>
      <c r="DN125" s="263"/>
      <c r="DO125" s="263"/>
      <c r="DP125" s="263"/>
      <c r="DQ125" s="263"/>
    </row>
    <row r="126" spans="11:121" ht="3" customHeight="1">
      <c r="K126" s="288"/>
      <c r="L126" s="253"/>
      <c r="M126" s="253"/>
      <c r="N126" s="253"/>
      <c r="O126" s="247"/>
      <c r="P126" s="247"/>
      <c r="Q126" s="247"/>
      <c r="R126" s="247"/>
      <c r="S126" s="247"/>
      <c r="T126" s="247"/>
      <c r="U126" s="247"/>
      <c r="V126" s="246"/>
      <c r="W126" s="249"/>
      <c r="X126" s="249"/>
      <c r="Y126" s="249"/>
      <c r="Z126" s="249"/>
      <c r="AA126" s="249"/>
      <c r="AB126" s="249"/>
      <c r="AC126" s="249"/>
      <c r="AD126" s="249"/>
      <c r="AE126" s="254"/>
      <c r="AF126" s="254"/>
      <c r="AG126" s="254"/>
      <c r="AH126" s="254"/>
      <c r="AI126" s="254"/>
      <c r="AJ126" s="254"/>
      <c r="AK126" s="254"/>
      <c r="AL126" s="249"/>
      <c r="AM126" s="249"/>
      <c r="AN126" s="249"/>
      <c r="AO126" s="255"/>
      <c r="AP126" s="255"/>
      <c r="AQ126" s="255"/>
      <c r="AR126" s="249"/>
      <c r="AS126" s="249"/>
      <c r="AT126" s="249"/>
      <c r="AU126" s="249"/>
      <c r="AV126" s="249"/>
      <c r="AW126" s="249"/>
      <c r="AX126" s="249"/>
      <c r="AY126" s="249"/>
      <c r="AZ126" s="249"/>
      <c r="BA126" s="281"/>
      <c r="BB126" s="281"/>
      <c r="BC126" s="281"/>
      <c r="BD126" s="281"/>
      <c r="BE126" s="282"/>
      <c r="BG126" s="250"/>
      <c r="BH126" s="250"/>
      <c r="BI126" s="256"/>
      <c r="BJ126" s="256"/>
      <c r="BK126" s="256"/>
      <c r="BL126" s="256"/>
      <c r="BM126" s="256"/>
      <c r="BN126" s="256"/>
      <c r="BO126" s="256"/>
      <c r="CS126" s="262"/>
      <c r="CT126" s="262"/>
      <c r="CU126" s="262"/>
      <c r="CV126" s="263"/>
      <c r="CW126" s="274"/>
      <c r="CX126" s="274"/>
      <c r="CY126" s="274"/>
      <c r="CZ126" s="274"/>
      <c r="DA126" s="274"/>
      <c r="DB126" s="274"/>
      <c r="DC126" s="274"/>
      <c r="DD126" s="263"/>
      <c r="DE126" s="263"/>
      <c r="DF126" s="263"/>
      <c r="DG126" s="263"/>
      <c r="DH126" s="263"/>
      <c r="DI126" s="263"/>
      <c r="DJ126" s="263"/>
      <c r="DK126" s="263"/>
      <c r="DL126" s="263"/>
      <c r="DM126" s="263"/>
      <c r="DN126" s="263"/>
      <c r="DO126" s="263"/>
      <c r="DP126" s="263"/>
      <c r="DQ126" s="263"/>
    </row>
    <row r="127" spans="11:121" ht="3" customHeight="1">
      <c r="K127" s="288"/>
      <c r="L127" s="253"/>
      <c r="M127" s="253"/>
      <c r="N127" s="253"/>
      <c r="O127" s="249"/>
      <c r="P127" s="249"/>
      <c r="Q127" s="249"/>
      <c r="R127" s="249"/>
      <c r="S127" s="249"/>
      <c r="T127" s="249"/>
      <c r="U127" s="249"/>
      <c r="V127" s="249"/>
      <c r="W127" s="249"/>
      <c r="X127" s="249"/>
      <c r="Y127" s="249"/>
      <c r="Z127" s="249"/>
      <c r="AA127" s="249"/>
      <c r="AB127" s="249"/>
      <c r="AC127" s="249"/>
      <c r="AD127" s="249"/>
      <c r="AE127" s="254"/>
      <c r="AF127" s="254"/>
      <c r="AG127" s="254"/>
      <c r="AH127" s="254"/>
      <c r="AI127" s="254"/>
      <c r="AJ127" s="254"/>
      <c r="AK127" s="254"/>
      <c r="AL127" s="249"/>
      <c r="AM127" s="249"/>
      <c r="AN127" s="249"/>
      <c r="AO127" s="255"/>
      <c r="AP127" s="255"/>
      <c r="AQ127" s="255"/>
      <c r="AR127" s="249"/>
      <c r="AS127" s="249"/>
      <c r="AT127" s="249"/>
      <c r="AU127" s="249"/>
      <c r="AV127" s="249"/>
      <c r="AW127" s="249"/>
      <c r="AX127" s="249"/>
      <c r="AY127" s="249"/>
      <c r="AZ127" s="249"/>
      <c r="BA127" s="281"/>
      <c r="BB127" s="281"/>
      <c r="BC127" s="281"/>
      <c r="BD127" s="281"/>
      <c r="BE127" s="282"/>
      <c r="BG127" s="250"/>
      <c r="BH127" s="250"/>
      <c r="BI127" s="256"/>
      <c r="BJ127" s="256"/>
      <c r="BK127" s="256"/>
      <c r="BL127" s="256"/>
      <c r="BM127" s="256"/>
      <c r="BN127" s="256"/>
      <c r="BO127" s="256"/>
      <c r="CS127" s="262"/>
      <c r="CT127" s="262"/>
      <c r="CU127" s="262"/>
      <c r="CV127" s="263"/>
      <c r="CW127" s="274"/>
      <c r="CX127" s="274"/>
      <c r="CY127" s="274"/>
      <c r="CZ127" s="274"/>
      <c r="DA127" s="274"/>
      <c r="DB127" s="274"/>
      <c r="DC127" s="274"/>
      <c r="DD127" s="263"/>
      <c r="DE127" s="263"/>
      <c r="DF127" s="263"/>
      <c r="DG127" s="263"/>
      <c r="DH127" s="263"/>
      <c r="DI127" s="263"/>
      <c r="DJ127" s="263"/>
      <c r="DK127" s="263"/>
      <c r="DL127" s="263"/>
      <c r="DM127" s="263"/>
      <c r="DN127" s="263"/>
      <c r="DO127" s="263"/>
      <c r="DP127" s="263"/>
      <c r="DQ127" s="263"/>
    </row>
    <row r="128" spans="11:121" ht="3" customHeight="1">
      <c r="K128" s="700" t="str">
        <f>data3!K2</f>
        <v>10</v>
      </c>
      <c r="L128" s="693">
        <f>data3!AA2</f>
        <v>0</v>
      </c>
      <c r="M128" s="693"/>
      <c r="N128" s="244"/>
      <c r="O128" s="692" t="str">
        <f>IF(data3!AQ$2="","",data3!AQ$2)</f>
        <v/>
      </c>
      <c r="P128" s="692"/>
      <c r="Q128" s="692"/>
      <c r="R128" s="692"/>
      <c r="S128" s="692"/>
      <c r="T128" s="692"/>
      <c r="U128" s="692"/>
      <c r="V128" s="246"/>
      <c r="W128" s="692" t="str">
        <f>IF(data3!BH$2="","",data3!BH$2)</f>
        <v/>
      </c>
      <c r="X128" s="692">
        <f>data3!AZ74</f>
        <v>0</v>
      </c>
      <c r="Y128" s="692"/>
      <c r="Z128" s="692"/>
      <c r="AA128" s="692"/>
      <c r="AB128" s="692"/>
      <c r="AC128" s="246"/>
      <c r="AD128" s="246"/>
      <c r="AE128" s="695">
        <f>data3!R4</f>
        <v>0</v>
      </c>
      <c r="AF128" s="695"/>
      <c r="AG128" s="695"/>
      <c r="AH128" s="695"/>
      <c r="AI128" s="695"/>
      <c r="AJ128" s="695"/>
      <c r="AK128" s="695"/>
      <c r="AL128" s="249"/>
      <c r="AM128" s="249"/>
      <c r="AN128" s="249"/>
      <c r="AO128" s="697" t="str">
        <f>IF(data3!BY$2="","",data3!BY$2)</f>
        <v/>
      </c>
      <c r="AP128" s="697"/>
      <c r="AQ128" s="248"/>
      <c r="AR128" s="249"/>
      <c r="AS128" s="692" t="str">
        <f>IF(data3!CS$2="","",data3!CS$2)</f>
        <v/>
      </c>
      <c r="AT128" s="692"/>
      <c r="AU128" s="692"/>
      <c r="AV128" s="692"/>
      <c r="AW128" s="692"/>
      <c r="AX128" s="692"/>
      <c r="AY128" s="692"/>
      <c r="AZ128" s="692"/>
      <c r="BA128" s="696">
        <f>data3!DJ2</f>
        <v>0</v>
      </c>
      <c r="BB128" s="696"/>
      <c r="BC128" s="696"/>
      <c r="BD128" s="696"/>
      <c r="BE128" s="696"/>
      <c r="BG128" s="250"/>
      <c r="BH128" s="250"/>
      <c r="BI128" s="708">
        <f>data3!AJ4</f>
        <v>0</v>
      </c>
      <c r="BJ128" s="708"/>
      <c r="BK128" s="708"/>
      <c r="BL128" s="708"/>
      <c r="BM128" s="708"/>
      <c r="BN128" s="708"/>
      <c r="BO128" s="708"/>
      <c r="CS128" s="262"/>
      <c r="CT128" s="262"/>
      <c r="CU128" s="262"/>
      <c r="CV128" s="263"/>
      <c r="CW128" s="690">
        <f>data5!O2</f>
        <v>1040000</v>
      </c>
      <c r="CX128" s="690"/>
      <c r="CY128" s="690"/>
      <c r="CZ128" s="690"/>
      <c r="DA128" s="690"/>
      <c r="DB128" s="690"/>
      <c r="DC128" s="690"/>
      <c r="DD128" s="263"/>
      <c r="DE128" s="263"/>
      <c r="DF128" s="263"/>
      <c r="DG128" s="263"/>
      <c r="DH128" s="263"/>
      <c r="DI128" s="263"/>
      <c r="DJ128" s="263"/>
      <c r="DK128" s="262"/>
      <c r="DL128" s="262"/>
      <c r="DM128" s="262"/>
      <c r="DN128" s="262"/>
      <c r="DO128" s="262"/>
      <c r="DP128" s="262"/>
      <c r="DQ128" s="262"/>
    </row>
    <row r="129" spans="11:125" ht="3" customHeight="1">
      <c r="K129" s="700"/>
      <c r="L129" s="693"/>
      <c r="M129" s="693"/>
      <c r="N129" s="244"/>
      <c r="O129" s="692"/>
      <c r="P129" s="692"/>
      <c r="Q129" s="692"/>
      <c r="R129" s="692"/>
      <c r="S129" s="692"/>
      <c r="T129" s="692"/>
      <c r="U129" s="692"/>
      <c r="V129" s="246"/>
      <c r="W129" s="692"/>
      <c r="X129" s="692"/>
      <c r="Y129" s="692"/>
      <c r="Z129" s="692"/>
      <c r="AA129" s="692"/>
      <c r="AB129" s="692"/>
      <c r="AC129" s="246"/>
      <c r="AD129" s="246"/>
      <c r="AE129" s="695"/>
      <c r="AF129" s="695"/>
      <c r="AG129" s="695"/>
      <c r="AH129" s="695"/>
      <c r="AI129" s="695"/>
      <c r="AJ129" s="695"/>
      <c r="AK129" s="695"/>
      <c r="AL129" s="249"/>
      <c r="AM129" s="249"/>
      <c r="AN129" s="249"/>
      <c r="AO129" s="697"/>
      <c r="AP129" s="697"/>
      <c r="AQ129" s="248"/>
      <c r="AR129" s="249"/>
      <c r="AS129" s="692"/>
      <c r="AT129" s="692"/>
      <c r="AU129" s="692"/>
      <c r="AV129" s="692"/>
      <c r="AW129" s="692"/>
      <c r="AX129" s="692"/>
      <c r="AY129" s="692"/>
      <c r="AZ129" s="692"/>
      <c r="BA129" s="696"/>
      <c r="BB129" s="696"/>
      <c r="BC129" s="696"/>
      <c r="BD129" s="696"/>
      <c r="BE129" s="696"/>
      <c r="BG129" s="250"/>
      <c r="BH129" s="250"/>
      <c r="BI129" s="708"/>
      <c r="BJ129" s="708"/>
      <c r="BK129" s="708"/>
      <c r="BL129" s="708"/>
      <c r="BM129" s="708"/>
      <c r="BN129" s="708"/>
      <c r="BO129" s="708"/>
      <c r="CS129" s="262"/>
      <c r="CT129" s="262"/>
      <c r="CU129" s="262"/>
      <c r="CV129" s="263"/>
      <c r="CW129" s="690"/>
      <c r="CX129" s="690"/>
      <c r="CY129" s="690"/>
      <c r="CZ129" s="690"/>
      <c r="DA129" s="690"/>
      <c r="DB129" s="690"/>
      <c r="DC129" s="690"/>
      <c r="DD129" s="263"/>
      <c r="DE129" s="263"/>
      <c r="DF129" s="263"/>
      <c r="DG129" s="263"/>
      <c r="DH129" s="263"/>
      <c r="DI129" s="263"/>
      <c r="DJ129" s="263"/>
    </row>
    <row r="130" spans="11:125" ht="3" customHeight="1">
      <c r="K130" s="700"/>
      <c r="L130" s="693"/>
      <c r="M130" s="693"/>
      <c r="N130" s="244"/>
      <c r="O130" s="692"/>
      <c r="P130" s="692"/>
      <c r="Q130" s="692"/>
      <c r="R130" s="692"/>
      <c r="S130" s="692"/>
      <c r="T130" s="692"/>
      <c r="U130" s="692"/>
      <c r="V130" s="246"/>
      <c r="W130" s="692"/>
      <c r="X130" s="692"/>
      <c r="Y130" s="692"/>
      <c r="Z130" s="692"/>
      <c r="AA130" s="692"/>
      <c r="AB130" s="692"/>
      <c r="AC130" s="246"/>
      <c r="AD130" s="246"/>
      <c r="AE130" s="695"/>
      <c r="AF130" s="695"/>
      <c r="AG130" s="695"/>
      <c r="AH130" s="695"/>
      <c r="AI130" s="695"/>
      <c r="AJ130" s="695"/>
      <c r="AK130" s="695"/>
      <c r="AL130" s="249"/>
      <c r="AM130" s="249"/>
      <c r="AN130" s="249"/>
      <c r="AO130" s="697"/>
      <c r="AP130" s="697"/>
      <c r="AQ130" s="248"/>
      <c r="AR130" s="249"/>
      <c r="AS130" s="692"/>
      <c r="AT130" s="692"/>
      <c r="AU130" s="692"/>
      <c r="AV130" s="692"/>
      <c r="AW130" s="692"/>
      <c r="AX130" s="692"/>
      <c r="AY130" s="692"/>
      <c r="AZ130" s="692"/>
      <c r="BA130" s="696"/>
      <c r="BB130" s="696"/>
      <c r="BC130" s="696"/>
      <c r="BD130" s="696"/>
      <c r="BE130" s="696"/>
      <c r="BG130" s="250"/>
      <c r="BH130" s="250"/>
      <c r="BI130" s="708"/>
      <c r="BJ130" s="708"/>
      <c r="BK130" s="708"/>
      <c r="BL130" s="708"/>
      <c r="BM130" s="708"/>
      <c r="BN130" s="708"/>
      <c r="BO130" s="708"/>
      <c r="CS130" s="262"/>
      <c r="CT130" s="262"/>
      <c r="CU130" s="262"/>
      <c r="CV130" s="263"/>
      <c r="CW130" s="690"/>
      <c r="CX130" s="690"/>
      <c r="CY130" s="690"/>
      <c r="CZ130" s="690"/>
      <c r="DA130" s="690"/>
      <c r="DB130" s="690"/>
      <c r="DC130" s="690"/>
      <c r="DD130" s="263"/>
      <c r="DE130" s="263"/>
      <c r="DF130" s="263"/>
      <c r="DG130" s="263"/>
      <c r="DH130" s="263"/>
      <c r="DI130" s="687">
        <f>data4!CV2</f>
        <v>0</v>
      </c>
      <c r="DJ130" s="687"/>
      <c r="DK130" s="687"/>
      <c r="DL130" s="687"/>
      <c r="DM130" s="687"/>
      <c r="DN130" s="687"/>
      <c r="DO130" s="687"/>
      <c r="DP130" s="687"/>
      <c r="DQ130" s="687"/>
    </row>
    <row r="131" spans="11:125" ht="3" customHeight="1">
      <c r="K131" s="287"/>
      <c r="L131" s="244"/>
      <c r="M131" s="244"/>
      <c r="N131" s="244"/>
      <c r="O131" s="246"/>
      <c r="P131" s="246"/>
      <c r="Q131" s="246"/>
      <c r="R131" s="246"/>
      <c r="S131" s="246"/>
      <c r="T131" s="246"/>
      <c r="U131" s="246"/>
      <c r="V131" s="246"/>
      <c r="W131" s="246"/>
      <c r="X131" s="246"/>
      <c r="Y131" s="246"/>
      <c r="Z131" s="246"/>
      <c r="AA131" s="246"/>
      <c r="AB131" s="246"/>
      <c r="AC131" s="246"/>
      <c r="AD131" s="246"/>
      <c r="AE131" s="251"/>
      <c r="AF131" s="251"/>
      <c r="AG131" s="251"/>
      <c r="AH131" s="251"/>
      <c r="AI131" s="251"/>
      <c r="AJ131" s="251"/>
      <c r="AK131" s="251"/>
      <c r="AL131" s="249"/>
      <c r="AM131" s="249"/>
      <c r="AN131" s="249"/>
      <c r="AO131" s="248"/>
      <c r="AP131" s="248"/>
      <c r="AQ131" s="248"/>
      <c r="AR131" s="249"/>
      <c r="AS131" s="246"/>
      <c r="AT131" s="246"/>
      <c r="AU131" s="246"/>
      <c r="AV131" s="246"/>
      <c r="AW131" s="246"/>
      <c r="AX131" s="246"/>
      <c r="AY131" s="246"/>
      <c r="AZ131" s="246"/>
      <c r="BA131" s="276"/>
      <c r="BB131" s="276"/>
      <c r="BC131" s="276"/>
      <c r="BD131" s="276"/>
      <c r="BE131" s="276"/>
      <c r="BG131" s="250"/>
      <c r="BH131" s="250"/>
      <c r="BI131" s="257"/>
      <c r="BJ131" s="257"/>
      <c r="BK131" s="257"/>
      <c r="BL131" s="257"/>
      <c r="BM131" s="257"/>
      <c r="BN131" s="257"/>
      <c r="BO131" s="257"/>
      <c r="CS131" s="262"/>
      <c r="CT131" s="262"/>
      <c r="CU131" s="262"/>
      <c r="CV131" s="263"/>
      <c r="CW131" s="262"/>
      <c r="CX131" s="262"/>
      <c r="CY131" s="262"/>
      <c r="CZ131" s="262"/>
      <c r="DA131" s="262"/>
      <c r="DB131" s="262"/>
      <c r="DC131" s="262"/>
      <c r="DD131" s="263"/>
      <c r="DE131" s="263"/>
      <c r="DF131" s="263"/>
      <c r="DG131" s="263"/>
      <c r="DH131" s="263"/>
      <c r="DI131" s="687"/>
      <c r="DJ131" s="687"/>
      <c r="DK131" s="687"/>
      <c r="DL131" s="687"/>
      <c r="DM131" s="687"/>
      <c r="DN131" s="687"/>
      <c r="DO131" s="687"/>
      <c r="DP131" s="687"/>
      <c r="DQ131" s="687"/>
    </row>
    <row r="132" spans="11:125" ht="3" customHeight="1">
      <c r="K132" s="288"/>
      <c r="L132" s="253"/>
      <c r="M132" s="253"/>
      <c r="N132" s="253"/>
      <c r="O132" s="249"/>
      <c r="P132" s="249"/>
      <c r="Q132" s="249"/>
      <c r="R132" s="249"/>
      <c r="S132" s="249"/>
      <c r="T132" s="249"/>
      <c r="U132" s="249"/>
      <c r="V132" s="249"/>
      <c r="W132" s="249"/>
      <c r="X132" s="249"/>
      <c r="Y132" s="249"/>
      <c r="Z132" s="249"/>
      <c r="AA132" s="249"/>
      <c r="AB132" s="249"/>
      <c r="AC132" s="249"/>
      <c r="AD132" s="249"/>
      <c r="AE132" s="254"/>
      <c r="AF132" s="254"/>
      <c r="AG132" s="254"/>
      <c r="AH132" s="254"/>
      <c r="AI132" s="254"/>
      <c r="AJ132" s="254"/>
      <c r="AK132" s="254"/>
      <c r="AL132" s="249"/>
      <c r="AM132" s="249"/>
      <c r="AN132" s="249"/>
      <c r="AO132" s="255"/>
      <c r="AP132" s="255"/>
      <c r="AQ132" s="255"/>
      <c r="AR132" s="249"/>
      <c r="AS132" s="249"/>
      <c r="AT132" s="249"/>
      <c r="AU132" s="249"/>
      <c r="AV132" s="249"/>
      <c r="AW132" s="249"/>
      <c r="AX132" s="249"/>
      <c r="AY132" s="249"/>
      <c r="AZ132" s="249"/>
      <c r="BA132" s="281"/>
      <c r="BB132" s="281"/>
      <c r="BC132" s="281"/>
      <c r="BD132" s="281"/>
      <c r="BE132" s="282"/>
      <c r="BG132" s="250"/>
      <c r="BH132" s="250"/>
      <c r="BI132" s="256"/>
      <c r="BJ132" s="256"/>
      <c r="BK132" s="256"/>
      <c r="BL132" s="256"/>
      <c r="BM132" s="256"/>
      <c r="BN132" s="256"/>
      <c r="BO132" s="256"/>
      <c r="CS132" s="262"/>
      <c r="CT132" s="262"/>
      <c r="CU132" s="262"/>
      <c r="CV132" s="263"/>
      <c r="CW132" s="263"/>
      <c r="CX132" s="263"/>
      <c r="CY132" s="263"/>
      <c r="CZ132" s="263"/>
      <c r="DA132" s="263"/>
      <c r="DB132" s="263"/>
      <c r="DC132" s="263"/>
      <c r="DD132" s="263"/>
      <c r="DE132" s="263"/>
      <c r="DF132" s="263"/>
      <c r="DG132" s="263"/>
      <c r="DH132" s="263"/>
      <c r="DI132" s="687"/>
      <c r="DJ132" s="687"/>
      <c r="DK132" s="687"/>
      <c r="DL132" s="687"/>
      <c r="DM132" s="687"/>
      <c r="DN132" s="687"/>
      <c r="DO132" s="687"/>
      <c r="DP132" s="687"/>
      <c r="DQ132" s="687"/>
    </row>
    <row r="133" spans="11:125" ht="3" customHeight="1">
      <c r="K133" s="288"/>
      <c r="L133" s="253"/>
      <c r="M133" s="253"/>
      <c r="N133" s="253"/>
      <c r="O133" s="247"/>
      <c r="P133" s="247"/>
      <c r="Q133" s="247"/>
      <c r="R133" s="247"/>
      <c r="S133" s="247"/>
      <c r="T133" s="247"/>
      <c r="U133" s="247"/>
      <c r="V133" s="246"/>
      <c r="W133" s="249"/>
      <c r="X133" s="249"/>
      <c r="Y133" s="249"/>
      <c r="Z133" s="249"/>
      <c r="AA133" s="249"/>
      <c r="AB133" s="249"/>
      <c r="AC133" s="249"/>
      <c r="AD133" s="249"/>
      <c r="AE133" s="254"/>
      <c r="AF133" s="254"/>
      <c r="AG133" s="254"/>
      <c r="AH133" s="254"/>
      <c r="AI133" s="254"/>
      <c r="AJ133" s="254"/>
      <c r="AK133" s="254"/>
      <c r="AL133" s="249"/>
      <c r="AM133" s="249"/>
      <c r="AN133" s="249"/>
      <c r="AO133" s="255"/>
      <c r="AP133" s="255"/>
      <c r="AQ133" s="255"/>
      <c r="AR133" s="249"/>
      <c r="AS133" s="249"/>
      <c r="AT133" s="249"/>
      <c r="AU133" s="249"/>
      <c r="AV133" s="249"/>
      <c r="AW133" s="249"/>
      <c r="AX133" s="249"/>
      <c r="AY133" s="249"/>
      <c r="AZ133" s="249"/>
      <c r="BA133" s="281"/>
      <c r="BB133" s="281"/>
      <c r="BC133" s="281"/>
      <c r="BD133" s="281"/>
      <c r="BE133" s="282"/>
      <c r="BG133" s="250"/>
      <c r="BH133" s="250"/>
      <c r="BI133" s="256"/>
      <c r="BJ133" s="256"/>
      <c r="BK133" s="256"/>
      <c r="BL133" s="256"/>
      <c r="BM133" s="256"/>
      <c r="BN133" s="256"/>
      <c r="BO133" s="256"/>
      <c r="CS133" s="262"/>
      <c r="CT133" s="262"/>
      <c r="CU133" s="262"/>
      <c r="CV133" s="263"/>
      <c r="CW133" s="687">
        <f>data5!Q2</f>
        <v>1040000</v>
      </c>
      <c r="CX133" s="687"/>
      <c r="CY133" s="687"/>
      <c r="CZ133" s="687"/>
      <c r="DA133" s="687"/>
      <c r="DB133" s="687"/>
      <c r="DC133" s="687"/>
      <c r="DD133" s="263"/>
      <c r="DE133" s="263"/>
      <c r="DF133" s="263"/>
      <c r="DG133" s="263"/>
      <c r="DH133" s="263"/>
      <c r="DI133" s="263"/>
      <c r="DJ133" s="263"/>
    </row>
    <row r="134" spans="11:125" ht="3" customHeight="1">
      <c r="K134" s="288"/>
      <c r="L134" s="253"/>
      <c r="M134" s="253"/>
      <c r="N134" s="253"/>
      <c r="O134" s="249"/>
      <c r="P134" s="249"/>
      <c r="Q134" s="249"/>
      <c r="R134" s="249"/>
      <c r="S134" s="249"/>
      <c r="T134" s="249"/>
      <c r="U134" s="249"/>
      <c r="V134" s="249"/>
      <c r="W134" s="249"/>
      <c r="X134" s="249"/>
      <c r="Y134" s="249"/>
      <c r="Z134" s="249"/>
      <c r="AA134" s="249"/>
      <c r="AB134" s="249"/>
      <c r="AC134" s="249"/>
      <c r="AD134" s="249"/>
      <c r="AE134" s="254"/>
      <c r="AF134" s="254"/>
      <c r="AG134" s="254"/>
      <c r="AH134" s="254"/>
      <c r="AI134" s="254"/>
      <c r="AJ134" s="254"/>
      <c r="AK134" s="254"/>
      <c r="AL134" s="249"/>
      <c r="AM134" s="249"/>
      <c r="AN134" s="249"/>
      <c r="AO134" s="255"/>
      <c r="AP134" s="255"/>
      <c r="AQ134" s="255"/>
      <c r="AR134" s="249"/>
      <c r="AS134" s="249"/>
      <c r="AT134" s="249"/>
      <c r="AU134" s="249"/>
      <c r="AV134" s="249"/>
      <c r="AW134" s="249"/>
      <c r="AX134" s="249"/>
      <c r="AY134" s="249"/>
      <c r="AZ134" s="249"/>
      <c r="BA134" s="281"/>
      <c r="BB134" s="281"/>
      <c r="BC134" s="281"/>
      <c r="BD134" s="281"/>
      <c r="BE134" s="282"/>
      <c r="BG134" s="250"/>
      <c r="BH134" s="250"/>
      <c r="BI134" s="256"/>
      <c r="BJ134" s="256"/>
      <c r="BK134" s="256"/>
      <c r="BL134" s="256"/>
      <c r="BM134" s="256"/>
      <c r="BN134" s="256"/>
      <c r="BO134" s="256"/>
      <c r="CS134" s="262"/>
      <c r="CT134" s="262"/>
      <c r="CU134" s="262"/>
      <c r="CV134" s="263"/>
      <c r="CW134" s="687"/>
      <c r="CX134" s="687"/>
      <c r="CY134" s="687"/>
      <c r="CZ134" s="687"/>
      <c r="DA134" s="687"/>
      <c r="DB134" s="687"/>
      <c r="DC134" s="687"/>
      <c r="DD134" s="263"/>
      <c r="DE134" s="263"/>
      <c r="DF134" s="263"/>
      <c r="DG134" s="263"/>
      <c r="DH134" s="263"/>
      <c r="DI134" s="263"/>
      <c r="DJ134" s="263"/>
    </row>
    <row r="135" spans="11:125" ht="3" customHeight="1">
      <c r="K135" s="288"/>
      <c r="L135" s="253"/>
      <c r="M135" s="253"/>
      <c r="N135" s="253"/>
      <c r="O135" s="249"/>
      <c r="P135" s="249"/>
      <c r="Q135" s="249"/>
      <c r="R135" s="249"/>
      <c r="S135" s="249"/>
      <c r="T135" s="249"/>
      <c r="U135" s="249"/>
      <c r="V135" s="249"/>
      <c r="W135" s="249"/>
      <c r="X135" s="249"/>
      <c r="Y135" s="249"/>
      <c r="Z135" s="249"/>
      <c r="AA135" s="249"/>
      <c r="AB135" s="249"/>
      <c r="AC135" s="249"/>
      <c r="AD135" s="249"/>
      <c r="AE135" s="254"/>
      <c r="AF135" s="254"/>
      <c r="AG135" s="254"/>
      <c r="AH135" s="254"/>
      <c r="AI135" s="254"/>
      <c r="AJ135" s="254"/>
      <c r="AK135" s="254"/>
      <c r="AL135" s="249"/>
      <c r="AM135" s="249"/>
      <c r="AN135" s="249"/>
      <c r="AO135" s="255"/>
      <c r="AP135" s="255"/>
      <c r="AQ135" s="255"/>
      <c r="AR135" s="249"/>
      <c r="AS135" s="249"/>
      <c r="AT135" s="249"/>
      <c r="AU135" s="249"/>
      <c r="AV135" s="249"/>
      <c r="AW135" s="249"/>
      <c r="AX135" s="249"/>
      <c r="AY135" s="249"/>
      <c r="AZ135" s="249"/>
      <c r="BA135" s="281"/>
      <c r="BB135" s="281"/>
      <c r="BC135" s="281"/>
      <c r="BD135" s="281"/>
      <c r="BE135" s="282"/>
      <c r="BG135" s="250"/>
      <c r="BH135" s="250"/>
      <c r="BI135" s="256"/>
      <c r="BJ135" s="256"/>
      <c r="BK135" s="256"/>
      <c r="BL135" s="256"/>
      <c r="BM135" s="256"/>
      <c r="BN135" s="256"/>
      <c r="BO135" s="256"/>
      <c r="CS135" s="262"/>
      <c r="CT135" s="262"/>
      <c r="CU135" s="262"/>
      <c r="CV135" s="263"/>
      <c r="CW135" s="687"/>
      <c r="CX135" s="687"/>
      <c r="CY135" s="687"/>
      <c r="CZ135" s="687"/>
      <c r="DA135" s="687"/>
      <c r="DB135" s="687"/>
      <c r="DC135" s="687"/>
      <c r="DD135" s="263"/>
      <c r="DE135" s="263"/>
      <c r="DF135" s="263"/>
      <c r="DG135" s="263"/>
      <c r="DH135" s="263"/>
      <c r="DI135" s="263"/>
      <c r="DK135" s="262"/>
      <c r="DL135" s="262"/>
      <c r="DM135" s="262"/>
      <c r="DN135" s="262"/>
      <c r="DO135" s="262"/>
      <c r="DP135" s="262"/>
      <c r="DQ135" s="263"/>
      <c r="DR135" s="14"/>
    </row>
    <row r="136" spans="11:125" ht="3" customHeight="1">
      <c r="K136" s="288"/>
      <c r="L136" s="253"/>
      <c r="M136" s="253"/>
      <c r="N136" s="253"/>
      <c r="O136" s="249"/>
      <c r="P136" s="249"/>
      <c r="Q136" s="249"/>
      <c r="R136" s="249"/>
      <c r="S136" s="249"/>
      <c r="T136" s="249"/>
      <c r="U136" s="249"/>
      <c r="V136" s="249"/>
      <c r="W136" s="249"/>
      <c r="X136" s="249"/>
      <c r="Y136" s="249"/>
      <c r="Z136" s="249"/>
      <c r="AA136" s="249"/>
      <c r="AB136" s="249"/>
      <c r="AC136" s="249"/>
      <c r="AD136" s="249"/>
      <c r="AE136" s="254"/>
      <c r="AF136" s="254"/>
      <c r="AG136" s="254"/>
      <c r="AH136" s="254"/>
      <c r="AI136" s="254"/>
      <c r="AJ136" s="254"/>
      <c r="AK136" s="254"/>
      <c r="AL136" s="249"/>
      <c r="AM136" s="249"/>
      <c r="AN136" s="249"/>
      <c r="AO136" s="255"/>
      <c r="AP136" s="255"/>
      <c r="AQ136" s="255"/>
      <c r="AR136" s="249"/>
      <c r="AS136" s="249"/>
      <c r="AT136" s="249"/>
      <c r="AU136" s="249"/>
      <c r="AV136" s="249"/>
      <c r="AW136" s="249"/>
      <c r="AX136" s="249"/>
      <c r="AY136" s="249"/>
      <c r="AZ136" s="249"/>
      <c r="BA136" s="281"/>
      <c r="BB136" s="281"/>
      <c r="BC136" s="281"/>
      <c r="BD136" s="281"/>
      <c r="BE136" s="282"/>
      <c r="BG136" s="250"/>
      <c r="BH136" s="250"/>
      <c r="BI136" s="256"/>
      <c r="BJ136" s="256"/>
      <c r="BK136" s="256"/>
      <c r="BL136" s="256"/>
      <c r="BM136" s="256"/>
      <c r="BN136" s="256"/>
      <c r="BO136" s="256"/>
      <c r="CS136" s="262"/>
      <c r="CT136" s="262"/>
      <c r="CU136" s="262"/>
      <c r="CV136" s="263"/>
      <c r="CW136" s="540"/>
      <c r="CX136" s="540"/>
      <c r="CY136" s="540"/>
      <c r="CZ136" s="540"/>
      <c r="DA136" s="540"/>
      <c r="DB136" s="540"/>
      <c r="DC136" s="540"/>
      <c r="DD136" s="263"/>
      <c r="DE136" s="263"/>
      <c r="DF136" s="263"/>
      <c r="DG136" s="263"/>
      <c r="DH136" s="263"/>
      <c r="DI136" s="263"/>
      <c r="DK136" s="262"/>
      <c r="DL136" s="262"/>
      <c r="DM136" s="262"/>
      <c r="DN136" s="262"/>
      <c r="DO136" s="262"/>
      <c r="DP136" s="262"/>
      <c r="DQ136" s="263"/>
      <c r="DR136" s="14"/>
    </row>
    <row r="137" spans="11:125" ht="3" customHeight="1">
      <c r="K137" s="700" t="str">
        <f>data3!L2</f>
        <v>11</v>
      </c>
      <c r="L137" s="693">
        <f>data3!AB2</f>
        <v>0</v>
      </c>
      <c r="M137" s="693"/>
      <c r="N137" s="244"/>
      <c r="O137" s="692" t="str">
        <f>IF(data3!AR$2="","",data3!AR$2)</f>
        <v/>
      </c>
      <c r="P137" s="692"/>
      <c r="Q137" s="692"/>
      <c r="R137" s="692"/>
      <c r="S137" s="692"/>
      <c r="T137" s="692"/>
      <c r="U137" s="692"/>
      <c r="V137" s="246"/>
      <c r="W137" s="692" t="str">
        <f>IF(data3!BI$2="","",data3!BI$2)</f>
        <v/>
      </c>
      <c r="X137" s="692">
        <f>data3!AZ83</f>
        <v>0</v>
      </c>
      <c r="Y137" s="692"/>
      <c r="Z137" s="692"/>
      <c r="AA137" s="692"/>
      <c r="AB137" s="692"/>
      <c r="AC137" s="246"/>
      <c r="AD137" s="246"/>
      <c r="AE137" s="695">
        <f>data3!S4</f>
        <v>0</v>
      </c>
      <c r="AF137" s="695"/>
      <c r="AG137" s="695"/>
      <c r="AH137" s="695"/>
      <c r="AI137" s="695"/>
      <c r="AJ137" s="695"/>
      <c r="AK137" s="695"/>
      <c r="AL137" s="249"/>
      <c r="AM137" s="249"/>
      <c r="AN137" s="249"/>
      <c r="AO137" s="697" t="str">
        <f>IF(data3!BZ$2="","",data3!BZ$2)</f>
        <v/>
      </c>
      <c r="AP137" s="697"/>
      <c r="AQ137" s="248"/>
      <c r="AR137" s="249"/>
      <c r="AS137" s="692" t="str">
        <f>IF(data3!CT$2="","",data3!CT$2)</f>
        <v/>
      </c>
      <c r="AT137" s="692"/>
      <c r="AU137" s="692"/>
      <c r="AV137" s="692"/>
      <c r="AW137" s="692"/>
      <c r="AX137" s="692"/>
      <c r="AY137" s="692"/>
      <c r="AZ137" s="692"/>
      <c r="BA137" s="696">
        <f>data3!DK2</f>
        <v>0</v>
      </c>
      <c r="BB137" s="696"/>
      <c r="BC137" s="696"/>
      <c r="BD137" s="696"/>
      <c r="BE137" s="696"/>
      <c r="BG137" s="250"/>
      <c r="BH137" s="250"/>
      <c r="BI137" s="708">
        <f>data3!AK4</f>
        <v>0</v>
      </c>
      <c r="BJ137" s="708"/>
      <c r="BK137" s="708"/>
      <c r="BL137" s="708"/>
      <c r="BM137" s="708"/>
      <c r="BN137" s="708"/>
      <c r="BO137" s="708"/>
      <c r="CS137" s="262"/>
      <c r="CT137" s="262"/>
      <c r="CU137" s="262"/>
      <c r="CV137" s="263"/>
      <c r="CW137" s="263"/>
      <c r="CX137" s="263"/>
      <c r="CY137" s="263"/>
      <c r="CZ137" s="263"/>
      <c r="DA137" s="263"/>
      <c r="DB137" s="263"/>
      <c r="DC137" s="263"/>
      <c r="DD137" s="263"/>
      <c r="DE137" s="263"/>
      <c r="DF137" s="263"/>
      <c r="DG137" s="263"/>
      <c r="DH137" s="263"/>
      <c r="DI137" s="263"/>
      <c r="DJ137" s="262"/>
      <c r="DK137" s="263"/>
      <c r="DL137" s="262"/>
      <c r="DM137" s="262"/>
      <c r="DN137" s="262"/>
      <c r="DO137" s="262"/>
      <c r="DP137" s="262"/>
      <c r="DQ137" s="263"/>
      <c r="DR137" s="14"/>
    </row>
    <row r="138" spans="11:125" ht="3" customHeight="1">
      <c r="K138" s="700"/>
      <c r="L138" s="693"/>
      <c r="M138" s="693"/>
      <c r="N138" s="244"/>
      <c r="O138" s="692"/>
      <c r="P138" s="692"/>
      <c r="Q138" s="692"/>
      <c r="R138" s="692"/>
      <c r="S138" s="692"/>
      <c r="T138" s="692"/>
      <c r="U138" s="692"/>
      <c r="V138" s="246"/>
      <c r="W138" s="692"/>
      <c r="X138" s="692"/>
      <c r="Y138" s="692"/>
      <c r="Z138" s="692"/>
      <c r="AA138" s="692"/>
      <c r="AB138" s="692"/>
      <c r="AC138" s="246"/>
      <c r="AD138" s="246"/>
      <c r="AE138" s="695"/>
      <c r="AF138" s="695"/>
      <c r="AG138" s="695"/>
      <c r="AH138" s="695"/>
      <c r="AI138" s="695"/>
      <c r="AJ138" s="695"/>
      <c r="AK138" s="695"/>
      <c r="AL138" s="249"/>
      <c r="AM138" s="249"/>
      <c r="AN138" s="249"/>
      <c r="AO138" s="697"/>
      <c r="AP138" s="697"/>
      <c r="AQ138" s="248"/>
      <c r="AR138" s="249"/>
      <c r="AS138" s="692"/>
      <c r="AT138" s="692"/>
      <c r="AU138" s="692"/>
      <c r="AV138" s="692"/>
      <c r="AW138" s="692"/>
      <c r="AX138" s="692"/>
      <c r="AY138" s="692"/>
      <c r="AZ138" s="692"/>
      <c r="BA138" s="696"/>
      <c r="BB138" s="696"/>
      <c r="BC138" s="696"/>
      <c r="BD138" s="696"/>
      <c r="BE138" s="696"/>
      <c r="BG138" s="250"/>
      <c r="BH138" s="250"/>
      <c r="BI138" s="708"/>
      <c r="BJ138" s="708"/>
      <c r="BK138" s="708"/>
      <c r="BL138" s="708"/>
      <c r="BM138" s="708"/>
      <c r="BN138" s="708"/>
      <c r="BO138" s="708"/>
      <c r="DD138" s="263"/>
      <c r="DE138" s="263"/>
      <c r="DF138" s="263"/>
      <c r="DG138" s="263"/>
      <c r="DH138" s="263"/>
      <c r="DI138" s="263"/>
      <c r="DJ138" s="263"/>
      <c r="DK138" s="263"/>
      <c r="DL138" s="263"/>
      <c r="DM138" s="263"/>
      <c r="DN138" s="263"/>
      <c r="DO138" s="263"/>
      <c r="DP138" s="263"/>
      <c r="DQ138" s="263"/>
      <c r="DR138" s="14"/>
      <c r="DS138" s="14"/>
      <c r="DT138" s="17"/>
    </row>
    <row r="139" spans="11:125" ht="3" customHeight="1">
      <c r="K139" s="700"/>
      <c r="L139" s="693"/>
      <c r="M139" s="693"/>
      <c r="N139" s="244"/>
      <c r="O139" s="692"/>
      <c r="P139" s="692"/>
      <c r="Q139" s="692"/>
      <c r="R139" s="692"/>
      <c r="S139" s="692"/>
      <c r="T139" s="692"/>
      <c r="U139" s="692"/>
      <c r="V139" s="246"/>
      <c r="W139" s="692"/>
      <c r="X139" s="692"/>
      <c r="Y139" s="692"/>
      <c r="Z139" s="692"/>
      <c r="AA139" s="692"/>
      <c r="AB139" s="692"/>
      <c r="AC139" s="246"/>
      <c r="AD139" s="246"/>
      <c r="AE139" s="695"/>
      <c r="AF139" s="695"/>
      <c r="AG139" s="695"/>
      <c r="AH139" s="695"/>
      <c r="AI139" s="695"/>
      <c r="AJ139" s="695"/>
      <c r="AK139" s="695"/>
      <c r="AL139" s="249"/>
      <c r="AM139" s="249"/>
      <c r="AN139" s="249"/>
      <c r="AO139" s="697"/>
      <c r="AP139" s="697"/>
      <c r="AQ139" s="248"/>
      <c r="AR139" s="249"/>
      <c r="AS139" s="692"/>
      <c r="AT139" s="692"/>
      <c r="AU139" s="692"/>
      <c r="AV139" s="692"/>
      <c r="AW139" s="692"/>
      <c r="AX139" s="692"/>
      <c r="AY139" s="692"/>
      <c r="AZ139" s="692"/>
      <c r="BA139" s="696"/>
      <c r="BB139" s="696"/>
      <c r="BC139" s="696"/>
      <c r="BD139" s="696"/>
      <c r="BE139" s="696"/>
      <c r="BG139" s="250"/>
      <c r="BH139" s="250"/>
      <c r="BI139" s="708"/>
      <c r="BJ139" s="708"/>
      <c r="BK139" s="708"/>
      <c r="BL139" s="708"/>
      <c r="BM139" s="708"/>
      <c r="BN139" s="708"/>
      <c r="BO139" s="708"/>
      <c r="CS139" s="689">
        <f>IF(data2!B2="要",data5!R2,"")</f>
        <v>0</v>
      </c>
      <c r="CT139" s="689"/>
      <c r="CU139" s="689"/>
      <c r="CV139" s="689"/>
      <c r="CW139" s="689"/>
      <c r="CX139" s="689"/>
      <c r="CY139" s="689"/>
      <c r="CZ139" s="689"/>
      <c r="DA139" s="689"/>
      <c r="DB139" s="689"/>
      <c r="DC139" s="689"/>
      <c r="DD139" s="263"/>
      <c r="DE139" s="262"/>
      <c r="DF139" s="262"/>
      <c r="DG139" s="262"/>
      <c r="DH139" s="262"/>
      <c r="DI139" s="262"/>
      <c r="DJ139" s="689">
        <f>IF(data2!B2="要",data5!V2,"")</f>
        <v>0</v>
      </c>
      <c r="DK139" s="689"/>
      <c r="DL139" s="689"/>
      <c r="DM139" s="689"/>
      <c r="DN139" s="689"/>
      <c r="DO139" s="689"/>
      <c r="DP139" s="689"/>
      <c r="DQ139" s="689"/>
      <c r="DR139" s="689"/>
      <c r="DS139" s="689"/>
      <c r="DT139" s="16"/>
      <c r="DU139" s="14"/>
    </row>
    <row r="140" spans="11:125" ht="3" customHeight="1">
      <c r="K140" s="287"/>
      <c r="L140" s="244"/>
      <c r="M140" s="244"/>
      <c r="N140" s="244"/>
      <c r="O140" s="246"/>
      <c r="P140" s="246"/>
      <c r="Q140" s="246"/>
      <c r="R140" s="246"/>
      <c r="S140" s="246"/>
      <c r="T140" s="246"/>
      <c r="U140" s="246"/>
      <c r="V140" s="246"/>
      <c r="W140" s="246"/>
      <c r="X140" s="246"/>
      <c r="Y140" s="246"/>
      <c r="Z140" s="246"/>
      <c r="AA140" s="246"/>
      <c r="AB140" s="246"/>
      <c r="AC140" s="246"/>
      <c r="AD140" s="246"/>
      <c r="AE140" s="251"/>
      <c r="AF140" s="251"/>
      <c r="AG140" s="251"/>
      <c r="AH140" s="251"/>
      <c r="AI140" s="251"/>
      <c r="AJ140" s="251"/>
      <c r="AK140" s="251"/>
      <c r="AL140" s="249"/>
      <c r="AM140" s="249"/>
      <c r="AN140" s="249"/>
      <c r="AO140" s="248"/>
      <c r="AP140" s="248"/>
      <c r="AQ140" s="248"/>
      <c r="AR140" s="249"/>
      <c r="AS140" s="246"/>
      <c r="AT140" s="246"/>
      <c r="AU140" s="246"/>
      <c r="AV140" s="246"/>
      <c r="AW140" s="246"/>
      <c r="AX140" s="246"/>
      <c r="AY140" s="246"/>
      <c r="AZ140" s="246"/>
      <c r="BA140" s="276"/>
      <c r="BB140" s="276"/>
      <c r="BC140" s="276"/>
      <c r="BD140" s="276"/>
      <c r="BE140" s="276"/>
      <c r="BG140" s="250"/>
      <c r="BH140" s="250"/>
      <c r="BI140" s="257"/>
      <c r="BJ140" s="257"/>
      <c r="BK140" s="257"/>
      <c r="BL140" s="257"/>
      <c r="BM140" s="257"/>
      <c r="BN140" s="257"/>
      <c r="BO140" s="257"/>
      <c r="CS140" s="689"/>
      <c r="CT140" s="689"/>
      <c r="CU140" s="689"/>
      <c r="CV140" s="689"/>
      <c r="CW140" s="689"/>
      <c r="CX140" s="689"/>
      <c r="CY140" s="689"/>
      <c r="CZ140" s="689"/>
      <c r="DA140" s="689"/>
      <c r="DB140" s="689"/>
      <c r="DC140" s="689"/>
      <c r="DD140" s="262"/>
      <c r="DE140" s="263"/>
      <c r="DF140" s="263"/>
      <c r="DG140" s="263"/>
      <c r="DH140" s="263"/>
      <c r="DI140" s="263"/>
      <c r="DJ140" s="689"/>
      <c r="DK140" s="689"/>
      <c r="DL140" s="689"/>
      <c r="DM140" s="689"/>
      <c r="DN140" s="689"/>
      <c r="DO140" s="689"/>
      <c r="DP140" s="689"/>
      <c r="DQ140" s="689"/>
      <c r="DR140" s="689"/>
      <c r="DS140" s="689"/>
      <c r="DT140" s="16"/>
      <c r="DU140" s="14"/>
    </row>
    <row r="141" spans="11:125" ht="3" customHeight="1">
      <c r="K141" s="287"/>
      <c r="L141" s="244"/>
      <c r="M141" s="244"/>
      <c r="N141" s="244"/>
      <c r="O141" s="246"/>
      <c r="P141" s="246"/>
      <c r="Q141" s="246"/>
      <c r="R141" s="246"/>
      <c r="S141" s="246"/>
      <c r="T141" s="246"/>
      <c r="U141" s="246"/>
      <c r="V141" s="246"/>
      <c r="W141" s="246"/>
      <c r="X141" s="246"/>
      <c r="Y141" s="246"/>
      <c r="Z141" s="246"/>
      <c r="AA141" s="246"/>
      <c r="AB141" s="246"/>
      <c r="AC141" s="246"/>
      <c r="AD141" s="246"/>
      <c r="AE141" s="251"/>
      <c r="AF141" s="251"/>
      <c r="AG141" s="251"/>
      <c r="AH141" s="251"/>
      <c r="AI141" s="251"/>
      <c r="AJ141" s="251"/>
      <c r="AK141" s="251"/>
      <c r="AL141" s="249"/>
      <c r="AM141" s="249"/>
      <c r="AN141" s="249"/>
      <c r="AO141" s="248"/>
      <c r="AP141" s="248"/>
      <c r="AQ141" s="248"/>
      <c r="AR141" s="249"/>
      <c r="AS141" s="246"/>
      <c r="AT141" s="246"/>
      <c r="AU141" s="246"/>
      <c r="AV141" s="246"/>
      <c r="AW141" s="246"/>
      <c r="AX141" s="246"/>
      <c r="AY141" s="246"/>
      <c r="AZ141" s="246"/>
      <c r="BA141" s="276"/>
      <c r="BB141" s="276"/>
      <c r="BC141" s="276"/>
      <c r="BD141" s="276"/>
      <c r="BE141" s="276"/>
      <c r="BG141" s="250"/>
      <c r="BH141" s="250"/>
      <c r="BI141" s="257"/>
      <c r="BJ141" s="257"/>
      <c r="BK141" s="257"/>
      <c r="BL141" s="257"/>
      <c r="BM141" s="257"/>
      <c r="BN141" s="257"/>
      <c r="BO141" s="257"/>
      <c r="CS141" s="689"/>
      <c r="CT141" s="689"/>
      <c r="CU141" s="689"/>
      <c r="CV141" s="689"/>
      <c r="CW141" s="689"/>
      <c r="CX141" s="689"/>
      <c r="CY141" s="689"/>
      <c r="CZ141" s="689"/>
      <c r="DA141" s="689"/>
      <c r="DB141" s="689"/>
      <c r="DC141" s="689"/>
      <c r="DD141" s="263"/>
      <c r="DE141" s="263"/>
      <c r="DF141" s="263"/>
      <c r="DG141" s="263"/>
      <c r="DH141" s="263"/>
      <c r="DI141" s="263"/>
      <c r="DJ141" s="689"/>
      <c r="DK141" s="689"/>
      <c r="DL141" s="689"/>
      <c r="DM141" s="689"/>
      <c r="DN141" s="689"/>
      <c r="DO141" s="689"/>
      <c r="DP141" s="689"/>
      <c r="DQ141" s="689"/>
      <c r="DR141" s="689"/>
      <c r="DS141" s="689"/>
      <c r="DT141" s="14"/>
      <c r="DU141" s="14"/>
    </row>
    <row r="142" spans="11:125" ht="3" customHeight="1">
      <c r="K142" s="288"/>
      <c r="L142" s="253"/>
      <c r="M142" s="253"/>
      <c r="N142" s="253"/>
      <c r="O142" s="249"/>
      <c r="P142" s="249"/>
      <c r="Q142" s="249"/>
      <c r="R142" s="249"/>
      <c r="S142" s="249"/>
      <c r="T142" s="249"/>
      <c r="U142" s="249"/>
      <c r="V142" s="249"/>
      <c r="W142" s="249"/>
      <c r="X142" s="249"/>
      <c r="Y142" s="249"/>
      <c r="Z142" s="249"/>
      <c r="AA142" s="249"/>
      <c r="AB142" s="249"/>
      <c r="AC142" s="249"/>
      <c r="AD142" s="249"/>
      <c r="AE142" s="254"/>
      <c r="AF142" s="254"/>
      <c r="AG142" s="254"/>
      <c r="AH142" s="254"/>
      <c r="AI142" s="254"/>
      <c r="AJ142" s="254"/>
      <c r="AK142" s="254"/>
      <c r="AL142" s="249"/>
      <c r="AM142" s="249"/>
      <c r="AN142" s="249"/>
      <c r="AO142" s="255"/>
      <c r="AP142" s="255"/>
      <c r="AQ142" s="255"/>
      <c r="AR142" s="249"/>
      <c r="AS142" s="249"/>
      <c r="AT142" s="249"/>
      <c r="AU142" s="249"/>
      <c r="AV142" s="249"/>
      <c r="AW142" s="249"/>
      <c r="AX142" s="249"/>
      <c r="AY142" s="249"/>
      <c r="AZ142" s="249"/>
      <c r="BA142" s="281"/>
      <c r="BB142" s="281"/>
      <c r="BC142" s="281"/>
      <c r="BD142" s="281"/>
      <c r="BE142" s="282"/>
      <c r="BG142" s="250"/>
      <c r="BH142" s="250"/>
      <c r="BI142" s="256"/>
      <c r="BJ142" s="256"/>
      <c r="BK142" s="256"/>
      <c r="BL142" s="256"/>
      <c r="BM142" s="256"/>
      <c r="BN142" s="256"/>
      <c r="BO142" s="256"/>
      <c r="CS142" s="689"/>
      <c r="CT142" s="689"/>
      <c r="CU142" s="689"/>
      <c r="CV142" s="689"/>
      <c r="CW142" s="689"/>
      <c r="CX142" s="689"/>
      <c r="CY142" s="689"/>
      <c r="CZ142" s="689"/>
      <c r="DA142" s="689"/>
      <c r="DB142" s="689"/>
      <c r="DC142" s="689"/>
      <c r="DD142" s="263"/>
      <c r="DE142" s="263"/>
      <c r="DF142" s="263"/>
      <c r="DG142" s="263"/>
      <c r="DH142" s="263"/>
      <c r="DI142" s="263"/>
      <c r="DJ142" s="689"/>
      <c r="DK142" s="689"/>
      <c r="DL142" s="689"/>
      <c r="DM142" s="689"/>
      <c r="DN142" s="689"/>
      <c r="DO142" s="689"/>
      <c r="DP142" s="689"/>
      <c r="DQ142" s="689"/>
      <c r="DR142" s="689"/>
      <c r="DS142" s="689"/>
      <c r="DT142" s="14"/>
      <c r="DU142" s="14"/>
    </row>
    <row r="143" spans="11:125" ht="3" customHeight="1">
      <c r="K143" s="288"/>
      <c r="L143" s="253"/>
      <c r="M143" s="253"/>
      <c r="N143" s="253"/>
      <c r="O143" s="247"/>
      <c r="P143" s="247"/>
      <c r="Q143" s="247"/>
      <c r="R143" s="247"/>
      <c r="S143" s="247"/>
      <c r="T143" s="247"/>
      <c r="U143" s="247"/>
      <c r="V143" s="246"/>
      <c r="W143" s="249"/>
      <c r="X143" s="249"/>
      <c r="Y143" s="249"/>
      <c r="Z143" s="249"/>
      <c r="AA143" s="249"/>
      <c r="AB143" s="249"/>
      <c r="AC143" s="249"/>
      <c r="AD143" s="249"/>
      <c r="AE143" s="254"/>
      <c r="AF143" s="254"/>
      <c r="AG143" s="254"/>
      <c r="AH143" s="254"/>
      <c r="AI143" s="254"/>
      <c r="AJ143" s="254"/>
      <c r="AK143" s="254"/>
      <c r="AL143" s="249"/>
      <c r="AM143" s="249"/>
      <c r="AN143" s="249"/>
      <c r="AO143" s="255"/>
      <c r="AP143" s="255"/>
      <c r="AQ143" s="255"/>
      <c r="AR143" s="249"/>
      <c r="AS143" s="249"/>
      <c r="AT143" s="249"/>
      <c r="AU143" s="249"/>
      <c r="AV143" s="249"/>
      <c r="AW143" s="249"/>
      <c r="AX143" s="249"/>
      <c r="AY143" s="249"/>
      <c r="AZ143" s="249"/>
      <c r="BA143" s="281"/>
      <c r="BB143" s="281"/>
      <c r="BC143" s="281"/>
      <c r="BD143" s="281"/>
      <c r="BE143" s="282"/>
      <c r="BG143" s="250"/>
      <c r="BH143" s="250"/>
      <c r="BI143" s="256"/>
      <c r="BJ143" s="256"/>
      <c r="BK143" s="256"/>
      <c r="BL143" s="256"/>
      <c r="BM143" s="256"/>
      <c r="BN143" s="256"/>
      <c r="BO143" s="256"/>
      <c r="CS143" s="689"/>
      <c r="CT143" s="689"/>
      <c r="CU143" s="689"/>
      <c r="CV143" s="689"/>
      <c r="CW143" s="689"/>
      <c r="CX143" s="689"/>
      <c r="CY143" s="689"/>
      <c r="CZ143" s="689"/>
      <c r="DA143" s="689"/>
      <c r="DB143" s="689"/>
      <c r="DC143" s="689"/>
      <c r="DD143" s="263"/>
      <c r="DE143" s="263"/>
      <c r="DF143" s="263"/>
      <c r="DG143" s="263"/>
      <c r="DH143" s="263"/>
      <c r="DI143" s="263"/>
      <c r="DJ143" s="689"/>
      <c r="DK143" s="689"/>
      <c r="DL143" s="689"/>
      <c r="DM143" s="689"/>
      <c r="DN143" s="689"/>
      <c r="DO143" s="689"/>
      <c r="DP143" s="689"/>
      <c r="DQ143" s="689"/>
      <c r="DR143" s="689"/>
      <c r="DS143" s="689"/>
      <c r="DT143" s="15"/>
      <c r="DU143" s="14"/>
    </row>
    <row r="144" spans="11:125" ht="3" customHeight="1">
      <c r="K144" s="288"/>
      <c r="L144" s="253"/>
      <c r="M144" s="253"/>
      <c r="N144" s="253"/>
      <c r="O144" s="247"/>
      <c r="P144" s="247"/>
      <c r="Q144" s="247"/>
      <c r="R144" s="247"/>
      <c r="S144" s="247"/>
      <c r="T144" s="247"/>
      <c r="U144" s="247"/>
      <c r="V144" s="246"/>
      <c r="W144" s="249"/>
      <c r="X144" s="249"/>
      <c r="Y144" s="249"/>
      <c r="Z144" s="249"/>
      <c r="AA144" s="249"/>
      <c r="AB144" s="249"/>
      <c r="AC144" s="249"/>
      <c r="AD144" s="249"/>
      <c r="AE144" s="254"/>
      <c r="AF144" s="254"/>
      <c r="AG144" s="254"/>
      <c r="AH144" s="254"/>
      <c r="AI144" s="254"/>
      <c r="AJ144" s="254"/>
      <c r="AK144" s="254"/>
      <c r="AL144" s="249"/>
      <c r="AM144" s="249"/>
      <c r="AN144" s="249"/>
      <c r="AO144" s="255"/>
      <c r="AP144" s="255"/>
      <c r="AQ144" s="255"/>
      <c r="AR144" s="249"/>
      <c r="AS144" s="249"/>
      <c r="AT144" s="249"/>
      <c r="AU144" s="249"/>
      <c r="AV144" s="249"/>
      <c r="AW144" s="249"/>
      <c r="AX144" s="249"/>
      <c r="AY144" s="249"/>
      <c r="AZ144" s="249"/>
      <c r="BA144" s="281"/>
      <c r="BB144" s="281"/>
      <c r="BC144" s="281"/>
      <c r="BD144" s="281"/>
      <c r="BE144" s="282"/>
      <c r="BG144" s="250"/>
      <c r="BH144" s="250"/>
      <c r="BI144" s="256"/>
      <c r="BJ144" s="256"/>
      <c r="BK144" s="256"/>
      <c r="BL144" s="256"/>
      <c r="BM144" s="256"/>
      <c r="BN144" s="256"/>
      <c r="BO144" s="256"/>
      <c r="CO144" s="262"/>
      <c r="CP144" s="262"/>
      <c r="CQ144" s="262"/>
      <c r="CR144" s="262"/>
      <c r="CS144" s="263"/>
      <c r="CT144" s="263"/>
      <c r="CU144" s="263"/>
      <c r="CV144" s="263"/>
      <c r="CW144" s="263"/>
      <c r="CX144" s="263"/>
      <c r="CY144" s="263"/>
      <c r="CZ144" s="263"/>
      <c r="DA144" s="263"/>
      <c r="DB144" s="262"/>
      <c r="DJ144" s="687">
        <f>IF(data2!B2="要",data5!W2,"")</f>
        <v>0</v>
      </c>
      <c r="DK144" s="687"/>
      <c r="DL144" s="687"/>
      <c r="DM144" s="687"/>
      <c r="DN144" s="687"/>
      <c r="DO144" s="687"/>
      <c r="DP144" s="687"/>
      <c r="DQ144" s="687"/>
      <c r="DR144" s="687"/>
      <c r="DS144" s="687"/>
      <c r="DT144" s="15"/>
      <c r="DU144" s="14"/>
    </row>
    <row r="145" spans="11:126" ht="3" customHeight="1">
      <c r="K145" s="288"/>
      <c r="L145" s="253"/>
      <c r="M145" s="253"/>
      <c r="N145" s="253"/>
      <c r="O145" s="249"/>
      <c r="P145" s="249"/>
      <c r="Q145" s="249"/>
      <c r="R145" s="249"/>
      <c r="S145" s="249"/>
      <c r="T145" s="249"/>
      <c r="U145" s="249"/>
      <c r="V145" s="249"/>
      <c r="W145" s="249"/>
      <c r="X145" s="249"/>
      <c r="Y145" s="249"/>
      <c r="Z145" s="249"/>
      <c r="AA145" s="249"/>
      <c r="AB145" s="249"/>
      <c r="AC145" s="249"/>
      <c r="AD145" s="249"/>
      <c r="AE145" s="254"/>
      <c r="AF145" s="254"/>
      <c r="AG145" s="254"/>
      <c r="AH145" s="254"/>
      <c r="AI145" s="254"/>
      <c r="AJ145" s="254"/>
      <c r="AK145" s="254"/>
      <c r="AL145" s="249"/>
      <c r="AM145" s="249"/>
      <c r="AN145" s="249"/>
      <c r="AO145" s="255"/>
      <c r="AP145" s="255"/>
      <c r="AQ145" s="255"/>
      <c r="AR145" s="249"/>
      <c r="AS145" s="249"/>
      <c r="AT145" s="249"/>
      <c r="AU145" s="249"/>
      <c r="AV145" s="249"/>
      <c r="AW145" s="249"/>
      <c r="AX145" s="249"/>
      <c r="AY145" s="249"/>
      <c r="AZ145" s="249"/>
      <c r="BA145" s="281"/>
      <c r="BB145" s="281"/>
      <c r="BC145" s="281"/>
      <c r="BD145" s="281"/>
      <c r="BE145" s="282"/>
      <c r="BG145" s="250"/>
      <c r="BH145" s="250"/>
      <c r="BI145" s="256"/>
      <c r="BJ145" s="256"/>
      <c r="BK145" s="256"/>
      <c r="BL145" s="256"/>
      <c r="BM145" s="256"/>
      <c r="BN145" s="256"/>
      <c r="BO145" s="256"/>
      <c r="CO145" s="262"/>
      <c r="CP145" s="262"/>
      <c r="CQ145" s="262"/>
      <c r="CR145" s="262"/>
      <c r="CS145" s="263"/>
      <c r="CT145" s="263"/>
      <c r="CU145" s="263"/>
      <c r="CV145" s="263"/>
      <c r="CW145" s="263"/>
      <c r="CX145" s="263"/>
      <c r="CY145" s="263"/>
      <c r="CZ145" s="263"/>
      <c r="DA145" s="263"/>
      <c r="DB145" s="262"/>
      <c r="DJ145" s="687"/>
      <c r="DK145" s="687"/>
      <c r="DL145" s="687"/>
      <c r="DM145" s="687"/>
      <c r="DN145" s="687"/>
      <c r="DO145" s="687"/>
      <c r="DP145" s="687"/>
      <c r="DQ145" s="687"/>
      <c r="DR145" s="687"/>
      <c r="DS145" s="687"/>
      <c r="DT145" s="15"/>
      <c r="DU145" s="14"/>
      <c r="DV145" s="17"/>
    </row>
    <row r="146" spans="11:126" ht="3" customHeight="1">
      <c r="K146" s="288"/>
      <c r="L146" s="253"/>
      <c r="M146" s="253"/>
      <c r="N146" s="253"/>
      <c r="O146" s="249"/>
      <c r="P146" s="249"/>
      <c r="Q146" s="249"/>
      <c r="R146" s="249"/>
      <c r="S146" s="249"/>
      <c r="T146" s="249"/>
      <c r="U146" s="249"/>
      <c r="V146" s="249"/>
      <c r="W146" s="249"/>
      <c r="X146" s="249"/>
      <c r="Y146" s="249"/>
      <c r="Z146" s="249"/>
      <c r="AA146" s="249"/>
      <c r="AB146" s="249"/>
      <c r="AC146" s="249"/>
      <c r="AD146" s="249"/>
      <c r="AE146" s="254"/>
      <c r="AF146" s="254"/>
      <c r="AG146" s="254"/>
      <c r="AH146" s="254"/>
      <c r="AI146" s="254"/>
      <c r="AJ146" s="254"/>
      <c r="AK146" s="254"/>
      <c r="AL146" s="249"/>
      <c r="AM146" s="249"/>
      <c r="AN146" s="249"/>
      <c r="AO146" s="255"/>
      <c r="AP146" s="255"/>
      <c r="AQ146" s="255"/>
      <c r="AR146" s="249"/>
      <c r="AS146" s="249"/>
      <c r="AT146" s="249"/>
      <c r="AU146" s="249"/>
      <c r="AV146" s="249"/>
      <c r="AW146" s="249"/>
      <c r="AX146" s="249"/>
      <c r="AY146" s="249"/>
      <c r="AZ146" s="249"/>
      <c r="BA146" s="281"/>
      <c r="BB146" s="281"/>
      <c r="BC146" s="281"/>
      <c r="BD146" s="281"/>
      <c r="BE146" s="282"/>
      <c r="BG146" s="250"/>
      <c r="BH146" s="250"/>
      <c r="BI146" s="256"/>
      <c r="BJ146" s="256"/>
      <c r="BK146" s="256"/>
      <c r="BL146" s="256"/>
      <c r="BM146" s="256"/>
      <c r="BN146" s="256"/>
      <c r="BO146" s="256"/>
      <c r="CO146" s="262"/>
      <c r="CP146" s="262"/>
      <c r="CQ146" s="262"/>
      <c r="CR146" s="262"/>
      <c r="CS146" s="263"/>
      <c r="CT146" s="263"/>
      <c r="CU146" s="263"/>
      <c r="CV146" s="263"/>
      <c r="CW146" s="263"/>
      <c r="CX146" s="263"/>
      <c r="CY146" s="263"/>
      <c r="CZ146" s="263"/>
      <c r="DA146" s="263"/>
      <c r="DB146" s="262"/>
      <c r="DJ146" s="687"/>
      <c r="DK146" s="687"/>
      <c r="DL146" s="687"/>
      <c r="DM146" s="687"/>
      <c r="DN146" s="687"/>
      <c r="DO146" s="687"/>
      <c r="DP146" s="687"/>
      <c r="DQ146" s="687"/>
      <c r="DR146" s="687"/>
      <c r="DS146" s="687"/>
      <c r="DT146" s="14"/>
      <c r="DU146" s="14"/>
      <c r="DV146" s="17"/>
    </row>
    <row r="147" spans="11:126" ht="3" customHeight="1">
      <c r="K147" s="700" t="str">
        <f>data3!M2</f>
        <v>12</v>
      </c>
      <c r="L147" s="693">
        <f>data3!AC2</f>
        <v>0</v>
      </c>
      <c r="M147" s="693"/>
      <c r="N147" s="244"/>
      <c r="O147" s="692" t="str">
        <f>IF(data3!AS$2="","",data3!AS$2)</f>
        <v/>
      </c>
      <c r="P147" s="692"/>
      <c r="Q147" s="692"/>
      <c r="R147" s="692"/>
      <c r="S147" s="692"/>
      <c r="T147" s="692"/>
      <c r="U147" s="692"/>
      <c r="V147" s="246"/>
      <c r="W147" s="692" t="str">
        <f>IF(data3!BJ$2="","",data3!BJ$2)</f>
        <v/>
      </c>
      <c r="X147" s="692">
        <f>data3!AZ92</f>
        <v>0</v>
      </c>
      <c r="Y147" s="692"/>
      <c r="Z147" s="692"/>
      <c r="AA147" s="692"/>
      <c r="AB147" s="692"/>
      <c r="AC147" s="246"/>
      <c r="AD147" s="246"/>
      <c r="AE147" s="695">
        <f>data3!T4</f>
        <v>0</v>
      </c>
      <c r="AF147" s="695"/>
      <c r="AG147" s="695"/>
      <c r="AH147" s="695"/>
      <c r="AI147" s="695"/>
      <c r="AJ147" s="695"/>
      <c r="AK147" s="695"/>
      <c r="AL147" s="249"/>
      <c r="AM147" s="249"/>
      <c r="AN147" s="249"/>
      <c r="AO147" s="697" t="str">
        <f>IF(data3!CA$2="","",data3!CA$2)</f>
        <v/>
      </c>
      <c r="AP147" s="697"/>
      <c r="AQ147" s="248"/>
      <c r="AR147" s="249"/>
      <c r="AS147" s="692" t="str">
        <f>IF(data3!CU$2="","",data3!CU$2)</f>
        <v/>
      </c>
      <c r="AT147" s="692"/>
      <c r="AU147" s="692"/>
      <c r="AV147" s="692"/>
      <c r="AW147" s="692"/>
      <c r="AX147" s="692"/>
      <c r="AY147" s="692"/>
      <c r="AZ147" s="692"/>
      <c r="BA147" s="696">
        <f>data3!DL2</f>
        <v>0</v>
      </c>
      <c r="BB147" s="696"/>
      <c r="BC147" s="696"/>
      <c r="BD147" s="696"/>
      <c r="BE147" s="696"/>
      <c r="BG147" s="250"/>
      <c r="BH147" s="250"/>
      <c r="BI147" s="708">
        <f>data3!AL4</f>
        <v>0</v>
      </c>
      <c r="BJ147" s="708"/>
      <c r="BK147" s="708"/>
      <c r="BL147" s="708"/>
      <c r="BM147" s="708"/>
      <c r="BN147" s="708"/>
      <c r="BO147" s="708"/>
      <c r="CO147" s="262"/>
      <c r="CP147" s="262"/>
      <c r="CQ147" s="262"/>
      <c r="CR147" s="262"/>
      <c r="CS147" s="263"/>
      <c r="CT147" s="263"/>
      <c r="CU147" s="263"/>
      <c r="CV147" s="263"/>
      <c r="CW147" s="263"/>
      <c r="CX147" s="263"/>
      <c r="CY147" s="263"/>
      <c r="CZ147" s="263"/>
      <c r="DA147" s="263"/>
      <c r="DB147" s="263"/>
      <c r="DL147" s="263"/>
      <c r="DM147" s="263"/>
      <c r="DN147" s="263"/>
      <c r="DO147" s="263"/>
      <c r="DP147" s="263"/>
      <c r="DQ147" s="263"/>
      <c r="DR147" s="263"/>
      <c r="DS147" s="263"/>
      <c r="DT147" s="15"/>
      <c r="DU147" s="14"/>
      <c r="DV147" s="17"/>
    </row>
    <row r="148" spans="11:126" ht="3" customHeight="1">
      <c r="K148" s="700"/>
      <c r="L148" s="693"/>
      <c r="M148" s="693"/>
      <c r="N148" s="244"/>
      <c r="O148" s="692"/>
      <c r="P148" s="692"/>
      <c r="Q148" s="692"/>
      <c r="R148" s="692"/>
      <c r="S148" s="692"/>
      <c r="T148" s="692"/>
      <c r="U148" s="692"/>
      <c r="V148" s="246"/>
      <c r="W148" s="692"/>
      <c r="X148" s="692"/>
      <c r="Y148" s="692"/>
      <c r="Z148" s="692"/>
      <c r="AA148" s="692"/>
      <c r="AB148" s="692"/>
      <c r="AC148" s="246"/>
      <c r="AD148" s="246"/>
      <c r="AE148" s="695"/>
      <c r="AF148" s="695"/>
      <c r="AG148" s="695"/>
      <c r="AH148" s="695"/>
      <c r="AI148" s="695"/>
      <c r="AJ148" s="695"/>
      <c r="AK148" s="695"/>
      <c r="AL148" s="249"/>
      <c r="AM148" s="249"/>
      <c r="AN148" s="249"/>
      <c r="AO148" s="697"/>
      <c r="AP148" s="697"/>
      <c r="AQ148" s="248"/>
      <c r="AR148" s="249"/>
      <c r="AS148" s="692"/>
      <c r="AT148" s="692"/>
      <c r="AU148" s="692"/>
      <c r="AV148" s="692"/>
      <c r="AW148" s="692"/>
      <c r="AX148" s="692"/>
      <c r="AY148" s="692"/>
      <c r="AZ148" s="692"/>
      <c r="BA148" s="696"/>
      <c r="BB148" s="696"/>
      <c r="BC148" s="696"/>
      <c r="BD148" s="696"/>
      <c r="BE148" s="696"/>
      <c r="BG148" s="250"/>
      <c r="BH148" s="250"/>
      <c r="BI148" s="708"/>
      <c r="BJ148" s="708"/>
      <c r="BK148" s="708"/>
      <c r="BL148" s="708"/>
      <c r="BM148" s="708"/>
      <c r="BN148" s="708"/>
      <c r="BO148" s="708"/>
      <c r="CO148" s="262"/>
      <c r="CP148" s="262"/>
      <c r="CQ148" s="262"/>
      <c r="CR148" s="262"/>
      <c r="CS148" s="263"/>
      <c r="CT148" s="263"/>
      <c r="CU148" s="263"/>
      <c r="CV148" s="263"/>
      <c r="CW148" s="263"/>
      <c r="CX148" s="263"/>
      <c r="CY148" s="263"/>
      <c r="CZ148" s="263"/>
      <c r="DA148" s="263"/>
      <c r="DB148" s="263"/>
      <c r="DJ148" s="686">
        <f>IF(data2!B2="要",data5!X2,"")</f>
        <v>0</v>
      </c>
      <c r="DK148" s="686"/>
      <c r="DL148" s="686"/>
      <c r="DM148" s="686"/>
      <c r="DN148" s="686"/>
      <c r="DO148" s="686"/>
      <c r="DP148" s="686"/>
      <c r="DQ148" s="686"/>
      <c r="DR148" s="686"/>
      <c r="DS148" s="686"/>
      <c r="DT148" s="15"/>
      <c r="DU148" s="14"/>
      <c r="DV148" s="17"/>
    </row>
    <row r="149" spans="11:126" ht="3" customHeight="1">
      <c r="K149" s="700"/>
      <c r="L149" s="693"/>
      <c r="M149" s="693"/>
      <c r="N149" s="244"/>
      <c r="O149" s="692"/>
      <c r="P149" s="692"/>
      <c r="Q149" s="692"/>
      <c r="R149" s="692"/>
      <c r="S149" s="692"/>
      <c r="T149" s="692"/>
      <c r="U149" s="692"/>
      <c r="V149" s="246"/>
      <c r="W149" s="692"/>
      <c r="X149" s="692"/>
      <c r="Y149" s="692"/>
      <c r="Z149" s="692"/>
      <c r="AA149" s="692"/>
      <c r="AB149" s="692"/>
      <c r="AC149" s="246"/>
      <c r="AD149" s="246"/>
      <c r="AE149" s="695"/>
      <c r="AF149" s="695"/>
      <c r="AG149" s="695"/>
      <c r="AH149" s="695"/>
      <c r="AI149" s="695"/>
      <c r="AJ149" s="695"/>
      <c r="AK149" s="695"/>
      <c r="AL149" s="249"/>
      <c r="AM149" s="249"/>
      <c r="AN149" s="249"/>
      <c r="AO149" s="697"/>
      <c r="AP149" s="697"/>
      <c r="AQ149" s="248"/>
      <c r="AR149" s="249"/>
      <c r="AS149" s="692"/>
      <c r="AT149" s="692"/>
      <c r="AU149" s="692"/>
      <c r="AV149" s="692"/>
      <c r="AW149" s="692"/>
      <c r="AX149" s="692"/>
      <c r="AY149" s="692"/>
      <c r="AZ149" s="692"/>
      <c r="BA149" s="696"/>
      <c r="BB149" s="696"/>
      <c r="BC149" s="696"/>
      <c r="BD149" s="696"/>
      <c r="BE149" s="696"/>
      <c r="BG149" s="250"/>
      <c r="BH149" s="250"/>
      <c r="BI149" s="708"/>
      <c r="BJ149" s="708"/>
      <c r="BK149" s="708"/>
      <c r="BL149" s="708"/>
      <c r="BM149" s="708"/>
      <c r="BN149" s="708"/>
      <c r="BO149" s="708"/>
      <c r="CW149" s="263"/>
      <c r="CX149" s="263"/>
      <c r="CY149" s="263"/>
      <c r="CZ149" s="263"/>
      <c r="DA149" s="263"/>
      <c r="DB149" s="263"/>
      <c r="DJ149" s="686"/>
      <c r="DK149" s="686"/>
      <c r="DL149" s="686"/>
      <c r="DM149" s="686"/>
      <c r="DN149" s="686"/>
      <c r="DO149" s="686"/>
      <c r="DP149" s="686"/>
      <c r="DQ149" s="686"/>
      <c r="DR149" s="686"/>
      <c r="DS149" s="686"/>
      <c r="DT149" s="15"/>
      <c r="DU149" s="14"/>
      <c r="DV149" s="17"/>
    </row>
    <row r="150" spans="11:126" ht="3" customHeight="1">
      <c r="K150" s="287"/>
      <c r="L150" s="244"/>
      <c r="M150" s="244"/>
      <c r="N150" s="244"/>
      <c r="O150" s="246"/>
      <c r="P150" s="246"/>
      <c r="Q150" s="246"/>
      <c r="R150" s="246"/>
      <c r="S150" s="246"/>
      <c r="T150" s="246"/>
      <c r="U150" s="246"/>
      <c r="V150" s="246"/>
      <c r="W150" s="246"/>
      <c r="X150" s="246"/>
      <c r="Y150" s="246"/>
      <c r="Z150" s="246"/>
      <c r="AA150" s="246"/>
      <c r="AB150" s="246"/>
      <c r="AC150" s="246"/>
      <c r="AD150" s="246"/>
      <c r="AE150" s="251"/>
      <c r="AF150" s="251"/>
      <c r="AG150" s="251"/>
      <c r="AH150" s="251"/>
      <c r="AI150" s="251"/>
      <c r="AJ150" s="251"/>
      <c r="AK150" s="251"/>
      <c r="AL150" s="249"/>
      <c r="AM150" s="249"/>
      <c r="AN150" s="249"/>
      <c r="AO150" s="248"/>
      <c r="AP150" s="248"/>
      <c r="AQ150" s="248"/>
      <c r="AR150" s="249"/>
      <c r="AS150" s="246"/>
      <c r="AT150" s="246"/>
      <c r="AU150" s="246"/>
      <c r="AV150" s="246"/>
      <c r="AW150" s="246"/>
      <c r="AX150" s="246"/>
      <c r="AY150" s="246"/>
      <c r="AZ150" s="246"/>
      <c r="BA150" s="276"/>
      <c r="BB150" s="276"/>
      <c r="BC150" s="276"/>
      <c r="BD150" s="276"/>
      <c r="BE150" s="276"/>
      <c r="BG150" s="250"/>
      <c r="BH150" s="250"/>
      <c r="BI150" s="257"/>
      <c r="BJ150" s="257"/>
      <c r="BK150" s="257"/>
      <c r="BL150" s="257"/>
      <c r="BM150" s="257"/>
      <c r="BN150" s="257"/>
      <c r="BO150" s="257"/>
      <c r="CW150" s="263"/>
      <c r="CX150" s="263"/>
      <c r="CY150" s="263"/>
      <c r="CZ150" s="263"/>
      <c r="DA150" s="263"/>
      <c r="DB150" s="263"/>
      <c r="DJ150" s="686"/>
      <c r="DK150" s="686"/>
      <c r="DL150" s="686"/>
      <c r="DM150" s="686"/>
      <c r="DN150" s="686"/>
      <c r="DO150" s="686"/>
      <c r="DP150" s="686"/>
      <c r="DQ150" s="686"/>
      <c r="DR150" s="686"/>
      <c r="DS150" s="686"/>
      <c r="DT150" s="14"/>
      <c r="DU150" s="14"/>
      <c r="DV150" s="17"/>
    </row>
    <row r="151" spans="11:126" ht="3" customHeight="1">
      <c r="K151" s="288"/>
      <c r="L151" s="253"/>
      <c r="M151" s="253"/>
      <c r="N151" s="253"/>
      <c r="O151" s="249"/>
      <c r="P151" s="249"/>
      <c r="Q151" s="249"/>
      <c r="R151" s="249"/>
      <c r="S151" s="249"/>
      <c r="T151" s="249"/>
      <c r="U151" s="249"/>
      <c r="V151" s="249"/>
      <c r="W151" s="249"/>
      <c r="X151" s="249"/>
      <c r="Y151" s="249"/>
      <c r="Z151" s="249"/>
      <c r="AA151" s="249"/>
      <c r="AB151" s="249"/>
      <c r="AC151" s="249"/>
      <c r="AD151" s="249"/>
      <c r="AE151" s="254"/>
      <c r="AF151" s="254"/>
      <c r="AG151" s="254"/>
      <c r="AH151" s="254"/>
      <c r="AI151" s="254"/>
      <c r="AJ151" s="254"/>
      <c r="AK151" s="254"/>
      <c r="AL151" s="249"/>
      <c r="AM151" s="249"/>
      <c r="AN151" s="249"/>
      <c r="AO151" s="255"/>
      <c r="AP151" s="255"/>
      <c r="AQ151" s="255"/>
      <c r="AR151" s="249"/>
      <c r="AS151" s="249"/>
      <c r="AT151" s="249"/>
      <c r="AU151" s="249"/>
      <c r="AV151" s="249"/>
      <c r="AW151" s="249"/>
      <c r="AX151" s="249"/>
      <c r="AY151" s="249"/>
      <c r="AZ151" s="249"/>
      <c r="BA151" s="281"/>
      <c r="BB151" s="281"/>
      <c r="BC151" s="281"/>
      <c r="BD151" s="281"/>
      <c r="BE151" s="282"/>
      <c r="BG151" s="250"/>
      <c r="BH151" s="250"/>
      <c r="BI151" s="256"/>
      <c r="BJ151" s="256"/>
      <c r="BK151" s="256"/>
      <c r="BL151" s="256"/>
      <c r="BM151" s="256"/>
      <c r="BN151" s="256"/>
      <c r="BO151" s="256"/>
      <c r="CW151" s="263"/>
      <c r="CX151" s="263"/>
      <c r="CY151" s="263"/>
      <c r="CZ151" s="263"/>
      <c r="DA151" s="263"/>
      <c r="DB151" s="263"/>
      <c r="DL151" s="263"/>
      <c r="DM151" s="263"/>
      <c r="DN151" s="263"/>
      <c r="DO151" s="263"/>
      <c r="DP151" s="263"/>
      <c r="DQ151" s="263"/>
      <c r="DR151" s="263"/>
      <c r="DS151" s="263"/>
      <c r="DT151" s="14"/>
      <c r="DU151" s="14"/>
    </row>
    <row r="152" spans="11:126" ht="3.75" customHeight="1">
      <c r="K152" s="288"/>
      <c r="L152" s="253"/>
      <c r="M152" s="253"/>
      <c r="N152" s="253"/>
      <c r="O152" s="247"/>
      <c r="P152" s="247"/>
      <c r="Q152" s="247"/>
      <c r="R152" s="247"/>
      <c r="S152" s="247"/>
      <c r="T152" s="247"/>
      <c r="U152" s="247"/>
      <c r="V152" s="246"/>
      <c r="W152" s="249"/>
      <c r="X152" s="249"/>
      <c r="Y152" s="249"/>
      <c r="Z152" s="249"/>
      <c r="AA152" s="249"/>
      <c r="AB152" s="249"/>
      <c r="AC152" s="249"/>
      <c r="AD152" s="249"/>
      <c r="AE152" s="254"/>
      <c r="AF152" s="254"/>
      <c r="AG152" s="254"/>
      <c r="AH152" s="254"/>
      <c r="AI152" s="254"/>
      <c r="AJ152" s="254"/>
      <c r="AK152" s="254"/>
      <c r="AL152" s="249"/>
      <c r="AM152" s="249"/>
      <c r="AN152" s="249"/>
      <c r="AO152" s="255"/>
      <c r="AP152" s="255"/>
      <c r="AQ152" s="255"/>
      <c r="AR152" s="249"/>
      <c r="AS152" s="249"/>
      <c r="AT152" s="249"/>
      <c r="AU152" s="249"/>
      <c r="AV152" s="249"/>
      <c r="AW152" s="249"/>
      <c r="AX152" s="249"/>
      <c r="AY152" s="249"/>
      <c r="AZ152" s="249"/>
      <c r="BA152" s="281"/>
      <c r="BB152" s="281"/>
      <c r="BC152" s="281"/>
      <c r="BD152" s="281"/>
      <c r="BE152" s="282"/>
      <c r="BG152" s="250"/>
      <c r="BH152" s="250"/>
      <c r="BI152" s="256"/>
      <c r="BJ152" s="256"/>
      <c r="BK152" s="256"/>
      <c r="BL152" s="256"/>
      <c r="BM152" s="256"/>
      <c r="BN152" s="256"/>
      <c r="BO152" s="256"/>
      <c r="CW152" s="263"/>
      <c r="CX152" s="263"/>
      <c r="CY152" s="263"/>
      <c r="CZ152" s="263"/>
      <c r="DA152" s="263"/>
      <c r="DB152" s="263"/>
      <c r="DL152" s="263"/>
      <c r="DM152" s="263"/>
      <c r="DN152" s="263"/>
      <c r="DO152" s="263"/>
      <c r="DP152" s="263"/>
      <c r="DQ152" s="263"/>
      <c r="DR152" s="263"/>
      <c r="DS152" s="263"/>
      <c r="DT152" s="14"/>
    </row>
    <row r="153" spans="11:126" ht="3.75" customHeight="1">
      <c r="K153" s="288"/>
      <c r="L153" s="253"/>
      <c r="M153" s="253"/>
      <c r="N153" s="253"/>
      <c r="O153" s="247"/>
      <c r="P153" s="247"/>
      <c r="Q153" s="247"/>
      <c r="R153" s="247"/>
      <c r="S153" s="247"/>
      <c r="T153" s="247"/>
      <c r="U153" s="247"/>
      <c r="V153" s="246"/>
      <c r="W153" s="249"/>
      <c r="X153" s="249"/>
      <c r="Y153" s="249"/>
      <c r="Z153" s="249"/>
      <c r="AA153" s="249"/>
      <c r="AB153" s="249"/>
      <c r="AC153" s="249"/>
      <c r="AD153" s="249"/>
      <c r="AE153" s="254"/>
      <c r="AF153" s="254"/>
      <c r="AG153" s="254"/>
      <c r="AH153" s="254"/>
      <c r="AI153" s="254"/>
      <c r="AJ153" s="254"/>
      <c r="AK153" s="254"/>
      <c r="AL153" s="249"/>
      <c r="AM153" s="249"/>
      <c r="AN153" s="249"/>
      <c r="AO153" s="255"/>
      <c r="AP153" s="255"/>
      <c r="AQ153" s="255"/>
      <c r="AR153" s="249"/>
      <c r="AS153" s="249"/>
      <c r="AT153" s="249"/>
      <c r="AU153" s="249"/>
      <c r="AV153" s="249"/>
      <c r="AW153" s="249"/>
      <c r="AX153" s="249"/>
      <c r="AY153" s="249"/>
      <c r="AZ153" s="249"/>
      <c r="BA153" s="281"/>
      <c r="BB153" s="281"/>
      <c r="BC153" s="281"/>
      <c r="BD153" s="281"/>
      <c r="BE153" s="282"/>
      <c r="BG153" s="250"/>
      <c r="BH153" s="250"/>
      <c r="BI153" s="256"/>
      <c r="BJ153" s="256"/>
      <c r="BK153" s="256"/>
      <c r="BL153" s="256"/>
      <c r="BM153" s="256"/>
      <c r="BN153" s="256"/>
      <c r="BO153" s="256"/>
      <c r="CW153" s="263"/>
      <c r="CX153" s="263"/>
      <c r="CY153" s="263"/>
      <c r="CZ153" s="263"/>
      <c r="DA153" s="263"/>
      <c r="DB153" s="263"/>
    </row>
    <row r="154" spans="11:126" ht="3" customHeight="1">
      <c r="K154" s="288"/>
      <c r="L154" s="253"/>
      <c r="M154" s="253"/>
      <c r="N154" s="253"/>
      <c r="O154" s="247"/>
      <c r="P154" s="247"/>
      <c r="Q154" s="247"/>
      <c r="R154" s="247"/>
      <c r="S154" s="247"/>
      <c r="T154" s="247"/>
      <c r="U154" s="247"/>
      <c r="V154" s="246"/>
      <c r="W154" s="249"/>
      <c r="X154" s="249"/>
      <c r="Y154" s="249"/>
      <c r="Z154" s="249"/>
      <c r="AA154" s="249"/>
      <c r="AB154" s="249"/>
      <c r="AC154" s="249"/>
      <c r="AD154" s="249"/>
      <c r="AE154" s="254"/>
      <c r="AF154" s="254"/>
      <c r="AG154" s="254"/>
      <c r="AH154" s="254"/>
      <c r="AI154" s="254"/>
      <c r="AJ154" s="254"/>
      <c r="AK154" s="254"/>
      <c r="AL154" s="249"/>
      <c r="AM154" s="249"/>
      <c r="AN154" s="249"/>
      <c r="AO154" s="255"/>
      <c r="AP154" s="255"/>
      <c r="AQ154" s="255"/>
      <c r="AR154" s="249"/>
      <c r="AS154" s="249"/>
      <c r="AT154" s="249"/>
      <c r="AU154" s="249"/>
      <c r="AV154" s="249"/>
      <c r="AW154" s="249"/>
      <c r="AX154" s="249"/>
      <c r="AY154" s="249"/>
      <c r="AZ154" s="249"/>
      <c r="BA154" s="281"/>
      <c r="BB154" s="281"/>
      <c r="BC154" s="281"/>
      <c r="BD154" s="281"/>
      <c r="BE154" s="282"/>
      <c r="BG154" s="250"/>
      <c r="BH154" s="250"/>
      <c r="BI154" s="256"/>
      <c r="BJ154" s="256"/>
      <c r="BK154" s="256"/>
      <c r="BL154" s="256"/>
      <c r="BM154" s="256"/>
      <c r="BN154" s="256"/>
      <c r="BO154" s="256"/>
      <c r="CW154" s="263"/>
      <c r="CX154" s="263"/>
      <c r="CY154" s="263"/>
      <c r="CZ154" s="263"/>
      <c r="DA154" s="263"/>
      <c r="DB154" s="263"/>
      <c r="DJ154" s="686" t="str">
        <f>IF(ライセンス2!D8="ok",IF(data2!B2="要",data5!Y2,""),"ＳＡＭＰＬＥ")</f>
        <v>ＳＡＭＰＬＥ</v>
      </c>
      <c r="DK154" s="686"/>
      <c r="DL154" s="686"/>
      <c r="DM154" s="686"/>
      <c r="DN154" s="686"/>
      <c r="DO154" s="686"/>
      <c r="DP154" s="686"/>
      <c r="DQ154" s="686"/>
      <c r="DR154" s="686"/>
      <c r="DS154" s="686"/>
      <c r="DV154" s="17"/>
    </row>
    <row r="155" spans="11:126" ht="3" customHeight="1">
      <c r="K155" s="288"/>
      <c r="L155" s="253"/>
      <c r="M155" s="253"/>
      <c r="N155" s="253"/>
      <c r="O155" s="247"/>
      <c r="P155" s="247"/>
      <c r="Q155" s="247"/>
      <c r="R155" s="247"/>
      <c r="S155" s="247"/>
      <c r="T155" s="247"/>
      <c r="U155" s="247"/>
      <c r="V155" s="246"/>
      <c r="W155" s="249"/>
      <c r="X155" s="249"/>
      <c r="Y155" s="249"/>
      <c r="Z155" s="249"/>
      <c r="AA155" s="249"/>
      <c r="AB155" s="249"/>
      <c r="AC155" s="249"/>
      <c r="AD155" s="249"/>
      <c r="AE155" s="254"/>
      <c r="AF155" s="254"/>
      <c r="AG155" s="254"/>
      <c r="AH155" s="254"/>
      <c r="AI155" s="254"/>
      <c r="AJ155" s="254"/>
      <c r="AK155" s="254"/>
      <c r="AL155" s="249"/>
      <c r="AM155" s="249"/>
      <c r="AN155" s="249"/>
      <c r="AO155" s="255"/>
      <c r="AP155" s="255"/>
      <c r="AQ155" s="255"/>
      <c r="AR155" s="249"/>
      <c r="AS155" s="249"/>
      <c r="AT155" s="249"/>
      <c r="AU155" s="249"/>
      <c r="AV155" s="249"/>
      <c r="AW155" s="249"/>
      <c r="AX155" s="249"/>
      <c r="AY155" s="249"/>
      <c r="AZ155" s="249"/>
      <c r="BA155" s="281"/>
      <c r="BB155" s="281"/>
      <c r="BC155" s="281"/>
      <c r="BD155" s="281"/>
      <c r="BE155" s="282"/>
      <c r="BG155" s="250"/>
      <c r="BH155" s="250"/>
      <c r="BI155" s="256"/>
      <c r="BJ155" s="256"/>
      <c r="BK155" s="256"/>
      <c r="BL155" s="256"/>
      <c r="BM155" s="256"/>
      <c r="BN155" s="256"/>
      <c r="BO155" s="256"/>
      <c r="CW155" s="263"/>
      <c r="CX155" s="263"/>
      <c r="CY155" s="263"/>
      <c r="CZ155" s="263"/>
      <c r="DA155" s="263"/>
      <c r="DB155" s="263"/>
      <c r="DJ155" s="686"/>
      <c r="DK155" s="686"/>
      <c r="DL155" s="686"/>
      <c r="DM155" s="686"/>
      <c r="DN155" s="686"/>
      <c r="DO155" s="686"/>
      <c r="DP155" s="686"/>
      <c r="DQ155" s="686"/>
      <c r="DR155" s="686"/>
      <c r="DS155" s="686"/>
      <c r="DU155" s="14"/>
      <c r="DV155" s="17"/>
    </row>
    <row r="156" spans="11:126" ht="3" customHeight="1">
      <c r="K156" s="288"/>
      <c r="L156" s="253"/>
      <c r="M156" s="253"/>
      <c r="N156" s="253"/>
      <c r="O156" s="249"/>
      <c r="P156" s="249"/>
      <c r="Q156" s="249"/>
      <c r="R156" s="249"/>
      <c r="S156" s="249"/>
      <c r="T156" s="249"/>
      <c r="U156" s="249"/>
      <c r="V156" s="249"/>
      <c r="W156" s="249"/>
      <c r="X156" s="249"/>
      <c r="Y156" s="249"/>
      <c r="Z156" s="249"/>
      <c r="AA156" s="249"/>
      <c r="AB156" s="249"/>
      <c r="AC156" s="249"/>
      <c r="AD156" s="249"/>
      <c r="AE156" s="254"/>
      <c r="AF156" s="254"/>
      <c r="AG156" s="254"/>
      <c r="AH156" s="254"/>
      <c r="AI156" s="254"/>
      <c r="AJ156" s="254"/>
      <c r="AK156" s="254"/>
      <c r="AL156" s="249"/>
      <c r="AM156" s="249"/>
      <c r="AN156" s="249"/>
      <c r="AO156" s="255"/>
      <c r="AP156" s="255"/>
      <c r="AQ156" s="255"/>
      <c r="AR156" s="249"/>
      <c r="AS156" s="249"/>
      <c r="AT156" s="249"/>
      <c r="AU156" s="249"/>
      <c r="AV156" s="249"/>
      <c r="AW156" s="249"/>
      <c r="AX156" s="249"/>
      <c r="AY156" s="249"/>
      <c r="AZ156" s="249"/>
      <c r="BA156" s="281"/>
      <c r="BB156" s="281"/>
      <c r="BC156" s="281"/>
      <c r="BD156" s="281"/>
      <c r="BE156" s="282"/>
      <c r="BG156" s="250"/>
      <c r="BH156" s="250"/>
      <c r="BI156" s="256"/>
      <c r="BJ156" s="256"/>
      <c r="BK156" s="256"/>
      <c r="BL156" s="256"/>
      <c r="BM156" s="256"/>
      <c r="BN156" s="256"/>
      <c r="BO156" s="256"/>
      <c r="CW156" s="263"/>
      <c r="CX156" s="263"/>
      <c r="CY156" s="263"/>
      <c r="CZ156" s="263"/>
      <c r="DA156" s="263"/>
      <c r="DB156" s="263"/>
      <c r="DJ156" s="686"/>
      <c r="DK156" s="686"/>
      <c r="DL156" s="686"/>
      <c r="DM156" s="686"/>
      <c r="DN156" s="686"/>
      <c r="DO156" s="686"/>
      <c r="DP156" s="686"/>
      <c r="DQ156" s="686"/>
      <c r="DR156" s="686"/>
      <c r="DS156" s="686"/>
      <c r="DU156" s="14"/>
      <c r="DV156" s="17"/>
    </row>
    <row r="157" spans="11:126" ht="3" customHeight="1">
      <c r="K157" s="288"/>
      <c r="L157" s="253"/>
      <c r="M157" s="253"/>
      <c r="N157" s="253"/>
      <c r="O157" s="249"/>
      <c r="P157" s="249"/>
      <c r="Q157" s="249"/>
      <c r="R157" s="249"/>
      <c r="S157" s="249"/>
      <c r="T157" s="249"/>
      <c r="U157" s="249"/>
      <c r="V157" s="249"/>
      <c r="W157" s="249"/>
      <c r="X157" s="249"/>
      <c r="Y157" s="249"/>
      <c r="Z157" s="249"/>
      <c r="AA157" s="249"/>
      <c r="AB157" s="249"/>
      <c r="AC157" s="249"/>
      <c r="AD157" s="249"/>
      <c r="AE157" s="254"/>
      <c r="AF157" s="254"/>
      <c r="AG157" s="254"/>
      <c r="AH157" s="254"/>
      <c r="AI157" s="254"/>
      <c r="AJ157" s="254"/>
      <c r="AK157" s="254"/>
      <c r="AL157" s="249"/>
      <c r="AM157" s="249"/>
      <c r="AN157" s="249"/>
      <c r="AO157" s="255"/>
      <c r="AP157" s="255"/>
      <c r="AQ157" s="255"/>
      <c r="AR157" s="249"/>
      <c r="AS157" s="249"/>
      <c r="AT157" s="249"/>
      <c r="AU157" s="249"/>
      <c r="AV157" s="249"/>
      <c r="AW157" s="249"/>
      <c r="AX157" s="249"/>
      <c r="AY157" s="249"/>
      <c r="AZ157" s="249"/>
      <c r="BA157" s="281"/>
      <c r="BB157" s="281"/>
      <c r="BC157" s="281"/>
      <c r="BD157" s="281"/>
      <c r="BE157" s="282"/>
      <c r="BG157" s="250"/>
      <c r="BH157" s="250"/>
      <c r="BI157" s="256"/>
      <c r="BJ157" s="256"/>
      <c r="BK157" s="256"/>
      <c r="BL157" s="256"/>
      <c r="BM157" s="256"/>
      <c r="BN157" s="256"/>
      <c r="BO157" s="256"/>
      <c r="CA157" s="706" t="str">
        <f>IF(data5!Z2="不足額","　　　　　　　　　","")</f>
        <v/>
      </c>
      <c r="CB157" s="706"/>
      <c r="CC157" s="706"/>
      <c r="CD157" s="706"/>
      <c r="CE157" s="706"/>
      <c r="CF157" s="706"/>
      <c r="CG157" s="706"/>
      <c r="CH157" s="706"/>
      <c r="CI157" s="706"/>
      <c r="CN157" s="706" t="str">
        <f>IF(data5!Z2="超過額","　　　　　　　　　","")</f>
        <v/>
      </c>
      <c r="CO157" s="706"/>
      <c r="CP157" s="706"/>
      <c r="CQ157" s="706"/>
      <c r="CR157" s="706"/>
      <c r="CS157" s="706"/>
      <c r="CT157" s="706"/>
      <c r="CU157" s="706"/>
      <c r="CV157" s="706"/>
      <c r="CW157" s="263"/>
      <c r="CX157" s="263"/>
      <c r="CY157" s="263"/>
      <c r="CZ157" s="263"/>
      <c r="DA157" s="263"/>
      <c r="DB157" s="263"/>
      <c r="DL157" s="265"/>
      <c r="DM157" s="265"/>
      <c r="DN157" s="265"/>
      <c r="DO157" s="265"/>
      <c r="DP157" s="265"/>
      <c r="DQ157" s="265"/>
      <c r="DR157" s="265"/>
      <c r="DS157" s="265"/>
      <c r="DU157" s="14"/>
      <c r="DV157" s="17"/>
    </row>
    <row r="158" spans="11:126" ht="3" customHeight="1">
      <c r="K158" s="288"/>
      <c r="L158" s="253"/>
      <c r="M158" s="253"/>
      <c r="N158" s="253"/>
      <c r="O158" s="692">
        <f>data3!C4</f>
        <v>0</v>
      </c>
      <c r="P158" s="692"/>
      <c r="Q158" s="692"/>
      <c r="R158" s="692"/>
      <c r="S158" s="692"/>
      <c r="T158" s="692"/>
      <c r="U158" s="692"/>
      <c r="V158" s="247"/>
      <c r="W158" s="692">
        <f>data3!F4</f>
        <v>0</v>
      </c>
      <c r="X158" s="692"/>
      <c r="Y158" s="692"/>
      <c r="Z158" s="692"/>
      <c r="AA158" s="692"/>
      <c r="AB158" s="692"/>
      <c r="AC158" s="246"/>
      <c r="AD158" s="695">
        <f>data3!U4</f>
        <v>0</v>
      </c>
      <c r="AE158" s="695"/>
      <c r="AF158" s="695"/>
      <c r="AG158" s="695"/>
      <c r="AH158" s="695"/>
      <c r="AI158" s="695"/>
      <c r="AJ158" s="695"/>
      <c r="AK158" s="695"/>
      <c r="AL158" s="259"/>
      <c r="AM158" s="259"/>
      <c r="AN158" s="259"/>
      <c r="AO158" s="255"/>
      <c r="AP158" s="255"/>
      <c r="AQ158" s="255"/>
      <c r="AR158" s="249"/>
      <c r="AS158" s="692">
        <f>data3!X4</f>
        <v>0</v>
      </c>
      <c r="AT158" s="692"/>
      <c r="AU158" s="692"/>
      <c r="AV158" s="692"/>
      <c r="AW158" s="692"/>
      <c r="AX158" s="692"/>
      <c r="AY158" s="692"/>
      <c r="AZ158" s="692"/>
      <c r="BA158" s="281"/>
      <c r="BB158" s="281"/>
      <c r="BC158" s="281"/>
      <c r="BD158" s="281"/>
      <c r="BE158" s="282"/>
      <c r="BG158" s="250"/>
      <c r="BH158" s="250"/>
      <c r="BI158" s="569"/>
      <c r="BJ158" s="569"/>
      <c r="BK158" s="569"/>
      <c r="BL158" s="569"/>
      <c r="BM158" s="569"/>
      <c r="BN158" s="569"/>
      <c r="BO158" s="569"/>
      <c r="CA158" s="706"/>
      <c r="CB158" s="706"/>
      <c r="CC158" s="706"/>
      <c r="CD158" s="706"/>
      <c r="CE158" s="706"/>
      <c r="CF158" s="706"/>
      <c r="CG158" s="706"/>
      <c r="CH158" s="706"/>
      <c r="CI158" s="706"/>
      <c r="CN158" s="706"/>
      <c r="CO158" s="706"/>
      <c r="CP158" s="706"/>
      <c r="CQ158" s="706"/>
      <c r="CR158" s="706"/>
      <c r="CS158" s="706"/>
      <c r="CT158" s="706"/>
      <c r="CU158" s="706"/>
      <c r="CV158" s="706"/>
      <c r="CW158" s="263"/>
      <c r="CX158" s="263"/>
      <c r="CY158" s="263"/>
      <c r="CZ158" s="263"/>
      <c r="DA158" s="263"/>
      <c r="DB158" s="263"/>
      <c r="DL158" s="263"/>
      <c r="DM158" s="263"/>
      <c r="DN158" s="263"/>
      <c r="DO158" s="263"/>
      <c r="DP158" s="263"/>
      <c r="DQ158" s="263"/>
      <c r="DR158" s="263"/>
      <c r="DS158" s="263"/>
      <c r="DT158" s="15"/>
      <c r="DU158" s="14"/>
      <c r="DV158" s="17"/>
    </row>
    <row r="159" spans="11:126" ht="3" customHeight="1">
      <c r="K159" s="288"/>
      <c r="L159" s="253"/>
      <c r="M159" s="253"/>
      <c r="N159" s="253"/>
      <c r="O159" s="692"/>
      <c r="P159" s="692"/>
      <c r="Q159" s="692"/>
      <c r="R159" s="692"/>
      <c r="S159" s="692"/>
      <c r="T159" s="692"/>
      <c r="U159" s="692"/>
      <c r="V159" s="247"/>
      <c r="W159" s="692"/>
      <c r="X159" s="692"/>
      <c r="Y159" s="692"/>
      <c r="Z159" s="692"/>
      <c r="AA159" s="692"/>
      <c r="AB159" s="692"/>
      <c r="AC159" s="246"/>
      <c r="AD159" s="695"/>
      <c r="AE159" s="695"/>
      <c r="AF159" s="695"/>
      <c r="AG159" s="695"/>
      <c r="AH159" s="695"/>
      <c r="AI159" s="695"/>
      <c r="AJ159" s="695"/>
      <c r="AK159" s="695"/>
      <c r="AL159" s="259"/>
      <c r="AM159" s="259"/>
      <c r="AN159" s="259"/>
      <c r="AO159" s="255"/>
      <c r="AP159" s="255"/>
      <c r="AQ159" s="255"/>
      <c r="AR159" s="249"/>
      <c r="AS159" s="692"/>
      <c r="AT159" s="692"/>
      <c r="AU159" s="692"/>
      <c r="AV159" s="692"/>
      <c r="AW159" s="692"/>
      <c r="AX159" s="692"/>
      <c r="AY159" s="692"/>
      <c r="AZ159" s="692"/>
      <c r="BA159" s="281"/>
      <c r="BB159" s="281"/>
      <c r="BC159" s="281"/>
      <c r="BD159" s="281"/>
      <c r="BE159" s="282"/>
      <c r="BG159" s="250"/>
      <c r="BH159" s="250"/>
      <c r="BI159" s="569"/>
      <c r="BJ159" s="569"/>
      <c r="BK159" s="569"/>
      <c r="BL159" s="569"/>
      <c r="BM159" s="569"/>
      <c r="BN159" s="569"/>
      <c r="BO159" s="569"/>
      <c r="CA159" s="706"/>
      <c r="CB159" s="706"/>
      <c r="CC159" s="706"/>
      <c r="CD159" s="706"/>
      <c r="CE159" s="706"/>
      <c r="CF159" s="706"/>
      <c r="CG159" s="706"/>
      <c r="CH159" s="706"/>
      <c r="CI159" s="706"/>
      <c r="CN159" s="706"/>
      <c r="CO159" s="706"/>
      <c r="CP159" s="706"/>
      <c r="CQ159" s="706"/>
      <c r="CR159" s="706"/>
      <c r="CS159" s="706"/>
      <c r="CT159" s="706"/>
      <c r="CU159" s="706"/>
      <c r="CV159" s="706"/>
      <c r="CW159" s="263"/>
      <c r="CX159" s="263"/>
      <c r="CY159" s="263"/>
      <c r="CZ159" s="263"/>
      <c r="DA159" s="263"/>
      <c r="DB159" s="263"/>
      <c r="DI159" s="687">
        <f>data5!AA2</f>
        <v>0</v>
      </c>
      <c r="DJ159" s="687"/>
      <c r="DK159" s="687"/>
      <c r="DL159" s="687"/>
      <c r="DM159" s="687"/>
      <c r="DN159" s="687"/>
      <c r="DO159" s="687"/>
      <c r="DP159" s="687"/>
      <c r="DQ159" s="687"/>
      <c r="DR159" s="687"/>
      <c r="DS159" s="687"/>
      <c r="DT159" s="15"/>
      <c r="DU159" s="14"/>
      <c r="DV159" s="17"/>
    </row>
    <row r="160" spans="11:126" ht="3" customHeight="1">
      <c r="K160" s="288"/>
      <c r="L160" s="253"/>
      <c r="M160" s="253"/>
      <c r="N160" s="253"/>
      <c r="O160" s="692"/>
      <c r="P160" s="692"/>
      <c r="Q160" s="692"/>
      <c r="R160" s="692"/>
      <c r="S160" s="692"/>
      <c r="T160" s="692"/>
      <c r="U160" s="692"/>
      <c r="V160" s="247"/>
      <c r="W160" s="692"/>
      <c r="X160" s="692"/>
      <c r="Y160" s="692"/>
      <c r="Z160" s="692"/>
      <c r="AA160" s="692"/>
      <c r="AB160" s="692"/>
      <c r="AC160" s="246"/>
      <c r="AD160" s="695"/>
      <c r="AE160" s="695"/>
      <c r="AF160" s="695"/>
      <c r="AG160" s="695"/>
      <c r="AH160" s="695"/>
      <c r="AI160" s="695"/>
      <c r="AJ160" s="695"/>
      <c r="AK160" s="695"/>
      <c r="AL160" s="259"/>
      <c r="AM160" s="259"/>
      <c r="AN160" s="259"/>
      <c r="AO160" s="255"/>
      <c r="AP160" s="255"/>
      <c r="AQ160" s="255"/>
      <c r="AR160" s="249"/>
      <c r="AS160" s="692"/>
      <c r="AT160" s="692"/>
      <c r="AU160" s="692"/>
      <c r="AV160" s="692"/>
      <c r="AW160" s="692"/>
      <c r="AX160" s="692"/>
      <c r="AY160" s="692"/>
      <c r="AZ160" s="692"/>
      <c r="BA160" s="281"/>
      <c r="BB160" s="281"/>
      <c r="BC160" s="281"/>
      <c r="BD160" s="281"/>
      <c r="BE160" s="282"/>
      <c r="BG160" s="250"/>
      <c r="BH160" s="250"/>
      <c r="BI160" s="569"/>
      <c r="BJ160" s="569"/>
      <c r="BK160" s="569"/>
      <c r="BL160" s="569"/>
      <c r="BM160" s="569"/>
      <c r="BN160" s="569"/>
      <c r="BO160" s="569"/>
      <c r="CA160" s="706"/>
      <c r="CB160" s="706"/>
      <c r="CC160" s="706"/>
      <c r="CD160" s="706"/>
      <c r="CE160" s="706"/>
      <c r="CF160" s="706"/>
      <c r="CG160" s="706"/>
      <c r="CH160" s="706"/>
      <c r="CI160" s="706"/>
      <c r="CJ160" s="178"/>
      <c r="CK160" s="178"/>
      <c r="CL160" s="178"/>
      <c r="CM160" s="178"/>
      <c r="CN160" s="706"/>
      <c r="CO160" s="706"/>
      <c r="CP160" s="706"/>
      <c r="CQ160" s="706"/>
      <c r="CR160" s="706"/>
      <c r="CS160" s="706"/>
      <c r="CT160" s="706"/>
      <c r="CU160" s="706"/>
      <c r="CV160" s="706"/>
      <c r="CW160" s="263"/>
      <c r="CX160" s="263"/>
      <c r="CY160" s="267"/>
      <c r="CZ160" s="263"/>
      <c r="DA160" s="263"/>
      <c r="DB160" s="263"/>
      <c r="DI160" s="687"/>
      <c r="DJ160" s="687"/>
      <c r="DK160" s="687"/>
      <c r="DL160" s="687"/>
      <c r="DM160" s="687"/>
      <c r="DN160" s="687"/>
      <c r="DO160" s="687"/>
      <c r="DP160" s="687"/>
      <c r="DQ160" s="687"/>
      <c r="DR160" s="687"/>
      <c r="DS160" s="687"/>
      <c r="DT160" s="14"/>
      <c r="DV160" s="17"/>
    </row>
    <row r="161" spans="11:126" ht="3" customHeight="1">
      <c r="K161" s="288"/>
      <c r="L161" s="253"/>
      <c r="M161" s="253"/>
      <c r="N161" s="253"/>
      <c r="O161" s="692"/>
      <c r="P161" s="692"/>
      <c r="Q161" s="692"/>
      <c r="R161" s="692"/>
      <c r="S161" s="692"/>
      <c r="T161" s="692"/>
      <c r="U161" s="692"/>
      <c r="V161" s="247"/>
      <c r="W161" s="692"/>
      <c r="X161" s="692"/>
      <c r="Y161" s="692"/>
      <c r="Z161" s="692"/>
      <c r="AA161" s="692"/>
      <c r="AB161" s="692"/>
      <c r="AC161" s="246"/>
      <c r="AD161" s="695"/>
      <c r="AE161" s="695"/>
      <c r="AF161" s="695"/>
      <c r="AG161" s="695"/>
      <c r="AH161" s="695"/>
      <c r="AI161" s="695"/>
      <c r="AJ161" s="695"/>
      <c r="AK161" s="695"/>
      <c r="AL161" s="249"/>
      <c r="AM161" s="249"/>
      <c r="AN161" s="249"/>
      <c r="AO161" s="255"/>
      <c r="AP161" s="255"/>
      <c r="AQ161" s="255"/>
      <c r="AR161" s="249"/>
      <c r="AS161" s="692"/>
      <c r="AT161" s="692"/>
      <c r="AU161" s="692"/>
      <c r="AV161" s="692"/>
      <c r="AW161" s="692"/>
      <c r="AX161" s="692"/>
      <c r="AY161" s="692"/>
      <c r="AZ161" s="692"/>
      <c r="BA161" s="281"/>
      <c r="BB161" s="281"/>
      <c r="BC161" s="281"/>
      <c r="BD161" s="281"/>
      <c r="BE161" s="282"/>
      <c r="BG161" s="250"/>
      <c r="BH161" s="250"/>
      <c r="CA161" s="706"/>
      <c r="CB161" s="706"/>
      <c r="CC161" s="706"/>
      <c r="CD161" s="706"/>
      <c r="CE161" s="706"/>
      <c r="CF161" s="706"/>
      <c r="CG161" s="706"/>
      <c r="CH161" s="706"/>
      <c r="CI161" s="706"/>
      <c r="CJ161" s="178"/>
      <c r="CK161" s="178"/>
      <c r="CL161" s="178"/>
      <c r="CM161" s="178"/>
      <c r="CN161" s="706"/>
      <c r="CO161" s="706"/>
      <c r="CP161" s="706"/>
      <c r="CQ161" s="706"/>
      <c r="CR161" s="706"/>
      <c r="CS161" s="706"/>
      <c r="CT161" s="706"/>
      <c r="CU161" s="706"/>
      <c r="CV161" s="706"/>
      <c r="CW161" s="263"/>
      <c r="CX161" s="263"/>
      <c r="CY161" s="267"/>
      <c r="CZ161" s="263"/>
      <c r="DA161" s="263"/>
      <c r="DB161" s="263"/>
      <c r="DI161" s="687"/>
      <c r="DJ161" s="687"/>
      <c r="DK161" s="687"/>
      <c r="DL161" s="687"/>
      <c r="DM161" s="687"/>
      <c r="DN161" s="687"/>
      <c r="DO161" s="687"/>
      <c r="DP161" s="687"/>
      <c r="DQ161" s="687"/>
      <c r="DR161" s="687"/>
      <c r="DS161" s="687"/>
      <c r="DT161" s="15"/>
      <c r="DV161" s="17"/>
    </row>
    <row r="162" spans="11:126" ht="3" customHeight="1">
      <c r="K162" s="288"/>
      <c r="L162" s="253"/>
      <c r="M162" s="253"/>
      <c r="N162" s="253"/>
      <c r="O162" s="249"/>
      <c r="P162" s="249"/>
      <c r="Q162" s="249"/>
      <c r="R162" s="249"/>
      <c r="S162" s="249"/>
      <c r="T162" s="249"/>
      <c r="U162" s="249"/>
      <c r="V162" s="249"/>
      <c r="W162" s="249"/>
      <c r="X162" s="249"/>
      <c r="Y162" s="249"/>
      <c r="Z162" s="249"/>
      <c r="AA162" s="249"/>
      <c r="AB162" s="249"/>
      <c r="AC162" s="249"/>
      <c r="AD162" s="249"/>
      <c r="AE162" s="254"/>
      <c r="AF162" s="254"/>
      <c r="AG162" s="254"/>
      <c r="AH162" s="254"/>
      <c r="AI162" s="254"/>
      <c r="AJ162" s="254"/>
      <c r="AK162" s="254"/>
      <c r="AL162" s="249"/>
      <c r="AM162" s="249"/>
      <c r="AN162" s="249"/>
      <c r="AO162" s="255"/>
      <c r="AP162" s="255"/>
      <c r="AQ162" s="255"/>
      <c r="AR162" s="249"/>
      <c r="AS162" s="249"/>
      <c r="AT162" s="249"/>
      <c r="AU162" s="249"/>
      <c r="AV162" s="249"/>
      <c r="AW162" s="249"/>
      <c r="AX162" s="249"/>
      <c r="AY162" s="249"/>
      <c r="AZ162" s="249"/>
      <c r="BA162" s="281"/>
      <c r="BB162" s="281"/>
      <c r="BC162" s="281"/>
      <c r="BD162" s="281"/>
      <c r="BE162" s="282"/>
      <c r="BG162" s="250"/>
      <c r="BH162" s="250"/>
      <c r="CW162" s="266"/>
      <c r="CX162" s="267"/>
      <c r="CY162" s="267"/>
      <c r="CZ162" s="263"/>
      <c r="DA162" s="263"/>
      <c r="DB162" s="263"/>
      <c r="DT162" s="15"/>
      <c r="DU162" s="14"/>
      <c r="DV162" s="17"/>
    </row>
    <row r="163" spans="11:126" ht="3" customHeight="1">
      <c r="K163" s="288"/>
      <c r="L163" s="253"/>
      <c r="M163" s="253"/>
      <c r="N163" s="253"/>
      <c r="O163" s="249"/>
      <c r="P163" s="249"/>
      <c r="Q163" s="249"/>
      <c r="R163" s="249"/>
      <c r="S163" s="249"/>
      <c r="T163" s="249"/>
      <c r="U163" s="249"/>
      <c r="V163" s="249"/>
      <c r="W163" s="249"/>
      <c r="X163" s="249"/>
      <c r="Y163" s="249"/>
      <c r="Z163" s="249"/>
      <c r="AA163" s="249"/>
      <c r="AB163" s="249"/>
      <c r="AC163" s="249"/>
      <c r="AD163" s="249"/>
      <c r="AE163" s="254"/>
      <c r="AF163" s="254"/>
      <c r="AG163" s="254"/>
      <c r="AH163" s="254"/>
      <c r="AI163" s="254"/>
      <c r="AJ163" s="254"/>
      <c r="AK163" s="254"/>
      <c r="AL163" s="249"/>
      <c r="AM163" s="249"/>
      <c r="AN163" s="249"/>
      <c r="AO163" s="255"/>
      <c r="AP163" s="255"/>
      <c r="AQ163" s="255"/>
      <c r="AR163" s="249"/>
      <c r="BA163" s="281"/>
      <c r="BB163" s="281"/>
      <c r="BC163" s="281"/>
      <c r="BD163" s="281"/>
      <c r="BE163" s="282"/>
      <c r="BG163" s="250"/>
      <c r="BH163" s="250"/>
      <c r="CV163" s="266"/>
      <c r="CW163" s="266"/>
      <c r="CX163" s="267"/>
      <c r="CY163" s="267"/>
      <c r="CZ163" s="263"/>
      <c r="DA163" s="263"/>
      <c r="DB163" s="263"/>
      <c r="DJ163" s="687">
        <f>data4!DX2</f>
        <v>0</v>
      </c>
      <c r="DK163" s="687"/>
      <c r="DL163" s="687"/>
      <c r="DM163" s="687"/>
      <c r="DN163" s="687"/>
      <c r="DO163" s="687"/>
      <c r="DP163" s="687"/>
      <c r="DQ163" s="687"/>
      <c r="DR163" s="687"/>
      <c r="DS163" s="687"/>
    </row>
    <row r="164" spans="11:126" ht="3" customHeight="1">
      <c r="K164" s="288"/>
      <c r="L164" s="253"/>
      <c r="M164" s="253"/>
      <c r="N164" s="253"/>
      <c r="O164" s="249"/>
      <c r="P164" s="249"/>
      <c r="Q164" s="249"/>
      <c r="R164" s="249"/>
      <c r="S164" s="249"/>
      <c r="T164" s="249"/>
      <c r="U164" s="249"/>
      <c r="V164" s="249"/>
      <c r="W164" s="249"/>
      <c r="X164" s="249"/>
      <c r="Y164" s="249"/>
      <c r="Z164" s="249"/>
      <c r="AA164" s="249"/>
      <c r="AB164" s="249"/>
      <c r="AC164" s="249"/>
      <c r="AD164" s="249"/>
      <c r="AE164" s="254"/>
      <c r="AF164" s="254"/>
      <c r="AG164" s="254"/>
      <c r="AH164" s="254"/>
      <c r="AI164" s="254"/>
      <c r="AJ164" s="254"/>
      <c r="AK164" s="254"/>
      <c r="AL164" s="249"/>
      <c r="AM164" s="249"/>
      <c r="AN164" s="249"/>
      <c r="AO164" s="255"/>
      <c r="AP164" s="255"/>
      <c r="AQ164" s="255"/>
      <c r="AR164" s="249"/>
      <c r="AS164" s="249"/>
      <c r="AT164" s="722">
        <f>data3!CF2</f>
        <v>0</v>
      </c>
      <c r="AU164" s="722"/>
      <c r="AV164" s="722"/>
      <c r="AW164" s="722"/>
      <c r="AX164" s="722"/>
      <c r="AY164" s="722"/>
      <c r="BA164" s="281"/>
      <c r="BB164" s="281"/>
      <c r="BC164" s="281"/>
      <c r="BD164" s="281"/>
      <c r="BE164" s="282"/>
      <c r="BG164" s="250"/>
      <c r="BH164" s="250"/>
      <c r="CV164" s="266"/>
      <c r="CW164" s="266"/>
      <c r="CX164" s="267"/>
      <c r="CY164" s="263"/>
      <c r="CZ164" s="263"/>
      <c r="DA164" s="263"/>
      <c r="DB164" s="263"/>
      <c r="DJ164" s="687"/>
      <c r="DK164" s="687"/>
      <c r="DL164" s="687"/>
      <c r="DM164" s="687"/>
      <c r="DN164" s="687"/>
      <c r="DO164" s="687"/>
      <c r="DP164" s="687"/>
      <c r="DQ164" s="687"/>
      <c r="DR164" s="687"/>
      <c r="DS164" s="687"/>
    </row>
    <row r="165" spans="11:126" ht="3" customHeight="1">
      <c r="K165" s="288"/>
      <c r="L165" s="253"/>
      <c r="M165" s="253"/>
      <c r="N165" s="253"/>
      <c r="O165" s="249"/>
      <c r="P165" s="249"/>
      <c r="Q165" s="249"/>
      <c r="R165" s="249"/>
      <c r="S165" s="249"/>
      <c r="T165" s="249"/>
      <c r="U165" s="249"/>
      <c r="V165" s="249"/>
      <c r="W165" s="249"/>
      <c r="X165" s="249"/>
      <c r="Y165" s="249"/>
      <c r="Z165" s="249"/>
      <c r="AA165" s="249"/>
      <c r="AB165" s="249"/>
      <c r="AC165" s="249"/>
      <c r="AD165" s="249"/>
      <c r="AE165" s="254"/>
      <c r="AF165" s="254"/>
      <c r="AG165" s="254"/>
      <c r="AH165" s="254"/>
      <c r="AI165" s="254"/>
      <c r="AJ165" s="254"/>
      <c r="AK165" s="254"/>
      <c r="AL165" s="249"/>
      <c r="AM165" s="249"/>
      <c r="AN165" s="249"/>
      <c r="AO165" s="255"/>
      <c r="AP165" s="255"/>
      <c r="AQ165" s="255"/>
      <c r="AR165" s="249"/>
      <c r="AS165" s="249"/>
      <c r="AT165" s="722"/>
      <c r="AU165" s="722"/>
      <c r="AV165" s="722"/>
      <c r="AW165" s="722"/>
      <c r="AX165" s="722"/>
      <c r="AY165" s="722"/>
      <c r="BA165" s="281"/>
      <c r="BB165" s="281"/>
      <c r="BC165" s="281"/>
      <c r="BD165" s="281"/>
      <c r="BE165" s="282"/>
      <c r="BG165" s="250"/>
      <c r="BH165" s="250"/>
      <c r="CT165" s="268"/>
      <c r="CU165" s="268"/>
      <c r="CV165" s="266"/>
      <c r="CW165" s="266"/>
      <c r="CX165" s="267"/>
      <c r="CY165" s="263"/>
      <c r="CZ165" s="263"/>
      <c r="DA165" s="263"/>
      <c r="DB165" s="263"/>
      <c r="DJ165" s="687"/>
      <c r="DK165" s="687"/>
      <c r="DL165" s="687"/>
      <c r="DM165" s="687"/>
      <c r="DN165" s="687"/>
      <c r="DO165" s="687"/>
      <c r="DP165" s="687"/>
      <c r="DQ165" s="687"/>
      <c r="DR165" s="687"/>
      <c r="DS165" s="687"/>
    </row>
    <row r="166" spans="11:126" ht="3" customHeight="1">
      <c r="K166" s="714"/>
      <c r="L166" s="693">
        <f>data3!AD2</f>
        <v>0</v>
      </c>
      <c r="M166" s="693"/>
      <c r="N166" s="244"/>
      <c r="O166" s="692" t="str">
        <f>IF(data3!AU$2="","",data3!AU$2)</f>
        <v/>
      </c>
      <c r="P166" s="692"/>
      <c r="Q166" s="692"/>
      <c r="R166" s="692"/>
      <c r="S166" s="692"/>
      <c r="T166" s="692"/>
      <c r="U166" s="692"/>
      <c r="V166" s="246"/>
      <c r="W166" s="692" t="str">
        <f>IF(data3!BL$2="","",data3!BL$2)</f>
        <v/>
      </c>
      <c r="X166" s="692"/>
      <c r="Y166" s="692"/>
      <c r="Z166" s="692"/>
      <c r="AA166" s="692"/>
      <c r="AB166" s="692"/>
      <c r="AC166" s="246"/>
      <c r="AD166" s="246"/>
      <c r="AE166" s="695">
        <f>data3!AU4</f>
        <v>0</v>
      </c>
      <c r="AF166" s="695"/>
      <c r="AG166" s="695"/>
      <c r="AH166" s="695"/>
      <c r="AI166" s="695"/>
      <c r="AJ166" s="695"/>
      <c r="AK166" s="695"/>
      <c r="AL166" s="249"/>
      <c r="AM166" s="249"/>
      <c r="AN166" s="249"/>
      <c r="AO166" s="697" t="str">
        <f>IF(data3!CB$2="","",data3!CB$2)</f>
        <v/>
      </c>
      <c r="AP166" s="697"/>
      <c r="AQ166" s="248"/>
      <c r="AR166" s="249"/>
      <c r="AS166" s="249"/>
      <c r="AT166" s="722"/>
      <c r="AU166" s="722"/>
      <c r="AV166" s="722"/>
      <c r="AW166" s="722"/>
      <c r="AX166" s="722"/>
      <c r="AY166" s="722"/>
      <c r="BA166" s="696">
        <f>data3!DM2</f>
        <v>0</v>
      </c>
      <c r="BB166" s="696"/>
      <c r="BC166" s="696"/>
      <c r="BD166" s="696"/>
      <c r="BE166" s="696"/>
      <c r="BG166" s="250"/>
      <c r="BH166" s="250"/>
      <c r="BI166" s="708">
        <f>data3!BE4</f>
        <v>0</v>
      </c>
      <c r="BJ166" s="708"/>
      <c r="BK166" s="708"/>
      <c r="BL166" s="708"/>
      <c r="BM166" s="708"/>
      <c r="BN166" s="708"/>
      <c r="BO166" s="708"/>
      <c r="CT166" s="263"/>
      <c r="CU166" s="263"/>
      <c r="CV166" s="263"/>
      <c r="CW166" s="263"/>
      <c r="CX166" s="263"/>
      <c r="CY166" s="263"/>
      <c r="CZ166" s="263"/>
      <c r="DA166" s="263"/>
      <c r="DB166" s="263"/>
      <c r="DJ166" s="687"/>
      <c r="DK166" s="687"/>
      <c r="DL166" s="687"/>
      <c r="DM166" s="687"/>
      <c r="DN166" s="687"/>
      <c r="DO166" s="687"/>
      <c r="DP166" s="687"/>
      <c r="DQ166" s="687"/>
      <c r="DR166" s="687"/>
      <c r="DS166" s="687"/>
    </row>
    <row r="167" spans="11:126" ht="3.75" customHeight="1">
      <c r="K167" s="714"/>
      <c r="L167" s="693"/>
      <c r="M167" s="693"/>
      <c r="N167" s="244"/>
      <c r="O167" s="692"/>
      <c r="P167" s="692"/>
      <c r="Q167" s="692"/>
      <c r="R167" s="692"/>
      <c r="S167" s="692"/>
      <c r="T167" s="692"/>
      <c r="U167" s="692"/>
      <c r="V167" s="246"/>
      <c r="W167" s="692"/>
      <c r="X167" s="692"/>
      <c r="Y167" s="692"/>
      <c r="Z167" s="692"/>
      <c r="AA167" s="692"/>
      <c r="AB167" s="692"/>
      <c r="AC167" s="246"/>
      <c r="AD167" s="246"/>
      <c r="AE167" s="695"/>
      <c r="AF167" s="695"/>
      <c r="AG167" s="695"/>
      <c r="AH167" s="695"/>
      <c r="AI167" s="695"/>
      <c r="AJ167" s="695"/>
      <c r="AK167" s="695"/>
      <c r="AL167" s="249"/>
      <c r="AM167" s="249"/>
      <c r="AN167" s="249"/>
      <c r="AO167" s="697"/>
      <c r="AP167" s="697"/>
      <c r="AQ167" s="248"/>
      <c r="AR167" s="249"/>
      <c r="AS167" s="692" t="str">
        <f>IF(data3!CW$2="","",data3!CW$2)</f>
        <v/>
      </c>
      <c r="AT167" s="692"/>
      <c r="AU167" s="692"/>
      <c r="AV167" s="692"/>
      <c r="AW167" s="692"/>
      <c r="AX167" s="692"/>
      <c r="AY167" s="692"/>
      <c r="AZ167" s="692"/>
      <c r="BA167" s="696"/>
      <c r="BB167" s="696"/>
      <c r="BC167" s="696"/>
      <c r="BD167" s="696"/>
      <c r="BE167" s="696"/>
      <c r="BG167" s="250"/>
      <c r="BH167" s="250"/>
      <c r="BI167" s="708"/>
      <c r="BJ167" s="708"/>
      <c r="BK167" s="708"/>
      <c r="BL167" s="708"/>
      <c r="BM167" s="708"/>
      <c r="BN167" s="708"/>
      <c r="BO167" s="708"/>
      <c r="CT167" s="263"/>
      <c r="CU167" s="263"/>
      <c r="CV167" s="263"/>
      <c r="CW167" s="263"/>
      <c r="CX167" s="263"/>
      <c r="CY167" s="263"/>
      <c r="CZ167" s="263"/>
      <c r="DA167" s="263"/>
      <c r="DB167" s="263"/>
      <c r="DL167" s="263"/>
      <c r="DM167" s="263"/>
      <c r="DN167" s="263"/>
      <c r="DO167" s="263"/>
      <c r="DP167" s="263"/>
      <c r="DQ167" s="263"/>
      <c r="DR167" s="263"/>
      <c r="DS167" s="263"/>
    </row>
    <row r="168" spans="11:126" ht="3.75" customHeight="1">
      <c r="K168" s="714"/>
      <c r="L168" s="693"/>
      <c r="M168" s="693"/>
      <c r="N168" s="244"/>
      <c r="O168" s="692"/>
      <c r="P168" s="692"/>
      <c r="Q168" s="692"/>
      <c r="R168" s="692"/>
      <c r="S168" s="692"/>
      <c r="T168" s="692"/>
      <c r="U168" s="692"/>
      <c r="V168" s="246"/>
      <c r="W168" s="692"/>
      <c r="X168" s="692"/>
      <c r="Y168" s="692"/>
      <c r="Z168" s="692"/>
      <c r="AA168" s="692"/>
      <c r="AB168" s="692"/>
      <c r="AC168" s="246"/>
      <c r="AD168" s="246"/>
      <c r="AE168" s="695"/>
      <c r="AF168" s="695"/>
      <c r="AG168" s="695"/>
      <c r="AH168" s="695"/>
      <c r="AI168" s="695"/>
      <c r="AJ168" s="695"/>
      <c r="AK168" s="695"/>
      <c r="AL168" s="249"/>
      <c r="AM168" s="249"/>
      <c r="AN168" s="249"/>
      <c r="AO168" s="697"/>
      <c r="AP168" s="697"/>
      <c r="AQ168" s="248"/>
      <c r="AR168" s="249"/>
      <c r="AS168" s="692"/>
      <c r="AT168" s="692"/>
      <c r="AU168" s="692"/>
      <c r="AV168" s="692"/>
      <c r="AW168" s="692"/>
      <c r="AX168" s="692"/>
      <c r="AY168" s="692"/>
      <c r="AZ168" s="692"/>
      <c r="BA168" s="696"/>
      <c r="BB168" s="696"/>
      <c r="BC168" s="696"/>
      <c r="BD168" s="696"/>
      <c r="BE168" s="696"/>
      <c r="BG168" s="250"/>
      <c r="BH168" s="250"/>
      <c r="BI168" s="708"/>
      <c r="BJ168" s="708"/>
      <c r="BK168" s="708"/>
      <c r="BL168" s="708"/>
      <c r="BM168" s="708"/>
      <c r="BN168" s="708"/>
      <c r="BO168" s="708"/>
      <c r="CT168" s="263"/>
      <c r="CU168" s="263"/>
      <c r="CV168" s="263"/>
      <c r="CW168" s="263"/>
      <c r="CX168" s="263"/>
      <c r="CY168" s="263"/>
      <c r="CZ168" s="263"/>
      <c r="DA168" s="263"/>
      <c r="DB168" s="263"/>
      <c r="DL168" s="687">
        <f>data4!DY2</f>
        <v>0</v>
      </c>
      <c r="DM168" s="687"/>
      <c r="DN168" s="687"/>
      <c r="DO168" s="687"/>
      <c r="DP168" s="687"/>
      <c r="DQ168" s="687"/>
      <c r="DR168" s="687"/>
      <c r="DS168" s="687"/>
    </row>
    <row r="169" spans="11:126" ht="2.25" customHeight="1">
      <c r="K169" s="287"/>
      <c r="L169" s="253"/>
      <c r="M169" s="253"/>
      <c r="N169" s="244"/>
      <c r="O169" s="247"/>
      <c r="P169" s="247"/>
      <c r="Q169" s="247"/>
      <c r="R169" s="247"/>
      <c r="S169" s="247"/>
      <c r="T169" s="247"/>
      <c r="U169" s="247"/>
      <c r="V169" s="246"/>
      <c r="W169" s="247"/>
      <c r="X169" s="247"/>
      <c r="Y169" s="247"/>
      <c r="Z169" s="247"/>
      <c r="AA169" s="247"/>
      <c r="AB169" s="247"/>
      <c r="AC169" s="247"/>
      <c r="AD169" s="246"/>
      <c r="AE169" s="295"/>
      <c r="AF169" s="295"/>
      <c r="AG169" s="295"/>
      <c r="AH169" s="295"/>
      <c r="AI169" s="295"/>
      <c r="AJ169" s="295"/>
      <c r="AK169" s="295"/>
      <c r="AL169" s="249"/>
      <c r="AM169" s="249"/>
      <c r="AN169" s="249"/>
      <c r="AO169" s="296"/>
      <c r="AP169" s="296"/>
      <c r="AQ169" s="248"/>
      <c r="AR169" s="249"/>
      <c r="AS169" s="692"/>
      <c r="AT169" s="692"/>
      <c r="AU169" s="692"/>
      <c r="AV169" s="692"/>
      <c r="AW169" s="692"/>
      <c r="AX169" s="692"/>
      <c r="AY169" s="692"/>
      <c r="AZ169" s="692"/>
      <c r="BA169" s="696"/>
      <c r="BB169" s="696"/>
      <c r="BC169" s="696"/>
      <c r="BD169" s="696"/>
      <c r="BE169" s="696"/>
      <c r="BG169" s="250"/>
      <c r="BH169" s="250"/>
      <c r="BI169" s="708"/>
      <c r="BJ169" s="708"/>
      <c r="BK169" s="708"/>
      <c r="BL169" s="708"/>
      <c r="BM169" s="708"/>
      <c r="BN169" s="708"/>
      <c r="BO169" s="708"/>
      <c r="CO169" s="262"/>
      <c r="CP169" s="262"/>
      <c r="CQ169" s="262"/>
      <c r="CR169" s="262"/>
      <c r="CS169" s="263"/>
      <c r="CT169" s="263"/>
      <c r="CU169" s="263"/>
      <c r="CV169" s="263"/>
      <c r="CW169" s="263"/>
      <c r="CX169" s="263"/>
      <c r="CY169" s="263"/>
      <c r="CZ169" s="263"/>
      <c r="DA169" s="263"/>
      <c r="DB169" s="263"/>
      <c r="DL169" s="687"/>
      <c r="DM169" s="687"/>
      <c r="DN169" s="687"/>
      <c r="DO169" s="687"/>
      <c r="DP169" s="687"/>
      <c r="DQ169" s="687"/>
      <c r="DR169" s="687"/>
      <c r="DS169" s="687"/>
    </row>
    <row r="170" spans="11:126" ht="3" customHeight="1">
      <c r="K170" s="288"/>
      <c r="L170" s="253"/>
      <c r="M170" s="253"/>
      <c r="N170" s="253"/>
      <c r="O170" s="249"/>
      <c r="P170" s="249"/>
      <c r="Q170" s="249"/>
      <c r="R170" s="249"/>
      <c r="S170" s="249"/>
      <c r="T170" s="249"/>
      <c r="U170" s="249"/>
      <c r="V170" s="249"/>
      <c r="W170" s="249"/>
      <c r="X170" s="249"/>
      <c r="Y170" s="249"/>
      <c r="Z170" s="249"/>
      <c r="AA170" s="249"/>
      <c r="AB170" s="249"/>
      <c r="AC170" s="249"/>
      <c r="AD170" s="249"/>
      <c r="AE170" s="254"/>
      <c r="AF170" s="254"/>
      <c r="AG170" s="254"/>
      <c r="AH170" s="254"/>
      <c r="AI170" s="254"/>
      <c r="AJ170" s="254"/>
      <c r="AK170" s="254"/>
      <c r="AL170" s="249"/>
      <c r="AM170" s="249"/>
      <c r="AN170" s="249"/>
      <c r="AO170" s="255"/>
      <c r="AP170" s="255"/>
      <c r="AQ170" s="255"/>
      <c r="AR170" s="249"/>
      <c r="AS170" s="692"/>
      <c r="AT170" s="692"/>
      <c r="AU170" s="692"/>
      <c r="AV170" s="692"/>
      <c r="AW170" s="692"/>
      <c r="AX170" s="692"/>
      <c r="AY170" s="692"/>
      <c r="AZ170" s="692"/>
      <c r="BA170" s="281"/>
      <c r="BB170" s="281"/>
      <c r="BC170" s="281"/>
      <c r="BD170" s="281"/>
      <c r="BE170" s="282"/>
      <c r="BG170" s="250"/>
      <c r="BH170" s="250"/>
      <c r="BI170" s="256"/>
      <c r="BJ170" s="256"/>
      <c r="BK170" s="256"/>
      <c r="BL170" s="256"/>
      <c r="BM170" s="256"/>
      <c r="BN170" s="256"/>
      <c r="BO170" s="256"/>
      <c r="CO170" s="262"/>
      <c r="CP170" s="262"/>
      <c r="CQ170" s="262"/>
      <c r="CR170" s="262"/>
      <c r="CS170" s="263"/>
      <c r="CT170" s="263"/>
      <c r="CU170" s="263"/>
      <c r="CV170" s="263"/>
      <c r="CW170" s="263"/>
      <c r="CX170" s="263"/>
      <c r="CY170" s="263"/>
      <c r="CZ170" s="263"/>
      <c r="DA170" s="263"/>
      <c r="DB170" s="263"/>
      <c r="DL170" s="687"/>
      <c r="DM170" s="687"/>
      <c r="DN170" s="687"/>
      <c r="DO170" s="687"/>
      <c r="DP170" s="687"/>
      <c r="DQ170" s="687"/>
      <c r="DR170" s="687"/>
      <c r="DS170" s="687"/>
    </row>
    <row r="171" spans="11:126" ht="3" customHeight="1">
      <c r="K171" s="288"/>
      <c r="L171" s="253"/>
      <c r="M171" s="253"/>
      <c r="N171" s="253"/>
      <c r="O171" s="249"/>
      <c r="P171" s="249"/>
      <c r="Q171" s="249"/>
      <c r="R171" s="249"/>
      <c r="S171" s="249"/>
      <c r="T171" s="249"/>
      <c r="U171" s="249"/>
      <c r="V171" s="249"/>
      <c r="W171" s="249"/>
      <c r="X171" s="249"/>
      <c r="Y171" s="249"/>
      <c r="Z171" s="249"/>
      <c r="AA171" s="249"/>
      <c r="AB171" s="249"/>
      <c r="AC171" s="249"/>
      <c r="AD171" s="249"/>
      <c r="AE171" s="254"/>
      <c r="AF171" s="254"/>
      <c r="AG171" s="254"/>
      <c r="AH171" s="254"/>
      <c r="AI171" s="254"/>
      <c r="AJ171" s="254"/>
      <c r="AK171" s="254"/>
      <c r="AL171" s="249"/>
      <c r="AM171" s="249"/>
      <c r="AN171" s="249"/>
      <c r="AO171" s="255"/>
      <c r="AP171" s="255"/>
      <c r="AQ171" s="255"/>
      <c r="AR171" s="249"/>
      <c r="AS171" s="246"/>
      <c r="AT171" s="246"/>
      <c r="AU171" s="246"/>
      <c r="AV171" s="246"/>
      <c r="AW171" s="246"/>
      <c r="AX171" s="246"/>
      <c r="AY171" s="246"/>
      <c r="AZ171" s="246"/>
      <c r="BA171" s="281"/>
      <c r="BB171" s="281"/>
      <c r="BC171" s="281"/>
      <c r="BD171" s="281"/>
      <c r="BE171" s="282"/>
      <c r="BG171" s="250"/>
      <c r="BH171" s="250"/>
      <c r="BI171" s="256"/>
      <c r="BJ171" s="256"/>
      <c r="BK171" s="256"/>
      <c r="BL171" s="256"/>
      <c r="BM171" s="256"/>
      <c r="BN171" s="256"/>
      <c r="BO171" s="256"/>
      <c r="CO171" s="262"/>
      <c r="CP171" s="262"/>
      <c r="CQ171" s="262"/>
      <c r="CR171" s="262"/>
      <c r="CS171" s="263"/>
      <c r="CT171" s="263"/>
      <c r="CU171" s="263"/>
      <c r="CV171" s="263"/>
      <c r="CW171" s="263"/>
      <c r="CX171" s="263"/>
      <c r="CY171" s="263"/>
      <c r="CZ171" s="263"/>
      <c r="DA171" s="263"/>
      <c r="DB171" s="263"/>
      <c r="DL171" s="540"/>
      <c r="DM171" s="540"/>
      <c r="DN171" s="540"/>
      <c r="DO171" s="540"/>
      <c r="DP171" s="540"/>
      <c r="DQ171" s="540"/>
      <c r="DR171" s="540"/>
      <c r="DS171" s="540"/>
    </row>
    <row r="172" spans="11:126" ht="3" customHeight="1">
      <c r="K172" s="288"/>
      <c r="L172" s="253"/>
      <c r="M172" s="253"/>
      <c r="N172" s="253"/>
      <c r="O172" s="249"/>
      <c r="P172" s="249"/>
      <c r="Q172" s="249"/>
      <c r="R172" s="249"/>
      <c r="S172" s="249"/>
      <c r="T172" s="249"/>
      <c r="U172" s="249"/>
      <c r="V172" s="249"/>
      <c r="W172" s="249"/>
      <c r="X172" s="249"/>
      <c r="Y172" s="249"/>
      <c r="Z172" s="249"/>
      <c r="AA172" s="249"/>
      <c r="AB172" s="249"/>
      <c r="AC172" s="249"/>
      <c r="AD172" s="249"/>
      <c r="AE172" s="254"/>
      <c r="AF172" s="254"/>
      <c r="AG172" s="254"/>
      <c r="AH172" s="254"/>
      <c r="AI172" s="254"/>
      <c r="AJ172" s="254"/>
      <c r="AK172" s="254"/>
      <c r="AL172" s="249"/>
      <c r="AM172" s="249"/>
      <c r="AN172" s="249"/>
      <c r="AO172" s="255"/>
      <c r="AP172" s="255"/>
      <c r="AQ172" s="255"/>
      <c r="AR172" s="249"/>
      <c r="AS172" s="249"/>
      <c r="AT172" s="709">
        <f>data3!CG2</f>
        <v>0</v>
      </c>
      <c r="AU172" s="709"/>
      <c r="AV172" s="709"/>
      <c r="AW172" s="709"/>
      <c r="AX172" s="709"/>
      <c r="AY172" s="709"/>
      <c r="BA172" s="281"/>
      <c r="BB172" s="281"/>
      <c r="BC172" s="281"/>
      <c r="BD172" s="281"/>
      <c r="BE172" s="282"/>
      <c r="BG172" s="250"/>
      <c r="BH172" s="250"/>
      <c r="BI172" s="256"/>
      <c r="BJ172" s="256"/>
      <c r="BK172" s="256"/>
      <c r="BL172" s="256"/>
      <c r="BM172" s="256"/>
      <c r="BN172" s="256"/>
      <c r="BO172" s="256"/>
      <c r="CO172" s="262"/>
      <c r="CP172" s="262"/>
      <c r="CQ172" s="262"/>
      <c r="CR172" s="262"/>
      <c r="CS172" s="263"/>
      <c r="CT172" s="263"/>
      <c r="CU172" s="263"/>
      <c r="CV172" s="263"/>
      <c r="CW172" s="263"/>
      <c r="CX172" s="263"/>
      <c r="CY172" s="263"/>
      <c r="CZ172" s="263"/>
      <c r="DA172" s="263"/>
      <c r="DB172" s="263"/>
      <c r="DL172" s="687">
        <f>DI159-DJ163-DL168</f>
        <v>0</v>
      </c>
      <c r="DM172" s="687"/>
      <c r="DN172" s="687"/>
      <c r="DO172" s="687"/>
      <c r="DP172" s="687"/>
      <c r="DQ172" s="687"/>
      <c r="DR172" s="687"/>
      <c r="DS172" s="687"/>
    </row>
    <row r="173" spans="11:126" ht="3" customHeight="1">
      <c r="K173" s="288"/>
      <c r="L173" s="253"/>
      <c r="M173" s="253"/>
      <c r="N173" s="253"/>
      <c r="O173" s="249"/>
      <c r="P173" s="249"/>
      <c r="Q173" s="249"/>
      <c r="R173" s="249"/>
      <c r="S173" s="249"/>
      <c r="T173" s="249"/>
      <c r="U173" s="249"/>
      <c r="V173" s="249"/>
      <c r="W173" s="249"/>
      <c r="X173" s="249"/>
      <c r="Y173" s="249"/>
      <c r="Z173" s="249"/>
      <c r="AA173" s="249"/>
      <c r="AB173" s="249"/>
      <c r="AC173" s="249"/>
      <c r="AD173" s="249"/>
      <c r="AE173" s="254"/>
      <c r="AF173" s="254"/>
      <c r="AG173" s="254"/>
      <c r="AH173" s="254"/>
      <c r="AI173" s="254"/>
      <c r="AJ173" s="254"/>
      <c r="AK173" s="254"/>
      <c r="AL173" s="249"/>
      <c r="AM173" s="249"/>
      <c r="AN173" s="249"/>
      <c r="AO173" s="255"/>
      <c r="AP173" s="255"/>
      <c r="AQ173" s="255"/>
      <c r="AR173" s="249"/>
      <c r="AS173" s="249"/>
      <c r="AT173" s="709"/>
      <c r="AU173" s="709"/>
      <c r="AV173" s="709"/>
      <c r="AW173" s="709"/>
      <c r="AX173" s="709"/>
      <c r="AY173" s="709"/>
      <c r="BA173" s="281"/>
      <c r="BB173" s="281"/>
      <c r="BC173" s="281"/>
      <c r="BD173" s="281"/>
      <c r="BE173" s="282"/>
      <c r="BG173" s="250"/>
      <c r="BH173" s="250"/>
      <c r="BI173" s="256"/>
      <c r="BJ173" s="256"/>
      <c r="BK173" s="256"/>
      <c r="BL173" s="256"/>
      <c r="BM173" s="256"/>
      <c r="BN173" s="256"/>
      <c r="BO173" s="256"/>
      <c r="CO173" s="262"/>
      <c r="CP173" s="262"/>
      <c r="CQ173" s="262"/>
      <c r="CR173" s="262"/>
      <c r="CS173" s="263"/>
      <c r="CT173" s="263"/>
      <c r="CU173" s="263"/>
      <c r="CV173" s="263"/>
      <c r="CW173" s="263"/>
      <c r="CX173" s="263"/>
      <c r="CY173" s="263"/>
      <c r="CZ173" s="263"/>
      <c r="DA173" s="263"/>
      <c r="DB173" s="263"/>
      <c r="DL173" s="687"/>
      <c r="DM173" s="687"/>
      <c r="DN173" s="687"/>
      <c r="DO173" s="687"/>
      <c r="DP173" s="687"/>
      <c r="DQ173" s="687"/>
      <c r="DR173" s="687"/>
      <c r="DS173" s="687"/>
    </row>
    <row r="174" spans="11:126" ht="3" customHeight="1">
      <c r="K174" s="715"/>
      <c r="L174" s="693">
        <f>data3!AE2</f>
        <v>0</v>
      </c>
      <c r="M174" s="693"/>
      <c r="N174" s="244"/>
      <c r="O174" s="692" t="str">
        <f>IF(data3!AV$2="","",data3!AV$2)</f>
        <v/>
      </c>
      <c r="P174" s="692"/>
      <c r="Q174" s="692"/>
      <c r="R174" s="692"/>
      <c r="S174" s="692"/>
      <c r="T174" s="692"/>
      <c r="U174" s="692"/>
      <c r="V174" s="246"/>
      <c r="W174" s="692" t="str">
        <f>IF(data3!BM$2="","",data3!BM$2)</f>
        <v/>
      </c>
      <c r="X174" s="692">
        <f>data3!AZ115</f>
        <v>0</v>
      </c>
      <c r="Y174" s="692"/>
      <c r="Z174" s="692"/>
      <c r="AA174" s="692"/>
      <c r="AB174" s="692"/>
      <c r="AC174" s="246"/>
      <c r="AD174" s="246"/>
      <c r="AE174" s="695">
        <f>data3!AV4</f>
        <v>0</v>
      </c>
      <c r="AF174" s="695"/>
      <c r="AG174" s="695"/>
      <c r="AH174" s="695"/>
      <c r="AI174" s="695"/>
      <c r="AJ174" s="695"/>
      <c r="AK174" s="695"/>
      <c r="AL174" s="249"/>
      <c r="AM174" s="249"/>
      <c r="AN174" s="249"/>
      <c r="AO174" s="697" t="str">
        <f>IF(data3!CC$2="","",data3!CC$2)</f>
        <v/>
      </c>
      <c r="AP174" s="697"/>
      <c r="AQ174" s="255"/>
      <c r="AR174" s="249"/>
      <c r="AS174" s="249"/>
      <c r="AT174" s="709"/>
      <c r="AU174" s="709"/>
      <c r="AV174" s="709"/>
      <c r="AW174" s="709"/>
      <c r="AX174" s="709"/>
      <c r="AY174" s="709"/>
      <c r="BA174" s="281"/>
      <c r="BB174" s="281"/>
      <c r="BC174" s="281"/>
      <c r="BD174" s="281"/>
      <c r="BE174" s="282"/>
      <c r="BG174" s="250"/>
      <c r="BH174" s="250"/>
      <c r="BI174" s="708">
        <f>data3!BF4</f>
        <v>0</v>
      </c>
      <c r="BJ174" s="708"/>
      <c r="BK174" s="708"/>
      <c r="BL174" s="708"/>
      <c r="BM174" s="708"/>
      <c r="BN174" s="708"/>
      <c r="BO174" s="708"/>
      <c r="CO174" s="262"/>
      <c r="CP174" s="262"/>
      <c r="CQ174" s="262"/>
      <c r="CR174" s="262"/>
      <c r="CS174" s="263"/>
      <c r="CT174" s="263"/>
      <c r="CU174" s="263"/>
      <c r="CV174" s="263"/>
      <c r="CW174" s="263"/>
      <c r="CX174" s="263"/>
      <c r="CY174" s="263"/>
      <c r="CZ174" s="263"/>
      <c r="DA174" s="263"/>
      <c r="DB174" s="263"/>
      <c r="DL174" s="687"/>
      <c r="DM174" s="687"/>
      <c r="DN174" s="687"/>
      <c r="DO174" s="687"/>
      <c r="DP174" s="687"/>
      <c r="DQ174" s="687"/>
      <c r="DR174" s="687"/>
      <c r="DS174" s="687"/>
    </row>
    <row r="175" spans="11:126" ht="3" customHeight="1">
      <c r="K175" s="715"/>
      <c r="L175" s="693"/>
      <c r="M175" s="693"/>
      <c r="N175" s="244"/>
      <c r="O175" s="692"/>
      <c r="P175" s="692"/>
      <c r="Q175" s="692"/>
      <c r="R175" s="692"/>
      <c r="S175" s="692"/>
      <c r="T175" s="692"/>
      <c r="U175" s="692"/>
      <c r="V175" s="246"/>
      <c r="W175" s="692"/>
      <c r="X175" s="692"/>
      <c r="Y175" s="692"/>
      <c r="Z175" s="692"/>
      <c r="AA175" s="692"/>
      <c r="AB175" s="692"/>
      <c r="AC175" s="246"/>
      <c r="AD175" s="246"/>
      <c r="AE175" s="695"/>
      <c r="AF175" s="695"/>
      <c r="AG175" s="695"/>
      <c r="AH175" s="695"/>
      <c r="AI175" s="695"/>
      <c r="AJ175" s="695"/>
      <c r="AK175" s="695"/>
      <c r="AL175" s="249"/>
      <c r="AM175" s="249"/>
      <c r="AN175" s="249"/>
      <c r="AO175" s="697"/>
      <c r="AP175" s="697"/>
      <c r="AQ175" s="248"/>
      <c r="AR175" s="249"/>
      <c r="AS175" s="692" t="str">
        <f>IF(data3!CX$2="","",data3!CX$2)</f>
        <v/>
      </c>
      <c r="AT175" s="692"/>
      <c r="AU175" s="692"/>
      <c r="AV175" s="692"/>
      <c r="AW175" s="692"/>
      <c r="AX175" s="692"/>
      <c r="AY175" s="692"/>
      <c r="AZ175" s="692"/>
      <c r="BA175" s="696">
        <f>data3!DN2</f>
        <v>0</v>
      </c>
      <c r="BB175" s="696"/>
      <c r="BC175" s="696"/>
      <c r="BD175" s="696"/>
      <c r="BE175" s="696"/>
      <c r="BG175" s="250"/>
      <c r="BH175" s="250"/>
      <c r="BI175" s="708"/>
      <c r="BJ175" s="708"/>
      <c r="BK175" s="708"/>
      <c r="BL175" s="708"/>
      <c r="BM175" s="708"/>
      <c r="BN175" s="708"/>
      <c r="BO175" s="708"/>
      <c r="CO175" s="262"/>
      <c r="CP175" s="262"/>
      <c r="CQ175" s="262"/>
      <c r="CR175" s="262"/>
      <c r="CS175" s="263"/>
      <c r="CT175" s="263"/>
      <c r="CU175" s="263"/>
      <c r="CV175" s="263"/>
      <c r="CW175" s="263"/>
      <c r="CX175" s="263"/>
      <c r="CY175" s="263"/>
      <c r="CZ175" s="263"/>
      <c r="DA175" s="263"/>
      <c r="DB175" s="263"/>
      <c r="DL175" s="687"/>
      <c r="DM175" s="687"/>
      <c r="DN175" s="687"/>
      <c r="DO175" s="687"/>
      <c r="DP175" s="687"/>
      <c r="DQ175" s="687"/>
      <c r="DR175" s="687"/>
      <c r="DS175" s="687"/>
    </row>
    <row r="176" spans="11:126" ht="3" customHeight="1">
      <c r="K176" s="715"/>
      <c r="L176" s="693"/>
      <c r="M176" s="693"/>
      <c r="N176" s="244"/>
      <c r="O176" s="692"/>
      <c r="P176" s="692"/>
      <c r="Q176" s="692"/>
      <c r="R176" s="692"/>
      <c r="S176" s="692"/>
      <c r="T176" s="692"/>
      <c r="U176" s="692"/>
      <c r="V176" s="246"/>
      <c r="W176" s="692"/>
      <c r="X176" s="692"/>
      <c r="Y176" s="692"/>
      <c r="Z176" s="692"/>
      <c r="AA176" s="692"/>
      <c r="AB176" s="692"/>
      <c r="AC176" s="246"/>
      <c r="AD176" s="246"/>
      <c r="AE176" s="695"/>
      <c r="AF176" s="695"/>
      <c r="AG176" s="695"/>
      <c r="AH176" s="695"/>
      <c r="AI176" s="695"/>
      <c r="AJ176" s="695"/>
      <c r="AK176" s="695"/>
      <c r="AL176" s="249"/>
      <c r="AM176" s="249"/>
      <c r="AN176" s="249"/>
      <c r="AO176" s="697"/>
      <c r="AP176" s="697"/>
      <c r="AQ176" s="248"/>
      <c r="AR176" s="249"/>
      <c r="AS176" s="692"/>
      <c r="AT176" s="692"/>
      <c r="AU176" s="692"/>
      <c r="AV176" s="692"/>
      <c r="AW176" s="692"/>
      <c r="AX176" s="692"/>
      <c r="AY176" s="692"/>
      <c r="AZ176" s="692"/>
      <c r="BA176" s="696"/>
      <c r="BB176" s="696"/>
      <c r="BC176" s="696"/>
      <c r="BD176" s="696"/>
      <c r="BE176" s="696"/>
      <c r="BG176" s="250"/>
      <c r="BH176" s="250"/>
      <c r="BI176" s="708"/>
      <c r="BJ176" s="708"/>
      <c r="BK176" s="708"/>
      <c r="BL176" s="708"/>
      <c r="BM176" s="708"/>
      <c r="BN176" s="708"/>
      <c r="BO176" s="708"/>
      <c r="CO176" s="262"/>
      <c r="CP176" s="262"/>
      <c r="CQ176" s="262"/>
      <c r="CR176" s="262"/>
      <c r="CS176" s="263"/>
      <c r="CT176" s="263"/>
      <c r="CU176" s="263"/>
      <c r="CV176" s="263"/>
      <c r="CW176" s="263"/>
      <c r="CX176" s="263"/>
      <c r="CY176" s="263"/>
      <c r="CZ176" s="263"/>
      <c r="DA176" s="263"/>
      <c r="DB176" s="263"/>
    </row>
    <row r="177" spans="11:123" ht="3" customHeight="1">
      <c r="AQ177" s="248"/>
      <c r="AR177" s="249"/>
      <c r="AS177" s="692"/>
      <c r="AT177" s="692"/>
      <c r="AU177" s="692"/>
      <c r="AV177" s="692"/>
      <c r="AW177" s="692"/>
      <c r="AX177" s="692"/>
      <c r="AY177" s="692"/>
      <c r="AZ177" s="692"/>
      <c r="BA177" s="696"/>
      <c r="BB177" s="696"/>
      <c r="BC177" s="696"/>
      <c r="BD177" s="696"/>
      <c r="BE177" s="696"/>
      <c r="BG177" s="250"/>
      <c r="BH177" s="250"/>
      <c r="CO177" s="262"/>
      <c r="CP177" s="262"/>
      <c r="CQ177" s="262"/>
      <c r="CR177" s="262"/>
      <c r="CS177" s="263"/>
      <c r="CT177" s="263"/>
      <c r="CU177" s="263"/>
      <c r="CV177" s="263"/>
      <c r="CW177" s="263"/>
      <c r="CX177" s="263"/>
      <c r="CY177" s="263"/>
      <c r="CZ177" s="263"/>
      <c r="DA177" s="263"/>
      <c r="DB177" s="263"/>
      <c r="DL177" s="707">
        <f>data4!DZ2</f>
        <v>0</v>
      </c>
      <c r="DM177" s="707"/>
      <c r="DN177" s="707"/>
      <c r="DO177" s="707"/>
      <c r="DP177" s="707"/>
      <c r="DQ177" s="707"/>
      <c r="DR177" s="707"/>
      <c r="DS177" s="707"/>
    </row>
    <row r="178" spans="11:123" ht="3" customHeight="1">
      <c r="AQ178" s="255"/>
      <c r="AR178" s="249"/>
      <c r="AS178" s="692"/>
      <c r="AT178" s="692"/>
      <c r="AU178" s="692"/>
      <c r="AV178" s="692"/>
      <c r="AW178" s="692"/>
      <c r="AX178" s="692"/>
      <c r="AY178" s="692"/>
      <c r="AZ178" s="692"/>
      <c r="BA178" s="281"/>
      <c r="BB178" s="281"/>
      <c r="BC178" s="281"/>
      <c r="BD178" s="281"/>
      <c r="BE178" s="282"/>
      <c r="BG178" s="250"/>
      <c r="BH178" s="250"/>
      <c r="BI178" s="256"/>
      <c r="BJ178" s="256"/>
      <c r="BK178" s="256"/>
      <c r="BL178" s="256"/>
      <c r="BM178" s="256"/>
      <c r="BN178" s="256"/>
      <c r="BO178" s="256"/>
      <c r="CO178" s="262"/>
      <c r="CP178" s="262"/>
      <c r="CQ178" s="262"/>
      <c r="CR178" s="262"/>
      <c r="CS178" s="263"/>
      <c r="CT178" s="263"/>
      <c r="CU178" s="263"/>
      <c r="CV178" s="263"/>
      <c r="CW178" s="263"/>
      <c r="CX178" s="263"/>
      <c r="CY178" s="263"/>
      <c r="CZ178" s="263"/>
      <c r="DA178" s="263"/>
      <c r="DB178" s="263"/>
      <c r="DL178" s="707"/>
      <c r="DM178" s="707"/>
      <c r="DN178" s="707"/>
      <c r="DO178" s="707"/>
      <c r="DP178" s="707"/>
      <c r="DQ178" s="707"/>
      <c r="DR178" s="707"/>
      <c r="DS178" s="707"/>
    </row>
    <row r="179" spans="11:123" ht="3" customHeight="1">
      <c r="AQ179" s="255"/>
      <c r="AR179" s="249"/>
      <c r="AS179" s="249"/>
      <c r="AT179" s="709">
        <f>data3!CH2</f>
        <v>0</v>
      </c>
      <c r="AU179" s="709"/>
      <c r="AV179" s="709"/>
      <c r="AW179" s="709"/>
      <c r="AX179" s="709"/>
      <c r="AY179" s="709"/>
      <c r="BA179" s="281"/>
      <c r="BB179" s="281"/>
      <c r="BC179" s="281"/>
      <c r="BD179" s="281"/>
      <c r="BE179" s="282"/>
      <c r="BG179" s="250"/>
      <c r="BH179" s="250"/>
      <c r="BI179" s="256"/>
      <c r="BJ179" s="256"/>
      <c r="BK179" s="256"/>
      <c r="BL179" s="256"/>
      <c r="BM179" s="256"/>
      <c r="BN179" s="256"/>
      <c r="BO179" s="256"/>
      <c r="CO179" s="262"/>
      <c r="CP179" s="262"/>
      <c r="CQ179" s="262"/>
      <c r="CR179" s="262"/>
      <c r="CS179" s="263"/>
      <c r="CT179" s="263"/>
      <c r="CU179" s="263"/>
      <c r="CV179" s="263"/>
      <c r="CW179" s="263"/>
      <c r="CX179" s="263"/>
      <c r="CY179" s="263"/>
      <c r="CZ179" s="263"/>
      <c r="DA179" s="263"/>
      <c r="DB179" s="263"/>
      <c r="DL179" s="707"/>
      <c r="DM179" s="707"/>
      <c r="DN179" s="707"/>
      <c r="DO179" s="707"/>
      <c r="DP179" s="707"/>
      <c r="DQ179" s="707"/>
      <c r="DR179" s="707"/>
      <c r="DS179" s="707"/>
    </row>
    <row r="180" spans="11:123" ht="3" customHeight="1">
      <c r="AQ180" s="255"/>
      <c r="AR180" s="249"/>
      <c r="AS180" s="249"/>
      <c r="AT180" s="709"/>
      <c r="AU180" s="709"/>
      <c r="AV180" s="709"/>
      <c r="AW180" s="709"/>
      <c r="AX180" s="709"/>
      <c r="AY180" s="709"/>
      <c r="BA180" s="281"/>
      <c r="BB180" s="281"/>
      <c r="BC180" s="281"/>
      <c r="BD180" s="281"/>
      <c r="BE180" s="282"/>
      <c r="BG180" s="250"/>
      <c r="BH180" s="250"/>
      <c r="BI180" s="256"/>
      <c r="BJ180" s="256"/>
      <c r="BK180" s="256"/>
      <c r="BL180" s="256"/>
      <c r="BM180" s="256"/>
      <c r="BN180" s="256"/>
      <c r="BO180" s="256"/>
      <c r="CO180" s="262"/>
      <c r="CP180" s="262"/>
      <c r="CQ180" s="262"/>
      <c r="CR180" s="262"/>
      <c r="CS180" s="263"/>
      <c r="CT180" s="263"/>
      <c r="CU180" s="263"/>
      <c r="CV180" s="263"/>
      <c r="CW180" s="263"/>
      <c r="CX180" s="263"/>
      <c r="CY180" s="263"/>
      <c r="CZ180" s="263"/>
      <c r="DA180" s="263"/>
      <c r="DB180" s="263"/>
      <c r="DL180" s="707"/>
      <c r="DM180" s="707"/>
      <c r="DN180" s="707"/>
      <c r="DO180" s="707"/>
      <c r="DP180" s="707"/>
      <c r="DQ180" s="707"/>
      <c r="DR180" s="707"/>
      <c r="DS180" s="707"/>
    </row>
    <row r="181" spans="11:123" ht="3" customHeight="1">
      <c r="K181" s="714"/>
      <c r="L181" s="693">
        <f>data3!AF2</f>
        <v>0</v>
      </c>
      <c r="M181" s="693"/>
      <c r="N181" s="244"/>
      <c r="O181" s="692" t="str">
        <f>IF(data3!AW$2="","",data3!AW$2)</f>
        <v/>
      </c>
      <c r="P181" s="692"/>
      <c r="Q181" s="692"/>
      <c r="R181" s="692"/>
      <c r="S181" s="692"/>
      <c r="T181" s="692"/>
      <c r="U181" s="692"/>
      <c r="V181" s="246"/>
      <c r="W181" s="692" t="str">
        <f>IF(data3!BN$2="","",data3!BN$2)</f>
        <v/>
      </c>
      <c r="X181" s="692">
        <f>data3!AZ122</f>
        <v>0</v>
      </c>
      <c r="Y181" s="692"/>
      <c r="Z181" s="692"/>
      <c r="AA181" s="692"/>
      <c r="AB181" s="692"/>
      <c r="AC181" s="246"/>
      <c r="AD181" s="246"/>
      <c r="AE181" s="695">
        <f>data3!AW4</f>
        <v>0</v>
      </c>
      <c r="AF181" s="695"/>
      <c r="AG181" s="695"/>
      <c r="AH181" s="695"/>
      <c r="AI181" s="695"/>
      <c r="AJ181" s="695"/>
      <c r="AK181" s="695"/>
      <c r="AL181" s="249"/>
      <c r="AM181" s="249"/>
      <c r="AN181" s="249"/>
      <c r="AO181" s="697" t="str">
        <f>IF(data3!CD$2="","",data3!CD$2)</f>
        <v/>
      </c>
      <c r="AP181" s="697"/>
      <c r="AQ181" s="248"/>
      <c r="AR181" s="249"/>
      <c r="AS181" s="249"/>
      <c r="AT181" s="709"/>
      <c r="AU181" s="709"/>
      <c r="AV181" s="709"/>
      <c r="AW181" s="709"/>
      <c r="AX181" s="709"/>
      <c r="AY181" s="709"/>
      <c r="BA181" s="696">
        <f>data3!DO2</f>
        <v>0</v>
      </c>
      <c r="BB181" s="696"/>
      <c r="BC181" s="696"/>
      <c r="BD181" s="696"/>
      <c r="BE181" s="696"/>
      <c r="BG181" s="250"/>
      <c r="BH181" s="250"/>
      <c r="BI181" s="708">
        <f>data3!BG4</f>
        <v>0</v>
      </c>
      <c r="BJ181" s="708"/>
      <c r="BK181" s="708"/>
      <c r="BL181" s="708"/>
      <c r="BM181" s="708"/>
      <c r="BN181" s="708"/>
      <c r="BO181" s="708"/>
      <c r="CO181" s="262"/>
      <c r="CP181" s="262"/>
      <c r="CQ181" s="262"/>
      <c r="CR181" s="262"/>
      <c r="CS181" s="263"/>
      <c r="CT181" s="263"/>
      <c r="CU181" s="263"/>
      <c r="CV181" s="263"/>
      <c r="CW181" s="263"/>
      <c r="CX181" s="263"/>
      <c r="CY181" s="263"/>
      <c r="CZ181" s="263"/>
      <c r="DA181" s="263"/>
      <c r="DB181" s="263"/>
      <c r="DL181" s="687">
        <f>data4!EA2</f>
        <v>0</v>
      </c>
      <c r="DM181" s="687"/>
      <c r="DN181" s="687"/>
      <c r="DO181" s="687"/>
      <c r="DP181" s="687"/>
      <c r="DQ181" s="687"/>
      <c r="DR181" s="687"/>
      <c r="DS181" s="687"/>
    </row>
    <row r="182" spans="11:123" ht="3" customHeight="1">
      <c r="K182" s="714"/>
      <c r="L182" s="693"/>
      <c r="M182" s="693"/>
      <c r="N182" s="244"/>
      <c r="O182" s="692"/>
      <c r="P182" s="692"/>
      <c r="Q182" s="692"/>
      <c r="R182" s="692"/>
      <c r="S182" s="692"/>
      <c r="T182" s="692"/>
      <c r="U182" s="692"/>
      <c r="V182" s="246"/>
      <c r="W182" s="692"/>
      <c r="X182" s="692"/>
      <c r="Y182" s="692"/>
      <c r="Z182" s="692"/>
      <c r="AA182" s="692"/>
      <c r="AB182" s="692"/>
      <c r="AC182" s="246"/>
      <c r="AD182" s="246"/>
      <c r="AE182" s="695"/>
      <c r="AF182" s="695"/>
      <c r="AG182" s="695"/>
      <c r="AH182" s="695"/>
      <c r="AI182" s="695"/>
      <c r="AJ182" s="695"/>
      <c r="AK182" s="695"/>
      <c r="AL182" s="249"/>
      <c r="AM182" s="249"/>
      <c r="AN182" s="249"/>
      <c r="AO182" s="697"/>
      <c r="AP182" s="697"/>
      <c r="AQ182" s="248"/>
      <c r="AR182" s="249"/>
      <c r="AS182" s="692" t="str">
        <f>IF(data3!CY$2="","",data3!CY$2)</f>
        <v/>
      </c>
      <c r="AT182" s="692"/>
      <c r="AU182" s="692"/>
      <c r="AV182" s="692"/>
      <c r="AW182" s="692"/>
      <c r="AX182" s="692"/>
      <c r="AY182" s="692"/>
      <c r="AZ182" s="692"/>
      <c r="BA182" s="696"/>
      <c r="BB182" s="696"/>
      <c r="BC182" s="696"/>
      <c r="BD182" s="696"/>
      <c r="BE182" s="696"/>
      <c r="BG182" s="250"/>
      <c r="BH182" s="250"/>
      <c r="BI182" s="708"/>
      <c r="BJ182" s="708"/>
      <c r="BK182" s="708"/>
      <c r="BL182" s="708"/>
      <c r="BM182" s="708"/>
      <c r="BN182" s="708"/>
      <c r="BO182" s="708"/>
      <c r="CO182" s="262"/>
      <c r="CP182" s="262"/>
      <c r="CQ182" s="262"/>
      <c r="CR182" s="262"/>
      <c r="CS182" s="263"/>
      <c r="CT182" s="263"/>
      <c r="CU182" s="263"/>
      <c r="CV182" s="263"/>
      <c r="CW182" s="263"/>
      <c r="CX182" s="263"/>
      <c r="CY182" s="263"/>
      <c r="CZ182" s="263"/>
      <c r="DA182" s="263"/>
      <c r="DB182" s="263"/>
      <c r="DL182" s="687"/>
      <c r="DM182" s="687"/>
      <c r="DN182" s="687"/>
      <c r="DO182" s="687"/>
      <c r="DP182" s="687"/>
      <c r="DQ182" s="687"/>
      <c r="DR182" s="687"/>
      <c r="DS182" s="687"/>
    </row>
    <row r="183" spans="11:123" ht="3" customHeight="1">
      <c r="K183" s="714"/>
      <c r="L183" s="693"/>
      <c r="M183" s="693"/>
      <c r="N183" s="244"/>
      <c r="O183" s="692"/>
      <c r="P183" s="692"/>
      <c r="Q183" s="692"/>
      <c r="R183" s="692"/>
      <c r="S183" s="692"/>
      <c r="T183" s="692"/>
      <c r="U183" s="692"/>
      <c r="V183" s="246"/>
      <c r="W183" s="692"/>
      <c r="X183" s="692"/>
      <c r="Y183" s="692"/>
      <c r="Z183" s="692"/>
      <c r="AA183" s="692"/>
      <c r="AB183" s="692"/>
      <c r="AC183" s="246"/>
      <c r="AD183" s="246"/>
      <c r="AE183" s="695"/>
      <c r="AF183" s="695"/>
      <c r="AG183" s="695"/>
      <c r="AH183" s="695"/>
      <c r="AI183" s="695"/>
      <c r="AJ183" s="695"/>
      <c r="AK183" s="695"/>
      <c r="AL183" s="249"/>
      <c r="AM183" s="249"/>
      <c r="AN183" s="249"/>
      <c r="AO183" s="697"/>
      <c r="AP183" s="697"/>
      <c r="AQ183" s="248"/>
      <c r="AR183" s="249"/>
      <c r="AS183" s="692"/>
      <c r="AT183" s="692"/>
      <c r="AU183" s="692"/>
      <c r="AV183" s="692"/>
      <c r="AW183" s="692"/>
      <c r="AX183" s="692"/>
      <c r="AY183" s="692"/>
      <c r="AZ183" s="692"/>
      <c r="BA183" s="696"/>
      <c r="BB183" s="696"/>
      <c r="BC183" s="696"/>
      <c r="BD183" s="696"/>
      <c r="BE183" s="696"/>
      <c r="BG183" s="250"/>
      <c r="BH183" s="250"/>
      <c r="BI183" s="708"/>
      <c r="BJ183" s="708"/>
      <c r="BK183" s="708"/>
      <c r="BL183" s="708"/>
      <c r="BM183" s="708"/>
      <c r="BN183" s="708"/>
      <c r="BO183" s="708"/>
      <c r="CO183" s="262"/>
      <c r="CP183" s="262"/>
      <c r="CQ183" s="262"/>
      <c r="CR183" s="262"/>
      <c r="CS183" s="263"/>
      <c r="CT183" s="263"/>
      <c r="CU183" s="263"/>
      <c r="CV183" s="263"/>
      <c r="CW183" s="263"/>
      <c r="CX183" s="263"/>
      <c r="CY183" s="263"/>
      <c r="CZ183" s="263"/>
      <c r="DA183" s="263"/>
      <c r="DB183" s="263"/>
      <c r="DL183" s="687"/>
      <c r="DM183" s="687"/>
      <c r="DN183" s="687"/>
      <c r="DO183" s="687"/>
      <c r="DP183" s="687"/>
      <c r="DQ183" s="687"/>
      <c r="DR183" s="687"/>
      <c r="DS183" s="687"/>
    </row>
    <row r="184" spans="11:123" ht="3" customHeight="1">
      <c r="K184" s="288"/>
      <c r="L184" s="253"/>
      <c r="M184" s="253"/>
      <c r="N184" s="253"/>
      <c r="O184" s="249"/>
      <c r="P184" s="249"/>
      <c r="Q184" s="249"/>
      <c r="R184" s="249"/>
      <c r="S184" s="249"/>
      <c r="T184" s="249"/>
      <c r="U184" s="249"/>
      <c r="V184" s="249"/>
      <c r="W184" s="249"/>
      <c r="X184" s="249"/>
      <c r="Y184" s="249"/>
      <c r="Z184" s="249"/>
      <c r="AA184" s="249"/>
      <c r="AB184" s="249"/>
      <c r="AC184" s="249"/>
      <c r="AD184" s="249"/>
      <c r="AE184" s="254"/>
      <c r="AF184" s="254"/>
      <c r="AG184" s="254"/>
      <c r="AH184" s="254"/>
      <c r="AI184" s="254"/>
      <c r="AJ184" s="254"/>
      <c r="AK184" s="254"/>
      <c r="AL184" s="249"/>
      <c r="AM184" s="249"/>
      <c r="AN184" s="249"/>
      <c r="AO184" s="255"/>
      <c r="AP184" s="255"/>
      <c r="AQ184" s="255"/>
      <c r="AR184" s="249"/>
      <c r="AS184" s="692"/>
      <c r="AT184" s="692"/>
      <c r="AU184" s="692"/>
      <c r="AV184" s="692"/>
      <c r="AW184" s="692"/>
      <c r="AX184" s="692"/>
      <c r="AY184" s="692"/>
      <c r="AZ184" s="692"/>
      <c r="BA184" s="281"/>
      <c r="BB184" s="281"/>
      <c r="BC184" s="281"/>
      <c r="BD184" s="281"/>
      <c r="BE184" s="282"/>
      <c r="BG184" s="250"/>
      <c r="BH184" s="250"/>
      <c r="BI184" s="256"/>
      <c r="BJ184" s="256"/>
      <c r="BK184" s="256"/>
      <c r="BL184" s="256"/>
      <c r="BM184" s="256"/>
      <c r="BN184" s="256"/>
      <c r="BO184" s="256"/>
      <c r="CO184" s="262"/>
      <c r="CP184" s="262"/>
      <c r="CQ184" s="262"/>
      <c r="CR184" s="262"/>
      <c r="CS184" s="263"/>
      <c r="CT184" s="263"/>
      <c r="CU184" s="263"/>
      <c r="CV184" s="263"/>
      <c r="CW184" s="263"/>
      <c r="CX184" s="263"/>
      <c r="CY184" s="263"/>
      <c r="CZ184" s="263"/>
      <c r="DA184" s="263"/>
      <c r="DB184" s="263"/>
      <c r="DL184" s="687"/>
      <c r="DM184" s="687"/>
      <c r="DN184" s="687"/>
      <c r="DO184" s="687"/>
      <c r="DP184" s="687"/>
      <c r="DQ184" s="687"/>
      <c r="DR184" s="687"/>
      <c r="DS184" s="687"/>
    </row>
    <row r="185" spans="11:123" ht="3" customHeight="1">
      <c r="K185" s="253"/>
      <c r="L185" s="253"/>
      <c r="M185" s="253"/>
      <c r="N185" s="253"/>
      <c r="AL185" s="249"/>
      <c r="AM185" s="249"/>
      <c r="AN185" s="249"/>
      <c r="AO185" s="255"/>
      <c r="AP185" s="255"/>
      <c r="AQ185" s="255"/>
      <c r="AR185" s="249"/>
      <c r="AS185" s="692"/>
      <c r="AT185" s="692"/>
      <c r="AU185" s="692"/>
      <c r="AV185" s="692"/>
      <c r="AW185" s="692"/>
      <c r="AX185" s="692"/>
      <c r="AY185" s="692"/>
      <c r="AZ185" s="692"/>
      <c r="BA185" s="281"/>
      <c r="BB185" s="281"/>
      <c r="BC185" s="281"/>
      <c r="BD185" s="281"/>
      <c r="BE185" s="282"/>
      <c r="BG185" s="250"/>
      <c r="BH185" s="250"/>
      <c r="BI185" s="256"/>
      <c r="BJ185" s="256"/>
      <c r="BK185" s="256"/>
      <c r="BL185" s="256"/>
      <c r="BM185" s="256"/>
      <c r="BN185" s="256"/>
      <c r="BO185" s="256"/>
      <c r="CO185" s="262"/>
      <c r="CP185" s="262"/>
      <c r="CQ185" s="262"/>
      <c r="CR185" s="262"/>
      <c r="CS185" s="263"/>
      <c r="CT185" s="263"/>
      <c r="CU185" s="263"/>
      <c r="CV185" s="263"/>
      <c r="CW185" s="263"/>
      <c r="CX185" s="263"/>
      <c r="CY185" s="263"/>
      <c r="CZ185" s="263"/>
      <c r="DA185" s="263"/>
      <c r="DB185" s="262"/>
      <c r="DL185" s="262"/>
      <c r="DM185" s="263"/>
      <c r="DN185" s="263"/>
      <c r="DO185" s="263"/>
      <c r="DP185" s="263"/>
      <c r="DQ185" s="263"/>
      <c r="DR185" s="263"/>
      <c r="DS185" s="263"/>
    </row>
    <row r="186" spans="11:123" ht="3" customHeight="1">
      <c r="K186" s="253"/>
      <c r="L186" s="253"/>
      <c r="M186" s="253"/>
      <c r="N186" s="253"/>
      <c r="AL186" s="249"/>
      <c r="AM186" s="249"/>
      <c r="AN186" s="249"/>
      <c r="AO186" s="255"/>
      <c r="AP186" s="255"/>
      <c r="AQ186" s="255"/>
      <c r="AR186" s="249"/>
      <c r="AS186" s="249"/>
      <c r="AT186" s="249"/>
      <c r="AU186" s="249"/>
      <c r="AV186" s="249"/>
      <c r="AW186" s="249"/>
      <c r="AX186" s="249"/>
      <c r="AY186" s="249"/>
      <c r="AZ186" s="249"/>
      <c r="BA186" s="281"/>
      <c r="BB186" s="281"/>
      <c r="BC186" s="281"/>
      <c r="BD186" s="281"/>
      <c r="BE186" s="282"/>
      <c r="BG186" s="250"/>
      <c r="BH186" s="250"/>
      <c r="BI186" s="256"/>
      <c r="BJ186" s="256"/>
      <c r="BK186" s="256"/>
      <c r="BL186" s="256"/>
      <c r="BM186" s="256"/>
      <c r="BN186" s="256"/>
      <c r="BO186" s="256"/>
      <c r="CO186" s="262"/>
      <c r="CP186" s="262"/>
      <c r="CQ186" s="262"/>
      <c r="CR186" s="262"/>
      <c r="CS186" s="263"/>
      <c r="CT186" s="263"/>
      <c r="CU186" s="263"/>
      <c r="CV186" s="263"/>
      <c r="CW186" s="263"/>
      <c r="CX186" s="263"/>
      <c r="CY186" s="263"/>
      <c r="CZ186" s="263"/>
      <c r="DA186" s="263"/>
      <c r="DB186" s="262"/>
      <c r="DL186" s="687">
        <f>data4!EB2</f>
        <v>0</v>
      </c>
      <c r="DM186" s="687"/>
      <c r="DN186" s="687"/>
      <c r="DO186" s="687"/>
      <c r="DP186" s="687"/>
      <c r="DQ186" s="687"/>
      <c r="DR186" s="687"/>
      <c r="DS186" s="687"/>
    </row>
    <row r="187" spans="11:123" ht="3" customHeight="1">
      <c r="K187" s="253"/>
      <c r="L187" s="253"/>
      <c r="M187" s="253"/>
      <c r="N187" s="253"/>
      <c r="AL187" s="249"/>
      <c r="AM187" s="249"/>
      <c r="AN187" s="249"/>
      <c r="AO187" s="255"/>
      <c r="AP187" s="255"/>
      <c r="AQ187" s="255"/>
      <c r="AR187" s="249"/>
      <c r="AS187" s="249"/>
      <c r="AT187" s="249"/>
      <c r="AU187" s="249"/>
      <c r="AV187" s="249"/>
      <c r="AW187" s="249"/>
      <c r="AX187" s="249"/>
      <c r="AY187" s="249"/>
      <c r="AZ187" s="249"/>
      <c r="BA187" s="281"/>
      <c r="BB187" s="281"/>
      <c r="BC187" s="281"/>
      <c r="BD187" s="281"/>
      <c r="BE187" s="282"/>
      <c r="BG187" s="250"/>
      <c r="BH187" s="250"/>
      <c r="BI187" s="256"/>
      <c r="BJ187" s="256"/>
      <c r="BK187" s="256"/>
      <c r="BL187" s="256"/>
      <c r="BM187" s="256"/>
      <c r="BN187" s="256"/>
      <c r="BO187" s="256"/>
      <c r="CO187" s="262"/>
      <c r="CP187" s="262"/>
      <c r="CQ187" s="262"/>
      <c r="CR187" s="262"/>
      <c r="CS187" s="263"/>
      <c r="CT187" s="263"/>
      <c r="CU187" s="263"/>
      <c r="CV187" s="263"/>
      <c r="CW187" s="263"/>
      <c r="CX187" s="263"/>
      <c r="CY187" s="263"/>
      <c r="CZ187" s="263"/>
      <c r="DA187" s="263"/>
      <c r="DB187" s="262"/>
      <c r="DL187" s="687"/>
      <c r="DM187" s="687"/>
      <c r="DN187" s="687"/>
      <c r="DO187" s="687"/>
      <c r="DP187" s="687"/>
      <c r="DQ187" s="687"/>
      <c r="DR187" s="687"/>
      <c r="DS187" s="687"/>
    </row>
    <row r="188" spans="11:123" ht="3" customHeight="1">
      <c r="K188" s="253"/>
      <c r="L188" s="253"/>
      <c r="M188" s="253"/>
      <c r="N188" s="253"/>
      <c r="AL188" s="249"/>
      <c r="AM188" s="249"/>
      <c r="AN188" s="249"/>
      <c r="AO188" s="255"/>
      <c r="AP188" s="255"/>
      <c r="AQ188" s="255"/>
      <c r="AR188" s="249"/>
      <c r="BA188" s="281"/>
      <c r="BB188" s="281"/>
      <c r="BC188" s="281"/>
      <c r="BD188" s="281"/>
      <c r="BE188" s="282"/>
      <c r="BG188" s="250"/>
      <c r="BH188" s="250"/>
      <c r="BI188" s="256"/>
      <c r="BJ188" s="256"/>
      <c r="BK188" s="256"/>
      <c r="BL188" s="256"/>
      <c r="BM188" s="256"/>
      <c r="BN188" s="256"/>
      <c r="BO188" s="256"/>
      <c r="CO188" s="262"/>
      <c r="CP188" s="262"/>
      <c r="CQ188" s="262"/>
      <c r="CR188" s="262"/>
      <c r="CS188" s="263"/>
      <c r="CT188" s="263"/>
      <c r="CU188" s="263"/>
      <c r="CV188" s="263"/>
      <c r="CW188" s="263"/>
      <c r="CX188" s="263"/>
      <c r="CY188" s="263"/>
      <c r="CZ188" s="263"/>
      <c r="DA188" s="263"/>
      <c r="DB188" s="262"/>
      <c r="DL188" s="687"/>
      <c r="DM188" s="687"/>
      <c r="DN188" s="687"/>
      <c r="DO188" s="687"/>
      <c r="DP188" s="687"/>
      <c r="DQ188" s="687"/>
      <c r="DR188" s="687"/>
      <c r="DS188" s="687"/>
    </row>
    <row r="189" spans="11:123" ht="3" customHeight="1">
      <c r="K189" s="253"/>
      <c r="L189" s="253"/>
      <c r="M189" s="253"/>
      <c r="N189" s="253"/>
      <c r="O189" s="692">
        <f>data3!AO4</f>
        <v>0</v>
      </c>
      <c r="P189" s="692"/>
      <c r="Q189" s="692"/>
      <c r="R189" s="692"/>
      <c r="S189" s="692"/>
      <c r="T189" s="692"/>
      <c r="U189" s="692"/>
      <c r="V189" s="246"/>
      <c r="W189" s="692">
        <f>data3!AR4</f>
        <v>0</v>
      </c>
      <c r="X189" s="692"/>
      <c r="Y189" s="692"/>
      <c r="Z189" s="692"/>
      <c r="AA189" s="692"/>
      <c r="AB189" s="692"/>
      <c r="AC189" s="246"/>
      <c r="AD189" s="246"/>
      <c r="AE189" s="695">
        <f>data3!AY4</f>
        <v>0</v>
      </c>
      <c r="AF189" s="695"/>
      <c r="AG189" s="695"/>
      <c r="AH189" s="695"/>
      <c r="AI189" s="695"/>
      <c r="AJ189" s="695"/>
      <c r="AK189" s="695"/>
      <c r="AL189" s="249"/>
      <c r="AM189" s="249"/>
      <c r="AN189" s="249"/>
      <c r="AO189" s="255"/>
      <c r="AP189" s="255"/>
      <c r="AQ189" s="255"/>
      <c r="AR189" s="249"/>
      <c r="AS189" s="692">
        <f>data3!BB4</f>
        <v>0</v>
      </c>
      <c r="AT189" s="692"/>
      <c r="AU189" s="692"/>
      <c r="AV189" s="692"/>
      <c r="AW189" s="692"/>
      <c r="AX189" s="692"/>
      <c r="AY189" s="692"/>
      <c r="AZ189" s="692"/>
      <c r="BA189" s="281"/>
      <c r="BB189" s="281"/>
      <c r="BC189" s="281"/>
      <c r="BD189" s="281"/>
      <c r="BE189" s="281"/>
      <c r="BG189" s="250"/>
      <c r="BH189" s="250"/>
      <c r="BI189" s="569"/>
      <c r="BJ189" s="569"/>
      <c r="BK189" s="569"/>
      <c r="BL189" s="569"/>
      <c r="BM189" s="569"/>
      <c r="BN189" s="569"/>
      <c r="BO189" s="569"/>
      <c r="CO189" s="262"/>
      <c r="CP189" s="262"/>
      <c r="CQ189" s="262"/>
      <c r="CR189" s="262"/>
      <c r="CS189" s="263"/>
      <c r="CT189" s="263"/>
      <c r="CU189" s="263"/>
      <c r="CV189" s="263"/>
      <c r="CW189" s="263"/>
      <c r="CX189" s="263"/>
      <c r="CY189" s="263"/>
      <c r="CZ189" s="263"/>
      <c r="DA189" s="263"/>
      <c r="DB189" s="262"/>
      <c r="DL189" s="262"/>
      <c r="DM189" s="263"/>
      <c r="DN189" s="263"/>
      <c r="DO189" s="263"/>
      <c r="DP189" s="263"/>
      <c r="DQ189" s="263"/>
      <c r="DR189" s="263"/>
      <c r="DS189" s="263"/>
    </row>
    <row r="190" spans="11:123" ht="3" customHeight="1">
      <c r="K190" s="253"/>
      <c r="L190" s="253"/>
      <c r="M190" s="253"/>
      <c r="N190" s="253"/>
      <c r="O190" s="692"/>
      <c r="P190" s="692"/>
      <c r="Q190" s="692"/>
      <c r="R190" s="692"/>
      <c r="S190" s="692"/>
      <c r="T190" s="692"/>
      <c r="U190" s="692"/>
      <c r="V190" s="246"/>
      <c r="W190" s="692"/>
      <c r="X190" s="692"/>
      <c r="Y190" s="692"/>
      <c r="Z190" s="692"/>
      <c r="AA190" s="692"/>
      <c r="AB190" s="692"/>
      <c r="AC190" s="246"/>
      <c r="AD190" s="246"/>
      <c r="AE190" s="695"/>
      <c r="AF190" s="695"/>
      <c r="AG190" s="695"/>
      <c r="AH190" s="695"/>
      <c r="AI190" s="695"/>
      <c r="AJ190" s="695"/>
      <c r="AK190" s="695"/>
      <c r="AL190" s="249"/>
      <c r="AM190" s="249"/>
      <c r="AN190" s="249"/>
      <c r="AO190" s="255"/>
      <c r="AP190" s="255"/>
      <c r="AQ190" s="255"/>
      <c r="AR190" s="249"/>
      <c r="AS190" s="692"/>
      <c r="AT190" s="692"/>
      <c r="AU190" s="692"/>
      <c r="AV190" s="692"/>
      <c r="AW190" s="692"/>
      <c r="AX190" s="692"/>
      <c r="AY190" s="692"/>
      <c r="AZ190" s="692"/>
      <c r="BA190" s="281"/>
      <c r="BB190" s="281"/>
      <c r="BC190" s="281"/>
      <c r="BD190" s="281"/>
      <c r="BE190" s="281"/>
      <c r="BG190" s="250"/>
      <c r="BH190" s="250"/>
      <c r="BI190" s="569"/>
      <c r="BJ190" s="569"/>
      <c r="BK190" s="569"/>
      <c r="BL190" s="569"/>
      <c r="BM190" s="569"/>
      <c r="BN190" s="569"/>
      <c r="BO190" s="569"/>
      <c r="CO190" s="262"/>
      <c r="CP190" s="262"/>
      <c r="CQ190" s="262"/>
      <c r="CR190" s="262"/>
      <c r="CS190" s="263"/>
      <c r="CT190" s="263"/>
      <c r="CU190" s="263"/>
      <c r="CV190" s="263"/>
      <c r="CW190" s="263"/>
      <c r="CX190" s="263"/>
      <c r="CY190" s="263"/>
      <c r="CZ190" s="263"/>
      <c r="DA190" s="263"/>
      <c r="DB190" s="262"/>
      <c r="DL190" s="687">
        <f>data4!EC2</f>
        <v>0</v>
      </c>
      <c r="DM190" s="687"/>
      <c r="DN190" s="687"/>
      <c r="DO190" s="687"/>
      <c r="DP190" s="687"/>
      <c r="DQ190" s="687"/>
      <c r="DR190" s="687"/>
      <c r="DS190" s="687"/>
    </row>
    <row r="191" spans="11:123" ht="3" customHeight="1">
      <c r="K191" s="253"/>
      <c r="L191" s="253"/>
      <c r="M191" s="253"/>
      <c r="N191" s="253"/>
      <c r="O191" s="692"/>
      <c r="P191" s="692"/>
      <c r="Q191" s="692"/>
      <c r="R191" s="692"/>
      <c r="S191" s="692"/>
      <c r="T191" s="692"/>
      <c r="U191" s="692"/>
      <c r="V191" s="246"/>
      <c r="W191" s="692"/>
      <c r="X191" s="692"/>
      <c r="Y191" s="692"/>
      <c r="Z191" s="692"/>
      <c r="AA191" s="692"/>
      <c r="AB191" s="692"/>
      <c r="AC191" s="246"/>
      <c r="AD191" s="246"/>
      <c r="AE191" s="695"/>
      <c r="AF191" s="695"/>
      <c r="AG191" s="695"/>
      <c r="AH191" s="695"/>
      <c r="AI191" s="695"/>
      <c r="AJ191" s="695"/>
      <c r="AK191" s="695"/>
      <c r="AL191" s="249"/>
      <c r="AM191" s="249"/>
      <c r="AN191" s="249"/>
      <c r="AO191" s="255"/>
      <c r="AP191" s="255"/>
      <c r="AQ191" s="255"/>
      <c r="AR191" s="249"/>
      <c r="AS191" s="692"/>
      <c r="AT191" s="692"/>
      <c r="AU191" s="692"/>
      <c r="AV191" s="692"/>
      <c r="AW191" s="692"/>
      <c r="AX191" s="692"/>
      <c r="AY191" s="692"/>
      <c r="AZ191" s="692"/>
      <c r="BA191" s="281"/>
      <c r="BB191" s="281"/>
      <c r="BC191" s="281"/>
      <c r="BD191" s="281"/>
      <c r="BE191" s="281"/>
      <c r="BG191" s="250"/>
      <c r="BH191" s="250"/>
      <c r="BI191" s="569"/>
      <c r="BJ191" s="569"/>
      <c r="BK191" s="569"/>
      <c r="BL191" s="569"/>
      <c r="BM191" s="569"/>
      <c r="BN191" s="569"/>
      <c r="BO191" s="569"/>
      <c r="CO191" s="262"/>
      <c r="CP191" s="262"/>
      <c r="CQ191" s="262"/>
      <c r="CR191" s="262"/>
      <c r="CS191" s="263"/>
      <c r="CT191" s="263"/>
      <c r="CU191" s="263"/>
      <c r="CV191" s="263"/>
      <c r="CW191" s="263"/>
      <c r="CX191" s="263"/>
      <c r="CY191" s="263"/>
      <c r="CZ191" s="263"/>
      <c r="DA191" s="263"/>
      <c r="DB191" s="262"/>
      <c r="DC191" s="262"/>
      <c r="DL191" s="687"/>
      <c r="DM191" s="687"/>
      <c r="DN191" s="687"/>
      <c r="DO191" s="687"/>
      <c r="DP191" s="687"/>
      <c r="DQ191" s="687"/>
      <c r="DR191" s="687"/>
      <c r="DS191" s="687"/>
    </row>
    <row r="192" spans="11:123" ht="3" customHeight="1">
      <c r="K192" s="253"/>
      <c r="L192" s="253"/>
      <c r="M192" s="253"/>
      <c r="N192" s="253"/>
      <c r="O192" s="250"/>
      <c r="P192" s="250"/>
      <c r="Q192" s="250"/>
      <c r="R192" s="250"/>
      <c r="S192" s="250"/>
      <c r="T192" s="250"/>
      <c r="U192" s="250"/>
      <c r="V192" s="250"/>
      <c r="W192" s="250"/>
      <c r="X192" s="250"/>
      <c r="Y192" s="250"/>
      <c r="Z192" s="250"/>
      <c r="AA192" s="250"/>
      <c r="AB192" s="250"/>
      <c r="AC192" s="250"/>
      <c r="AD192" s="250"/>
      <c r="AE192" s="260"/>
      <c r="AF192" s="260"/>
      <c r="AG192" s="260"/>
      <c r="AH192" s="260"/>
      <c r="AI192" s="260"/>
      <c r="AJ192" s="260"/>
      <c r="AK192" s="260"/>
      <c r="AL192" s="250"/>
      <c r="AM192" s="250"/>
      <c r="AN192" s="250"/>
      <c r="AO192" s="250"/>
      <c r="AP192" s="250"/>
      <c r="AQ192" s="250"/>
      <c r="AR192" s="250"/>
      <c r="BA192" s="281"/>
      <c r="BB192" s="281"/>
      <c r="BC192" s="281"/>
      <c r="BD192" s="281"/>
      <c r="BE192" s="282"/>
      <c r="BG192" s="250"/>
      <c r="BH192" s="250"/>
      <c r="BI192" s="256"/>
      <c r="BJ192" s="256"/>
      <c r="BK192" s="256"/>
      <c r="BL192" s="256"/>
      <c r="BM192" s="256"/>
      <c r="BN192" s="256"/>
      <c r="BO192" s="256"/>
      <c r="CO192" s="262"/>
      <c r="CP192" s="262"/>
      <c r="CQ192" s="262"/>
      <c r="CR192" s="262"/>
      <c r="CS192" s="263"/>
      <c r="CT192" s="263"/>
      <c r="CU192" s="263"/>
      <c r="CV192" s="263"/>
      <c r="CW192" s="263"/>
      <c r="CX192" s="263"/>
      <c r="CY192" s="263"/>
      <c r="CZ192" s="263"/>
      <c r="DA192" s="263"/>
      <c r="DB192" s="262"/>
      <c r="DC192" s="262"/>
      <c r="DL192" s="687"/>
      <c r="DM192" s="687"/>
      <c r="DN192" s="687"/>
      <c r="DO192" s="687"/>
      <c r="DP192" s="687"/>
      <c r="DQ192" s="687"/>
      <c r="DR192" s="687"/>
      <c r="DS192" s="687"/>
    </row>
    <row r="193" spans="6:126" ht="3" customHeight="1">
      <c r="F193" s="262"/>
      <c r="G193" s="262"/>
      <c r="H193" s="262"/>
      <c r="K193" s="253"/>
      <c r="L193" s="253"/>
      <c r="M193" s="253"/>
      <c r="N193" s="253"/>
      <c r="O193" s="250"/>
      <c r="P193" s="250"/>
      <c r="Q193" s="250"/>
      <c r="R193" s="250"/>
      <c r="S193" s="250"/>
      <c r="T193" s="250"/>
      <c r="U193" s="250"/>
      <c r="V193" s="250"/>
      <c r="W193" s="250"/>
      <c r="X193" s="250"/>
      <c r="Y193" s="250"/>
      <c r="Z193" s="250"/>
      <c r="AA193" s="250"/>
      <c r="AB193" s="250"/>
      <c r="AC193" s="250"/>
      <c r="AD193" s="250"/>
      <c r="AE193" s="250"/>
      <c r="AF193" s="250"/>
      <c r="AG193" s="250"/>
      <c r="AH193" s="250"/>
      <c r="AI193" s="250"/>
      <c r="AJ193" s="250"/>
      <c r="AK193" s="250"/>
      <c r="AL193" s="250"/>
      <c r="AM193" s="250"/>
      <c r="AN193" s="250"/>
      <c r="AO193" s="250"/>
      <c r="AP193" s="250"/>
      <c r="AQ193" s="250"/>
      <c r="AR193" s="250"/>
      <c r="BA193" s="284"/>
      <c r="BB193" s="284"/>
      <c r="BC193" s="284"/>
      <c r="BD193" s="284"/>
      <c r="BE193" s="285"/>
      <c r="BG193" s="250"/>
      <c r="BH193" s="250"/>
      <c r="BI193" s="256"/>
      <c r="BJ193" s="256"/>
      <c r="BK193" s="256"/>
      <c r="BL193" s="256"/>
      <c r="BM193" s="256"/>
      <c r="BN193" s="256"/>
      <c r="BO193" s="256"/>
      <c r="BT193" s="262"/>
      <c r="BU193" s="262"/>
      <c r="BV193" s="262"/>
      <c r="BW193" s="262"/>
      <c r="BX193" s="262"/>
      <c r="BY193" s="262"/>
      <c r="CO193" s="262"/>
      <c r="CP193" s="262"/>
      <c r="CQ193" s="262"/>
      <c r="CR193" s="262"/>
      <c r="CS193" s="263"/>
      <c r="CT193" s="263"/>
      <c r="CU193" s="263"/>
      <c r="CV193" s="263"/>
      <c r="CW193" s="263"/>
      <c r="CX193" s="263"/>
      <c r="CY193" s="263"/>
      <c r="CZ193" s="263"/>
      <c r="DA193" s="263"/>
      <c r="DB193" s="262"/>
      <c r="DC193" s="262"/>
    </row>
    <row r="194" spans="6:126" ht="3" customHeight="1">
      <c r="K194" s="253"/>
      <c r="L194" s="253"/>
      <c r="M194" s="253"/>
      <c r="N194" s="253"/>
      <c r="O194" s="250"/>
      <c r="P194" s="250"/>
      <c r="Q194" s="250"/>
      <c r="R194" s="250"/>
      <c r="S194" s="250"/>
      <c r="T194" s="250"/>
      <c r="U194" s="250"/>
      <c r="V194" s="250"/>
      <c r="W194" s="250"/>
      <c r="X194" s="250"/>
      <c r="Y194" s="250"/>
      <c r="Z194" s="250"/>
      <c r="AA194" s="250"/>
      <c r="AB194" s="250"/>
      <c r="AC194" s="250"/>
      <c r="AD194" s="250"/>
      <c r="AE194" s="250"/>
      <c r="AF194" s="250"/>
      <c r="AG194" s="250"/>
      <c r="AH194" s="250"/>
      <c r="AI194" s="250"/>
      <c r="AJ194" s="250"/>
      <c r="AK194" s="250"/>
      <c r="AL194" s="250"/>
      <c r="AM194" s="250"/>
      <c r="AN194" s="250"/>
      <c r="AO194" s="250"/>
      <c r="AP194" s="250"/>
      <c r="AQ194" s="250"/>
      <c r="AR194" s="250"/>
      <c r="BA194" s="284"/>
      <c r="BB194" s="284"/>
      <c r="BC194" s="284"/>
      <c r="BD194" s="284"/>
      <c r="BE194" s="285"/>
      <c r="BG194" s="250"/>
      <c r="BH194" s="250"/>
      <c r="BI194" s="256"/>
      <c r="BJ194" s="256"/>
      <c r="BK194" s="256"/>
      <c r="BL194" s="256"/>
      <c r="BM194" s="256"/>
      <c r="BN194" s="256"/>
      <c r="BO194" s="256"/>
      <c r="BQ194" s="262"/>
      <c r="BS194" s="262"/>
      <c r="BT194" s="262"/>
      <c r="BU194" s="262"/>
      <c r="BV194" s="262"/>
      <c r="BW194" s="262"/>
      <c r="BX194" s="262"/>
      <c r="BY194" s="262"/>
      <c r="CO194" s="262"/>
      <c r="CP194" s="262"/>
      <c r="CQ194" s="262"/>
      <c r="CR194" s="262"/>
      <c r="CS194" s="263"/>
      <c r="CT194" s="263"/>
      <c r="CU194" s="263"/>
      <c r="CV194" s="263"/>
      <c r="CW194" s="263"/>
      <c r="CX194" s="263"/>
      <c r="CY194" s="263"/>
      <c r="CZ194" s="263"/>
      <c r="DA194" s="263"/>
      <c r="DB194" s="262"/>
      <c r="DC194" s="262"/>
      <c r="DD194" s="262"/>
      <c r="DJ194" s="262"/>
    </row>
    <row r="195" spans="6:126" ht="3" customHeight="1">
      <c r="I195" s="262"/>
      <c r="K195" s="253"/>
      <c r="L195" s="253"/>
      <c r="M195" s="253"/>
      <c r="N195" s="253"/>
      <c r="O195" s="250"/>
      <c r="P195" s="250"/>
      <c r="Q195" s="250"/>
      <c r="R195" s="250"/>
      <c r="S195" s="250"/>
      <c r="T195" s="250"/>
      <c r="U195" s="250"/>
      <c r="V195" s="250"/>
      <c r="W195" s="250"/>
      <c r="X195" s="250"/>
      <c r="Y195" s="250"/>
      <c r="Z195" s="250"/>
      <c r="AA195" s="250"/>
      <c r="AB195" s="250"/>
      <c r="AC195" s="250"/>
      <c r="AD195" s="250"/>
      <c r="AE195" s="250"/>
      <c r="AF195" s="250"/>
      <c r="AG195" s="250"/>
      <c r="AH195" s="250"/>
      <c r="AI195" s="250"/>
      <c r="AJ195" s="250"/>
      <c r="AK195" s="250"/>
      <c r="AL195" s="250"/>
      <c r="AM195" s="250"/>
      <c r="AN195" s="250"/>
      <c r="AO195" s="250"/>
      <c r="AP195" s="250"/>
      <c r="AQ195" s="250"/>
      <c r="AR195" s="250"/>
      <c r="BA195" s="284"/>
      <c r="BB195" s="284"/>
      <c r="BC195" s="284"/>
      <c r="BD195" s="284"/>
      <c r="BE195" s="285"/>
      <c r="BG195" s="250"/>
      <c r="BH195" s="250"/>
      <c r="BI195" s="256"/>
      <c r="BJ195" s="256"/>
      <c r="BK195" s="256"/>
      <c r="BL195" s="256"/>
      <c r="BM195" s="256"/>
      <c r="BN195" s="256"/>
      <c r="BO195" s="256"/>
      <c r="BR195" s="262"/>
      <c r="BS195" s="262"/>
      <c r="BT195" s="262"/>
      <c r="BU195" s="262"/>
      <c r="BV195" s="262"/>
      <c r="BW195" s="262"/>
      <c r="BX195" s="262"/>
      <c r="BY195" s="262"/>
      <c r="CO195" s="262"/>
      <c r="CP195" s="262"/>
      <c r="CQ195" s="262"/>
      <c r="CR195" s="262"/>
      <c r="CS195" s="263"/>
      <c r="CT195" s="263"/>
      <c r="CU195" s="263"/>
      <c r="CV195" s="263"/>
      <c r="CW195" s="263"/>
      <c r="CX195" s="263"/>
      <c r="DH195" s="262"/>
      <c r="DI195" s="262"/>
      <c r="DU195" s="262"/>
    </row>
    <row r="196" spans="6:126" ht="3" customHeight="1">
      <c r="J196" s="262"/>
      <c r="K196" s="253"/>
      <c r="L196" s="253"/>
      <c r="M196" s="253"/>
      <c r="N196" s="253"/>
      <c r="O196" s="250"/>
      <c r="P196" s="250"/>
      <c r="Q196" s="250"/>
      <c r="R196" s="250"/>
      <c r="S196" s="250"/>
      <c r="T196" s="250"/>
      <c r="U196" s="250"/>
      <c r="V196" s="250"/>
      <c r="W196" s="250"/>
      <c r="X196" s="250"/>
      <c r="Y196" s="250"/>
      <c r="Z196" s="250"/>
      <c r="AA196" s="250"/>
      <c r="AB196" s="250"/>
      <c r="AC196" s="250"/>
      <c r="AD196" s="250"/>
      <c r="AE196" s="250"/>
      <c r="AF196" s="250"/>
      <c r="AG196" s="250"/>
      <c r="AH196" s="250"/>
      <c r="AI196" s="250"/>
      <c r="AJ196" s="250"/>
      <c r="AK196" s="250"/>
      <c r="AL196" s="250"/>
      <c r="AM196" s="250"/>
      <c r="AN196" s="250"/>
      <c r="AO196" s="250"/>
      <c r="AP196" s="250"/>
      <c r="AQ196" s="250"/>
      <c r="AR196" s="250"/>
      <c r="AS196" s="250"/>
      <c r="BE196" s="284"/>
      <c r="BF196" s="284"/>
      <c r="BG196" s="285"/>
      <c r="BH196" s="250"/>
      <c r="BI196" s="250"/>
      <c r="BJ196" s="256"/>
      <c r="BK196" s="256"/>
      <c r="BL196" s="256"/>
      <c r="BM196" s="256"/>
      <c r="BN196" s="256"/>
      <c r="BO196" s="256"/>
      <c r="BQ196" s="262"/>
      <c r="BR196" s="262"/>
      <c r="BS196" s="262"/>
      <c r="BT196" s="262"/>
      <c r="BU196" s="262"/>
      <c r="BV196" s="262"/>
      <c r="BW196" s="262"/>
      <c r="BX196" s="262"/>
      <c r="BY196" s="262"/>
      <c r="BZ196" s="262"/>
      <c r="CO196" s="262"/>
      <c r="CP196" s="262"/>
      <c r="CQ196" s="262"/>
      <c r="CR196" s="262"/>
      <c r="CS196" s="263"/>
      <c r="CT196" s="263"/>
      <c r="CU196" s="263"/>
      <c r="CV196" s="263"/>
      <c r="CW196" s="263"/>
      <c r="CX196" s="263"/>
      <c r="CY196" s="262"/>
      <c r="CZ196" s="262"/>
      <c r="DA196" s="262"/>
      <c r="DB196" s="262"/>
      <c r="DC196" s="262"/>
      <c r="DD196" s="262"/>
      <c r="DE196" s="262"/>
      <c r="DF196" s="262"/>
      <c r="DG196" s="262"/>
      <c r="DH196" s="262"/>
      <c r="DI196" s="262"/>
      <c r="DJ196" s="262"/>
      <c r="DK196" s="262"/>
      <c r="DL196" s="262"/>
      <c r="DM196" s="262"/>
      <c r="DN196" s="262"/>
      <c r="DO196" s="262"/>
      <c r="DP196" s="262"/>
      <c r="DQ196" s="262"/>
      <c r="DR196" s="262"/>
      <c r="DS196" s="262"/>
      <c r="DT196" s="262"/>
      <c r="DU196" s="262"/>
      <c r="DV196" s="262"/>
    </row>
    <row r="197" spans="6:126" ht="3" customHeight="1">
      <c r="K197" s="253"/>
      <c r="L197" s="253"/>
      <c r="M197" s="253"/>
      <c r="N197" s="253"/>
      <c r="O197" s="250"/>
      <c r="P197" s="250"/>
      <c r="Q197" s="250"/>
      <c r="R197" s="250"/>
      <c r="S197" s="250"/>
      <c r="T197" s="250"/>
      <c r="U197" s="250"/>
      <c r="V197" s="250"/>
      <c r="W197" s="250"/>
      <c r="X197" s="250"/>
      <c r="Y197" s="250"/>
      <c r="Z197" s="250"/>
      <c r="AA197" s="250"/>
      <c r="AB197" s="250"/>
      <c r="AC197" s="250"/>
      <c r="AD197" s="250"/>
      <c r="AE197" s="250"/>
      <c r="AF197" s="250"/>
      <c r="AG197" s="250"/>
      <c r="AH197" s="250"/>
      <c r="AI197" s="250"/>
      <c r="AJ197" s="250"/>
      <c r="AK197" s="250"/>
      <c r="AL197" s="250"/>
      <c r="AM197" s="250"/>
      <c r="AN197" s="250"/>
      <c r="AO197" s="250"/>
      <c r="AP197" s="250"/>
      <c r="AQ197" s="250"/>
      <c r="AR197" s="250"/>
      <c r="BE197" s="261"/>
      <c r="BF197" s="250"/>
      <c r="BG197" s="250"/>
      <c r="BH197" s="250"/>
      <c r="BI197" s="256"/>
      <c r="BJ197" s="256"/>
      <c r="BK197" s="256"/>
      <c r="BL197" s="256"/>
      <c r="BM197" s="256"/>
      <c r="BN197" s="256"/>
      <c r="BO197" s="256"/>
      <c r="BP197" s="256"/>
      <c r="BR197" s="262"/>
      <c r="BS197" s="262"/>
      <c r="BT197" s="262"/>
      <c r="BU197" s="262"/>
      <c r="BV197" s="262"/>
      <c r="BW197" s="262"/>
      <c r="BX197" s="262"/>
      <c r="BY197" s="262"/>
      <c r="DD197" s="262"/>
      <c r="DE197" s="262"/>
      <c r="DF197" s="262"/>
      <c r="DG197" s="262"/>
      <c r="DH197" s="262"/>
      <c r="DI197" s="262"/>
      <c r="DJ197" s="262"/>
      <c r="DL197" s="490"/>
      <c r="DM197" s="490"/>
      <c r="DN197" s="490"/>
      <c r="DO197" s="490"/>
      <c r="DP197" s="490"/>
      <c r="DQ197" s="490"/>
      <c r="DR197" s="490"/>
      <c r="DS197" s="262"/>
      <c r="DT197" s="262"/>
      <c r="DU197" s="262"/>
    </row>
    <row r="198" spans="6:126" ht="3" customHeight="1">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BE198" s="10"/>
      <c r="BF198" s="10"/>
      <c r="BG198" s="10"/>
      <c r="BH198" s="10"/>
      <c r="BI198" s="10"/>
      <c r="BJ198" s="10"/>
      <c r="BK198" s="10"/>
      <c r="BL198" s="10"/>
      <c r="BM198" s="10"/>
      <c r="BN198" s="10"/>
      <c r="BO198" s="10"/>
      <c r="BS198" s="262"/>
      <c r="BT198" s="262"/>
      <c r="BU198" s="262"/>
      <c r="BV198" s="262"/>
      <c r="BW198" s="262"/>
      <c r="BX198" s="262"/>
      <c r="BY198" s="262"/>
      <c r="BZ198" s="262"/>
      <c r="CA198" s="262"/>
      <c r="CB198" s="262"/>
      <c r="CC198" s="262"/>
      <c r="CD198" s="262"/>
      <c r="CE198" s="262"/>
      <c r="CF198" s="262"/>
      <c r="CG198" s="262"/>
      <c r="CH198" s="262"/>
      <c r="CI198" s="262"/>
      <c r="CJ198" s="262"/>
      <c r="CK198" s="262"/>
      <c r="CL198" s="262"/>
      <c r="CM198" s="262"/>
      <c r="CN198" s="262"/>
      <c r="CO198" s="262"/>
      <c r="CP198" s="262"/>
      <c r="CQ198" s="262"/>
      <c r="CR198" s="262"/>
      <c r="CS198" s="262"/>
      <c r="CT198" s="262"/>
      <c r="CU198" s="262"/>
      <c r="CV198" s="262"/>
      <c r="CW198" s="262"/>
      <c r="DB198" s="262"/>
      <c r="DC198" s="262"/>
      <c r="DD198" s="262"/>
      <c r="DE198" s="262"/>
      <c r="DF198" s="262"/>
      <c r="DG198" s="262"/>
      <c r="DH198" s="262"/>
      <c r="DI198" s="262"/>
      <c r="DJ198" s="262"/>
      <c r="DK198" s="490"/>
      <c r="DL198" s="490"/>
      <c r="DM198" s="490"/>
      <c r="DN198" s="490"/>
      <c r="DO198" s="490"/>
      <c r="DP198" s="490"/>
      <c r="DQ198" s="490"/>
      <c r="DR198" s="490"/>
      <c r="DS198" s="262"/>
      <c r="DT198" s="262"/>
      <c r="DU198" s="262"/>
    </row>
    <row r="199" spans="6:126" ht="3" customHeight="1">
      <c r="K199" s="262"/>
      <c r="L199" s="262"/>
      <c r="M199" s="262"/>
      <c r="N199" s="262"/>
      <c r="O199" s="262"/>
      <c r="P199" s="262"/>
      <c r="Q199" s="262"/>
      <c r="R199" s="262"/>
      <c r="S199" s="262"/>
      <c r="T199" s="262"/>
      <c r="U199" s="262"/>
      <c r="V199" s="262"/>
      <c r="W199" s="262"/>
      <c r="X199" s="262"/>
      <c r="Y199" s="262"/>
      <c r="Z199" s="262"/>
      <c r="AA199" s="262"/>
      <c r="AB199" s="262"/>
      <c r="AC199" s="262"/>
      <c r="AD199" s="262"/>
      <c r="AE199" s="262"/>
      <c r="AF199" s="262"/>
      <c r="AG199" s="262"/>
      <c r="AH199" s="262"/>
      <c r="AI199" s="262"/>
      <c r="AJ199" s="262"/>
      <c r="AK199" s="262"/>
      <c r="AL199" s="262"/>
      <c r="AM199" s="262"/>
      <c r="AN199" s="262"/>
      <c r="AO199" s="262"/>
      <c r="AP199" s="262"/>
      <c r="AQ199" s="262"/>
      <c r="AR199" s="262"/>
      <c r="AS199" s="262"/>
      <c r="AT199" s="262"/>
      <c r="AU199" s="262"/>
      <c r="AV199" s="262"/>
      <c r="AW199" s="262"/>
      <c r="AX199" s="262"/>
      <c r="AY199" s="262"/>
      <c r="BE199" s="262"/>
      <c r="BF199" s="262"/>
      <c r="BG199" s="262"/>
      <c r="BH199" s="262"/>
      <c r="BI199" s="262"/>
      <c r="BJ199" s="262"/>
      <c r="BK199" s="262"/>
      <c r="BL199" s="262"/>
      <c r="BM199" s="262"/>
      <c r="BN199" s="262"/>
      <c r="BO199" s="262"/>
      <c r="BP199" s="262"/>
      <c r="BS199" s="262"/>
      <c r="BT199" s="262"/>
      <c r="BU199" s="262"/>
      <c r="BV199" s="262"/>
      <c r="BW199" s="262"/>
      <c r="BX199" s="262"/>
      <c r="BY199" s="262"/>
      <c r="BZ199" s="490"/>
      <c r="CJ199" s="262"/>
      <c r="CK199" s="262"/>
      <c r="CL199" s="262"/>
      <c r="CM199" s="262"/>
      <c r="CN199" s="262"/>
      <c r="CO199" s="262"/>
      <c r="CP199" s="262"/>
      <c r="CX199" s="490"/>
      <c r="CY199" s="262"/>
      <c r="CZ199" s="262"/>
      <c r="DA199" s="262"/>
      <c r="DB199" s="262"/>
      <c r="DC199" s="262"/>
      <c r="DD199" s="262"/>
      <c r="DE199" s="262"/>
      <c r="DF199" s="262"/>
      <c r="DG199" s="262"/>
      <c r="DH199" s="262"/>
      <c r="DI199" s="262"/>
      <c r="DJ199" s="262"/>
      <c r="DK199" s="490"/>
      <c r="DL199" s="490"/>
      <c r="DM199" s="490"/>
      <c r="DN199" s="490"/>
      <c r="DO199" s="490"/>
      <c r="DP199" s="490"/>
      <c r="DQ199" s="490"/>
      <c r="DR199" s="490"/>
      <c r="DT199" s="262"/>
      <c r="DU199" s="262"/>
    </row>
    <row r="200" spans="6:126" ht="3" customHeight="1">
      <c r="BI200" s="69"/>
      <c r="BJ200" s="69"/>
      <c r="BK200" s="69"/>
      <c r="BL200" s="69"/>
      <c r="BM200" s="69"/>
      <c r="BN200" s="69"/>
      <c r="BO200" s="69"/>
      <c r="BS200" s="262"/>
      <c r="BZ200" s="490"/>
      <c r="CJ200" s="262"/>
      <c r="CK200" s="262"/>
      <c r="CL200" s="262"/>
      <c r="CM200" s="262"/>
      <c r="CN200" s="262"/>
      <c r="CO200" s="262"/>
      <c r="CP200" s="262"/>
      <c r="CX200" s="490"/>
      <c r="CY200" s="262"/>
      <c r="CZ200" s="262"/>
      <c r="DA200" s="262"/>
      <c r="DB200" s="262"/>
      <c r="DC200" s="262"/>
      <c r="DD200" s="262"/>
      <c r="DE200" s="262"/>
      <c r="DF200" s="262"/>
      <c r="DG200" s="262"/>
      <c r="DH200" s="262"/>
      <c r="DI200" s="262"/>
      <c r="DJ200" s="262"/>
      <c r="DK200" s="490"/>
      <c r="DU200" s="262"/>
    </row>
    <row r="201" spans="6:126" ht="3" customHeight="1">
      <c r="BI201" s="70"/>
      <c r="BJ201" s="70"/>
      <c r="BK201" s="70"/>
      <c r="BL201" s="70"/>
      <c r="BM201" s="70"/>
      <c r="BN201" s="70"/>
      <c r="BO201" s="70"/>
      <c r="BZ201" s="490"/>
      <c r="CA201" s="490"/>
      <c r="CB201" s="490"/>
      <c r="CC201" s="490"/>
      <c r="CD201" s="490"/>
      <c r="CE201" s="490"/>
      <c r="CF201" s="490"/>
      <c r="CG201" s="262"/>
      <c r="CH201" s="262"/>
      <c r="CI201" s="262"/>
      <c r="CJ201" s="262"/>
      <c r="CK201" s="262"/>
      <c r="CL201" s="262"/>
      <c r="CM201" s="262"/>
      <c r="CN201" s="262"/>
      <c r="CO201" s="262"/>
      <c r="CP201" s="262"/>
      <c r="CQ201" s="490"/>
      <c r="CR201" s="490"/>
      <c r="CS201" s="490"/>
      <c r="CT201" s="490"/>
      <c r="CU201" s="490"/>
      <c r="CV201" s="490"/>
      <c r="CW201" s="490"/>
      <c r="CX201" s="490"/>
      <c r="CY201" s="262"/>
      <c r="CZ201" s="262"/>
      <c r="DA201" s="262"/>
      <c r="DB201" s="263"/>
      <c r="DC201" s="262"/>
      <c r="DD201" s="262"/>
      <c r="DE201" s="262"/>
      <c r="DF201" s="262"/>
      <c r="DG201" s="262"/>
      <c r="DH201" s="262"/>
      <c r="DI201" s="262"/>
      <c r="DJ201" s="262"/>
      <c r="DK201" s="490"/>
    </row>
    <row r="202" spans="6:126" ht="3" customHeight="1">
      <c r="BI202" s="70"/>
      <c r="BJ202" s="70"/>
      <c r="BK202" s="70"/>
      <c r="BL202" s="70"/>
      <c r="BM202" s="70"/>
      <c r="BN202" s="70"/>
      <c r="BO202" s="70"/>
      <c r="BZ202" s="490"/>
      <c r="CA202" s="490"/>
      <c r="CB202" s="490"/>
      <c r="CC202" s="490"/>
      <c r="CD202" s="490"/>
      <c r="CE202" s="490"/>
      <c r="CF202" s="490"/>
      <c r="CG202" s="262"/>
      <c r="CH202" s="262"/>
      <c r="CI202" s="262"/>
      <c r="CJ202" s="262"/>
      <c r="CK202" s="262"/>
      <c r="CL202" s="262"/>
      <c r="CM202" s="262"/>
      <c r="CN202" s="262"/>
      <c r="CO202" s="262"/>
      <c r="CP202" s="262"/>
      <c r="CQ202" s="490"/>
      <c r="CR202" s="490"/>
      <c r="CS202" s="490"/>
      <c r="CT202" s="490"/>
      <c r="CU202" s="490"/>
      <c r="CV202" s="490"/>
      <c r="CW202" s="490"/>
      <c r="CX202" s="490"/>
      <c r="CY202" s="262"/>
      <c r="CZ202" s="262"/>
      <c r="DA202" s="262"/>
      <c r="DB202" s="262"/>
      <c r="DC202" s="262"/>
      <c r="DD202" s="262"/>
      <c r="DE202" s="262"/>
      <c r="DF202" s="262"/>
      <c r="DG202" s="262"/>
      <c r="DI202" s="262"/>
      <c r="DJ202" s="262"/>
    </row>
    <row r="203" spans="6:126" ht="3" customHeight="1">
      <c r="BI203" s="70"/>
      <c r="BJ203" s="70"/>
      <c r="BK203" s="70"/>
      <c r="BL203" s="70"/>
      <c r="BM203" s="70"/>
      <c r="BN203" s="70"/>
      <c r="BO203" s="70"/>
      <c r="CA203" s="490"/>
      <c r="CB203" s="490"/>
      <c r="CC203" s="490"/>
      <c r="CD203" s="490"/>
      <c r="CE203" s="490"/>
      <c r="CF203" s="490"/>
      <c r="CG203" s="262"/>
      <c r="CH203" s="262"/>
      <c r="CI203" s="262"/>
      <c r="CJ203" s="262"/>
      <c r="CK203" s="262"/>
      <c r="CL203" s="262"/>
      <c r="CM203" s="262"/>
      <c r="CN203" s="262"/>
      <c r="CO203" s="262"/>
      <c r="CP203" s="262"/>
      <c r="CQ203" s="490"/>
      <c r="CR203" s="490"/>
      <c r="CS203" s="490"/>
      <c r="CT203" s="490"/>
      <c r="CU203" s="490"/>
      <c r="CV203" s="490"/>
      <c r="CW203" s="490"/>
    </row>
    <row r="204" spans="6:126" ht="3" customHeight="1">
      <c r="BI204" s="70"/>
      <c r="BJ204" s="70"/>
      <c r="BK204" s="70"/>
      <c r="BL204" s="70"/>
      <c r="BM204" s="70"/>
      <c r="BN204" s="70"/>
      <c r="BO204" s="70"/>
      <c r="CA204" s="490"/>
      <c r="CB204" s="490"/>
      <c r="CC204" s="490"/>
      <c r="CD204" s="490"/>
      <c r="CE204" s="490"/>
      <c r="CF204" s="490"/>
      <c r="CG204" s="262"/>
      <c r="CH204" s="262"/>
      <c r="CI204" s="262"/>
      <c r="CJ204" s="262"/>
      <c r="CK204" s="262"/>
      <c r="CL204" s="262"/>
      <c r="CM204" s="262"/>
      <c r="CN204" s="262"/>
      <c r="CO204" s="262"/>
      <c r="CP204" s="262"/>
      <c r="CQ204" s="490"/>
      <c r="CR204" s="490"/>
      <c r="CS204" s="490"/>
      <c r="CT204" s="490"/>
      <c r="CU204" s="490"/>
      <c r="CV204" s="490"/>
      <c r="CW204" s="490"/>
    </row>
  </sheetData>
  <sheetProtection algorithmName="SHA-512" hashValue="Qe6C959itcmSm7d5GPw7VTvLyv/hwXmm07yXKD1Zq53FaOpGzsRcdA7IB+RxyTAZPd11BovSJwr7xgCTtHiELQ==" saltValue="jdBlEcDSBXd8JGwdS2DDew==" spinCount="100000" sheet="1" formatCells="0" formatColumns="0" formatRows="0" insertColumns="0" insertRows="0" deleteColumns="0" deleteRows="0"/>
  <mergeCells count="217">
    <mergeCell ref="AS158:AZ161"/>
    <mergeCell ref="AT164:AY166"/>
    <mergeCell ref="W128:AB130"/>
    <mergeCell ref="BA147:BE149"/>
    <mergeCell ref="O49:U51"/>
    <mergeCell ref="AO98:AP100"/>
    <mergeCell ref="W98:AB100"/>
    <mergeCell ref="AO108:AP110"/>
    <mergeCell ref="AE108:AK110"/>
    <mergeCell ref="AE118:AK120"/>
    <mergeCell ref="AO128:AP130"/>
    <mergeCell ref="AO118:AP120"/>
    <mergeCell ref="BA166:BE169"/>
    <mergeCell ref="AE59:AK61"/>
    <mergeCell ref="BA68:BE70"/>
    <mergeCell ref="BA78:BE80"/>
    <mergeCell ref="CP11:CR13"/>
    <mergeCell ref="AT4:AX7"/>
    <mergeCell ref="BI68:BO70"/>
    <mergeCell ref="BI78:BO80"/>
    <mergeCell ref="CG4:CN7"/>
    <mergeCell ref="CO4:CY7"/>
    <mergeCell ref="CW11:CY13"/>
    <mergeCell ref="CO8:CY10"/>
    <mergeCell ref="CL11:CL13"/>
    <mergeCell ref="CK11:CK13"/>
    <mergeCell ref="CJ11:CJ13"/>
    <mergeCell ref="CI11:CI13"/>
    <mergeCell ref="BS37:BU42"/>
    <mergeCell ref="CG8:CN10"/>
    <mergeCell ref="K181:K183"/>
    <mergeCell ref="O68:U70"/>
    <mergeCell ref="L98:M100"/>
    <mergeCell ref="AE181:AK183"/>
    <mergeCell ref="K174:K176"/>
    <mergeCell ref="W137:AB139"/>
    <mergeCell ref="AE128:AK130"/>
    <mergeCell ref="AE137:AK139"/>
    <mergeCell ref="AE147:AK149"/>
    <mergeCell ref="W147:AB149"/>
    <mergeCell ref="L174:M176"/>
    <mergeCell ref="O174:U176"/>
    <mergeCell ref="AD158:AK161"/>
    <mergeCell ref="K166:K168"/>
    <mergeCell ref="K147:K149"/>
    <mergeCell ref="K137:K139"/>
    <mergeCell ref="K128:K130"/>
    <mergeCell ref="K118:K120"/>
    <mergeCell ref="W78:AB80"/>
    <mergeCell ref="L78:M80"/>
    <mergeCell ref="L166:M168"/>
    <mergeCell ref="L147:M149"/>
    <mergeCell ref="L137:M139"/>
    <mergeCell ref="AO166:AP168"/>
    <mergeCell ref="W158:AB161"/>
    <mergeCell ref="AO137:AP139"/>
    <mergeCell ref="O147:U149"/>
    <mergeCell ref="AO147:AP149"/>
    <mergeCell ref="AE174:AK176"/>
    <mergeCell ref="O158:U161"/>
    <mergeCell ref="BI98:BO100"/>
    <mergeCell ref="BA128:BE130"/>
    <mergeCell ref="BI108:BO110"/>
    <mergeCell ref="BI128:BO130"/>
    <mergeCell ref="BI137:BO139"/>
    <mergeCell ref="BA137:BE139"/>
    <mergeCell ref="BI147:BO149"/>
    <mergeCell ref="AS137:AZ139"/>
    <mergeCell ref="AS167:AZ170"/>
    <mergeCell ref="AS128:AZ130"/>
    <mergeCell ref="AS147:AZ149"/>
    <mergeCell ref="O108:U110"/>
    <mergeCell ref="O98:U100"/>
    <mergeCell ref="O166:U168"/>
    <mergeCell ref="W166:AB168"/>
    <mergeCell ref="AE166:AK168"/>
    <mergeCell ref="AS118:AZ120"/>
    <mergeCell ref="A9:F11"/>
    <mergeCell ref="O137:U139"/>
    <mergeCell ref="O128:U130"/>
    <mergeCell ref="B44:F49"/>
    <mergeCell ref="K39:K42"/>
    <mergeCell ref="K49:K51"/>
    <mergeCell ref="K59:K61"/>
    <mergeCell ref="K68:K70"/>
    <mergeCell ref="O88:U90"/>
    <mergeCell ref="O78:U80"/>
    <mergeCell ref="K88:K90"/>
    <mergeCell ref="L128:M130"/>
    <mergeCell ref="L88:M90"/>
    <mergeCell ref="K98:K100"/>
    <mergeCell ref="K108:K110"/>
    <mergeCell ref="L108:M110"/>
    <mergeCell ref="L59:M61"/>
    <mergeCell ref="O59:U61"/>
    <mergeCell ref="W49:AB51"/>
    <mergeCell ref="AS59:AZ61"/>
    <mergeCell ref="W68:AB70"/>
    <mergeCell ref="W88:AB90"/>
    <mergeCell ref="W118:AB120"/>
    <mergeCell ref="AO39:AP42"/>
    <mergeCell ref="AK8:BW12"/>
    <mergeCell ref="BI39:BO42"/>
    <mergeCell ref="W108:AB110"/>
    <mergeCell ref="BI118:BO120"/>
    <mergeCell ref="BA118:BE120"/>
    <mergeCell ref="BS46:BU50"/>
    <mergeCell ref="BI88:BO90"/>
    <mergeCell ref="BI59:BO61"/>
    <mergeCell ref="BI49:BO51"/>
    <mergeCell ref="AS68:AZ70"/>
    <mergeCell ref="BA88:BE90"/>
    <mergeCell ref="AO88:AP90"/>
    <mergeCell ref="BA39:BE42"/>
    <mergeCell ref="BA49:BE51"/>
    <mergeCell ref="BA59:BE61"/>
    <mergeCell ref="AE49:AK51"/>
    <mergeCell ref="AE39:AK42"/>
    <mergeCell ref="L181:M183"/>
    <mergeCell ref="AE189:AK191"/>
    <mergeCell ref="AS189:AZ191"/>
    <mergeCell ref="BA175:BE177"/>
    <mergeCell ref="BA181:BE183"/>
    <mergeCell ref="BI181:BO183"/>
    <mergeCell ref="BI174:BO176"/>
    <mergeCell ref="AT179:AY181"/>
    <mergeCell ref="AS182:AZ185"/>
    <mergeCell ref="O189:U191"/>
    <mergeCell ref="AO174:AP176"/>
    <mergeCell ref="AO181:AP183"/>
    <mergeCell ref="W189:AB191"/>
    <mergeCell ref="AT172:AY174"/>
    <mergeCell ref="AS175:AZ178"/>
    <mergeCell ref="W181:AB183"/>
    <mergeCell ref="O181:U183"/>
    <mergeCell ref="W174:AB176"/>
    <mergeCell ref="DL186:DS188"/>
    <mergeCell ref="DL190:DS192"/>
    <mergeCell ref="CA157:CI161"/>
    <mergeCell ref="CN157:CV161"/>
    <mergeCell ref="DL168:DS170"/>
    <mergeCell ref="DL172:DS175"/>
    <mergeCell ref="DL181:DS184"/>
    <mergeCell ref="DL177:DS180"/>
    <mergeCell ref="BI166:BO169"/>
    <mergeCell ref="A5:F8"/>
    <mergeCell ref="DH50:DL53"/>
    <mergeCell ref="DA50:DF53"/>
    <mergeCell ref="CW79:DC81"/>
    <mergeCell ref="CT50:CW53"/>
    <mergeCell ref="CS61:DC63"/>
    <mergeCell ref="CS65:DC67"/>
    <mergeCell ref="CS69:DC71"/>
    <mergeCell ref="CB26:DP48"/>
    <mergeCell ref="AE78:AK80"/>
    <mergeCell ref="K78:K80"/>
    <mergeCell ref="AO68:AP70"/>
    <mergeCell ref="AO78:AP80"/>
    <mergeCell ref="L39:M42"/>
    <mergeCell ref="L49:M51"/>
    <mergeCell ref="L68:M70"/>
    <mergeCell ref="CT11:CV13"/>
    <mergeCell ref="CS73:DC75"/>
    <mergeCell ref="CP50:CS53"/>
    <mergeCell ref="DN79:DP82"/>
    <mergeCell ref="U4:AE8"/>
    <mergeCell ref="DK79:DM82"/>
    <mergeCell ref="AO4:AS7"/>
    <mergeCell ref="DM50:DP53"/>
    <mergeCell ref="DJ144:DS146"/>
    <mergeCell ref="W39:AB42"/>
    <mergeCell ref="CW99:DC101"/>
    <mergeCell ref="CH50:CI53"/>
    <mergeCell ref="CD50:CG53"/>
    <mergeCell ref="L118:M120"/>
    <mergeCell ref="O117:U120"/>
    <mergeCell ref="AE88:AK90"/>
    <mergeCell ref="AS78:AZ80"/>
    <mergeCell ref="AS88:AZ90"/>
    <mergeCell ref="AS98:AZ100"/>
    <mergeCell ref="AS108:AZ110"/>
    <mergeCell ref="AE68:AK70"/>
    <mergeCell ref="BA98:BE100"/>
    <mergeCell ref="CL50:CO53"/>
    <mergeCell ref="AS49:AZ51"/>
    <mergeCell ref="AS39:AZ42"/>
    <mergeCell ref="AO49:AP51"/>
    <mergeCell ref="AO59:AP61"/>
    <mergeCell ref="AE98:AK100"/>
    <mergeCell ref="CW118:DC120"/>
    <mergeCell ref="BA108:BE110"/>
    <mergeCell ref="O39:U42"/>
    <mergeCell ref="W59:AB61"/>
    <mergeCell ref="DJ148:DS150"/>
    <mergeCell ref="DJ154:DS156"/>
    <mergeCell ref="DI159:DS161"/>
    <mergeCell ref="DJ163:DS166"/>
    <mergeCell ref="CS84:DC87"/>
    <mergeCell ref="CG11:CH13"/>
    <mergeCell ref="DJ61:DS63"/>
    <mergeCell ref="DJ65:DS67"/>
    <mergeCell ref="DJ69:DS71"/>
    <mergeCell ref="DI105:DQ107"/>
    <mergeCell ref="DI117:DQ119"/>
    <mergeCell ref="DI130:DQ132"/>
    <mergeCell ref="DH94:DQ97"/>
    <mergeCell ref="DJ139:DS143"/>
    <mergeCell ref="CW108:DC111"/>
    <mergeCell ref="CW133:DC135"/>
    <mergeCell ref="CW104:DC106"/>
    <mergeCell ref="CW113:DC115"/>
    <mergeCell ref="CS89:DC91"/>
    <mergeCell ref="CW94:DC96"/>
    <mergeCell ref="CW123:DC125"/>
    <mergeCell ref="CX50:CZ53"/>
    <mergeCell ref="CW128:DC130"/>
    <mergeCell ref="CS139:DC143"/>
  </mergeCells>
  <phoneticPr fontId="1"/>
  <pageMargins left="0.62992125984251968" right="0.23622047244094491" top="0.55118110236220474" bottom="0.15748031496062992"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59DF7-E8FD-45BC-B698-5CC4B1A498BF}">
  <sheetPr codeName="Sheet18">
    <tabColor rgb="FFFFFF00"/>
  </sheetPr>
  <dimension ref="A1:FK120"/>
  <sheetViews>
    <sheetView showGridLines="0" showRowColHeaders="0" zoomScale="55" zoomScaleNormal="55" zoomScaleSheetLayoutView="55" workbookViewId="0">
      <selection activeCell="EQ28" sqref="EQ28"/>
    </sheetView>
  </sheetViews>
  <sheetFormatPr defaultColWidth="2" defaultRowHeight="12" customHeight="1"/>
  <cols>
    <col min="1" max="1" width="6.375" style="26" customWidth="1"/>
    <col min="2" max="2" width="3.25" style="26" customWidth="1"/>
    <col min="3" max="3" width="2.75" style="26" customWidth="1"/>
    <col min="4" max="64" width="2.25" style="26" customWidth="1"/>
    <col min="65" max="65" width="2.5" style="26" customWidth="1"/>
    <col min="66" max="66" width="12" style="26" customWidth="1"/>
    <col min="67" max="67" width="4.5" style="26" customWidth="1"/>
    <col min="68" max="68" width="3.25" style="26" customWidth="1"/>
    <col min="69" max="69" width="2.75" style="26" customWidth="1"/>
    <col min="70" max="130" width="2.25" style="26" customWidth="1"/>
    <col min="131" max="131" width="2.5" style="26" customWidth="1"/>
    <col min="132" max="132" width="2" style="26" customWidth="1"/>
    <col min="133" max="16384" width="2" style="26"/>
  </cols>
  <sheetData>
    <row r="1" spans="1:131" ht="14.65" customHeight="1">
      <c r="A1" s="1203" t="s">
        <v>705</v>
      </c>
      <c r="B1" s="892" t="s">
        <v>163</v>
      </c>
      <c r="C1" s="892"/>
      <c r="D1" s="892"/>
      <c r="E1" s="892"/>
      <c r="F1" s="892"/>
      <c r="G1" s="892"/>
      <c r="H1" s="892"/>
      <c r="I1" s="892"/>
      <c r="J1" s="892"/>
      <c r="K1" s="892"/>
      <c r="L1" s="892"/>
      <c r="M1" s="892"/>
      <c r="N1" s="892"/>
      <c r="O1" s="892"/>
      <c r="P1" s="892"/>
      <c r="Q1" s="892"/>
      <c r="R1" s="892"/>
      <c r="S1" s="892"/>
      <c r="T1" s="892"/>
      <c r="U1" s="892"/>
      <c r="V1" s="892"/>
      <c r="W1" s="892"/>
      <c r="X1" s="892"/>
      <c r="Y1" s="892"/>
      <c r="Z1" s="892"/>
      <c r="AA1" s="892"/>
      <c r="AB1" s="892"/>
      <c r="AC1" s="892"/>
      <c r="AD1" s="892"/>
      <c r="AE1" s="892"/>
      <c r="AF1" s="892"/>
      <c r="AG1" s="892"/>
      <c r="AH1" s="892"/>
      <c r="AI1" s="892"/>
      <c r="AJ1" s="892"/>
      <c r="AK1" s="893"/>
      <c r="AL1" s="894" t="s">
        <v>97</v>
      </c>
      <c r="AM1" s="895"/>
      <c r="AN1" s="895"/>
      <c r="AO1" s="895"/>
      <c r="AP1" s="895"/>
      <c r="AQ1" s="895"/>
      <c r="AR1" s="895"/>
      <c r="AS1" s="896"/>
      <c r="AT1" s="331" t="s">
        <v>98</v>
      </c>
      <c r="AU1" s="332"/>
      <c r="AV1" s="332"/>
      <c r="AW1" s="332"/>
      <c r="AX1" s="332"/>
      <c r="AY1" s="332"/>
      <c r="AZ1" s="332"/>
      <c r="BA1" s="332"/>
      <c r="BB1" s="332"/>
      <c r="BC1" s="332"/>
      <c r="BD1" s="333"/>
      <c r="BE1" s="897" t="s">
        <v>163</v>
      </c>
      <c r="BF1" s="898"/>
      <c r="BG1" s="898"/>
      <c r="BH1" s="898"/>
      <c r="BI1" s="898"/>
      <c r="BJ1" s="898"/>
      <c r="BK1" s="898"/>
      <c r="BL1" s="898"/>
      <c r="BM1" s="899"/>
      <c r="BN1" s="1183"/>
      <c r="BO1" s="1188" t="str">
        <f>IF(ライセンス2!$D$8="ok",,"ＳＡＭＰＬＥ")</f>
        <v>ＳＡＭＰＬＥ</v>
      </c>
      <c r="BP1" s="1188"/>
      <c r="BQ1" s="1188"/>
      <c r="BR1" s="1188"/>
      <c r="BS1" s="1188"/>
      <c r="BT1" s="1188"/>
      <c r="BU1" s="1188"/>
      <c r="BV1" s="1188"/>
      <c r="BW1" s="1188"/>
      <c r="BX1" s="1188"/>
      <c r="BY1" s="1188"/>
      <c r="BZ1" s="1188"/>
      <c r="CA1" s="1188"/>
      <c r="CB1" s="1188"/>
      <c r="CC1" s="1188"/>
      <c r="CD1" s="1198" t="s">
        <v>704</v>
      </c>
      <c r="CE1" s="1198"/>
      <c r="CF1" s="1198"/>
      <c r="CG1" s="1198"/>
      <c r="CH1" s="1198"/>
      <c r="CI1" s="1198"/>
      <c r="CJ1" s="1198"/>
      <c r="CK1" s="1198"/>
      <c r="CL1" s="1198"/>
      <c r="CM1" s="1198"/>
      <c r="CN1" s="1198"/>
      <c r="CO1" s="1198"/>
      <c r="CP1" s="1198"/>
      <c r="CQ1" s="1198"/>
      <c r="CR1" s="47"/>
      <c r="CS1" s="47"/>
      <c r="CT1" s="1201" t="s">
        <v>174</v>
      </c>
      <c r="CU1" s="1201"/>
      <c r="CV1" s="1201"/>
      <c r="CW1" s="1201"/>
      <c r="CX1" s="1201"/>
      <c r="CY1" s="1201"/>
      <c r="CZ1" s="1201"/>
      <c r="DA1" s="1201"/>
      <c r="DB1" s="1201"/>
      <c r="DC1" s="1201"/>
      <c r="DD1" s="1201"/>
      <c r="DE1" s="1201"/>
      <c r="DF1" s="1201"/>
      <c r="DG1" s="1201"/>
      <c r="DH1" s="1201"/>
      <c r="DI1" s="1201"/>
      <c r="DJ1" s="1201"/>
      <c r="DK1" s="1201"/>
      <c r="DL1" s="1201"/>
      <c r="DM1" s="1201"/>
      <c r="DN1" s="1201"/>
      <c r="DO1" s="1201"/>
      <c r="DP1" s="1201"/>
      <c r="DQ1" s="1201"/>
      <c r="DR1" s="1201"/>
      <c r="DS1" s="47"/>
      <c r="DT1" s="47"/>
      <c r="DU1" s="47"/>
      <c r="DV1" s="47"/>
      <c r="DW1" s="47"/>
      <c r="DX1" s="47"/>
      <c r="DY1" s="47"/>
      <c r="DZ1" s="47"/>
      <c r="EA1" s="47"/>
    </row>
    <row r="2" spans="1:131" ht="22.9" customHeight="1">
      <c r="A2" s="1203"/>
      <c r="B2" s="900"/>
      <c r="C2" s="900"/>
      <c r="D2" s="901"/>
      <c r="E2" s="901"/>
      <c r="F2" s="901"/>
      <c r="G2" s="901"/>
      <c r="H2" s="902"/>
      <c r="I2" s="902"/>
      <c r="J2" s="901"/>
      <c r="K2" s="901"/>
      <c r="L2" s="901"/>
      <c r="M2" s="901"/>
      <c r="N2" s="901"/>
      <c r="O2" s="901"/>
      <c r="P2" s="901"/>
      <c r="Q2" s="901"/>
      <c r="R2" s="901"/>
      <c r="S2" s="901"/>
      <c r="T2" s="901"/>
      <c r="U2" s="901"/>
      <c r="V2" s="901"/>
      <c r="W2" s="901"/>
      <c r="X2" s="901"/>
      <c r="Y2" s="901"/>
      <c r="Z2" s="901"/>
      <c r="AA2" s="901"/>
      <c r="AB2" s="901"/>
      <c r="AC2" s="901"/>
      <c r="AD2" s="901"/>
      <c r="AE2" s="901"/>
      <c r="AF2" s="901"/>
      <c r="AG2" s="901"/>
      <c r="AH2" s="901"/>
      <c r="AI2" s="901"/>
      <c r="AJ2" s="901"/>
      <c r="AK2" s="903"/>
      <c r="AL2" s="904" t="str">
        <f>IF(ライセンス2!$D$8="ok",,"ＳＡＭＰＬＥ ")</f>
        <v xml:space="preserve">ＳＡＭＰＬＥ </v>
      </c>
      <c r="AM2" s="905"/>
      <c r="AN2" s="905"/>
      <c r="AO2" s="905"/>
      <c r="AP2" s="905"/>
      <c r="AQ2" s="905"/>
      <c r="AR2" s="905"/>
      <c r="AS2" s="906"/>
      <c r="AT2" s="334"/>
      <c r="AU2" s="335"/>
      <c r="AV2" s="335"/>
      <c r="AW2" s="335"/>
      <c r="AX2" s="335"/>
      <c r="AY2" s="335"/>
      <c r="AZ2" s="335"/>
      <c r="BA2" s="335"/>
      <c r="BB2" s="335"/>
      <c r="BC2" s="335"/>
      <c r="BD2" s="336"/>
      <c r="BE2" s="334"/>
      <c r="BF2" s="335"/>
      <c r="BG2" s="335"/>
      <c r="BH2" s="335"/>
      <c r="BI2" s="335"/>
      <c r="BJ2" s="335"/>
      <c r="BK2" s="335"/>
      <c r="BL2" s="335"/>
      <c r="BM2" s="336"/>
      <c r="BN2" s="1183"/>
      <c r="BO2" s="1188"/>
      <c r="BP2" s="1188"/>
      <c r="BQ2" s="1188"/>
      <c r="BR2" s="1188"/>
      <c r="BS2" s="1188"/>
      <c r="BT2" s="1188"/>
      <c r="BU2" s="1188"/>
      <c r="BV2" s="1188"/>
      <c r="BW2" s="1188"/>
      <c r="BX2" s="1188"/>
      <c r="BY2" s="1188"/>
      <c r="BZ2" s="1188"/>
      <c r="CA2" s="1188"/>
      <c r="CB2" s="1188"/>
      <c r="CC2" s="1188"/>
      <c r="CD2" s="1199"/>
      <c r="CE2" s="1199"/>
      <c r="CF2" s="1199"/>
      <c r="CG2" s="1199"/>
      <c r="CH2" s="1199"/>
      <c r="CI2" s="1199"/>
      <c r="CJ2" s="1199"/>
      <c r="CK2" s="1199"/>
      <c r="CL2" s="1199"/>
      <c r="CM2" s="1199"/>
      <c r="CN2" s="1199"/>
      <c r="CO2" s="1199"/>
      <c r="CP2" s="1199"/>
      <c r="CQ2" s="1199"/>
      <c r="CR2" s="48"/>
      <c r="CS2" s="48"/>
      <c r="CT2" s="1202"/>
      <c r="CU2" s="1202"/>
      <c r="CV2" s="1202"/>
      <c r="CW2" s="1202"/>
      <c r="CX2" s="1202"/>
      <c r="CY2" s="1202"/>
      <c r="CZ2" s="1202"/>
      <c r="DA2" s="1202"/>
      <c r="DB2" s="1202"/>
      <c r="DC2" s="1202"/>
      <c r="DD2" s="1202"/>
      <c r="DE2" s="1202"/>
      <c r="DF2" s="1202"/>
      <c r="DG2" s="1202"/>
      <c r="DH2" s="1202"/>
      <c r="DI2" s="1202"/>
      <c r="DJ2" s="1202"/>
      <c r="DK2" s="1202"/>
      <c r="DL2" s="1202"/>
      <c r="DM2" s="1202"/>
      <c r="DN2" s="1202"/>
      <c r="DO2" s="1202"/>
      <c r="DP2" s="1202"/>
      <c r="DQ2" s="1202"/>
      <c r="DR2" s="1202"/>
      <c r="DS2" s="47"/>
      <c r="DT2" s="47"/>
      <c r="DU2" s="47"/>
      <c r="DV2" s="47"/>
      <c r="DW2" s="47"/>
      <c r="DX2" s="47"/>
      <c r="DY2" s="47"/>
      <c r="DZ2" s="47"/>
      <c r="EA2" s="50"/>
    </row>
    <row r="3" spans="1:131" ht="18" customHeight="1">
      <c r="A3" s="723" t="s">
        <v>1352</v>
      </c>
      <c r="C3" s="621"/>
      <c r="D3" s="616"/>
      <c r="E3" s="617"/>
      <c r="F3" s="724" t="s">
        <v>1353</v>
      </c>
      <c r="G3" s="725"/>
      <c r="H3" s="740" t="s">
        <v>1373</v>
      </c>
      <c r="I3" s="741"/>
      <c r="J3" s="741"/>
      <c r="K3" s="741"/>
      <c r="L3" s="613"/>
      <c r="M3" s="613"/>
      <c r="N3" s="613"/>
      <c r="O3" s="613"/>
      <c r="P3" s="613"/>
      <c r="Q3" s="613"/>
      <c r="R3" s="613"/>
      <c r="S3" s="613"/>
      <c r="T3" s="613"/>
      <c r="U3" s="613"/>
      <c r="V3" s="613"/>
      <c r="W3" s="613"/>
      <c r="X3" s="613"/>
      <c r="Y3" s="613"/>
      <c r="Z3" s="613"/>
      <c r="AA3" s="613"/>
      <c r="AB3" s="613"/>
      <c r="AC3" s="613"/>
      <c r="AD3" s="613"/>
      <c r="AE3" s="613"/>
      <c r="AF3" s="613"/>
      <c r="AG3" s="613"/>
      <c r="AH3" s="613"/>
      <c r="AI3" s="613"/>
      <c r="AJ3" s="613"/>
      <c r="AK3" s="613"/>
      <c r="AL3" s="613"/>
      <c r="AM3" s="614"/>
      <c r="AN3" s="615"/>
      <c r="AO3" s="1186" t="s">
        <v>65</v>
      </c>
      <c r="AP3" s="1187"/>
      <c r="AQ3" s="1187"/>
      <c r="AR3" s="1187"/>
      <c r="AS3" s="1187"/>
      <c r="AT3" s="1187"/>
      <c r="AU3" s="1187"/>
      <c r="AV3" s="1184">
        <f>data2!$H$2</f>
        <v>0</v>
      </c>
      <c r="AW3" s="1184"/>
      <c r="AX3" s="1184"/>
      <c r="AY3" s="1184"/>
      <c r="AZ3" s="1184"/>
      <c r="BA3" s="1184"/>
      <c r="BB3" s="1184"/>
      <c r="BC3" s="1184"/>
      <c r="BD3" s="1184"/>
      <c r="BE3" s="1184"/>
      <c r="BF3" s="1184"/>
      <c r="BG3" s="1184"/>
      <c r="BH3" s="1184"/>
      <c r="BI3" s="1184"/>
      <c r="BJ3" s="1184"/>
      <c r="BK3" s="1184"/>
      <c r="BL3" s="1184"/>
      <c r="BM3" s="1185"/>
      <c r="BN3" s="1183"/>
      <c r="BO3" s="47"/>
      <c r="BP3" s="622"/>
      <c r="BQ3" s="616"/>
      <c r="BR3" s="616"/>
      <c r="BS3" s="617"/>
      <c r="BT3" s="724" t="s">
        <v>51</v>
      </c>
      <c r="BU3" s="725"/>
      <c r="BV3" s="1196" t="str">
        <f>IF(ライセンス2!$D$8="ok",data2!$K$2,"SAMPLE")</f>
        <v>SAMPLE</v>
      </c>
      <c r="BW3" s="1197"/>
      <c r="BX3" s="1197"/>
      <c r="BY3" s="1197"/>
      <c r="BZ3" s="1197"/>
      <c r="CA3" s="1197"/>
      <c r="CB3" s="1197"/>
      <c r="CC3" s="1197"/>
      <c r="CD3" s="1197"/>
      <c r="CE3" s="1197"/>
      <c r="CF3" s="1197"/>
      <c r="CG3" s="1197"/>
      <c r="CH3" s="1197"/>
      <c r="CI3" s="1197"/>
      <c r="CJ3" s="1197"/>
      <c r="CK3" s="1197"/>
      <c r="CL3" s="1197"/>
      <c r="CM3" s="1197"/>
      <c r="CN3" s="1197"/>
      <c r="CO3" s="1197"/>
      <c r="CP3" s="1197"/>
      <c r="CQ3" s="1197"/>
      <c r="CR3" s="1197"/>
      <c r="CS3" s="1197"/>
      <c r="CT3" s="1197"/>
      <c r="CU3" s="1197"/>
      <c r="CV3" s="1197"/>
      <c r="CW3" s="1197"/>
      <c r="CX3" s="1197"/>
      <c r="CY3" s="1197"/>
      <c r="CZ3" s="1197"/>
      <c r="DA3" s="1043"/>
      <c r="DB3" s="1044"/>
      <c r="DC3" s="1192" t="s">
        <v>65</v>
      </c>
      <c r="DD3" s="1193"/>
      <c r="DE3" s="1193"/>
      <c r="DF3" s="1193"/>
      <c r="DG3" s="1193"/>
      <c r="DH3" s="1193"/>
      <c r="DI3" s="1193"/>
      <c r="DJ3" s="1184">
        <f>data2!$H$2</f>
        <v>0</v>
      </c>
      <c r="DK3" s="1184"/>
      <c r="DL3" s="1184"/>
      <c r="DM3" s="1184"/>
      <c r="DN3" s="1184"/>
      <c r="DO3" s="1184"/>
      <c r="DP3" s="1184"/>
      <c r="DQ3" s="1184"/>
      <c r="DR3" s="1184"/>
      <c r="DS3" s="1184"/>
      <c r="DT3" s="1184"/>
      <c r="DU3" s="1184"/>
      <c r="DV3" s="1184"/>
      <c r="DW3" s="1184"/>
      <c r="DX3" s="1184"/>
      <c r="DY3" s="1184"/>
      <c r="DZ3" s="1184"/>
      <c r="EA3" s="1185"/>
    </row>
    <row r="4" spans="1:131" ht="35.25" customHeight="1">
      <c r="A4" s="723"/>
      <c r="B4" s="742" t="s">
        <v>1376</v>
      </c>
      <c r="C4" s="743"/>
      <c r="D4" s="743"/>
      <c r="E4" s="744"/>
      <c r="F4" s="726"/>
      <c r="G4" s="727"/>
      <c r="H4" s="736" t="str">
        <f>IF(ライセンス2!$D$8="ok",data2!$K$2,"SAMPLE")</f>
        <v>SAMPLE</v>
      </c>
      <c r="I4" s="737"/>
      <c r="J4" s="737"/>
      <c r="K4" s="737"/>
      <c r="L4" s="737"/>
      <c r="M4" s="737"/>
      <c r="N4" s="737"/>
      <c r="O4" s="737"/>
      <c r="P4" s="737"/>
      <c r="Q4" s="737"/>
      <c r="R4" s="737"/>
      <c r="S4" s="737"/>
      <c r="T4" s="737"/>
      <c r="U4" s="737"/>
      <c r="V4" s="737"/>
      <c r="W4" s="737"/>
      <c r="X4" s="737"/>
      <c r="Y4" s="737"/>
      <c r="Z4" s="737"/>
      <c r="AA4" s="737"/>
      <c r="AB4" s="737"/>
      <c r="AC4" s="737"/>
      <c r="AD4" s="737"/>
      <c r="AE4" s="737"/>
      <c r="AF4" s="737"/>
      <c r="AG4" s="737"/>
      <c r="AH4" s="737"/>
      <c r="AI4" s="737"/>
      <c r="AJ4" s="737"/>
      <c r="AK4" s="737"/>
      <c r="AL4" s="737"/>
      <c r="AM4" s="609"/>
      <c r="AN4" s="610"/>
      <c r="AO4" s="1186" t="s">
        <v>114</v>
      </c>
      <c r="AP4" s="1187"/>
      <c r="AQ4" s="1187"/>
      <c r="AR4" s="1187"/>
      <c r="AS4" s="1187"/>
      <c r="AT4" s="1187"/>
      <c r="AU4" s="1204"/>
      <c r="AV4" s="1205" t="str">
        <f>DBCS(data2!$L$2)</f>
        <v/>
      </c>
      <c r="AW4" s="987"/>
      <c r="AX4" s="987"/>
      <c r="AY4" s="987"/>
      <c r="AZ4" s="987"/>
      <c r="BA4" s="989"/>
      <c r="BB4" s="986" t="str">
        <f>DBCS(data2!$M$2)</f>
        <v/>
      </c>
      <c r="BC4" s="987"/>
      <c r="BD4" s="987"/>
      <c r="BE4" s="987"/>
      <c r="BF4" s="987"/>
      <c r="BG4" s="989"/>
      <c r="BH4" s="986" t="str">
        <f>DBCS(data2!$N$2)</f>
        <v/>
      </c>
      <c r="BI4" s="987"/>
      <c r="BJ4" s="987"/>
      <c r="BK4" s="987"/>
      <c r="BL4" s="987"/>
      <c r="BM4" s="988"/>
      <c r="BN4" s="1183"/>
      <c r="BO4" s="47"/>
      <c r="BP4" s="742" t="s">
        <v>1376</v>
      </c>
      <c r="BQ4" s="743"/>
      <c r="BR4" s="743"/>
      <c r="BS4" s="744"/>
      <c r="BT4" s="726"/>
      <c r="BU4" s="727"/>
      <c r="BV4" s="736"/>
      <c r="BW4" s="737"/>
      <c r="BX4" s="737"/>
      <c r="BY4" s="737"/>
      <c r="BZ4" s="737"/>
      <c r="CA4" s="737"/>
      <c r="CB4" s="737"/>
      <c r="CC4" s="737"/>
      <c r="CD4" s="737"/>
      <c r="CE4" s="737"/>
      <c r="CF4" s="737"/>
      <c r="CG4" s="737"/>
      <c r="CH4" s="737"/>
      <c r="CI4" s="737"/>
      <c r="CJ4" s="737"/>
      <c r="CK4" s="737"/>
      <c r="CL4" s="737"/>
      <c r="CM4" s="737"/>
      <c r="CN4" s="737"/>
      <c r="CO4" s="737"/>
      <c r="CP4" s="737"/>
      <c r="CQ4" s="737"/>
      <c r="CR4" s="737"/>
      <c r="CS4" s="737"/>
      <c r="CT4" s="737"/>
      <c r="CU4" s="737"/>
      <c r="CV4" s="737"/>
      <c r="CW4" s="737"/>
      <c r="CX4" s="737"/>
      <c r="CY4" s="737"/>
      <c r="CZ4" s="737"/>
      <c r="DA4" s="1206"/>
      <c r="DB4" s="1207"/>
      <c r="DC4" s="1189"/>
      <c r="DD4" s="1190"/>
      <c r="DE4" s="1190"/>
      <c r="DF4" s="1190"/>
      <c r="DG4" s="1190"/>
      <c r="DH4" s="1190"/>
      <c r="DI4" s="1190"/>
      <c r="DJ4" s="1190"/>
      <c r="DK4" s="1190"/>
      <c r="DL4" s="1190"/>
      <c r="DM4" s="1190"/>
      <c r="DN4" s="1190"/>
      <c r="DO4" s="1190"/>
      <c r="DP4" s="1190"/>
      <c r="DQ4" s="1190"/>
      <c r="DR4" s="1190"/>
      <c r="DS4" s="1190"/>
      <c r="DT4" s="1190"/>
      <c r="DU4" s="1190"/>
      <c r="DV4" s="1190"/>
      <c r="DW4" s="1190"/>
      <c r="DX4" s="1190"/>
      <c r="DY4" s="1190"/>
      <c r="DZ4" s="1190"/>
      <c r="EA4" s="1191"/>
    </row>
    <row r="5" spans="1:131" ht="29.25" customHeight="1">
      <c r="A5" s="723"/>
      <c r="B5" s="745" t="s">
        <v>1374</v>
      </c>
      <c r="C5" s="746"/>
      <c r="D5" s="746"/>
      <c r="E5" s="747"/>
      <c r="F5" s="726"/>
      <c r="G5" s="727"/>
      <c r="H5" s="736"/>
      <c r="I5" s="737"/>
      <c r="J5" s="737"/>
      <c r="K5" s="737"/>
      <c r="L5" s="737"/>
      <c r="M5" s="737"/>
      <c r="N5" s="737"/>
      <c r="O5" s="737"/>
      <c r="P5" s="737"/>
      <c r="Q5" s="737"/>
      <c r="R5" s="737"/>
      <c r="S5" s="737"/>
      <c r="T5" s="737"/>
      <c r="U5" s="737"/>
      <c r="V5" s="737"/>
      <c r="W5" s="737"/>
      <c r="X5" s="737"/>
      <c r="Y5" s="737"/>
      <c r="Z5" s="737"/>
      <c r="AA5" s="737"/>
      <c r="AB5" s="737"/>
      <c r="AC5" s="737"/>
      <c r="AD5" s="737"/>
      <c r="AE5" s="737"/>
      <c r="AF5" s="737"/>
      <c r="AG5" s="737"/>
      <c r="AH5" s="737"/>
      <c r="AI5" s="737"/>
      <c r="AJ5" s="737"/>
      <c r="AK5" s="737"/>
      <c r="AL5" s="737"/>
      <c r="AM5" s="609"/>
      <c r="AN5" s="610"/>
      <c r="AO5" s="1186" t="s">
        <v>154</v>
      </c>
      <c r="AP5" s="1187"/>
      <c r="AQ5" s="1187"/>
      <c r="AR5" s="1187"/>
      <c r="AS5" s="1187"/>
      <c r="AT5" s="1187"/>
      <c r="AU5" s="1187"/>
      <c r="AV5" s="1194">
        <f>data2!$G$2</f>
        <v>0</v>
      </c>
      <c r="AW5" s="1194"/>
      <c r="AX5" s="1194"/>
      <c r="AY5" s="1194"/>
      <c r="AZ5" s="1194"/>
      <c r="BA5" s="1194"/>
      <c r="BB5" s="1194"/>
      <c r="BC5" s="1194"/>
      <c r="BD5" s="1194"/>
      <c r="BE5" s="1194"/>
      <c r="BF5" s="1194"/>
      <c r="BG5" s="1194"/>
      <c r="BH5" s="1194"/>
      <c r="BI5" s="1194"/>
      <c r="BJ5" s="1194"/>
      <c r="BK5" s="1194"/>
      <c r="BL5" s="1194"/>
      <c r="BM5" s="1195"/>
      <c r="BN5" s="1183"/>
      <c r="BO5" s="47"/>
      <c r="BP5" s="745" t="s">
        <v>1374</v>
      </c>
      <c r="BQ5" s="746"/>
      <c r="BR5" s="746"/>
      <c r="BS5" s="747"/>
      <c r="BT5" s="726"/>
      <c r="BU5" s="727"/>
      <c r="BV5" s="736"/>
      <c r="BW5" s="737"/>
      <c r="BX5" s="737"/>
      <c r="BY5" s="737"/>
      <c r="BZ5" s="737"/>
      <c r="CA5" s="737"/>
      <c r="CB5" s="737"/>
      <c r="CC5" s="737"/>
      <c r="CD5" s="737"/>
      <c r="CE5" s="737"/>
      <c r="CF5" s="737"/>
      <c r="CG5" s="737"/>
      <c r="CH5" s="737"/>
      <c r="CI5" s="737"/>
      <c r="CJ5" s="737"/>
      <c r="CK5" s="737"/>
      <c r="CL5" s="737"/>
      <c r="CM5" s="737"/>
      <c r="CN5" s="737"/>
      <c r="CO5" s="737"/>
      <c r="CP5" s="737"/>
      <c r="CQ5" s="737"/>
      <c r="CR5" s="737"/>
      <c r="CS5" s="737"/>
      <c r="CT5" s="737"/>
      <c r="CU5" s="737"/>
      <c r="CV5" s="737"/>
      <c r="CW5" s="737"/>
      <c r="CX5" s="737"/>
      <c r="CY5" s="737"/>
      <c r="CZ5" s="737"/>
      <c r="DA5" s="1206"/>
      <c r="DB5" s="1207"/>
      <c r="DC5" s="1192" t="s">
        <v>154</v>
      </c>
      <c r="DD5" s="1193"/>
      <c r="DE5" s="1193"/>
      <c r="DF5" s="1193"/>
      <c r="DG5" s="1193"/>
      <c r="DH5" s="1193"/>
      <c r="DI5" s="1193"/>
      <c r="DJ5" s="1194">
        <f>data2!$G$2</f>
        <v>0</v>
      </c>
      <c r="DK5" s="1194"/>
      <c r="DL5" s="1194"/>
      <c r="DM5" s="1194"/>
      <c r="DN5" s="1194"/>
      <c r="DO5" s="1194"/>
      <c r="DP5" s="1194"/>
      <c r="DQ5" s="1194"/>
      <c r="DR5" s="1194"/>
      <c r="DS5" s="1194"/>
      <c r="DT5" s="1194"/>
      <c r="DU5" s="1194"/>
      <c r="DV5" s="1194"/>
      <c r="DW5" s="1194"/>
      <c r="DX5" s="1194"/>
      <c r="DY5" s="1194"/>
      <c r="DZ5" s="1194"/>
      <c r="EA5" s="1195"/>
    </row>
    <row r="6" spans="1:131" ht="22.5" customHeight="1">
      <c r="A6" s="723"/>
      <c r="B6" s="748" t="s">
        <v>1375</v>
      </c>
      <c r="C6" s="749"/>
      <c r="D6" s="749"/>
      <c r="E6" s="750"/>
      <c r="F6" s="726"/>
      <c r="G6" s="727"/>
      <c r="H6" s="736"/>
      <c r="I6" s="737"/>
      <c r="J6" s="737"/>
      <c r="K6" s="737"/>
      <c r="L6" s="737"/>
      <c r="M6" s="737"/>
      <c r="N6" s="737"/>
      <c r="O6" s="737"/>
      <c r="P6" s="737"/>
      <c r="Q6" s="737"/>
      <c r="R6" s="737"/>
      <c r="S6" s="737"/>
      <c r="T6" s="737"/>
      <c r="U6" s="737"/>
      <c r="V6" s="737"/>
      <c r="W6" s="737"/>
      <c r="X6" s="737"/>
      <c r="Y6" s="737"/>
      <c r="Z6" s="737"/>
      <c r="AA6" s="737"/>
      <c r="AB6" s="737"/>
      <c r="AC6" s="737"/>
      <c r="AD6" s="737"/>
      <c r="AE6" s="737"/>
      <c r="AF6" s="737"/>
      <c r="AG6" s="737"/>
      <c r="AH6" s="737"/>
      <c r="AI6" s="737"/>
      <c r="AJ6" s="737"/>
      <c r="AK6" s="737"/>
      <c r="AL6" s="737"/>
      <c r="AM6" s="609"/>
      <c r="AN6" s="610"/>
      <c r="AO6" s="1174" t="s">
        <v>135</v>
      </c>
      <c r="AP6" s="1175"/>
      <c r="AQ6" s="312" t="s">
        <v>136</v>
      </c>
      <c r="AR6" s="313"/>
      <c r="AS6" s="313"/>
      <c r="AT6" s="313"/>
      <c r="AU6" s="1178">
        <f>data2!$C$2</f>
        <v>0</v>
      </c>
      <c r="AV6" s="1178"/>
      <c r="AW6" s="1178"/>
      <c r="AX6" s="1178"/>
      <c r="AY6" s="1178"/>
      <c r="AZ6" s="1178"/>
      <c r="BA6" s="1178"/>
      <c r="BB6" s="1178"/>
      <c r="BC6" s="1178"/>
      <c r="BD6" s="1172">
        <f>data2!$D$2</f>
        <v>0</v>
      </c>
      <c r="BE6" s="1172"/>
      <c r="BF6" s="1172"/>
      <c r="BG6" s="1172"/>
      <c r="BH6" s="1172"/>
      <c r="BI6" s="1172"/>
      <c r="BJ6" s="1172"/>
      <c r="BK6" s="1172"/>
      <c r="BL6" s="1172"/>
      <c r="BM6" s="1173"/>
      <c r="BN6" s="1183"/>
      <c r="BO6" s="47"/>
      <c r="BP6" s="748" t="s">
        <v>1375</v>
      </c>
      <c r="BQ6" s="749"/>
      <c r="BR6" s="749"/>
      <c r="BS6" s="750"/>
      <c r="BT6" s="726"/>
      <c r="BU6" s="727"/>
      <c r="BV6" s="736"/>
      <c r="BW6" s="737"/>
      <c r="BX6" s="737"/>
      <c r="BY6" s="737"/>
      <c r="BZ6" s="737"/>
      <c r="CA6" s="737"/>
      <c r="CB6" s="737"/>
      <c r="CC6" s="737"/>
      <c r="CD6" s="737"/>
      <c r="CE6" s="737"/>
      <c r="CF6" s="737"/>
      <c r="CG6" s="737"/>
      <c r="CH6" s="737"/>
      <c r="CI6" s="737"/>
      <c r="CJ6" s="737"/>
      <c r="CK6" s="737"/>
      <c r="CL6" s="737"/>
      <c r="CM6" s="737"/>
      <c r="CN6" s="737"/>
      <c r="CO6" s="737"/>
      <c r="CP6" s="737"/>
      <c r="CQ6" s="737"/>
      <c r="CR6" s="737"/>
      <c r="CS6" s="737"/>
      <c r="CT6" s="737"/>
      <c r="CU6" s="737"/>
      <c r="CV6" s="737"/>
      <c r="CW6" s="737"/>
      <c r="CX6" s="737"/>
      <c r="CY6" s="737"/>
      <c r="CZ6" s="737"/>
      <c r="DA6" s="1206"/>
      <c r="DB6" s="1207"/>
      <c r="DC6" s="1174" t="s">
        <v>135</v>
      </c>
      <c r="DD6" s="1175"/>
      <c r="DE6" s="312" t="s">
        <v>136</v>
      </c>
      <c r="DF6" s="313"/>
      <c r="DG6" s="313"/>
      <c r="DH6" s="313"/>
      <c r="DI6" s="1178">
        <f>data2!$C$2</f>
        <v>0</v>
      </c>
      <c r="DJ6" s="1178"/>
      <c r="DK6" s="1178"/>
      <c r="DL6" s="1178"/>
      <c r="DM6" s="1178"/>
      <c r="DN6" s="1178"/>
      <c r="DO6" s="1178"/>
      <c r="DP6" s="1178"/>
      <c r="DQ6" s="1178"/>
      <c r="DR6" s="1172">
        <f>data2!$D$2</f>
        <v>0</v>
      </c>
      <c r="DS6" s="1172"/>
      <c r="DT6" s="1172"/>
      <c r="DU6" s="1172"/>
      <c r="DV6" s="1172"/>
      <c r="DW6" s="1172"/>
      <c r="DX6" s="1172"/>
      <c r="DY6" s="1172"/>
      <c r="DZ6" s="1172"/>
      <c r="EA6" s="1173"/>
    </row>
    <row r="7" spans="1:131" ht="30" customHeight="1">
      <c r="A7" s="723"/>
      <c r="B7" s="618"/>
      <c r="C7" s="619"/>
      <c r="D7" s="619"/>
      <c r="E7" s="620"/>
      <c r="F7" s="728"/>
      <c r="G7" s="729"/>
      <c r="H7" s="738"/>
      <c r="I7" s="739"/>
      <c r="J7" s="739"/>
      <c r="K7" s="739"/>
      <c r="L7" s="739"/>
      <c r="M7" s="739"/>
      <c r="N7" s="739"/>
      <c r="O7" s="739"/>
      <c r="P7" s="739"/>
      <c r="Q7" s="739"/>
      <c r="R7" s="739"/>
      <c r="S7" s="739"/>
      <c r="T7" s="739"/>
      <c r="U7" s="739"/>
      <c r="V7" s="739"/>
      <c r="W7" s="739"/>
      <c r="X7" s="739"/>
      <c r="Y7" s="739"/>
      <c r="Z7" s="739"/>
      <c r="AA7" s="739"/>
      <c r="AB7" s="739"/>
      <c r="AC7" s="739"/>
      <c r="AD7" s="739"/>
      <c r="AE7" s="739"/>
      <c r="AF7" s="739"/>
      <c r="AG7" s="739"/>
      <c r="AH7" s="739"/>
      <c r="AI7" s="739"/>
      <c r="AJ7" s="739"/>
      <c r="AK7" s="739"/>
      <c r="AL7" s="739"/>
      <c r="AM7" s="611"/>
      <c r="AN7" s="612"/>
      <c r="AO7" s="1176"/>
      <c r="AP7" s="1177"/>
      <c r="AQ7" s="314"/>
      <c r="AR7" s="314"/>
      <c r="AS7" s="314"/>
      <c r="AT7" s="1179">
        <f>data2!$E$2</f>
        <v>0</v>
      </c>
      <c r="AU7" s="1179"/>
      <c r="AV7" s="1179"/>
      <c r="AW7" s="1179"/>
      <c r="AX7" s="1179"/>
      <c r="AY7" s="1179"/>
      <c r="AZ7" s="1179"/>
      <c r="BA7" s="1179"/>
      <c r="BB7" s="1179"/>
      <c r="BC7" s="1179"/>
      <c r="BD7" s="1180">
        <f>data2!$F$2</f>
        <v>0</v>
      </c>
      <c r="BE7" s="1180"/>
      <c r="BF7" s="1180"/>
      <c r="BG7" s="1180"/>
      <c r="BH7" s="1180"/>
      <c r="BI7" s="1180"/>
      <c r="BJ7" s="1180"/>
      <c r="BK7" s="1180"/>
      <c r="BL7" s="1180"/>
      <c r="BM7" s="1181"/>
      <c r="BN7" s="1183"/>
      <c r="BO7" s="47"/>
      <c r="BP7" s="618"/>
      <c r="BQ7" s="619"/>
      <c r="BR7" s="619"/>
      <c r="BS7" s="620"/>
      <c r="BT7" s="726"/>
      <c r="BU7" s="727"/>
      <c r="BV7" s="738"/>
      <c r="BW7" s="739"/>
      <c r="BX7" s="739"/>
      <c r="BY7" s="739"/>
      <c r="BZ7" s="739"/>
      <c r="CA7" s="739"/>
      <c r="CB7" s="739"/>
      <c r="CC7" s="739"/>
      <c r="CD7" s="739"/>
      <c r="CE7" s="739"/>
      <c r="CF7" s="739"/>
      <c r="CG7" s="739"/>
      <c r="CH7" s="739"/>
      <c r="CI7" s="739"/>
      <c r="CJ7" s="739"/>
      <c r="CK7" s="739"/>
      <c r="CL7" s="739"/>
      <c r="CM7" s="739"/>
      <c r="CN7" s="739"/>
      <c r="CO7" s="739"/>
      <c r="CP7" s="739"/>
      <c r="CQ7" s="739"/>
      <c r="CR7" s="739"/>
      <c r="CS7" s="739"/>
      <c r="CT7" s="739"/>
      <c r="CU7" s="739"/>
      <c r="CV7" s="739"/>
      <c r="CW7" s="739"/>
      <c r="CX7" s="739"/>
      <c r="CY7" s="739"/>
      <c r="CZ7" s="739"/>
      <c r="DA7" s="1046"/>
      <c r="DB7" s="1047"/>
      <c r="DC7" s="1176"/>
      <c r="DD7" s="1177"/>
      <c r="DE7" s="314"/>
      <c r="DF7" s="314"/>
      <c r="DG7" s="314"/>
      <c r="DH7" s="1182">
        <f>data2!$E$2</f>
        <v>0</v>
      </c>
      <c r="DI7" s="1179"/>
      <c r="DJ7" s="1179"/>
      <c r="DK7" s="1179"/>
      <c r="DL7" s="1179"/>
      <c r="DM7" s="1179"/>
      <c r="DN7" s="1179"/>
      <c r="DO7" s="1179"/>
      <c r="DP7" s="1179"/>
      <c r="DQ7" s="1179"/>
      <c r="DR7" s="1180">
        <f>data2!$F$2</f>
        <v>0</v>
      </c>
      <c r="DS7" s="1180"/>
      <c r="DT7" s="1180"/>
      <c r="DU7" s="1180"/>
      <c r="DV7" s="1180"/>
      <c r="DW7" s="1180"/>
      <c r="DX7" s="1180"/>
      <c r="DY7" s="1180"/>
      <c r="DZ7" s="1180"/>
      <c r="EA7" s="1181"/>
    </row>
    <row r="8" spans="1:131" ht="24" customHeight="1">
      <c r="A8" s="723"/>
      <c r="B8" s="751" t="s">
        <v>93</v>
      </c>
      <c r="C8" s="752"/>
      <c r="D8" s="752"/>
      <c r="E8" s="752"/>
      <c r="F8" s="752"/>
      <c r="G8" s="752"/>
      <c r="H8" s="752"/>
      <c r="I8" s="752"/>
      <c r="J8" s="752"/>
      <c r="K8" s="752"/>
      <c r="L8" s="752"/>
      <c r="M8" s="753"/>
      <c r="N8" s="751" t="s">
        <v>94</v>
      </c>
      <c r="O8" s="752"/>
      <c r="P8" s="752"/>
      <c r="Q8" s="752"/>
      <c r="R8" s="752"/>
      <c r="S8" s="752"/>
      <c r="T8" s="752"/>
      <c r="U8" s="752"/>
      <c r="V8" s="752"/>
      <c r="W8" s="752"/>
      <c r="X8" s="752"/>
      <c r="Y8" s="752"/>
      <c r="Z8" s="753"/>
      <c r="AA8" s="1013" t="s">
        <v>1354</v>
      </c>
      <c r="AB8" s="1014"/>
      <c r="AC8" s="1014"/>
      <c r="AD8" s="1014"/>
      <c r="AE8" s="1014"/>
      <c r="AF8" s="1014"/>
      <c r="AG8" s="1014"/>
      <c r="AH8" s="1014"/>
      <c r="AI8" s="1014"/>
      <c r="AJ8" s="1014"/>
      <c r="AK8" s="1014"/>
      <c r="AL8" s="1014"/>
      <c r="AM8" s="1015"/>
      <c r="AN8" s="751" t="s">
        <v>53</v>
      </c>
      <c r="AO8" s="752"/>
      <c r="AP8" s="752"/>
      <c r="AQ8" s="752"/>
      <c r="AR8" s="752"/>
      <c r="AS8" s="752"/>
      <c r="AT8" s="752"/>
      <c r="AU8" s="752"/>
      <c r="AV8" s="752"/>
      <c r="AW8" s="752"/>
      <c r="AX8" s="752"/>
      <c r="AY8" s="752"/>
      <c r="AZ8" s="753"/>
      <c r="BA8" s="751" t="s">
        <v>96</v>
      </c>
      <c r="BB8" s="752"/>
      <c r="BC8" s="752"/>
      <c r="BD8" s="752"/>
      <c r="BE8" s="752"/>
      <c r="BF8" s="752"/>
      <c r="BG8" s="752"/>
      <c r="BH8" s="752"/>
      <c r="BI8" s="752"/>
      <c r="BJ8" s="752"/>
      <c r="BK8" s="752"/>
      <c r="BL8" s="752"/>
      <c r="BM8" s="753"/>
      <c r="BN8" s="316"/>
      <c r="BO8" s="47"/>
      <c r="BP8" s="751" t="s">
        <v>93</v>
      </c>
      <c r="BQ8" s="752"/>
      <c r="BR8" s="752"/>
      <c r="BS8" s="752"/>
      <c r="BT8" s="752"/>
      <c r="BU8" s="752"/>
      <c r="BV8" s="752"/>
      <c r="BW8" s="752"/>
      <c r="BX8" s="752"/>
      <c r="BY8" s="752"/>
      <c r="BZ8" s="752"/>
      <c r="CA8" s="753"/>
      <c r="CB8" s="751" t="s">
        <v>94</v>
      </c>
      <c r="CC8" s="752"/>
      <c r="CD8" s="752"/>
      <c r="CE8" s="752"/>
      <c r="CF8" s="752"/>
      <c r="CG8" s="752"/>
      <c r="CH8" s="752"/>
      <c r="CI8" s="752"/>
      <c r="CJ8" s="752"/>
      <c r="CK8" s="752"/>
      <c r="CL8" s="752"/>
      <c r="CM8" s="752"/>
      <c r="CN8" s="753"/>
      <c r="CO8" s="1013" t="s">
        <v>1354</v>
      </c>
      <c r="CP8" s="1014"/>
      <c r="CQ8" s="1014"/>
      <c r="CR8" s="1014"/>
      <c r="CS8" s="1014"/>
      <c r="CT8" s="1014"/>
      <c r="CU8" s="1014"/>
      <c r="CV8" s="1014"/>
      <c r="CW8" s="1014"/>
      <c r="CX8" s="1014"/>
      <c r="CY8" s="1014"/>
      <c r="CZ8" s="1014"/>
      <c r="DA8" s="1015"/>
      <c r="DB8" s="751" t="s">
        <v>53</v>
      </c>
      <c r="DC8" s="752"/>
      <c r="DD8" s="752"/>
      <c r="DE8" s="752"/>
      <c r="DF8" s="752"/>
      <c r="DG8" s="752"/>
      <c r="DH8" s="752"/>
      <c r="DI8" s="752"/>
      <c r="DJ8" s="752"/>
      <c r="DK8" s="752"/>
      <c r="DL8" s="752"/>
      <c r="DM8" s="752"/>
      <c r="DN8" s="753"/>
      <c r="DO8" s="751" t="s">
        <v>96</v>
      </c>
      <c r="DP8" s="752"/>
      <c r="DQ8" s="752"/>
      <c r="DR8" s="752"/>
      <c r="DS8" s="752"/>
      <c r="DT8" s="752"/>
      <c r="DU8" s="752"/>
      <c r="DV8" s="752"/>
      <c r="DW8" s="752"/>
      <c r="DX8" s="752"/>
      <c r="DY8" s="752"/>
      <c r="DZ8" s="752"/>
      <c r="EA8" s="753"/>
    </row>
    <row r="9" spans="1:131" ht="19.5" customHeight="1">
      <c r="A9" s="723"/>
      <c r="B9" s="1169" t="str">
        <f>data2!$R$2</f>
        <v>給料</v>
      </c>
      <c r="C9" s="1170"/>
      <c r="D9" s="1170"/>
      <c r="E9" s="1170"/>
      <c r="F9" s="1170"/>
      <c r="G9" s="1170"/>
      <c r="H9" s="1170"/>
      <c r="I9" s="1170"/>
      <c r="J9" s="1170"/>
      <c r="K9" s="1170"/>
      <c r="L9" s="1170"/>
      <c r="M9" s="1171"/>
      <c r="N9" s="63" t="s">
        <v>54</v>
      </c>
      <c r="O9" s="64"/>
      <c r="P9" s="64"/>
      <c r="Q9" s="64"/>
      <c r="R9" s="64"/>
      <c r="S9" s="64"/>
      <c r="T9" s="64"/>
      <c r="U9" s="64"/>
      <c r="V9" s="64"/>
      <c r="W9" s="64"/>
      <c r="X9" s="64"/>
      <c r="Y9" s="64"/>
      <c r="Z9" s="65" t="s">
        <v>0</v>
      </c>
      <c r="AA9" s="66"/>
      <c r="AB9" s="64"/>
      <c r="AC9" s="64"/>
      <c r="AD9" s="64"/>
      <c r="AE9" s="64"/>
      <c r="AF9" s="64"/>
      <c r="AG9" s="64"/>
      <c r="AH9" s="64"/>
      <c r="AI9" s="64"/>
      <c r="AJ9" s="64"/>
      <c r="AK9" s="64"/>
      <c r="AL9" s="64"/>
      <c r="AM9" s="65" t="s">
        <v>0</v>
      </c>
      <c r="AN9" s="67"/>
      <c r="AO9" s="68"/>
      <c r="AP9" s="68"/>
      <c r="AQ9" s="68"/>
      <c r="AR9" s="68"/>
      <c r="AS9" s="68"/>
      <c r="AT9" s="68"/>
      <c r="AU9" s="68"/>
      <c r="AV9" s="68"/>
      <c r="AW9" s="68"/>
      <c r="AX9" s="68"/>
      <c r="AY9" s="68"/>
      <c r="AZ9" s="65" t="s">
        <v>0</v>
      </c>
      <c r="BA9" s="63" t="s">
        <v>54</v>
      </c>
      <c r="BB9" s="68"/>
      <c r="BC9" s="68"/>
      <c r="BD9" s="68"/>
      <c r="BE9" s="68"/>
      <c r="BF9" s="68"/>
      <c r="BG9" s="68"/>
      <c r="BH9" s="68"/>
      <c r="BI9" s="68"/>
      <c r="BJ9" s="68"/>
      <c r="BK9" s="68"/>
      <c r="BL9" s="68"/>
      <c r="BM9" s="65" t="s">
        <v>0</v>
      </c>
      <c r="BN9" s="317"/>
      <c r="BO9" s="47"/>
      <c r="BP9" s="1169" t="str">
        <f>data2!$R$2</f>
        <v>給料</v>
      </c>
      <c r="BQ9" s="1170"/>
      <c r="BR9" s="1170"/>
      <c r="BS9" s="1170"/>
      <c r="BT9" s="1170"/>
      <c r="BU9" s="1170"/>
      <c r="BV9" s="1170"/>
      <c r="BW9" s="1170"/>
      <c r="BX9" s="1170"/>
      <c r="BY9" s="1170"/>
      <c r="BZ9" s="1170"/>
      <c r="CA9" s="1171"/>
      <c r="CB9" s="63" t="s">
        <v>54</v>
      </c>
      <c r="CC9" s="64"/>
      <c r="CD9" s="64"/>
      <c r="CE9" s="64"/>
      <c r="CF9" s="64"/>
      <c r="CG9" s="64"/>
      <c r="CH9" s="64"/>
      <c r="CI9" s="64"/>
      <c r="CJ9" s="64"/>
      <c r="CK9" s="64"/>
      <c r="CL9" s="64"/>
      <c r="CM9" s="64"/>
      <c r="CN9" s="65" t="s">
        <v>0</v>
      </c>
      <c r="CO9" s="66"/>
      <c r="CP9" s="64"/>
      <c r="CQ9" s="64"/>
      <c r="CR9" s="64"/>
      <c r="CS9" s="64"/>
      <c r="CT9" s="64"/>
      <c r="CU9" s="64"/>
      <c r="CV9" s="64"/>
      <c r="CW9" s="64"/>
      <c r="CX9" s="64"/>
      <c r="CY9" s="64"/>
      <c r="CZ9" s="64"/>
      <c r="DA9" s="65" t="s">
        <v>0</v>
      </c>
      <c r="DB9" s="67"/>
      <c r="DC9" s="68"/>
      <c r="DD9" s="68"/>
      <c r="DE9" s="68"/>
      <c r="DF9" s="68"/>
      <c r="DG9" s="68"/>
      <c r="DH9" s="68"/>
      <c r="DI9" s="68"/>
      <c r="DJ9" s="68"/>
      <c r="DK9" s="68"/>
      <c r="DL9" s="68"/>
      <c r="DM9" s="68"/>
      <c r="DN9" s="65" t="s">
        <v>0</v>
      </c>
      <c r="DO9" s="63" t="s">
        <v>54</v>
      </c>
      <c r="DP9" s="68"/>
      <c r="DQ9" s="68"/>
      <c r="DR9" s="68"/>
      <c r="DS9" s="68"/>
      <c r="DT9" s="68"/>
      <c r="DU9" s="68"/>
      <c r="DV9" s="68"/>
      <c r="DW9" s="68"/>
      <c r="DX9" s="68"/>
      <c r="DY9" s="68"/>
      <c r="DZ9" s="68"/>
      <c r="EA9" s="65" t="s">
        <v>0</v>
      </c>
    </row>
    <row r="10" spans="1:131" ht="28.5" customHeight="1">
      <c r="A10" s="723"/>
      <c r="B10" s="851"/>
      <c r="C10" s="852"/>
      <c r="D10" s="852"/>
      <c r="E10" s="852"/>
      <c r="F10" s="852"/>
      <c r="G10" s="852"/>
      <c r="H10" s="852"/>
      <c r="I10" s="852"/>
      <c r="J10" s="852"/>
      <c r="K10" s="852"/>
      <c r="L10" s="852"/>
      <c r="M10" s="853"/>
      <c r="N10" s="730">
        <f>data5!$D$2</f>
        <v>0</v>
      </c>
      <c r="O10" s="731"/>
      <c r="P10" s="731"/>
      <c r="Q10" s="731"/>
      <c r="R10" s="731"/>
      <c r="S10" s="731"/>
      <c r="T10" s="731"/>
      <c r="U10" s="731"/>
      <c r="V10" s="731"/>
      <c r="W10" s="731"/>
      <c r="X10" s="731"/>
      <c r="Y10" s="731"/>
      <c r="Z10" s="732"/>
      <c r="AA10" s="733">
        <f>IF(data2!$B$2="要",data5!$AD$2,"")</f>
        <v>0</v>
      </c>
      <c r="AB10" s="734"/>
      <c r="AC10" s="734"/>
      <c r="AD10" s="734"/>
      <c r="AE10" s="734"/>
      <c r="AF10" s="734"/>
      <c r="AG10" s="734"/>
      <c r="AH10" s="734"/>
      <c r="AI10" s="734"/>
      <c r="AJ10" s="734"/>
      <c r="AK10" s="734"/>
      <c r="AL10" s="734"/>
      <c r="AM10" s="735"/>
      <c r="AN10" s="730">
        <f>IF(data2!$B$2="要",data5!$Q$2,"")</f>
        <v>1040000</v>
      </c>
      <c r="AO10" s="731"/>
      <c r="AP10" s="731"/>
      <c r="AQ10" s="731"/>
      <c r="AR10" s="731"/>
      <c r="AS10" s="731"/>
      <c r="AT10" s="731"/>
      <c r="AU10" s="731"/>
      <c r="AV10" s="731"/>
      <c r="AW10" s="731"/>
      <c r="AX10" s="731"/>
      <c r="AY10" s="731"/>
      <c r="AZ10" s="732"/>
      <c r="BA10" s="730" t="str">
        <f>IF(ライセンス2!$D$8="ok",IF(IF(data2!$B$2="否",data5!$U$2,data5!$Y$2)=0,"0",IF(data2!$B$2="否",data5!$U$2,data5!$Y$2)),"SAMPLE")</f>
        <v>SAMPLE</v>
      </c>
      <c r="BB10" s="731"/>
      <c r="BC10" s="731"/>
      <c r="BD10" s="731"/>
      <c r="BE10" s="731"/>
      <c r="BF10" s="731"/>
      <c r="BG10" s="731"/>
      <c r="BH10" s="731"/>
      <c r="BI10" s="731"/>
      <c r="BJ10" s="731"/>
      <c r="BK10" s="731"/>
      <c r="BL10" s="731"/>
      <c r="BM10" s="732"/>
      <c r="BN10" s="318"/>
      <c r="BO10" s="47"/>
      <c r="BP10" s="851"/>
      <c r="BQ10" s="852"/>
      <c r="BR10" s="852"/>
      <c r="BS10" s="852"/>
      <c r="BT10" s="852"/>
      <c r="BU10" s="852"/>
      <c r="BV10" s="852"/>
      <c r="BW10" s="852"/>
      <c r="BX10" s="852"/>
      <c r="BY10" s="852"/>
      <c r="BZ10" s="852"/>
      <c r="CA10" s="853"/>
      <c r="CB10" s="730">
        <f>data5!$D$2</f>
        <v>0</v>
      </c>
      <c r="CC10" s="731"/>
      <c r="CD10" s="731"/>
      <c r="CE10" s="731"/>
      <c r="CF10" s="731"/>
      <c r="CG10" s="731"/>
      <c r="CH10" s="731"/>
      <c r="CI10" s="731"/>
      <c r="CJ10" s="731"/>
      <c r="CK10" s="731"/>
      <c r="CL10" s="731"/>
      <c r="CM10" s="731"/>
      <c r="CN10" s="732"/>
      <c r="CO10" s="733">
        <f>IF(data2!$B$2="要",data5!$AD$2,"")</f>
        <v>0</v>
      </c>
      <c r="CP10" s="734"/>
      <c r="CQ10" s="734"/>
      <c r="CR10" s="734"/>
      <c r="CS10" s="734"/>
      <c r="CT10" s="734"/>
      <c r="CU10" s="734"/>
      <c r="CV10" s="734"/>
      <c r="CW10" s="734"/>
      <c r="CX10" s="734"/>
      <c r="CY10" s="734"/>
      <c r="CZ10" s="734"/>
      <c r="DA10" s="735"/>
      <c r="DB10" s="730">
        <f>IF(data2!$B$2="要",data5!$Q$2,"")</f>
        <v>1040000</v>
      </c>
      <c r="DC10" s="731"/>
      <c r="DD10" s="731"/>
      <c r="DE10" s="731"/>
      <c r="DF10" s="731"/>
      <c r="DG10" s="731"/>
      <c r="DH10" s="731"/>
      <c r="DI10" s="731"/>
      <c r="DJ10" s="731"/>
      <c r="DK10" s="731"/>
      <c r="DL10" s="731"/>
      <c r="DM10" s="731"/>
      <c r="DN10" s="732"/>
      <c r="DO10" s="730" t="str">
        <f>IF(ライセンス2!$D$8="ok",IF(IF(data2!$B$2="否",data5!$U$2,data5!$Y$2)=0,"0",IF(data2!$B$2="否",data5!$U$2,data5!$Y$2)),"SAMPLE")</f>
        <v>SAMPLE</v>
      </c>
      <c r="DP10" s="731"/>
      <c r="DQ10" s="731"/>
      <c r="DR10" s="731"/>
      <c r="DS10" s="731"/>
      <c r="DT10" s="731"/>
      <c r="DU10" s="731"/>
      <c r="DV10" s="731"/>
      <c r="DW10" s="731"/>
      <c r="DX10" s="731"/>
      <c r="DY10" s="731"/>
      <c r="DZ10" s="731"/>
      <c r="EA10" s="732"/>
    </row>
    <row r="11" spans="1:131" ht="19.5" customHeight="1">
      <c r="A11" s="723"/>
      <c r="B11" s="805" t="s">
        <v>1355</v>
      </c>
      <c r="C11" s="806"/>
      <c r="D11" s="806"/>
      <c r="E11" s="806"/>
      <c r="F11" s="806"/>
      <c r="G11" s="806"/>
      <c r="H11" s="806"/>
      <c r="I11" s="806"/>
      <c r="J11" s="806"/>
      <c r="K11" s="807" t="s">
        <v>1356</v>
      </c>
      <c r="L11" s="808"/>
      <c r="M11" s="808"/>
      <c r="N11" s="808"/>
      <c r="O11" s="808"/>
      <c r="P11" s="808"/>
      <c r="Q11" s="808"/>
      <c r="R11" s="808"/>
      <c r="S11" s="809"/>
      <c r="T11" s="816" t="s">
        <v>1357</v>
      </c>
      <c r="U11" s="817"/>
      <c r="V11" s="817"/>
      <c r="W11" s="817"/>
      <c r="X11" s="817"/>
      <c r="Y11" s="817"/>
      <c r="Z11" s="817"/>
      <c r="AA11" s="817"/>
      <c r="AB11" s="817"/>
      <c r="AC11" s="817"/>
      <c r="AD11" s="817"/>
      <c r="AE11" s="817"/>
      <c r="AF11" s="817"/>
      <c r="AG11" s="817"/>
      <c r="AH11" s="817"/>
      <c r="AI11" s="817"/>
      <c r="AJ11" s="817"/>
      <c r="AK11" s="817"/>
      <c r="AL11" s="817"/>
      <c r="AM11" s="817"/>
      <c r="AN11" s="817"/>
      <c r="AO11" s="817"/>
      <c r="AP11" s="817"/>
      <c r="AQ11" s="817"/>
      <c r="AR11" s="817"/>
      <c r="AS11" s="817"/>
      <c r="AT11" s="818"/>
      <c r="AU11" s="754" t="s">
        <v>121</v>
      </c>
      <c r="AV11" s="754"/>
      <c r="AW11" s="754"/>
      <c r="AX11" s="754"/>
      <c r="AY11" s="755" t="s">
        <v>1359</v>
      </c>
      <c r="AZ11" s="756"/>
      <c r="BA11" s="756"/>
      <c r="BB11" s="756"/>
      <c r="BC11" s="756"/>
      <c r="BD11" s="756"/>
      <c r="BE11" s="756"/>
      <c r="BF11" s="756"/>
      <c r="BG11" s="756"/>
      <c r="BH11" s="756"/>
      <c r="BI11" s="757"/>
      <c r="BJ11" s="1162" t="s">
        <v>120</v>
      </c>
      <c r="BK11" s="1162"/>
      <c r="BL11" s="1162"/>
      <c r="BM11" s="1163"/>
      <c r="BN11" s="47"/>
      <c r="BO11" s="47"/>
      <c r="BP11" s="805" t="s">
        <v>1355</v>
      </c>
      <c r="BQ11" s="806"/>
      <c r="BR11" s="806"/>
      <c r="BS11" s="806"/>
      <c r="BT11" s="806"/>
      <c r="BU11" s="806"/>
      <c r="BV11" s="806"/>
      <c r="BW11" s="806"/>
      <c r="BX11" s="806"/>
      <c r="BY11" s="807" t="s">
        <v>1356</v>
      </c>
      <c r="BZ11" s="808"/>
      <c r="CA11" s="808"/>
      <c r="CB11" s="808"/>
      <c r="CC11" s="808"/>
      <c r="CD11" s="808"/>
      <c r="CE11" s="808"/>
      <c r="CF11" s="808"/>
      <c r="CG11" s="809"/>
      <c r="CH11" s="816" t="s">
        <v>1357</v>
      </c>
      <c r="CI11" s="817"/>
      <c r="CJ11" s="817"/>
      <c r="CK11" s="817"/>
      <c r="CL11" s="817"/>
      <c r="CM11" s="817"/>
      <c r="CN11" s="817"/>
      <c r="CO11" s="817"/>
      <c r="CP11" s="817"/>
      <c r="CQ11" s="817"/>
      <c r="CR11" s="817"/>
      <c r="CS11" s="817"/>
      <c r="CT11" s="817"/>
      <c r="CU11" s="817"/>
      <c r="CV11" s="817"/>
      <c r="CW11" s="817"/>
      <c r="CX11" s="817"/>
      <c r="CY11" s="817"/>
      <c r="CZ11" s="817"/>
      <c r="DA11" s="817"/>
      <c r="DB11" s="817"/>
      <c r="DC11" s="817"/>
      <c r="DD11" s="817"/>
      <c r="DE11" s="817"/>
      <c r="DF11" s="817"/>
      <c r="DG11" s="817"/>
      <c r="DH11" s="818"/>
      <c r="DI11" s="754" t="s">
        <v>121</v>
      </c>
      <c r="DJ11" s="754"/>
      <c r="DK11" s="754"/>
      <c r="DL11" s="754"/>
      <c r="DM11" s="755" t="s">
        <v>1359</v>
      </c>
      <c r="DN11" s="756"/>
      <c r="DO11" s="756"/>
      <c r="DP11" s="756"/>
      <c r="DQ11" s="756"/>
      <c r="DR11" s="756"/>
      <c r="DS11" s="756"/>
      <c r="DT11" s="756"/>
      <c r="DU11" s="756"/>
      <c r="DV11" s="756"/>
      <c r="DW11" s="757"/>
      <c r="DX11" s="1162" t="s">
        <v>120</v>
      </c>
      <c r="DY11" s="1162"/>
      <c r="DZ11" s="1162"/>
      <c r="EA11" s="1163"/>
    </row>
    <row r="12" spans="1:131" ht="13.5" customHeight="1">
      <c r="A12" s="723"/>
      <c r="B12" s="761" t="s">
        <v>153</v>
      </c>
      <c r="C12" s="762"/>
      <c r="D12" s="762"/>
      <c r="E12" s="762"/>
      <c r="F12" s="762"/>
      <c r="G12" s="762"/>
      <c r="H12" s="765" t="s">
        <v>4</v>
      </c>
      <c r="I12" s="765"/>
      <c r="J12" s="765"/>
      <c r="K12" s="810"/>
      <c r="L12" s="811"/>
      <c r="M12" s="811"/>
      <c r="N12" s="811"/>
      <c r="O12" s="811"/>
      <c r="P12" s="811"/>
      <c r="Q12" s="811"/>
      <c r="R12" s="811"/>
      <c r="S12" s="812"/>
      <c r="T12" s="766" t="s">
        <v>1358</v>
      </c>
      <c r="U12" s="767"/>
      <c r="V12" s="767"/>
      <c r="W12" s="767"/>
      <c r="X12" s="767"/>
      <c r="Y12" s="767"/>
      <c r="Z12" s="767"/>
      <c r="AA12" s="767"/>
      <c r="AB12" s="767"/>
      <c r="AC12" s="767"/>
      <c r="AD12" s="767"/>
      <c r="AE12" s="767"/>
      <c r="AF12" s="767"/>
      <c r="AG12" s="767"/>
      <c r="AH12" s="767"/>
      <c r="AI12" s="767"/>
      <c r="AJ12" s="767"/>
      <c r="AK12" s="767"/>
      <c r="AL12" s="767"/>
      <c r="AM12" s="767"/>
      <c r="AN12" s="767"/>
      <c r="AO12" s="767"/>
      <c r="AP12" s="767"/>
      <c r="AQ12" s="767"/>
      <c r="AR12" s="767"/>
      <c r="AS12" s="767"/>
      <c r="AT12" s="768"/>
      <c r="AU12" s="754"/>
      <c r="AV12" s="754"/>
      <c r="AW12" s="754"/>
      <c r="AX12" s="754"/>
      <c r="AY12" s="758"/>
      <c r="AZ12" s="759"/>
      <c r="BA12" s="759"/>
      <c r="BB12" s="759"/>
      <c r="BC12" s="759"/>
      <c r="BD12" s="759"/>
      <c r="BE12" s="759"/>
      <c r="BF12" s="759"/>
      <c r="BG12" s="759"/>
      <c r="BH12" s="759"/>
      <c r="BI12" s="760"/>
      <c r="BJ12" s="1164"/>
      <c r="BK12" s="1164"/>
      <c r="BL12" s="1164"/>
      <c r="BM12" s="1165"/>
      <c r="BN12" s="47"/>
      <c r="BO12" s="47"/>
      <c r="BP12" s="761" t="s">
        <v>153</v>
      </c>
      <c r="BQ12" s="762"/>
      <c r="BR12" s="762"/>
      <c r="BS12" s="762"/>
      <c r="BT12" s="762"/>
      <c r="BU12" s="762"/>
      <c r="BV12" s="765" t="s">
        <v>4</v>
      </c>
      <c r="BW12" s="765"/>
      <c r="BX12" s="765"/>
      <c r="BY12" s="810"/>
      <c r="BZ12" s="811"/>
      <c r="CA12" s="811"/>
      <c r="CB12" s="811"/>
      <c r="CC12" s="811"/>
      <c r="CD12" s="811"/>
      <c r="CE12" s="811"/>
      <c r="CF12" s="811"/>
      <c r="CG12" s="812"/>
      <c r="CH12" s="766" t="s">
        <v>1358</v>
      </c>
      <c r="CI12" s="767"/>
      <c r="CJ12" s="767"/>
      <c r="CK12" s="767"/>
      <c r="CL12" s="767"/>
      <c r="CM12" s="767"/>
      <c r="CN12" s="767"/>
      <c r="CO12" s="767"/>
      <c r="CP12" s="767"/>
      <c r="CQ12" s="767"/>
      <c r="CR12" s="767"/>
      <c r="CS12" s="767"/>
      <c r="CT12" s="767"/>
      <c r="CU12" s="767"/>
      <c r="CV12" s="767"/>
      <c r="CW12" s="767"/>
      <c r="CX12" s="767"/>
      <c r="CY12" s="767"/>
      <c r="CZ12" s="767"/>
      <c r="DA12" s="767"/>
      <c r="DB12" s="767"/>
      <c r="DC12" s="767"/>
      <c r="DD12" s="767"/>
      <c r="DE12" s="767"/>
      <c r="DF12" s="767"/>
      <c r="DG12" s="767"/>
      <c r="DH12" s="768"/>
      <c r="DI12" s="754"/>
      <c r="DJ12" s="754"/>
      <c r="DK12" s="754"/>
      <c r="DL12" s="754"/>
      <c r="DM12" s="758"/>
      <c r="DN12" s="759"/>
      <c r="DO12" s="759"/>
      <c r="DP12" s="759"/>
      <c r="DQ12" s="759"/>
      <c r="DR12" s="759"/>
      <c r="DS12" s="759"/>
      <c r="DT12" s="759"/>
      <c r="DU12" s="759"/>
      <c r="DV12" s="759"/>
      <c r="DW12" s="760"/>
      <c r="DX12" s="1164"/>
      <c r="DY12" s="1164"/>
      <c r="DZ12" s="1164"/>
      <c r="EA12" s="1165"/>
    </row>
    <row r="13" spans="1:131" ht="21" customHeight="1">
      <c r="A13" s="723"/>
      <c r="B13" s="763"/>
      <c r="C13" s="764"/>
      <c r="D13" s="764"/>
      <c r="E13" s="764"/>
      <c r="F13" s="764"/>
      <c r="G13" s="764"/>
      <c r="H13" s="765"/>
      <c r="I13" s="765"/>
      <c r="J13" s="765"/>
      <c r="K13" s="813"/>
      <c r="L13" s="814"/>
      <c r="M13" s="814"/>
      <c r="N13" s="814"/>
      <c r="O13" s="814"/>
      <c r="P13" s="814"/>
      <c r="Q13" s="814"/>
      <c r="R13" s="814"/>
      <c r="S13" s="815"/>
      <c r="T13" s="766" t="s">
        <v>71</v>
      </c>
      <c r="U13" s="767"/>
      <c r="V13" s="767"/>
      <c r="W13" s="767"/>
      <c r="X13" s="767"/>
      <c r="Y13" s="768"/>
      <c r="Z13" s="766" t="s">
        <v>73</v>
      </c>
      <c r="AA13" s="767"/>
      <c r="AB13" s="767"/>
      <c r="AC13" s="767"/>
      <c r="AD13" s="767"/>
      <c r="AE13" s="767"/>
      <c r="AF13" s="767"/>
      <c r="AG13" s="767"/>
      <c r="AH13" s="768"/>
      <c r="AI13" s="766" t="s">
        <v>72</v>
      </c>
      <c r="AJ13" s="767"/>
      <c r="AK13" s="767"/>
      <c r="AL13" s="767"/>
      <c r="AM13" s="767"/>
      <c r="AN13" s="768"/>
      <c r="AO13" s="766" t="s">
        <v>689</v>
      </c>
      <c r="AP13" s="767"/>
      <c r="AQ13" s="767"/>
      <c r="AR13" s="767"/>
      <c r="AS13" s="767"/>
      <c r="AT13" s="768"/>
      <c r="AU13" s="754"/>
      <c r="AV13" s="754"/>
      <c r="AW13" s="754"/>
      <c r="AX13" s="754"/>
      <c r="AY13" s="769" t="s">
        <v>122</v>
      </c>
      <c r="AZ13" s="770"/>
      <c r="BA13" s="770"/>
      <c r="BB13" s="770"/>
      <c r="BC13" s="770"/>
      <c r="BD13" s="770"/>
      <c r="BE13" s="771"/>
      <c r="BF13" s="1168" t="s">
        <v>83</v>
      </c>
      <c r="BG13" s="1168"/>
      <c r="BH13" s="1168"/>
      <c r="BI13" s="1168"/>
      <c r="BJ13" s="1166"/>
      <c r="BK13" s="1166"/>
      <c r="BL13" s="1166"/>
      <c r="BM13" s="1167"/>
      <c r="BN13" s="47"/>
      <c r="BO13" s="47"/>
      <c r="BP13" s="763"/>
      <c r="BQ13" s="764"/>
      <c r="BR13" s="764"/>
      <c r="BS13" s="764"/>
      <c r="BT13" s="764"/>
      <c r="BU13" s="764"/>
      <c r="BV13" s="765"/>
      <c r="BW13" s="765"/>
      <c r="BX13" s="765"/>
      <c r="BY13" s="813"/>
      <c r="BZ13" s="814"/>
      <c r="CA13" s="814"/>
      <c r="CB13" s="814"/>
      <c r="CC13" s="814"/>
      <c r="CD13" s="814"/>
      <c r="CE13" s="814"/>
      <c r="CF13" s="814"/>
      <c r="CG13" s="815"/>
      <c r="CH13" s="766" t="s">
        <v>71</v>
      </c>
      <c r="CI13" s="767"/>
      <c r="CJ13" s="767"/>
      <c r="CK13" s="767"/>
      <c r="CL13" s="767"/>
      <c r="CM13" s="768"/>
      <c r="CN13" s="766" t="s">
        <v>73</v>
      </c>
      <c r="CO13" s="767"/>
      <c r="CP13" s="767"/>
      <c r="CQ13" s="767"/>
      <c r="CR13" s="767"/>
      <c r="CS13" s="767"/>
      <c r="CT13" s="767"/>
      <c r="CU13" s="767"/>
      <c r="CV13" s="768"/>
      <c r="CW13" s="766" t="s">
        <v>72</v>
      </c>
      <c r="CX13" s="767"/>
      <c r="CY13" s="767"/>
      <c r="CZ13" s="767"/>
      <c r="DA13" s="767"/>
      <c r="DB13" s="768"/>
      <c r="DC13" s="766" t="s">
        <v>689</v>
      </c>
      <c r="DD13" s="767"/>
      <c r="DE13" s="767"/>
      <c r="DF13" s="767"/>
      <c r="DG13" s="767"/>
      <c r="DH13" s="768"/>
      <c r="DI13" s="754"/>
      <c r="DJ13" s="754"/>
      <c r="DK13" s="754"/>
      <c r="DL13" s="754"/>
      <c r="DM13" s="769" t="s">
        <v>122</v>
      </c>
      <c r="DN13" s="770"/>
      <c r="DO13" s="770"/>
      <c r="DP13" s="770"/>
      <c r="DQ13" s="770"/>
      <c r="DR13" s="770"/>
      <c r="DS13" s="771"/>
      <c r="DT13" s="1168" t="s">
        <v>83</v>
      </c>
      <c r="DU13" s="1168"/>
      <c r="DV13" s="1168"/>
      <c r="DW13" s="1168"/>
      <c r="DX13" s="1166"/>
      <c r="DY13" s="1166"/>
      <c r="DZ13" s="1166"/>
      <c r="EA13" s="1167"/>
    </row>
    <row r="14" spans="1:131" ht="16.5" customHeight="1">
      <c r="A14" s="723"/>
      <c r="B14" s="751" t="s">
        <v>55</v>
      </c>
      <c r="C14" s="752"/>
      <c r="D14" s="753"/>
      <c r="E14" s="751" t="s">
        <v>56</v>
      </c>
      <c r="F14" s="752"/>
      <c r="G14" s="752"/>
      <c r="H14" s="825"/>
      <c r="I14" s="826"/>
      <c r="J14" s="826"/>
      <c r="K14" s="319"/>
      <c r="L14" s="28"/>
      <c r="M14" s="28"/>
      <c r="N14" s="421"/>
      <c r="O14" s="421"/>
      <c r="P14" s="421"/>
      <c r="Q14" s="421"/>
      <c r="R14" s="421"/>
      <c r="S14" s="595" t="s">
        <v>66</v>
      </c>
      <c r="T14" s="799" t="s">
        <v>5</v>
      </c>
      <c r="U14" s="800"/>
      <c r="V14" s="800"/>
      <c r="W14" s="801"/>
      <c r="X14" s="802" t="s">
        <v>57</v>
      </c>
      <c r="Y14" s="803"/>
      <c r="Z14" s="596"/>
      <c r="AA14" s="597"/>
      <c r="AB14" s="597" t="s">
        <v>67</v>
      </c>
      <c r="AC14" s="827" t="s">
        <v>68</v>
      </c>
      <c r="AD14" s="828"/>
      <c r="AE14" s="828"/>
      <c r="AF14" s="829"/>
      <c r="AG14" s="830" t="s">
        <v>57</v>
      </c>
      <c r="AH14" s="831"/>
      <c r="AI14" s="799" t="s">
        <v>99</v>
      </c>
      <c r="AJ14" s="800"/>
      <c r="AK14" s="800"/>
      <c r="AL14" s="801"/>
      <c r="AM14" s="802" t="s">
        <v>100</v>
      </c>
      <c r="AN14" s="803"/>
      <c r="AO14" s="799" t="s">
        <v>99</v>
      </c>
      <c r="AP14" s="800"/>
      <c r="AQ14" s="800"/>
      <c r="AR14" s="801"/>
      <c r="AS14" s="802" t="s">
        <v>100</v>
      </c>
      <c r="AT14" s="803"/>
      <c r="AU14" s="799" t="s">
        <v>86</v>
      </c>
      <c r="AV14" s="800"/>
      <c r="AW14" s="800"/>
      <c r="AX14" s="801"/>
      <c r="AY14" s="799" t="s">
        <v>67</v>
      </c>
      <c r="AZ14" s="800"/>
      <c r="BA14" s="804"/>
      <c r="BB14" s="1161" t="s">
        <v>86</v>
      </c>
      <c r="BC14" s="800"/>
      <c r="BD14" s="800"/>
      <c r="BE14" s="801"/>
      <c r="BF14" s="799" t="s">
        <v>86</v>
      </c>
      <c r="BG14" s="800"/>
      <c r="BH14" s="800"/>
      <c r="BI14" s="801"/>
      <c r="BJ14" s="799" t="s">
        <v>86</v>
      </c>
      <c r="BK14" s="800"/>
      <c r="BL14" s="800"/>
      <c r="BM14" s="801"/>
      <c r="BN14" s="47"/>
      <c r="BO14" s="47"/>
      <c r="BP14" s="1089" t="s">
        <v>55</v>
      </c>
      <c r="BQ14" s="1090"/>
      <c r="BR14" s="1091"/>
      <c r="BS14" s="1089" t="s">
        <v>56</v>
      </c>
      <c r="BT14" s="1090"/>
      <c r="BU14" s="1090"/>
      <c r="BV14" s="825"/>
      <c r="BW14" s="826"/>
      <c r="BX14" s="826"/>
      <c r="BY14" s="319"/>
      <c r="BZ14" s="28"/>
      <c r="CA14" s="28"/>
      <c r="CB14" s="421"/>
      <c r="CC14" s="421"/>
      <c r="CD14" s="421"/>
      <c r="CE14" s="421"/>
      <c r="CF14" s="421"/>
      <c r="CG14" s="595" t="s">
        <v>66</v>
      </c>
      <c r="CH14" s="799" t="s">
        <v>5</v>
      </c>
      <c r="CI14" s="800"/>
      <c r="CJ14" s="800"/>
      <c r="CK14" s="801"/>
      <c r="CL14" s="802" t="s">
        <v>57</v>
      </c>
      <c r="CM14" s="803"/>
      <c r="CN14" s="596"/>
      <c r="CO14" s="597"/>
      <c r="CP14" s="597" t="s">
        <v>67</v>
      </c>
      <c r="CQ14" s="827" t="s">
        <v>68</v>
      </c>
      <c r="CR14" s="828"/>
      <c r="CS14" s="828"/>
      <c r="CT14" s="829"/>
      <c r="CU14" s="830" t="s">
        <v>57</v>
      </c>
      <c r="CV14" s="831"/>
      <c r="CW14" s="799" t="s">
        <v>99</v>
      </c>
      <c r="CX14" s="800"/>
      <c r="CY14" s="800"/>
      <c r="CZ14" s="801"/>
      <c r="DA14" s="802" t="s">
        <v>100</v>
      </c>
      <c r="DB14" s="803"/>
      <c r="DC14" s="799" t="s">
        <v>99</v>
      </c>
      <c r="DD14" s="800"/>
      <c r="DE14" s="800"/>
      <c r="DF14" s="801"/>
      <c r="DG14" s="802" t="s">
        <v>100</v>
      </c>
      <c r="DH14" s="803"/>
      <c r="DI14" s="799" t="s">
        <v>86</v>
      </c>
      <c r="DJ14" s="800"/>
      <c r="DK14" s="800"/>
      <c r="DL14" s="801"/>
      <c r="DM14" s="799" t="s">
        <v>67</v>
      </c>
      <c r="DN14" s="800"/>
      <c r="DO14" s="804"/>
      <c r="DP14" s="1161" t="s">
        <v>86</v>
      </c>
      <c r="DQ14" s="800"/>
      <c r="DR14" s="800"/>
      <c r="DS14" s="801"/>
      <c r="DT14" s="799" t="s">
        <v>86</v>
      </c>
      <c r="DU14" s="800"/>
      <c r="DV14" s="800"/>
      <c r="DW14" s="801"/>
      <c r="DX14" s="799" t="s">
        <v>86</v>
      </c>
      <c r="DY14" s="800"/>
      <c r="DZ14" s="800"/>
      <c r="EA14" s="801"/>
    </row>
    <row r="15" spans="1:131" ht="7.5" customHeight="1">
      <c r="A15" s="723"/>
      <c r="B15" s="838" t="str">
        <f>IF(OR(data4!$R$5="一般の控除対象配偶者",data4!$R$5="老人控除対象配偶者"),"○","")</f>
        <v/>
      </c>
      <c r="C15" s="839"/>
      <c r="D15" s="840"/>
      <c r="E15" s="838"/>
      <c r="F15" s="839"/>
      <c r="G15" s="839"/>
      <c r="H15" s="847" t="str">
        <f>IF(data4!$R$5="老人控除対象配偶者","○","")</f>
        <v/>
      </c>
      <c r="I15" s="847"/>
      <c r="J15" s="848"/>
      <c r="K15" s="873">
        <f>IF(data2!$B$2="要",data5!$K$2+data5!$L$2,"")</f>
        <v>0</v>
      </c>
      <c r="L15" s="874"/>
      <c r="M15" s="874"/>
      <c r="N15" s="874"/>
      <c r="O15" s="874"/>
      <c r="P15" s="874"/>
      <c r="Q15" s="874"/>
      <c r="R15" s="874"/>
      <c r="S15" s="875"/>
      <c r="T15" s="774">
        <f>data4!$AQ$7</f>
        <v>0</v>
      </c>
      <c r="U15" s="849"/>
      <c r="V15" s="849"/>
      <c r="W15" s="849"/>
      <c r="X15" s="774"/>
      <c r="Y15" s="850"/>
      <c r="Z15" s="774">
        <f>data4!$AR$7</f>
        <v>0</v>
      </c>
      <c r="AA15" s="849"/>
      <c r="AB15" s="871"/>
      <c r="AC15" s="880">
        <f>data4!$AS$7+data4!$AR$7</f>
        <v>0</v>
      </c>
      <c r="AD15" s="881"/>
      <c r="AE15" s="881"/>
      <c r="AF15" s="882"/>
      <c r="AG15" s="433"/>
      <c r="AH15" s="434"/>
      <c r="AI15" s="772">
        <f>data4!$AT$7</f>
        <v>0</v>
      </c>
      <c r="AJ15" s="772"/>
      <c r="AK15" s="772"/>
      <c r="AL15" s="772"/>
      <c r="AM15" s="435"/>
      <c r="AN15" s="436"/>
      <c r="AO15" s="772">
        <f>data4!$AU$7</f>
        <v>0</v>
      </c>
      <c r="AP15" s="772"/>
      <c r="AQ15" s="772"/>
      <c r="AR15" s="772"/>
      <c r="AS15" s="435"/>
      <c r="AT15" s="436"/>
      <c r="AU15" s="774">
        <f>data4!$AI$7</f>
        <v>0</v>
      </c>
      <c r="AV15" s="775"/>
      <c r="AW15" s="775"/>
      <c r="AX15" s="776"/>
      <c r="AY15" s="774">
        <f>data4!$BZ$7</f>
        <v>0</v>
      </c>
      <c r="AZ15" s="849"/>
      <c r="BA15" s="871"/>
      <c r="BB15" s="907">
        <f>data4!$CA$7+data4!$BZ$7</f>
        <v>0</v>
      </c>
      <c r="BC15" s="849"/>
      <c r="BD15" s="849"/>
      <c r="BE15" s="850"/>
      <c r="BF15" s="774">
        <f>data4!$CB$7</f>
        <v>0</v>
      </c>
      <c r="BG15" s="849"/>
      <c r="BH15" s="849"/>
      <c r="BI15" s="850"/>
      <c r="BJ15" s="774">
        <f>data4!$BV$6+data4!$S$4</f>
        <v>0</v>
      </c>
      <c r="BK15" s="849"/>
      <c r="BL15" s="849"/>
      <c r="BM15" s="850"/>
      <c r="BN15" s="47"/>
      <c r="BO15" s="47"/>
      <c r="BP15" s="838" t="str">
        <f>IF(OR(data4!$R$5="一般の控除対象配偶者",data4!$R$5="老人控除対象配偶者"),"○","")</f>
        <v/>
      </c>
      <c r="BQ15" s="839"/>
      <c r="BR15" s="840"/>
      <c r="BS15" s="838"/>
      <c r="BT15" s="839"/>
      <c r="BU15" s="839"/>
      <c r="BV15" s="847" t="str">
        <f>IF(data4!$R$5="老人控除対象配偶者","○","")</f>
        <v/>
      </c>
      <c r="BW15" s="847"/>
      <c r="BX15" s="848"/>
      <c r="BY15" s="873">
        <f>IF(data2!$B$2="要",data5!$K$2+data5!$L$2,"")</f>
        <v>0</v>
      </c>
      <c r="BZ15" s="874"/>
      <c r="CA15" s="874"/>
      <c r="CB15" s="874"/>
      <c r="CC15" s="874"/>
      <c r="CD15" s="874"/>
      <c r="CE15" s="874"/>
      <c r="CF15" s="874"/>
      <c r="CG15" s="875"/>
      <c r="CH15" s="774">
        <f>data4!$AQ$7</f>
        <v>0</v>
      </c>
      <c r="CI15" s="849"/>
      <c r="CJ15" s="849"/>
      <c r="CK15" s="849"/>
      <c r="CL15" s="774"/>
      <c r="CM15" s="850"/>
      <c r="CN15" s="774">
        <f>data4!$AR$7</f>
        <v>0</v>
      </c>
      <c r="CO15" s="849"/>
      <c r="CP15" s="871"/>
      <c r="CQ15" s="880">
        <f>data4!$AS$7+data4!$AR$7</f>
        <v>0</v>
      </c>
      <c r="CR15" s="881"/>
      <c r="CS15" s="881"/>
      <c r="CT15" s="882"/>
      <c r="CU15" s="433"/>
      <c r="CV15" s="434"/>
      <c r="CW15" s="772">
        <f>data4!$AT$7</f>
        <v>0</v>
      </c>
      <c r="CX15" s="772"/>
      <c r="CY15" s="772"/>
      <c r="CZ15" s="772"/>
      <c r="DA15" s="435"/>
      <c r="DB15" s="436"/>
      <c r="DC15" s="772">
        <f>data4!$AU$7</f>
        <v>0</v>
      </c>
      <c r="DD15" s="772"/>
      <c r="DE15" s="772"/>
      <c r="DF15" s="772"/>
      <c r="DG15" s="435"/>
      <c r="DH15" s="436"/>
      <c r="DI15" s="774">
        <f>data4!$AI$7</f>
        <v>0</v>
      </c>
      <c r="DJ15" s="775"/>
      <c r="DK15" s="775"/>
      <c r="DL15" s="776"/>
      <c r="DM15" s="774">
        <f>data4!$BZ$7</f>
        <v>0</v>
      </c>
      <c r="DN15" s="849"/>
      <c r="DO15" s="871"/>
      <c r="DP15" s="907">
        <f>data4!$CA$7+data4!$BZ$7</f>
        <v>0</v>
      </c>
      <c r="DQ15" s="849"/>
      <c r="DR15" s="849"/>
      <c r="DS15" s="850"/>
      <c r="DT15" s="774">
        <f>data4!$CB$7</f>
        <v>0</v>
      </c>
      <c r="DU15" s="849"/>
      <c r="DV15" s="849"/>
      <c r="DW15" s="850"/>
      <c r="DX15" s="774">
        <f>data4!$BV$6+data4!$S$4</f>
        <v>0</v>
      </c>
      <c r="DY15" s="849"/>
      <c r="DZ15" s="849"/>
      <c r="EA15" s="850"/>
    </row>
    <row r="16" spans="1:131" ht="13.5" customHeight="1">
      <c r="A16" s="723"/>
      <c r="B16" s="841"/>
      <c r="C16" s="842"/>
      <c r="D16" s="843"/>
      <c r="E16" s="841"/>
      <c r="F16" s="842"/>
      <c r="G16" s="842"/>
      <c r="H16" s="847"/>
      <c r="I16" s="847"/>
      <c r="J16" s="848"/>
      <c r="K16" s="873"/>
      <c r="L16" s="874"/>
      <c r="M16" s="874"/>
      <c r="N16" s="874"/>
      <c r="O16" s="874"/>
      <c r="P16" s="874"/>
      <c r="Q16" s="874"/>
      <c r="R16" s="874"/>
      <c r="S16" s="875"/>
      <c r="T16" s="774"/>
      <c r="U16" s="849"/>
      <c r="V16" s="849"/>
      <c r="W16" s="849"/>
      <c r="X16" s="774"/>
      <c r="Y16" s="850"/>
      <c r="Z16" s="774"/>
      <c r="AA16" s="849"/>
      <c r="AB16" s="871"/>
      <c r="AC16" s="880"/>
      <c r="AD16" s="881"/>
      <c r="AE16" s="881"/>
      <c r="AF16" s="882"/>
      <c r="AG16" s="433"/>
      <c r="AH16" s="434"/>
      <c r="AI16" s="773"/>
      <c r="AJ16" s="773"/>
      <c r="AK16" s="773"/>
      <c r="AL16" s="773"/>
      <c r="AM16" s="435"/>
      <c r="AN16" s="436"/>
      <c r="AO16" s="773"/>
      <c r="AP16" s="773"/>
      <c r="AQ16" s="773"/>
      <c r="AR16" s="773"/>
      <c r="AS16" s="435"/>
      <c r="AT16" s="436"/>
      <c r="AU16" s="777"/>
      <c r="AV16" s="775"/>
      <c r="AW16" s="775"/>
      <c r="AX16" s="776"/>
      <c r="AY16" s="774"/>
      <c r="AZ16" s="849"/>
      <c r="BA16" s="871"/>
      <c r="BB16" s="907"/>
      <c r="BC16" s="849"/>
      <c r="BD16" s="849"/>
      <c r="BE16" s="850"/>
      <c r="BF16" s="774"/>
      <c r="BG16" s="849"/>
      <c r="BH16" s="849"/>
      <c r="BI16" s="850"/>
      <c r="BJ16" s="774"/>
      <c r="BK16" s="849"/>
      <c r="BL16" s="849"/>
      <c r="BM16" s="850"/>
      <c r="BN16" s="47"/>
      <c r="BO16" s="47"/>
      <c r="BP16" s="841"/>
      <c r="BQ16" s="842"/>
      <c r="BR16" s="843"/>
      <c r="BS16" s="841"/>
      <c r="BT16" s="842"/>
      <c r="BU16" s="842"/>
      <c r="BV16" s="847"/>
      <c r="BW16" s="847"/>
      <c r="BX16" s="848"/>
      <c r="BY16" s="873"/>
      <c r="BZ16" s="874"/>
      <c r="CA16" s="874"/>
      <c r="CB16" s="874"/>
      <c r="CC16" s="874"/>
      <c r="CD16" s="874"/>
      <c r="CE16" s="874"/>
      <c r="CF16" s="874"/>
      <c r="CG16" s="875"/>
      <c r="CH16" s="774"/>
      <c r="CI16" s="849"/>
      <c r="CJ16" s="849"/>
      <c r="CK16" s="849"/>
      <c r="CL16" s="774"/>
      <c r="CM16" s="850"/>
      <c r="CN16" s="774"/>
      <c r="CO16" s="849"/>
      <c r="CP16" s="871"/>
      <c r="CQ16" s="880"/>
      <c r="CR16" s="881"/>
      <c r="CS16" s="881"/>
      <c r="CT16" s="882"/>
      <c r="CU16" s="433"/>
      <c r="CV16" s="434"/>
      <c r="CW16" s="773"/>
      <c r="CX16" s="773"/>
      <c r="CY16" s="773"/>
      <c r="CZ16" s="773"/>
      <c r="DA16" s="435"/>
      <c r="DB16" s="436"/>
      <c r="DC16" s="773"/>
      <c r="DD16" s="773"/>
      <c r="DE16" s="773"/>
      <c r="DF16" s="773"/>
      <c r="DG16" s="435"/>
      <c r="DH16" s="436"/>
      <c r="DI16" s="777"/>
      <c r="DJ16" s="775"/>
      <c r="DK16" s="775"/>
      <c r="DL16" s="776"/>
      <c r="DM16" s="774"/>
      <c r="DN16" s="849"/>
      <c r="DO16" s="871"/>
      <c r="DP16" s="907"/>
      <c r="DQ16" s="849"/>
      <c r="DR16" s="849"/>
      <c r="DS16" s="850"/>
      <c r="DT16" s="774"/>
      <c r="DU16" s="849"/>
      <c r="DV16" s="849"/>
      <c r="DW16" s="850"/>
      <c r="DX16" s="774"/>
      <c r="DY16" s="849"/>
      <c r="DZ16" s="849"/>
      <c r="EA16" s="850"/>
    </row>
    <row r="17" spans="1:167" ht="20.25" customHeight="1">
      <c r="A17" s="723"/>
      <c r="B17" s="844"/>
      <c r="C17" s="845"/>
      <c r="D17" s="846"/>
      <c r="E17" s="844"/>
      <c r="F17" s="845"/>
      <c r="G17" s="845"/>
      <c r="H17" s="847"/>
      <c r="I17" s="847"/>
      <c r="J17" s="848"/>
      <c r="K17" s="876"/>
      <c r="L17" s="877"/>
      <c r="M17" s="877"/>
      <c r="N17" s="877"/>
      <c r="O17" s="877"/>
      <c r="P17" s="877"/>
      <c r="Q17" s="877"/>
      <c r="R17" s="877"/>
      <c r="S17" s="878"/>
      <c r="T17" s="774"/>
      <c r="U17" s="849"/>
      <c r="V17" s="849"/>
      <c r="W17" s="852"/>
      <c r="X17" s="851"/>
      <c r="Y17" s="853"/>
      <c r="Z17" s="851"/>
      <c r="AA17" s="852"/>
      <c r="AB17" s="872"/>
      <c r="AC17" s="883"/>
      <c r="AD17" s="884"/>
      <c r="AE17" s="884"/>
      <c r="AF17" s="885"/>
      <c r="AG17" s="437"/>
      <c r="AH17" s="438"/>
      <c r="AI17" s="773"/>
      <c r="AJ17" s="773"/>
      <c r="AK17" s="773"/>
      <c r="AL17" s="773"/>
      <c r="AM17" s="439"/>
      <c r="AN17" s="440"/>
      <c r="AO17" s="773"/>
      <c r="AP17" s="773"/>
      <c r="AQ17" s="773"/>
      <c r="AR17" s="773"/>
      <c r="AS17" s="439"/>
      <c r="AT17" s="440"/>
      <c r="AU17" s="778"/>
      <c r="AV17" s="779"/>
      <c r="AW17" s="779"/>
      <c r="AX17" s="780"/>
      <c r="AY17" s="851"/>
      <c r="AZ17" s="852"/>
      <c r="BA17" s="872"/>
      <c r="BB17" s="908"/>
      <c r="BC17" s="852"/>
      <c r="BD17" s="852"/>
      <c r="BE17" s="853"/>
      <c r="BF17" s="851"/>
      <c r="BG17" s="852"/>
      <c r="BH17" s="852"/>
      <c r="BI17" s="853"/>
      <c r="BJ17" s="851"/>
      <c r="BK17" s="852"/>
      <c r="BL17" s="852"/>
      <c r="BM17" s="853"/>
      <c r="BN17" s="47"/>
      <c r="BO17" s="47"/>
      <c r="BP17" s="844"/>
      <c r="BQ17" s="845"/>
      <c r="BR17" s="846"/>
      <c r="BS17" s="844"/>
      <c r="BT17" s="845"/>
      <c r="BU17" s="845"/>
      <c r="BV17" s="847"/>
      <c r="BW17" s="847"/>
      <c r="BX17" s="848"/>
      <c r="BY17" s="876"/>
      <c r="BZ17" s="877"/>
      <c r="CA17" s="877"/>
      <c r="CB17" s="877"/>
      <c r="CC17" s="877"/>
      <c r="CD17" s="877"/>
      <c r="CE17" s="877"/>
      <c r="CF17" s="877"/>
      <c r="CG17" s="878"/>
      <c r="CH17" s="774"/>
      <c r="CI17" s="849"/>
      <c r="CJ17" s="849"/>
      <c r="CK17" s="852"/>
      <c r="CL17" s="851"/>
      <c r="CM17" s="853"/>
      <c r="CN17" s="851"/>
      <c r="CO17" s="852"/>
      <c r="CP17" s="872"/>
      <c r="CQ17" s="883"/>
      <c r="CR17" s="884"/>
      <c r="CS17" s="884"/>
      <c r="CT17" s="885"/>
      <c r="CU17" s="437"/>
      <c r="CV17" s="438"/>
      <c r="CW17" s="773"/>
      <c r="CX17" s="773"/>
      <c r="CY17" s="773"/>
      <c r="CZ17" s="773"/>
      <c r="DA17" s="439"/>
      <c r="DB17" s="440"/>
      <c r="DC17" s="773"/>
      <c r="DD17" s="773"/>
      <c r="DE17" s="773"/>
      <c r="DF17" s="773"/>
      <c r="DG17" s="439"/>
      <c r="DH17" s="440"/>
      <c r="DI17" s="778"/>
      <c r="DJ17" s="779"/>
      <c r="DK17" s="779"/>
      <c r="DL17" s="780"/>
      <c r="DM17" s="851"/>
      <c r="DN17" s="852"/>
      <c r="DO17" s="872"/>
      <c r="DP17" s="908"/>
      <c r="DQ17" s="852"/>
      <c r="DR17" s="852"/>
      <c r="DS17" s="853"/>
      <c r="DT17" s="851"/>
      <c r="DU17" s="852"/>
      <c r="DV17" s="852"/>
      <c r="DW17" s="853"/>
      <c r="DX17" s="851"/>
      <c r="DY17" s="852"/>
      <c r="DZ17" s="852"/>
      <c r="EA17" s="853"/>
    </row>
    <row r="18" spans="1:167" ht="22.5" customHeight="1">
      <c r="A18" s="47"/>
      <c r="B18" s="854" t="s">
        <v>685</v>
      </c>
      <c r="C18" s="854"/>
      <c r="D18" s="854"/>
      <c r="E18" s="854"/>
      <c r="F18" s="854"/>
      <c r="G18" s="854"/>
      <c r="H18" s="854"/>
      <c r="I18" s="854"/>
      <c r="J18" s="854"/>
      <c r="K18" s="854"/>
      <c r="L18" s="854"/>
      <c r="M18" s="854"/>
      <c r="N18" s="855" t="s">
        <v>116</v>
      </c>
      <c r="O18" s="855"/>
      <c r="P18" s="855"/>
      <c r="Q18" s="855"/>
      <c r="R18" s="855"/>
      <c r="S18" s="855"/>
      <c r="T18" s="855"/>
      <c r="U18" s="855"/>
      <c r="V18" s="855"/>
      <c r="W18" s="855"/>
      <c r="X18" s="855"/>
      <c r="Y18" s="855"/>
      <c r="Z18" s="855"/>
      <c r="AA18" s="856" t="s">
        <v>117</v>
      </c>
      <c r="AB18" s="856"/>
      <c r="AC18" s="856"/>
      <c r="AD18" s="856"/>
      <c r="AE18" s="856"/>
      <c r="AF18" s="856"/>
      <c r="AG18" s="856"/>
      <c r="AH18" s="856"/>
      <c r="AI18" s="856"/>
      <c r="AJ18" s="856"/>
      <c r="AK18" s="856"/>
      <c r="AL18" s="856"/>
      <c r="AM18" s="856"/>
      <c r="AN18" s="856" t="s">
        <v>118</v>
      </c>
      <c r="AO18" s="856"/>
      <c r="AP18" s="856"/>
      <c r="AQ18" s="856"/>
      <c r="AR18" s="856"/>
      <c r="AS18" s="856"/>
      <c r="AT18" s="856"/>
      <c r="AU18" s="856"/>
      <c r="AV18" s="856"/>
      <c r="AW18" s="856"/>
      <c r="AX18" s="856"/>
      <c r="AY18" s="856"/>
      <c r="AZ18" s="857"/>
      <c r="BA18" s="858" t="s">
        <v>119</v>
      </c>
      <c r="BB18" s="859"/>
      <c r="BC18" s="859"/>
      <c r="BD18" s="859"/>
      <c r="BE18" s="859"/>
      <c r="BF18" s="859"/>
      <c r="BG18" s="859"/>
      <c r="BH18" s="859"/>
      <c r="BI18" s="859"/>
      <c r="BJ18" s="859"/>
      <c r="BK18" s="859"/>
      <c r="BL18" s="859"/>
      <c r="BM18" s="860"/>
      <c r="BN18" s="47"/>
      <c r="BO18" s="47"/>
      <c r="BP18" s="854" t="s">
        <v>685</v>
      </c>
      <c r="BQ18" s="854"/>
      <c r="BR18" s="854"/>
      <c r="BS18" s="854"/>
      <c r="BT18" s="854"/>
      <c r="BU18" s="854"/>
      <c r="BV18" s="854"/>
      <c r="BW18" s="854"/>
      <c r="BX18" s="854"/>
      <c r="BY18" s="854"/>
      <c r="BZ18" s="854"/>
      <c r="CA18" s="854"/>
      <c r="CB18" s="855" t="s">
        <v>116</v>
      </c>
      <c r="CC18" s="855"/>
      <c r="CD18" s="855"/>
      <c r="CE18" s="855"/>
      <c r="CF18" s="855"/>
      <c r="CG18" s="855"/>
      <c r="CH18" s="855"/>
      <c r="CI18" s="855"/>
      <c r="CJ18" s="855"/>
      <c r="CK18" s="855"/>
      <c r="CL18" s="855"/>
      <c r="CM18" s="855"/>
      <c r="CN18" s="855"/>
      <c r="CO18" s="856" t="s">
        <v>117</v>
      </c>
      <c r="CP18" s="856"/>
      <c r="CQ18" s="856"/>
      <c r="CR18" s="856"/>
      <c r="CS18" s="856"/>
      <c r="CT18" s="856"/>
      <c r="CU18" s="856"/>
      <c r="CV18" s="856"/>
      <c r="CW18" s="856"/>
      <c r="CX18" s="856"/>
      <c r="CY18" s="856"/>
      <c r="CZ18" s="856"/>
      <c r="DA18" s="856"/>
      <c r="DB18" s="856" t="s">
        <v>118</v>
      </c>
      <c r="DC18" s="856"/>
      <c r="DD18" s="856"/>
      <c r="DE18" s="856"/>
      <c r="DF18" s="856"/>
      <c r="DG18" s="856"/>
      <c r="DH18" s="856"/>
      <c r="DI18" s="856"/>
      <c r="DJ18" s="856"/>
      <c r="DK18" s="856"/>
      <c r="DL18" s="856"/>
      <c r="DM18" s="856"/>
      <c r="DN18" s="857"/>
      <c r="DO18" s="858" t="s">
        <v>119</v>
      </c>
      <c r="DP18" s="859"/>
      <c r="DQ18" s="859"/>
      <c r="DR18" s="859"/>
      <c r="DS18" s="859"/>
      <c r="DT18" s="859"/>
      <c r="DU18" s="859"/>
      <c r="DV18" s="859"/>
      <c r="DW18" s="859"/>
      <c r="DX18" s="859"/>
      <c r="DY18" s="859"/>
      <c r="DZ18" s="859"/>
      <c r="EA18" s="860"/>
    </row>
    <row r="19" spans="1:167" s="29" customFormat="1" ht="21" customHeight="1">
      <c r="A19" s="346"/>
      <c r="B19" s="598"/>
      <c r="C19" s="599"/>
      <c r="D19" s="599"/>
      <c r="E19" s="599"/>
      <c r="F19" s="600"/>
      <c r="G19" s="601"/>
      <c r="H19" s="601"/>
      <c r="I19" s="601"/>
      <c r="J19" s="601"/>
      <c r="K19" s="601"/>
      <c r="L19" s="601"/>
      <c r="M19" s="602" t="s">
        <v>66</v>
      </c>
      <c r="N19" s="600" t="s">
        <v>54</v>
      </c>
      <c r="O19" s="879">
        <f>data4!$CW$2+data5!$H$2</f>
        <v>0</v>
      </c>
      <c r="P19" s="879"/>
      <c r="Q19" s="879"/>
      <c r="R19" s="879"/>
      <c r="S19" s="879"/>
      <c r="T19" s="879"/>
      <c r="U19" s="879"/>
      <c r="V19" s="879"/>
      <c r="W19" s="879"/>
      <c r="X19" s="879"/>
      <c r="Y19" s="879"/>
      <c r="Z19" s="603" t="s">
        <v>66</v>
      </c>
      <c r="AA19" s="604"/>
      <c r="AB19" s="599"/>
      <c r="AC19" s="599"/>
      <c r="AD19" s="599"/>
      <c r="AE19" s="599"/>
      <c r="AF19" s="599"/>
      <c r="AG19" s="605"/>
      <c r="AH19" s="599"/>
      <c r="AI19" s="599"/>
      <c r="AJ19" s="599"/>
      <c r="AK19" s="599"/>
      <c r="AL19" s="599"/>
      <c r="AM19" s="603" t="s">
        <v>66</v>
      </c>
      <c r="AN19" s="599"/>
      <c r="AO19" s="599"/>
      <c r="AP19" s="599"/>
      <c r="AQ19" s="599"/>
      <c r="AR19" s="599"/>
      <c r="AS19" s="599"/>
      <c r="AT19" s="599"/>
      <c r="AU19" s="599"/>
      <c r="AV19" s="599"/>
      <c r="AW19" s="605"/>
      <c r="AX19" s="599"/>
      <c r="AY19" s="599"/>
      <c r="AZ19" s="603" t="s">
        <v>66</v>
      </c>
      <c r="BA19" s="606"/>
      <c r="BB19" s="606"/>
      <c r="BC19" s="606"/>
      <c r="BD19" s="606"/>
      <c r="BE19" s="606"/>
      <c r="BF19" s="606"/>
      <c r="BG19" s="606"/>
      <c r="BH19" s="606"/>
      <c r="BI19" s="606"/>
      <c r="BJ19" s="606"/>
      <c r="BK19" s="606"/>
      <c r="BL19" s="606"/>
      <c r="BM19" s="607" t="s">
        <v>66</v>
      </c>
      <c r="BN19" s="441"/>
      <c r="BO19" s="441"/>
      <c r="BP19" s="598"/>
      <c r="BQ19" s="599"/>
      <c r="BR19" s="599"/>
      <c r="BS19" s="599"/>
      <c r="BT19" s="600"/>
      <c r="BU19" s="601"/>
      <c r="BV19" s="601"/>
      <c r="BW19" s="601"/>
      <c r="BX19" s="601"/>
      <c r="BY19" s="601"/>
      <c r="BZ19" s="601"/>
      <c r="CA19" s="602" t="s">
        <v>66</v>
      </c>
      <c r="CB19" s="600" t="s">
        <v>54</v>
      </c>
      <c r="CC19" s="879">
        <f>data4!$CW$2+data5!$H$2</f>
        <v>0</v>
      </c>
      <c r="CD19" s="879"/>
      <c r="CE19" s="879"/>
      <c r="CF19" s="879"/>
      <c r="CG19" s="879"/>
      <c r="CH19" s="879"/>
      <c r="CI19" s="879"/>
      <c r="CJ19" s="879"/>
      <c r="CK19" s="879"/>
      <c r="CL19" s="879"/>
      <c r="CM19" s="879"/>
      <c r="CN19" s="603" t="s">
        <v>66</v>
      </c>
      <c r="CO19" s="604"/>
      <c r="CP19" s="599"/>
      <c r="CQ19" s="599"/>
      <c r="CR19" s="599"/>
      <c r="CS19" s="599"/>
      <c r="CT19" s="599"/>
      <c r="CU19" s="605"/>
      <c r="CV19" s="599"/>
      <c r="CW19" s="599"/>
      <c r="CX19" s="599"/>
      <c r="CY19" s="599"/>
      <c r="CZ19" s="599"/>
      <c r="DA19" s="603" t="s">
        <v>66</v>
      </c>
      <c r="DB19" s="599"/>
      <c r="DC19" s="599"/>
      <c r="DD19" s="599"/>
      <c r="DE19" s="599"/>
      <c r="DF19" s="599"/>
      <c r="DG19" s="599"/>
      <c r="DH19" s="599"/>
      <c r="DI19" s="599"/>
      <c r="DJ19" s="599"/>
      <c r="DK19" s="605"/>
      <c r="DL19" s="599"/>
      <c r="DM19" s="599"/>
      <c r="DN19" s="603" t="s">
        <v>66</v>
      </c>
      <c r="DO19" s="606"/>
      <c r="DP19" s="606"/>
      <c r="DQ19" s="606"/>
      <c r="DR19" s="606"/>
      <c r="DS19" s="606"/>
      <c r="DT19" s="606"/>
      <c r="DU19" s="606"/>
      <c r="DV19" s="606"/>
      <c r="DW19" s="606"/>
      <c r="DX19" s="606"/>
      <c r="DY19" s="606"/>
      <c r="DZ19" s="606"/>
      <c r="EA19" s="607" t="s">
        <v>66</v>
      </c>
    </row>
    <row r="20" spans="1:167" ht="21" customHeight="1">
      <c r="A20" s="346"/>
      <c r="B20" s="861">
        <f>IF(data2!$B$2="要",data4!$EG$2,"")</f>
        <v>0</v>
      </c>
      <c r="C20" s="862"/>
      <c r="D20" s="862"/>
      <c r="E20" s="862"/>
      <c r="F20" s="862"/>
      <c r="G20" s="862"/>
      <c r="H20" s="862"/>
      <c r="I20" s="862"/>
      <c r="J20" s="862"/>
      <c r="K20" s="862"/>
      <c r="L20" s="862"/>
      <c r="M20" s="863"/>
      <c r="N20" s="886">
        <f>data5!$F$2+data5!$G$2+data5!$H$2</f>
        <v>0</v>
      </c>
      <c r="O20" s="886"/>
      <c r="P20" s="886"/>
      <c r="Q20" s="886"/>
      <c r="R20" s="886"/>
      <c r="S20" s="886"/>
      <c r="T20" s="886"/>
      <c r="U20" s="886"/>
      <c r="V20" s="886"/>
      <c r="W20" s="886"/>
      <c r="X20" s="886"/>
      <c r="Y20" s="886"/>
      <c r="Z20" s="887"/>
      <c r="AA20" s="890">
        <f>IF(data2!$B$2="要",data5!$I$2,"")</f>
        <v>0</v>
      </c>
      <c r="AB20" s="886"/>
      <c r="AC20" s="886"/>
      <c r="AD20" s="886"/>
      <c r="AE20" s="886"/>
      <c r="AF20" s="886"/>
      <c r="AG20" s="886"/>
      <c r="AH20" s="886"/>
      <c r="AI20" s="886"/>
      <c r="AJ20" s="886"/>
      <c r="AK20" s="886"/>
      <c r="AL20" s="886"/>
      <c r="AM20" s="887"/>
      <c r="AN20" s="886">
        <f>IF(data2!$B$2="要",data5!$J$2,"")</f>
        <v>0</v>
      </c>
      <c r="AO20" s="886"/>
      <c r="AP20" s="886"/>
      <c r="AQ20" s="886"/>
      <c r="AR20" s="886"/>
      <c r="AS20" s="886"/>
      <c r="AT20" s="886"/>
      <c r="AU20" s="886"/>
      <c r="AV20" s="886"/>
      <c r="AW20" s="886"/>
      <c r="AX20" s="886"/>
      <c r="AY20" s="886"/>
      <c r="AZ20" s="887"/>
      <c r="BA20" s="867">
        <f>IF(data2!$B$2="要",MIN(data5!$V$2,data5!$W$2),"")</f>
        <v>0</v>
      </c>
      <c r="BB20" s="867"/>
      <c r="BC20" s="867"/>
      <c r="BD20" s="867"/>
      <c r="BE20" s="867"/>
      <c r="BF20" s="867"/>
      <c r="BG20" s="867"/>
      <c r="BH20" s="867"/>
      <c r="BI20" s="867"/>
      <c r="BJ20" s="867"/>
      <c r="BK20" s="867"/>
      <c r="BL20" s="867"/>
      <c r="BM20" s="868"/>
      <c r="BN20" s="47"/>
      <c r="BO20" s="47"/>
      <c r="BP20" s="861">
        <f>IF(data2!$B$2="要",data4!$EG$2,"")</f>
        <v>0</v>
      </c>
      <c r="BQ20" s="862"/>
      <c r="BR20" s="862"/>
      <c r="BS20" s="862"/>
      <c r="BT20" s="862"/>
      <c r="BU20" s="862"/>
      <c r="BV20" s="862"/>
      <c r="BW20" s="862"/>
      <c r="BX20" s="862"/>
      <c r="BY20" s="862"/>
      <c r="BZ20" s="862"/>
      <c r="CA20" s="863"/>
      <c r="CB20" s="886">
        <f>data5!$F$2+data5!$G$2+data5!$H$2</f>
        <v>0</v>
      </c>
      <c r="CC20" s="886"/>
      <c r="CD20" s="886"/>
      <c r="CE20" s="886"/>
      <c r="CF20" s="886"/>
      <c r="CG20" s="886"/>
      <c r="CH20" s="886"/>
      <c r="CI20" s="886"/>
      <c r="CJ20" s="886"/>
      <c r="CK20" s="886"/>
      <c r="CL20" s="886"/>
      <c r="CM20" s="886"/>
      <c r="CN20" s="887"/>
      <c r="CO20" s="890">
        <f>IF(data2!$B$2="要",data5!$I$2,"")</f>
        <v>0</v>
      </c>
      <c r="CP20" s="886"/>
      <c r="CQ20" s="886"/>
      <c r="CR20" s="886"/>
      <c r="CS20" s="886"/>
      <c r="CT20" s="886"/>
      <c r="CU20" s="886"/>
      <c r="CV20" s="886"/>
      <c r="CW20" s="886"/>
      <c r="CX20" s="886"/>
      <c r="CY20" s="886"/>
      <c r="CZ20" s="886"/>
      <c r="DA20" s="887"/>
      <c r="DB20" s="886">
        <f>IF(data2!$B$2="要",data5!$J$2,"")</f>
        <v>0</v>
      </c>
      <c r="DC20" s="886"/>
      <c r="DD20" s="886"/>
      <c r="DE20" s="886"/>
      <c r="DF20" s="886"/>
      <c r="DG20" s="886"/>
      <c r="DH20" s="886"/>
      <c r="DI20" s="886"/>
      <c r="DJ20" s="886"/>
      <c r="DK20" s="886"/>
      <c r="DL20" s="886"/>
      <c r="DM20" s="886"/>
      <c r="DN20" s="887"/>
      <c r="DO20" s="867">
        <f>IF(data2!$B$2="要",MIN(data5!$V$2,data5!$W$2),"")</f>
        <v>0</v>
      </c>
      <c r="DP20" s="867"/>
      <c r="DQ20" s="867"/>
      <c r="DR20" s="867"/>
      <c r="DS20" s="867"/>
      <c r="DT20" s="867"/>
      <c r="DU20" s="867"/>
      <c r="DV20" s="867"/>
      <c r="DW20" s="867"/>
      <c r="DX20" s="867"/>
      <c r="DY20" s="867"/>
      <c r="DZ20" s="867"/>
      <c r="EA20" s="868"/>
    </row>
    <row r="21" spans="1:167" ht="9.75" customHeight="1">
      <c r="A21" s="47"/>
      <c r="B21" s="864"/>
      <c r="C21" s="865"/>
      <c r="D21" s="865"/>
      <c r="E21" s="865"/>
      <c r="F21" s="865"/>
      <c r="G21" s="865"/>
      <c r="H21" s="865"/>
      <c r="I21" s="865"/>
      <c r="J21" s="865"/>
      <c r="K21" s="865"/>
      <c r="L21" s="865"/>
      <c r="M21" s="866"/>
      <c r="N21" s="888"/>
      <c r="O21" s="888"/>
      <c r="P21" s="888"/>
      <c r="Q21" s="888"/>
      <c r="R21" s="888"/>
      <c r="S21" s="888"/>
      <c r="T21" s="888"/>
      <c r="U21" s="888"/>
      <c r="V21" s="888"/>
      <c r="W21" s="888"/>
      <c r="X21" s="888"/>
      <c r="Y21" s="888"/>
      <c r="Z21" s="889"/>
      <c r="AA21" s="891"/>
      <c r="AB21" s="888"/>
      <c r="AC21" s="888"/>
      <c r="AD21" s="888"/>
      <c r="AE21" s="888"/>
      <c r="AF21" s="888"/>
      <c r="AG21" s="888"/>
      <c r="AH21" s="888"/>
      <c r="AI21" s="888"/>
      <c r="AJ21" s="888"/>
      <c r="AK21" s="888"/>
      <c r="AL21" s="888"/>
      <c r="AM21" s="889"/>
      <c r="AN21" s="888"/>
      <c r="AO21" s="888"/>
      <c r="AP21" s="888"/>
      <c r="AQ21" s="888"/>
      <c r="AR21" s="888"/>
      <c r="AS21" s="888"/>
      <c r="AT21" s="888"/>
      <c r="AU21" s="888"/>
      <c r="AV21" s="888"/>
      <c r="AW21" s="888"/>
      <c r="AX21" s="888"/>
      <c r="AY21" s="888"/>
      <c r="AZ21" s="889"/>
      <c r="BA21" s="869"/>
      <c r="BB21" s="869"/>
      <c r="BC21" s="869"/>
      <c r="BD21" s="869"/>
      <c r="BE21" s="869"/>
      <c r="BF21" s="869"/>
      <c r="BG21" s="869"/>
      <c r="BH21" s="869"/>
      <c r="BI21" s="869"/>
      <c r="BJ21" s="869"/>
      <c r="BK21" s="869"/>
      <c r="BL21" s="869"/>
      <c r="BM21" s="870"/>
      <c r="BN21" s="47"/>
      <c r="BO21" s="47"/>
      <c r="BP21" s="864"/>
      <c r="BQ21" s="865"/>
      <c r="BR21" s="865"/>
      <c r="BS21" s="865"/>
      <c r="BT21" s="865"/>
      <c r="BU21" s="865"/>
      <c r="BV21" s="865"/>
      <c r="BW21" s="865"/>
      <c r="BX21" s="865"/>
      <c r="BY21" s="865"/>
      <c r="BZ21" s="865"/>
      <c r="CA21" s="866"/>
      <c r="CB21" s="888"/>
      <c r="CC21" s="888"/>
      <c r="CD21" s="888"/>
      <c r="CE21" s="888"/>
      <c r="CF21" s="888"/>
      <c r="CG21" s="888"/>
      <c r="CH21" s="888"/>
      <c r="CI21" s="888"/>
      <c r="CJ21" s="888"/>
      <c r="CK21" s="888"/>
      <c r="CL21" s="888"/>
      <c r="CM21" s="888"/>
      <c r="CN21" s="889"/>
      <c r="CO21" s="891"/>
      <c r="CP21" s="888"/>
      <c r="CQ21" s="888"/>
      <c r="CR21" s="888"/>
      <c r="CS21" s="888"/>
      <c r="CT21" s="888"/>
      <c r="CU21" s="888"/>
      <c r="CV21" s="888"/>
      <c r="CW21" s="888"/>
      <c r="CX21" s="888"/>
      <c r="CY21" s="888"/>
      <c r="CZ21" s="888"/>
      <c r="DA21" s="889"/>
      <c r="DB21" s="888"/>
      <c r="DC21" s="888"/>
      <c r="DD21" s="888"/>
      <c r="DE21" s="888"/>
      <c r="DF21" s="888"/>
      <c r="DG21" s="888"/>
      <c r="DH21" s="888"/>
      <c r="DI21" s="888"/>
      <c r="DJ21" s="888"/>
      <c r="DK21" s="888"/>
      <c r="DL21" s="888"/>
      <c r="DM21" s="888"/>
      <c r="DN21" s="889"/>
      <c r="DO21" s="869"/>
      <c r="DP21" s="869"/>
      <c r="DQ21" s="869"/>
      <c r="DR21" s="869"/>
      <c r="DS21" s="869"/>
      <c r="DT21" s="869"/>
      <c r="DU21" s="869"/>
      <c r="DV21" s="869"/>
      <c r="DW21" s="869"/>
      <c r="DX21" s="869"/>
      <c r="DY21" s="869"/>
      <c r="DZ21" s="869"/>
      <c r="EA21" s="870"/>
    </row>
    <row r="22" spans="1:167" ht="17.25" customHeight="1">
      <c r="A22" s="47"/>
      <c r="B22" s="947" t="s">
        <v>123</v>
      </c>
      <c r="C22" s="948"/>
      <c r="D22" s="948"/>
      <c r="E22" s="948"/>
      <c r="F22" s="451"/>
      <c r="G22" s="946" t="str">
        <f>IF(data2!$B$2="要","","年末調整未済")</f>
        <v/>
      </c>
      <c r="H22" s="946"/>
      <c r="I22" s="946"/>
      <c r="J22" s="946"/>
      <c r="K22" s="946"/>
      <c r="L22" s="946"/>
      <c r="M22" s="946"/>
      <c r="N22" s="946"/>
      <c r="O22" s="946"/>
      <c r="P22" s="946"/>
      <c r="Q22" s="946"/>
      <c r="R22" s="452"/>
      <c r="S22" s="945" t="str">
        <f>IF(data4!$AK$2="","","(1)")</f>
        <v/>
      </c>
      <c r="T22" s="945"/>
      <c r="U22" s="922">
        <f>data4!$AK$2</f>
        <v>0</v>
      </c>
      <c r="V22" s="922"/>
      <c r="W22" s="922"/>
      <c r="X22" s="922"/>
      <c r="Y22" s="922"/>
      <c r="Z22" s="922"/>
      <c r="AA22" s="920"/>
      <c r="AB22" s="920"/>
      <c r="AC22" s="919">
        <f>data4!$CO$2</f>
        <v>0</v>
      </c>
      <c r="AD22" s="919"/>
      <c r="AE22" s="919"/>
      <c r="AF22" s="919"/>
      <c r="AG22" s="919"/>
      <c r="AH22" s="919"/>
      <c r="AI22" s="453"/>
      <c r="AJ22" s="921" t="str">
        <f>IF(data4!$AL$2="","","(2)")</f>
        <v/>
      </c>
      <c r="AK22" s="921"/>
      <c r="AL22" s="920">
        <f>data4!$AL$2</f>
        <v>0</v>
      </c>
      <c r="AM22" s="920"/>
      <c r="AN22" s="920"/>
      <c r="AO22" s="920"/>
      <c r="AP22" s="920"/>
      <c r="AQ22" s="920"/>
      <c r="AR22" s="920"/>
      <c r="AS22" s="920"/>
      <c r="AT22" s="919">
        <f>data4!$CP$2</f>
        <v>0</v>
      </c>
      <c r="AU22" s="919"/>
      <c r="AV22" s="919"/>
      <c r="AW22" s="919"/>
      <c r="AX22" s="919"/>
      <c r="AY22" s="919"/>
      <c r="AZ22" s="47"/>
      <c r="BA22" s="47"/>
      <c r="BB22" s="47"/>
      <c r="BC22" s="47"/>
      <c r="BD22" s="47"/>
      <c r="BE22" s="47"/>
      <c r="BF22" s="47"/>
      <c r="BG22" s="47"/>
      <c r="BH22" s="47"/>
      <c r="BI22" s="47"/>
      <c r="BJ22" s="47"/>
      <c r="BK22" s="47"/>
      <c r="BL22" s="451"/>
      <c r="BM22" s="454"/>
      <c r="BN22" s="47"/>
      <c r="BO22" s="47"/>
      <c r="BP22" s="947" t="s">
        <v>123</v>
      </c>
      <c r="BQ22" s="948"/>
      <c r="BR22" s="948"/>
      <c r="BS22" s="948"/>
      <c r="BT22" s="451"/>
      <c r="BU22" s="946" t="str">
        <f>IF(data2!$B$2="要","","年末調整未済")</f>
        <v/>
      </c>
      <c r="BV22" s="946"/>
      <c r="BW22" s="946"/>
      <c r="BX22" s="946"/>
      <c r="BY22" s="946"/>
      <c r="BZ22" s="946"/>
      <c r="CA22" s="946"/>
      <c r="CB22" s="946"/>
      <c r="CC22" s="946"/>
      <c r="CD22" s="946"/>
      <c r="CE22" s="946"/>
      <c r="CF22" s="452"/>
      <c r="CG22" s="945" t="str">
        <f>IF(data4!$AK$2="","","(1)")</f>
        <v/>
      </c>
      <c r="CH22" s="945"/>
      <c r="CI22" s="922">
        <f>data4!$AK$2</f>
        <v>0</v>
      </c>
      <c r="CJ22" s="922"/>
      <c r="CK22" s="922"/>
      <c r="CL22" s="922"/>
      <c r="CM22" s="922"/>
      <c r="CN22" s="922"/>
      <c r="CO22" s="920"/>
      <c r="CP22" s="920"/>
      <c r="CQ22" s="919">
        <f>data4!$CO$2</f>
        <v>0</v>
      </c>
      <c r="CR22" s="919"/>
      <c r="CS22" s="919"/>
      <c r="CT22" s="919"/>
      <c r="CU22" s="919"/>
      <c r="CV22" s="919"/>
      <c r="CW22" s="453"/>
      <c r="CX22" s="921" t="str">
        <f>IF(data4!$AL$2="","","(2)")</f>
        <v/>
      </c>
      <c r="CY22" s="921"/>
      <c r="CZ22" s="920">
        <f>data4!$AL$2</f>
        <v>0</v>
      </c>
      <c r="DA22" s="920"/>
      <c r="DB22" s="920"/>
      <c r="DC22" s="920"/>
      <c r="DD22" s="920"/>
      <c r="DE22" s="920"/>
      <c r="DF22" s="920"/>
      <c r="DG22" s="920"/>
      <c r="DH22" s="919">
        <f>data4!$CP$2</f>
        <v>0</v>
      </c>
      <c r="DI22" s="919"/>
      <c r="DJ22" s="919"/>
      <c r="DK22" s="919"/>
      <c r="DL22" s="919"/>
      <c r="DM22" s="919"/>
      <c r="DN22" s="47"/>
      <c r="DO22" s="47"/>
      <c r="DP22" s="47"/>
      <c r="DQ22" s="47"/>
      <c r="DR22" s="47"/>
      <c r="DS22" s="47"/>
      <c r="DT22" s="47"/>
      <c r="DU22" s="47"/>
      <c r="DV22" s="47"/>
      <c r="DW22" s="47"/>
      <c r="DX22" s="47"/>
      <c r="DY22" s="47"/>
      <c r="DZ22" s="451"/>
      <c r="EA22" s="454"/>
    </row>
    <row r="23" spans="1:167" ht="17.25" customHeight="1">
      <c r="A23" s="47"/>
      <c r="B23" s="909"/>
      <c r="C23" s="881"/>
      <c r="D23" s="881"/>
      <c r="E23" s="881"/>
      <c r="F23" s="920" t="str">
        <f>IF(data4!$DR$2="","",data4!$DR$2)</f>
        <v/>
      </c>
      <c r="G23" s="920"/>
      <c r="H23" s="920"/>
      <c r="I23" s="920"/>
      <c r="J23" s="920"/>
      <c r="K23" s="920"/>
      <c r="L23" s="920"/>
      <c r="M23" s="920"/>
      <c r="N23" s="920"/>
      <c r="O23" s="920"/>
      <c r="P23" s="920"/>
      <c r="Q23" s="920"/>
      <c r="R23" s="920"/>
      <c r="S23" s="920"/>
      <c r="T23" s="920"/>
      <c r="U23" s="920"/>
      <c r="V23" s="920"/>
      <c r="W23" s="920"/>
      <c r="X23" s="920"/>
      <c r="Y23" s="920"/>
      <c r="Z23" s="920"/>
      <c r="AA23" s="920"/>
      <c r="AB23" s="920"/>
      <c r="AC23" s="920"/>
      <c r="AD23" s="920"/>
      <c r="AE23" s="920"/>
      <c r="AF23" s="920"/>
      <c r="AG23" s="920"/>
      <c r="AH23" s="920"/>
      <c r="AI23" s="920"/>
      <c r="AJ23" s="920"/>
      <c r="AK23" s="920"/>
      <c r="AL23" s="920"/>
      <c r="AM23" s="920"/>
      <c r="AN23" s="920"/>
      <c r="AO23" s="920"/>
      <c r="AP23" s="920"/>
      <c r="AQ23" s="920"/>
      <c r="AR23" s="920"/>
      <c r="AS23" s="920"/>
      <c r="AT23" s="920"/>
      <c r="AU23" s="920"/>
      <c r="AV23" s="920"/>
      <c r="AW23" s="920"/>
      <c r="AX23" s="920"/>
      <c r="AY23" s="920"/>
      <c r="AZ23" s="920"/>
      <c r="BA23" s="920"/>
      <c r="BB23" s="920"/>
      <c r="BC23" s="920"/>
      <c r="BD23" s="920"/>
      <c r="BE23" s="920"/>
      <c r="BF23" s="920"/>
      <c r="BG23" s="920"/>
      <c r="BH23" s="920"/>
      <c r="BI23" s="920"/>
      <c r="BJ23" s="920"/>
      <c r="BK23" s="920"/>
      <c r="BL23" s="920"/>
      <c r="BM23" s="931"/>
      <c r="BN23" s="47"/>
      <c r="BO23" s="47"/>
      <c r="BP23" s="909"/>
      <c r="BQ23" s="881"/>
      <c r="BR23" s="881"/>
      <c r="BS23" s="881"/>
      <c r="BT23" s="920" t="str">
        <f>IF(data4!$DR$2="","",data4!$DR$2)</f>
        <v/>
      </c>
      <c r="BU23" s="920"/>
      <c r="BV23" s="920"/>
      <c r="BW23" s="920"/>
      <c r="BX23" s="920"/>
      <c r="BY23" s="920"/>
      <c r="BZ23" s="920"/>
      <c r="CA23" s="920"/>
      <c r="CB23" s="920"/>
      <c r="CC23" s="920"/>
      <c r="CD23" s="920"/>
      <c r="CE23" s="920"/>
      <c r="CF23" s="920"/>
      <c r="CG23" s="920"/>
      <c r="CH23" s="920"/>
      <c r="CI23" s="920"/>
      <c r="CJ23" s="920"/>
      <c r="CK23" s="920"/>
      <c r="CL23" s="920"/>
      <c r="CM23" s="920"/>
      <c r="CN23" s="920"/>
      <c r="CO23" s="920"/>
      <c r="CP23" s="920"/>
      <c r="CQ23" s="920"/>
      <c r="CR23" s="920"/>
      <c r="CS23" s="920"/>
      <c r="CT23" s="920"/>
      <c r="CU23" s="920"/>
      <c r="CV23" s="920"/>
      <c r="CW23" s="920"/>
      <c r="CX23" s="920"/>
      <c r="CY23" s="920"/>
      <c r="CZ23" s="920"/>
      <c r="DA23" s="920"/>
      <c r="DB23" s="920"/>
      <c r="DC23" s="920"/>
      <c r="DD23" s="920"/>
      <c r="DE23" s="920"/>
      <c r="DF23" s="920"/>
      <c r="DG23" s="920"/>
      <c r="DH23" s="920"/>
      <c r="DI23" s="920"/>
      <c r="DJ23" s="920"/>
      <c r="DK23" s="920"/>
      <c r="DL23" s="920"/>
      <c r="DM23" s="920"/>
      <c r="DN23" s="920"/>
      <c r="DO23" s="920"/>
      <c r="DP23" s="920"/>
      <c r="DQ23" s="920"/>
      <c r="DR23" s="920"/>
      <c r="DS23" s="920"/>
      <c r="DT23" s="920"/>
      <c r="DU23" s="920"/>
      <c r="DV23" s="920"/>
      <c r="DW23" s="920"/>
      <c r="DX23" s="920"/>
      <c r="DY23" s="920"/>
      <c r="DZ23" s="920"/>
      <c r="EA23" s="931"/>
    </row>
    <row r="24" spans="1:167" ht="17.25" customHeight="1">
      <c r="A24" s="47"/>
      <c r="B24" s="909"/>
      <c r="C24" s="881"/>
      <c r="D24" s="881"/>
      <c r="E24" s="881"/>
      <c r="F24" s="920"/>
      <c r="G24" s="920"/>
      <c r="H24" s="920"/>
      <c r="I24" s="920"/>
      <c r="J24" s="920"/>
      <c r="K24" s="920"/>
      <c r="L24" s="920"/>
      <c r="M24" s="920"/>
      <c r="N24" s="920"/>
      <c r="O24" s="920"/>
      <c r="P24" s="920"/>
      <c r="Q24" s="920"/>
      <c r="R24" s="920"/>
      <c r="S24" s="920"/>
      <c r="T24" s="920"/>
      <c r="U24" s="920"/>
      <c r="V24" s="920"/>
      <c r="W24" s="920"/>
      <c r="X24" s="920"/>
      <c r="Y24" s="920"/>
      <c r="Z24" s="920"/>
      <c r="AA24" s="920"/>
      <c r="AB24" s="920"/>
      <c r="AC24" s="920"/>
      <c r="AD24" s="920"/>
      <c r="AE24" s="920"/>
      <c r="AF24" s="920"/>
      <c r="AG24" s="920"/>
      <c r="AH24" s="920"/>
      <c r="AI24" s="920"/>
      <c r="AJ24" s="920"/>
      <c r="AK24" s="920"/>
      <c r="AL24" s="920"/>
      <c r="AM24" s="920"/>
      <c r="AN24" s="920"/>
      <c r="AO24" s="920"/>
      <c r="AP24" s="920"/>
      <c r="AQ24" s="920"/>
      <c r="AR24" s="920"/>
      <c r="AS24" s="920"/>
      <c r="AT24" s="920"/>
      <c r="AU24" s="920"/>
      <c r="AV24" s="920"/>
      <c r="AW24" s="920"/>
      <c r="AX24" s="920"/>
      <c r="AY24" s="920"/>
      <c r="AZ24" s="920"/>
      <c r="BA24" s="920"/>
      <c r="BB24" s="920"/>
      <c r="BC24" s="920"/>
      <c r="BD24" s="920"/>
      <c r="BE24" s="920"/>
      <c r="BF24" s="920"/>
      <c r="BG24" s="920"/>
      <c r="BH24" s="920"/>
      <c r="BI24" s="920"/>
      <c r="BJ24" s="920"/>
      <c r="BK24" s="920"/>
      <c r="BL24" s="920"/>
      <c r="BM24" s="931"/>
      <c r="BN24" s="47"/>
      <c r="BO24" s="47"/>
      <c r="BP24" s="909"/>
      <c r="BQ24" s="881"/>
      <c r="BR24" s="881"/>
      <c r="BS24" s="881"/>
      <c r="BT24" s="920"/>
      <c r="BU24" s="920"/>
      <c r="BV24" s="920"/>
      <c r="BW24" s="920"/>
      <c r="BX24" s="920"/>
      <c r="BY24" s="920"/>
      <c r="BZ24" s="920"/>
      <c r="CA24" s="920"/>
      <c r="CB24" s="920"/>
      <c r="CC24" s="920"/>
      <c r="CD24" s="920"/>
      <c r="CE24" s="920"/>
      <c r="CF24" s="920"/>
      <c r="CG24" s="920"/>
      <c r="CH24" s="920"/>
      <c r="CI24" s="920"/>
      <c r="CJ24" s="920"/>
      <c r="CK24" s="920"/>
      <c r="CL24" s="920"/>
      <c r="CM24" s="920"/>
      <c r="CN24" s="920"/>
      <c r="CO24" s="920"/>
      <c r="CP24" s="920"/>
      <c r="CQ24" s="920"/>
      <c r="CR24" s="920"/>
      <c r="CS24" s="920"/>
      <c r="CT24" s="920"/>
      <c r="CU24" s="920"/>
      <c r="CV24" s="920"/>
      <c r="CW24" s="920"/>
      <c r="CX24" s="920"/>
      <c r="CY24" s="920"/>
      <c r="CZ24" s="920"/>
      <c r="DA24" s="920"/>
      <c r="DB24" s="920"/>
      <c r="DC24" s="920"/>
      <c r="DD24" s="920"/>
      <c r="DE24" s="920"/>
      <c r="DF24" s="920"/>
      <c r="DG24" s="920"/>
      <c r="DH24" s="920"/>
      <c r="DI24" s="920"/>
      <c r="DJ24" s="920"/>
      <c r="DK24" s="920"/>
      <c r="DL24" s="920"/>
      <c r="DM24" s="920"/>
      <c r="DN24" s="920"/>
      <c r="DO24" s="920"/>
      <c r="DP24" s="920"/>
      <c r="DQ24" s="920"/>
      <c r="DR24" s="920"/>
      <c r="DS24" s="920"/>
      <c r="DT24" s="920"/>
      <c r="DU24" s="920"/>
      <c r="DV24" s="920"/>
      <c r="DW24" s="920"/>
      <c r="DX24" s="920"/>
      <c r="DY24" s="920"/>
      <c r="DZ24" s="920"/>
      <c r="EA24" s="931"/>
    </row>
    <row r="25" spans="1:167" ht="17.25" customHeight="1">
      <c r="A25" s="47"/>
      <c r="B25" s="909"/>
      <c r="C25" s="881"/>
      <c r="D25" s="881"/>
      <c r="E25" s="881"/>
      <c r="F25" s="920"/>
      <c r="G25" s="920"/>
      <c r="H25" s="920"/>
      <c r="I25" s="920"/>
      <c r="J25" s="920"/>
      <c r="K25" s="920"/>
      <c r="L25" s="920"/>
      <c r="M25" s="920"/>
      <c r="N25" s="920"/>
      <c r="O25" s="920"/>
      <c r="P25" s="920"/>
      <c r="Q25" s="920"/>
      <c r="R25" s="920"/>
      <c r="S25" s="920"/>
      <c r="T25" s="920"/>
      <c r="U25" s="920"/>
      <c r="V25" s="920"/>
      <c r="W25" s="920"/>
      <c r="X25" s="920"/>
      <c r="Y25" s="920"/>
      <c r="Z25" s="920"/>
      <c r="AA25" s="920"/>
      <c r="AB25" s="920"/>
      <c r="AC25" s="920"/>
      <c r="AD25" s="920"/>
      <c r="AE25" s="920"/>
      <c r="AF25" s="920"/>
      <c r="AG25" s="920"/>
      <c r="AH25" s="920"/>
      <c r="AI25" s="920"/>
      <c r="AJ25" s="920"/>
      <c r="AK25" s="920"/>
      <c r="AL25" s="920"/>
      <c r="AM25" s="920"/>
      <c r="AN25" s="920"/>
      <c r="AO25" s="920"/>
      <c r="AP25" s="920"/>
      <c r="AQ25" s="920"/>
      <c r="AR25" s="920"/>
      <c r="AS25" s="920"/>
      <c r="AT25" s="920"/>
      <c r="AU25" s="920"/>
      <c r="AV25" s="920"/>
      <c r="AW25" s="920"/>
      <c r="AX25" s="920"/>
      <c r="AY25" s="920"/>
      <c r="AZ25" s="920"/>
      <c r="BA25" s="920"/>
      <c r="BB25" s="920"/>
      <c r="BC25" s="920"/>
      <c r="BD25" s="920"/>
      <c r="BE25" s="920"/>
      <c r="BF25" s="920"/>
      <c r="BG25" s="920"/>
      <c r="BH25" s="920"/>
      <c r="BI25" s="920"/>
      <c r="BJ25" s="920"/>
      <c r="BK25" s="920"/>
      <c r="BL25" s="920"/>
      <c r="BM25" s="931"/>
      <c r="BN25" s="47"/>
      <c r="BO25" s="47"/>
      <c r="BP25" s="909"/>
      <c r="BQ25" s="881"/>
      <c r="BR25" s="881"/>
      <c r="BS25" s="881"/>
      <c r="BT25" s="920"/>
      <c r="BU25" s="920"/>
      <c r="BV25" s="920"/>
      <c r="BW25" s="920"/>
      <c r="BX25" s="920"/>
      <c r="BY25" s="920"/>
      <c r="BZ25" s="920"/>
      <c r="CA25" s="920"/>
      <c r="CB25" s="920"/>
      <c r="CC25" s="920"/>
      <c r="CD25" s="920"/>
      <c r="CE25" s="920"/>
      <c r="CF25" s="920"/>
      <c r="CG25" s="920"/>
      <c r="CH25" s="920"/>
      <c r="CI25" s="920"/>
      <c r="CJ25" s="920"/>
      <c r="CK25" s="920"/>
      <c r="CL25" s="920"/>
      <c r="CM25" s="920"/>
      <c r="CN25" s="920"/>
      <c r="CO25" s="920"/>
      <c r="CP25" s="920"/>
      <c r="CQ25" s="920"/>
      <c r="CR25" s="920"/>
      <c r="CS25" s="920"/>
      <c r="CT25" s="920"/>
      <c r="CU25" s="920"/>
      <c r="CV25" s="920"/>
      <c r="CW25" s="920"/>
      <c r="CX25" s="920"/>
      <c r="CY25" s="920"/>
      <c r="CZ25" s="920"/>
      <c r="DA25" s="920"/>
      <c r="DB25" s="920"/>
      <c r="DC25" s="920"/>
      <c r="DD25" s="920"/>
      <c r="DE25" s="920"/>
      <c r="DF25" s="920"/>
      <c r="DG25" s="920"/>
      <c r="DH25" s="920"/>
      <c r="DI25" s="920"/>
      <c r="DJ25" s="920"/>
      <c r="DK25" s="920"/>
      <c r="DL25" s="920"/>
      <c r="DM25" s="920"/>
      <c r="DN25" s="920"/>
      <c r="DO25" s="920"/>
      <c r="DP25" s="920"/>
      <c r="DQ25" s="920"/>
      <c r="DR25" s="920"/>
      <c r="DS25" s="920"/>
      <c r="DT25" s="920"/>
      <c r="DU25" s="920"/>
      <c r="DV25" s="920"/>
      <c r="DW25" s="920"/>
      <c r="DX25" s="920"/>
      <c r="DY25" s="920"/>
      <c r="DZ25" s="920"/>
      <c r="EA25" s="931"/>
    </row>
    <row r="26" spans="1:167" ht="34.9" customHeight="1">
      <c r="A26" s="47"/>
      <c r="B26" s="910"/>
      <c r="C26" s="884"/>
      <c r="D26" s="884"/>
      <c r="E26" s="884"/>
      <c r="F26" s="932"/>
      <c r="G26" s="932"/>
      <c r="H26" s="932"/>
      <c r="I26" s="932"/>
      <c r="J26" s="932"/>
      <c r="K26" s="932"/>
      <c r="L26" s="932"/>
      <c r="M26" s="932"/>
      <c r="N26" s="932"/>
      <c r="O26" s="932"/>
      <c r="P26" s="932"/>
      <c r="Q26" s="932"/>
      <c r="R26" s="932"/>
      <c r="S26" s="932"/>
      <c r="T26" s="932"/>
      <c r="U26" s="932"/>
      <c r="V26" s="932"/>
      <c r="W26" s="932"/>
      <c r="X26" s="932"/>
      <c r="Y26" s="932"/>
      <c r="Z26" s="932"/>
      <c r="AA26" s="932"/>
      <c r="AB26" s="932"/>
      <c r="AC26" s="932"/>
      <c r="AD26" s="932"/>
      <c r="AE26" s="932"/>
      <c r="AF26" s="932"/>
      <c r="AG26" s="932"/>
      <c r="AH26" s="932"/>
      <c r="AI26" s="932"/>
      <c r="AJ26" s="932"/>
      <c r="AK26" s="932"/>
      <c r="AL26" s="932"/>
      <c r="AM26" s="932"/>
      <c r="AN26" s="932"/>
      <c r="AO26" s="932"/>
      <c r="AP26" s="932"/>
      <c r="AQ26" s="932"/>
      <c r="AR26" s="932"/>
      <c r="AS26" s="932"/>
      <c r="AT26" s="932"/>
      <c r="AU26" s="932"/>
      <c r="AV26" s="932"/>
      <c r="AW26" s="932"/>
      <c r="AX26" s="932"/>
      <c r="AY26" s="932"/>
      <c r="AZ26" s="932"/>
      <c r="BA26" s="932"/>
      <c r="BB26" s="932"/>
      <c r="BC26" s="932"/>
      <c r="BD26" s="932"/>
      <c r="BE26" s="932"/>
      <c r="BF26" s="932"/>
      <c r="BG26" s="932"/>
      <c r="BH26" s="932"/>
      <c r="BI26" s="932"/>
      <c r="BJ26" s="932"/>
      <c r="BK26" s="932"/>
      <c r="BL26" s="932"/>
      <c r="BM26" s="933"/>
      <c r="BN26" s="47"/>
      <c r="BO26" s="47"/>
      <c r="BP26" s="910"/>
      <c r="BQ26" s="884"/>
      <c r="BR26" s="884"/>
      <c r="BS26" s="884"/>
      <c r="BT26" s="932"/>
      <c r="BU26" s="932"/>
      <c r="BV26" s="932"/>
      <c r="BW26" s="932"/>
      <c r="BX26" s="932"/>
      <c r="BY26" s="932"/>
      <c r="BZ26" s="932"/>
      <c r="CA26" s="932"/>
      <c r="CB26" s="932"/>
      <c r="CC26" s="932"/>
      <c r="CD26" s="932"/>
      <c r="CE26" s="932"/>
      <c r="CF26" s="932"/>
      <c r="CG26" s="932"/>
      <c r="CH26" s="932"/>
      <c r="CI26" s="932"/>
      <c r="CJ26" s="932"/>
      <c r="CK26" s="932"/>
      <c r="CL26" s="932"/>
      <c r="CM26" s="932"/>
      <c r="CN26" s="932"/>
      <c r="CO26" s="932"/>
      <c r="CP26" s="932"/>
      <c r="CQ26" s="932"/>
      <c r="CR26" s="932"/>
      <c r="CS26" s="932"/>
      <c r="CT26" s="932"/>
      <c r="CU26" s="932"/>
      <c r="CV26" s="932"/>
      <c r="CW26" s="932"/>
      <c r="CX26" s="932"/>
      <c r="CY26" s="932"/>
      <c r="CZ26" s="932"/>
      <c r="DA26" s="932"/>
      <c r="DB26" s="932"/>
      <c r="DC26" s="932"/>
      <c r="DD26" s="932"/>
      <c r="DE26" s="932"/>
      <c r="DF26" s="932"/>
      <c r="DG26" s="932"/>
      <c r="DH26" s="932"/>
      <c r="DI26" s="932"/>
      <c r="DJ26" s="932"/>
      <c r="DK26" s="932"/>
      <c r="DL26" s="932"/>
      <c r="DM26" s="932"/>
      <c r="DN26" s="932"/>
      <c r="DO26" s="932"/>
      <c r="DP26" s="932"/>
      <c r="DQ26" s="932"/>
      <c r="DR26" s="932"/>
      <c r="DS26" s="932"/>
      <c r="DT26" s="932"/>
      <c r="DU26" s="932"/>
      <c r="DV26" s="932"/>
      <c r="DW26" s="932"/>
      <c r="DX26" s="932"/>
      <c r="DY26" s="932"/>
      <c r="DZ26" s="932"/>
      <c r="EA26" s="933"/>
    </row>
    <row r="27" spans="1:167" ht="12.4" customHeight="1">
      <c r="A27" s="47"/>
      <c r="B27" s="937" t="s">
        <v>1360</v>
      </c>
      <c r="C27" s="938"/>
      <c r="D27" s="938"/>
      <c r="E27" s="938"/>
      <c r="F27" s="941" t="s">
        <v>1361</v>
      </c>
      <c r="G27" s="942"/>
      <c r="H27" s="942"/>
      <c r="I27" s="942"/>
      <c r="J27" s="942"/>
      <c r="K27" s="457"/>
      <c r="L27" s="458"/>
      <c r="M27" s="458"/>
      <c r="N27" s="458"/>
      <c r="O27" s="458"/>
      <c r="P27" s="458"/>
      <c r="Q27" s="608" t="s">
        <v>0</v>
      </c>
      <c r="R27" s="941" t="s">
        <v>1362</v>
      </c>
      <c r="S27" s="942"/>
      <c r="T27" s="942"/>
      <c r="U27" s="942"/>
      <c r="V27" s="1159"/>
      <c r="W27" s="457"/>
      <c r="X27" s="458"/>
      <c r="Y27" s="458"/>
      <c r="Z27" s="458"/>
      <c r="AA27" s="458"/>
      <c r="AB27" s="458"/>
      <c r="AC27" s="608" t="s">
        <v>0</v>
      </c>
      <c r="AD27" s="941" t="s">
        <v>124</v>
      </c>
      <c r="AE27" s="942"/>
      <c r="AF27" s="942"/>
      <c r="AG27" s="942"/>
      <c r="AH27" s="942"/>
      <c r="AI27" s="457"/>
      <c r="AJ27" s="458"/>
      <c r="AK27" s="458"/>
      <c r="AL27" s="458"/>
      <c r="AM27" s="458"/>
      <c r="AN27" s="458"/>
      <c r="AO27" s="608" t="s">
        <v>0</v>
      </c>
      <c r="AP27" s="941" t="s">
        <v>156</v>
      </c>
      <c r="AQ27" s="942"/>
      <c r="AR27" s="942"/>
      <c r="AS27" s="942"/>
      <c r="AT27" s="942"/>
      <c r="AU27" s="457"/>
      <c r="AV27" s="458"/>
      <c r="AW27" s="458"/>
      <c r="AX27" s="458"/>
      <c r="AY27" s="458"/>
      <c r="AZ27" s="458"/>
      <c r="BA27" s="608" t="s">
        <v>0</v>
      </c>
      <c r="BB27" s="941" t="s">
        <v>157</v>
      </c>
      <c r="BC27" s="942"/>
      <c r="BD27" s="942"/>
      <c r="BE27" s="942"/>
      <c r="BF27" s="942"/>
      <c r="BG27" s="457"/>
      <c r="BH27" s="458"/>
      <c r="BI27" s="458"/>
      <c r="BJ27" s="458"/>
      <c r="BK27" s="458"/>
      <c r="BL27" s="458"/>
      <c r="BM27" s="608" t="s">
        <v>0</v>
      </c>
      <c r="BN27" s="47"/>
      <c r="BO27" s="47"/>
      <c r="BP27" s="937" t="s">
        <v>1360</v>
      </c>
      <c r="BQ27" s="938"/>
      <c r="BR27" s="938"/>
      <c r="BS27" s="938"/>
      <c r="BT27" s="941" t="s">
        <v>1361</v>
      </c>
      <c r="BU27" s="942"/>
      <c r="BV27" s="942"/>
      <c r="BW27" s="942"/>
      <c r="BX27" s="942"/>
      <c r="BY27" s="457"/>
      <c r="BZ27" s="458"/>
      <c r="CA27" s="458"/>
      <c r="CB27" s="458"/>
      <c r="CC27" s="458"/>
      <c r="CD27" s="458"/>
      <c r="CE27" s="608" t="s">
        <v>0</v>
      </c>
      <c r="CF27" s="941" t="s">
        <v>1362</v>
      </c>
      <c r="CG27" s="942"/>
      <c r="CH27" s="942"/>
      <c r="CI27" s="942"/>
      <c r="CJ27" s="1159"/>
      <c r="CK27" s="457"/>
      <c r="CL27" s="458"/>
      <c r="CM27" s="458"/>
      <c r="CN27" s="458"/>
      <c r="CO27" s="458"/>
      <c r="CP27" s="458"/>
      <c r="CQ27" s="608" t="s">
        <v>0</v>
      </c>
      <c r="CR27" s="941" t="s">
        <v>124</v>
      </c>
      <c r="CS27" s="942"/>
      <c r="CT27" s="942"/>
      <c r="CU27" s="942"/>
      <c r="CV27" s="942"/>
      <c r="CW27" s="457"/>
      <c r="CX27" s="458"/>
      <c r="CY27" s="458"/>
      <c r="CZ27" s="458"/>
      <c r="DA27" s="458"/>
      <c r="DB27" s="458"/>
      <c r="DC27" s="608" t="s">
        <v>0</v>
      </c>
      <c r="DD27" s="941" t="s">
        <v>156</v>
      </c>
      <c r="DE27" s="942"/>
      <c r="DF27" s="942"/>
      <c r="DG27" s="942"/>
      <c r="DH27" s="942"/>
      <c r="DI27" s="457"/>
      <c r="DJ27" s="458"/>
      <c r="DK27" s="458"/>
      <c r="DL27" s="458"/>
      <c r="DM27" s="458"/>
      <c r="DN27" s="458"/>
      <c r="DO27" s="608" t="s">
        <v>0</v>
      </c>
      <c r="DP27" s="941" t="s">
        <v>157</v>
      </c>
      <c r="DQ27" s="942"/>
      <c r="DR27" s="942"/>
      <c r="DS27" s="942"/>
      <c r="DT27" s="942"/>
      <c r="DU27" s="457"/>
      <c r="DV27" s="458"/>
      <c r="DW27" s="458"/>
      <c r="DX27" s="458"/>
      <c r="DY27" s="458"/>
      <c r="DZ27" s="458"/>
      <c r="EA27" s="608" t="s">
        <v>0</v>
      </c>
    </row>
    <row r="28" spans="1:167" ht="24" customHeight="1">
      <c r="A28" s="47"/>
      <c r="B28" s="939"/>
      <c r="C28" s="940"/>
      <c r="D28" s="940"/>
      <c r="E28" s="940"/>
      <c r="F28" s="943"/>
      <c r="G28" s="944"/>
      <c r="H28" s="944"/>
      <c r="I28" s="944"/>
      <c r="J28" s="944"/>
      <c r="K28" s="934">
        <f>IF(data2!$B$2="要",data4!$CY$2,"")</f>
        <v>0</v>
      </c>
      <c r="L28" s="935"/>
      <c r="M28" s="935"/>
      <c r="N28" s="935"/>
      <c r="O28" s="935"/>
      <c r="P28" s="935"/>
      <c r="Q28" s="936"/>
      <c r="R28" s="943"/>
      <c r="S28" s="944"/>
      <c r="T28" s="944"/>
      <c r="U28" s="944"/>
      <c r="V28" s="1160"/>
      <c r="W28" s="934">
        <f>IF(data2!$B$2="要",data4!$CZ$2,"")</f>
        <v>0</v>
      </c>
      <c r="X28" s="935"/>
      <c r="Y28" s="935"/>
      <c r="Z28" s="935"/>
      <c r="AA28" s="935"/>
      <c r="AB28" s="935"/>
      <c r="AC28" s="936"/>
      <c r="AD28" s="943"/>
      <c r="AE28" s="944"/>
      <c r="AF28" s="944"/>
      <c r="AG28" s="944"/>
      <c r="AH28" s="944"/>
      <c r="AI28" s="934">
        <f>IF(data2!$B$2="要",data4!$DA$2,"")</f>
        <v>0</v>
      </c>
      <c r="AJ28" s="935"/>
      <c r="AK28" s="935"/>
      <c r="AL28" s="935"/>
      <c r="AM28" s="935"/>
      <c r="AN28" s="935"/>
      <c r="AO28" s="936"/>
      <c r="AP28" s="943"/>
      <c r="AQ28" s="944"/>
      <c r="AR28" s="944"/>
      <c r="AS28" s="944"/>
      <c r="AT28" s="944"/>
      <c r="AU28" s="934">
        <f>IF(data2!$B$2="要",data4!$DB$2,"")</f>
        <v>0</v>
      </c>
      <c r="AV28" s="935"/>
      <c r="AW28" s="935"/>
      <c r="AX28" s="935"/>
      <c r="AY28" s="935"/>
      <c r="AZ28" s="935"/>
      <c r="BA28" s="936"/>
      <c r="BB28" s="943"/>
      <c r="BC28" s="944"/>
      <c r="BD28" s="944"/>
      <c r="BE28" s="944"/>
      <c r="BF28" s="944"/>
      <c r="BG28" s="934">
        <f>IF(data2!$B$2="要",data4!$DC$2,"")</f>
        <v>0</v>
      </c>
      <c r="BH28" s="935"/>
      <c r="BI28" s="935"/>
      <c r="BJ28" s="935"/>
      <c r="BK28" s="935"/>
      <c r="BL28" s="935"/>
      <c r="BM28" s="936"/>
      <c r="BN28" s="47"/>
      <c r="BO28" s="47"/>
      <c r="BP28" s="939"/>
      <c r="BQ28" s="940"/>
      <c r="BR28" s="940"/>
      <c r="BS28" s="940"/>
      <c r="BT28" s="943"/>
      <c r="BU28" s="944"/>
      <c r="BV28" s="944"/>
      <c r="BW28" s="944"/>
      <c r="BX28" s="944"/>
      <c r="BY28" s="934">
        <f>IF(data2!$B$2="要",data4!$CY$2,"")</f>
        <v>0</v>
      </c>
      <c r="BZ28" s="935"/>
      <c r="CA28" s="935"/>
      <c r="CB28" s="935"/>
      <c r="CC28" s="935"/>
      <c r="CD28" s="935"/>
      <c r="CE28" s="936"/>
      <c r="CF28" s="943"/>
      <c r="CG28" s="944"/>
      <c r="CH28" s="944"/>
      <c r="CI28" s="944"/>
      <c r="CJ28" s="1160"/>
      <c r="CK28" s="934">
        <f>IF(data2!$B$2="要",data4!$CZ$2,"")</f>
        <v>0</v>
      </c>
      <c r="CL28" s="935"/>
      <c r="CM28" s="935"/>
      <c r="CN28" s="935"/>
      <c r="CO28" s="935"/>
      <c r="CP28" s="935"/>
      <c r="CQ28" s="936"/>
      <c r="CR28" s="943"/>
      <c r="CS28" s="944"/>
      <c r="CT28" s="944"/>
      <c r="CU28" s="944"/>
      <c r="CV28" s="944"/>
      <c r="CW28" s="934">
        <f>IF(data2!$B$2="要",data4!$DA$2,"")</f>
        <v>0</v>
      </c>
      <c r="CX28" s="935"/>
      <c r="CY28" s="935"/>
      <c r="CZ28" s="935"/>
      <c r="DA28" s="935"/>
      <c r="DB28" s="935"/>
      <c r="DC28" s="936"/>
      <c r="DD28" s="943"/>
      <c r="DE28" s="944"/>
      <c r="DF28" s="944"/>
      <c r="DG28" s="944"/>
      <c r="DH28" s="944"/>
      <c r="DI28" s="934">
        <f>IF(data2!$B$2="要",data4!$DB$2,"")</f>
        <v>0</v>
      </c>
      <c r="DJ28" s="935"/>
      <c r="DK28" s="935"/>
      <c r="DL28" s="935"/>
      <c r="DM28" s="935"/>
      <c r="DN28" s="935"/>
      <c r="DO28" s="936"/>
      <c r="DP28" s="943"/>
      <c r="DQ28" s="944"/>
      <c r="DR28" s="944"/>
      <c r="DS28" s="944"/>
      <c r="DT28" s="944"/>
      <c r="DU28" s="934">
        <f>IF(data2!$B$2="要",data4!$DC$2,"")</f>
        <v>0</v>
      </c>
      <c r="DV28" s="935"/>
      <c r="DW28" s="935"/>
      <c r="DX28" s="935"/>
      <c r="DY28" s="935"/>
      <c r="DZ28" s="935"/>
      <c r="EA28" s="936"/>
      <c r="FK28" s="30"/>
    </row>
    <row r="29" spans="1:167" ht="11.25" customHeight="1">
      <c r="A29" s="47"/>
      <c r="B29" s="990" t="s">
        <v>125</v>
      </c>
      <c r="C29" s="991"/>
      <c r="D29" s="991"/>
      <c r="E29" s="1156"/>
      <c r="F29" s="913" t="s">
        <v>127</v>
      </c>
      <c r="G29" s="914"/>
      <c r="H29" s="914"/>
      <c r="I29" s="914"/>
      <c r="J29" s="914"/>
      <c r="K29" s="949">
        <f>IF(data2!$B$2="要",data4!$DF$2,"")</f>
        <v>0</v>
      </c>
      <c r="L29" s="950"/>
      <c r="M29" s="950"/>
      <c r="N29" s="950"/>
      <c r="O29" s="950"/>
      <c r="P29" s="950"/>
      <c r="Q29" s="951"/>
      <c r="R29" s="913" t="s">
        <v>128</v>
      </c>
      <c r="S29" s="914"/>
      <c r="T29" s="914"/>
      <c r="U29" s="914"/>
      <c r="V29" s="915"/>
      <c r="W29" s="1152" t="s">
        <v>63</v>
      </c>
      <c r="X29" s="1153"/>
      <c r="Y29" s="1153"/>
      <c r="Z29" s="1153"/>
      <c r="AA29" s="1153"/>
      <c r="AB29" s="1153" t="s">
        <v>130</v>
      </c>
      <c r="AC29" s="1153"/>
      <c r="AD29" s="1153"/>
      <c r="AE29" s="1153"/>
      <c r="AF29" s="923" t="s">
        <v>64</v>
      </c>
      <c r="AG29" s="923"/>
      <c r="AH29" s="923"/>
      <c r="AI29" s="924"/>
      <c r="AJ29" s="925" t="s">
        <v>1363</v>
      </c>
      <c r="AK29" s="926"/>
      <c r="AL29" s="926"/>
      <c r="AM29" s="926"/>
      <c r="AN29" s="926"/>
      <c r="AO29" s="927"/>
      <c r="AP29" s="755">
        <f>IF(data2!$B$2="要",data4!$DN$2,"")</f>
        <v>0</v>
      </c>
      <c r="AQ29" s="756"/>
      <c r="AR29" s="756"/>
      <c r="AS29" s="756"/>
      <c r="AT29" s="756"/>
      <c r="AU29" s="757"/>
      <c r="AV29" s="925" t="s">
        <v>1365</v>
      </c>
      <c r="AW29" s="926"/>
      <c r="AX29" s="926"/>
      <c r="AY29" s="926"/>
      <c r="AZ29" s="926"/>
      <c r="BA29" s="927"/>
      <c r="BB29" s="1146" t="s">
        <v>66</v>
      </c>
      <c r="BC29" s="1147"/>
      <c r="BD29" s="1147"/>
      <c r="BE29" s="1147"/>
      <c r="BF29" s="1147"/>
      <c r="BG29" s="1147"/>
      <c r="BH29" s="1147"/>
      <c r="BI29" s="1147"/>
      <c r="BJ29" s="1147"/>
      <c r="BK29" s="1147"/>
      <c r="BL29" s="1147"/>
      <c r="BM29" s="1148"/>
      <c r="BN29" s="47"/>
      <c r="BO29" s="47"/>
      <c r="BP29" s="990" t="s">
        <v>125</v>
      </c>
      <c r="BQ29" s="991"/>
      <c r="BR29" s="991"/>
      <c r="BS29" s="1156"/>
      <c r="BT29" s="913" t="s">
        <v>127</v>
      </c>
      <c r="BU29" s="914"/>
      <c r="BV29" s="914"/>
      <c r="BW29" s="914"/>
      <c r="BX29" s="914"/>
      <c r="BY29" s="949">
        <f>IF(data2!$B$2="要",data4!$DF$2,"")</f>
        <v>0</v>
      </c>
      <c r="BZ29" s="950"/>
      <c r="CA29" s="950"/>
      <c r="CB29" s="950"/>
      <c r="CC29" s="950"/>
      <c r="CD29" s="950"/>
      <c r="CE29" s="951"/>
      <c r="CF29" s="913" t="s">
        <v>128</v>
      </c>
      <c r="CG29" s="914"/>
      <c r="CH29" s="914"/>
      <c r="CI29" s="914"/>
      <c r="CJ29" s="915"/>
      <c r="CK29" s="1152" t="s">
        <v>63</v>
      </c>
      <c r="CL29" s="1153"/>
      <c r="CM29" s="1153"/>
      <c r="CN29" s="1153"/>
      <c r="CO29" s="1153"/>
      <c r="CP29" s="1153" t="s">
        <v>130</v>
      </c>
      <c r="CQ29" s="1153"/>
      <c r="CR29" s="1153"/>
      <c r="CS29" s="1153"/>
      <c r="CT29" s="923" t="s">
        <v>64</v>
      </c>
      <c r="CU29" s="923"/>
      <c r="CV29" s="923"/>
      <c r="CW29" s="924"/>
      <c r="CX29" s="925" t="s">
        <v>1363</v>
      </c>
      <c r="CY29" s="926"/>
      <c r="CZ29" s="926"/>
      <c r="DA29" s="926"/>
      <c r="DB29" s="926"/>
      <c r="DC29" s="927"/>
      <c r="DD29" s="755">
        <f>IF(data2!$B$2="要",data4!$DN$2,"")</f>
        <v>0</v>
      </c>
      <c r="DE29" s="756"/>
      <c r="DF29" s="756"/>
      <c r="DG29" s="756"/>
      <c r="DH29" s="756"/>
      <c r="DI29" s="757"/>
      <c r="DJ29" s="925" t="s">
        <v>1365</v>
      </c>
      <c r="DK29" s="926"/>
      <c r="DL29" s="926"/>
      <c r="DM29" s="926"/>
      <c r="DN29" s="926"/>
      <c r="DO29" s="927"/>
      <c r="DP29" s="1146" t="s">
        <v>66</v>
      </c>
      <c r="DQ29" s="1147"/>
      <c r="DR29" s="1147"/>
      <c r="DS29" s="1147"/>
      <c r="DT29" s="1147"/>
      <c r="DU29" s="1147"/>
      <c r="DV29" s="1147"/>
      <c r="DW29" s="1147"/>
      <c r="DX29" s="1147"/>
      <c r="DY29" s="1147"/>
      <c r="DZ29" s="1147"/>
      <c r="EA29" s="1148"/>
    </row>
    <row r="30" spans="1:167" ht="25.5" customHeight="1">
      <c r="A30" s="47"/>
      <c r="B30" s="937"/>
      <c r="C30" s="938"/>
      <c r="D30" s="938"/>
      <c r="E30" s="1157"/>
      <c r="F30" s="916"/>
      <c r="G30" s="917"/>
      <c r="H30" s="917"/>
      <c r="I30" s="917"/>
      <c r="J30" s="917"/>
      <c r="K30" s="952"/>
      <c r="L30" s="953"/>
      <c r="M30" s="953"/>
      <c r="N30" s="953"/>
      <c r="O30" s="953"/>
      <c r="P30" s="953"/>
      <c r="Q30" s="954"/>
      <c r="R30" s="916"/>
      <c r="S30" s="917"/>
      <c r="T30" s="917"/>
      <c r="U30" s="917"/>
      <c r="V30" s="918"/>
      <c r="W30" s="912">
        <f>IF(data2!$B$2="要",data4!$DH$2,"")</f>
        <v>0</v>
      </c>
      <c r="X30" s="911"/>
      <c r="Y30" s="911"/>
      <c r="Z30" s="911"/>
      <c r="AA30" s="911"/>
      <c r="AB30" s="911">
        <f>IF(data2!$B$2="要",data4!$DJ$2,"")</f>
        <v>0</v>
      </c>
      <c r="AC30" s="911"/>
      <c r="AD30" s="911"/>
      <c r="AE30" s="911"/>
      <c r="AF30" s="1154">
        <f>IF(data2!$B$2="要",data4!$DL$2,"")</f>
        <v>0</v>
      </c>
      <c r="AG30" s="1154"/>
      <c r="AH30" s="1154"/>
      <c r="AI30" s="1155"/>
      <c r="AJ30" s="928"/>
      <c r="AK30" s="929"/>
      <c r="AL30" s="929"/>
      <c r="AM30" s="929"/>
      <c r="AN30" s="929"/>
      <c r="AO30" s="930"/>
      <c r="AP30" s="758"/>
      <c r="AQ30" s="759"/>
      <c r="AR30" s="759"/>
      <c r="AS30" s="759"/>
      <c r="AT30" s="759"/>
      <c r="AU30" s="760"/>
      <c r="AV30" s="928"/>
      <c r="AW30" s="929"/>
      <c r="AX30" s="929"/>
      <c r="AY30" s="929"/>
      <c r="AZ30" s="929"/>
      <c r="BA30" s="930"/>
      <c r="BB30" s="1143">
        <f>IF(data2!$B$2="要",data4!$DP$2,"")</f>
        <v>0</v>
      </c>
      <c r="BC30" s="1144"/>
      <c r="BD30" s="1144"/>
      <c r="BE30" s="1144"/>
      <c r="BF30" s="1144"/>
      <c r="BG30" s="1144"/>
      <c r="BH30" s="1144"/>
      <c r="BI30" s="1144"/>
      <c r="BJ30" s="1144"/>
      <c r="BK30" s="1144"/>
      <c r="BL30" s="1144"/>
      <c r="BM30" s="1145"/>
      <c r="BN30" s="47"/>
      <c r="BO30" s="47"/>
      <c r="BP30" s="937"/>
      <c r="BQ30" s="938"/>
      <c r="BR30" s="938"/>
      <c r="BS30" s="1157"/>
      <c r="BT30" s="916"/>
      <c r="BU30" s="917"/>
      <c r="BV30" s="917"/>
      <c r="BW30" s="917"/>
      <c r="BX30" s="917"/>
      <c r="BY30" s="952"/>
      <c r="BZ30" s="953"/>
      <c r="CA30" s="953"/>
      <c r="CB30" s="953"/>
      <c r="CC30" s="953"/>
      <c r="CD30" s="953"/>
      <c r="CE30" s="954"/>
      <c r="CF30" s="916"/>
      <c r="CG30" s="917"/>
      <c r="CH30" s="917"/>
      <c r="CI30" s="917"/>
      <c r="CJ30" s="918"/>
      <c r="CK30" s="912">
        <f>IF(data2!$B$2="要",data4!$DH$2,"")</f>
        <v>0</v>
      </c>
      <c r="CL30" s="911"/>
      <c r="CM30" s="911"/>
      <c r="CN30" s="911"/>
      <c r="CO30" s="911"/>
      <c r="CP30" s="911">
        <f>IF(data2!$B$2="要",data4!$DJ$2,"")</f>
        <v>0</v>
      </c>
      <c r="CQ30" s="911"/>
      <c r="CR30" s="911"/>
      <c r="CS30" s="911"/>
      <c r="CT30" s="1154">
        <f>IF(data2!$B$2="要",data4!$DL$2,"")</f>
        <v>0</v>
      </c>
      <c r="CU30" s="1154"/>
      <c r="CV30" s="1154"/>
      <c r="CW30" s="1155"/>
      <c r="CX30" s="928"/>
      <c r="CY30" s="929"/>
      <c r="CZ30" s="929"/>
      <c r="DA30" s="929"/>
      <c r="DB30" s="929"/>
      <c r="DC30" s="930"/>
      <c r="DD30" s="758"/>
      <c r="DE30" s="759"/>
      <c r="DF30" s="759"/>
      <c r="DG30" s="759"/>
      <c r="DH30" s="759"/>
      <c r="DI30" s="760"/>
      <c r="DJ30" s="928"/>
      <c r="DK30" s="929"/>
      <c r="DL30" s="929"/>
      <c r="DM30" s="929"/>
      <c r="DN30" s="929"/>
      <c r="DO30" s="930"/>
      <c r="DP30" s="1143">
        <f>IF(data2!$B$2="要",data4!$DP$2,"")</f>
        <v>0</v>
      </c>
      <c r="DQ30" s="1144"/>
      <c r="DR30" s="1144"/>
      <c r="DS30" s="1144"/>
      <c r="DT30" s="1144"/>
      <c r="DU30" s="1144"/>
      <c r="DV30" s="1144"/>
      <c r="DW30" s="1144"/>
      <c r="DX30" s="1144"/>
      <c r="DY30" s="1144"/>
      <c r="DZ30" s="1144"/>
      <c r="EA30" s="1145"/>
    </row>
    <row r="31" spans="1:167" ht="11.25" customHeight="1">
      <c r="A31" s="47"/>
      <c r="B31" s="937"/>
      <c r="C31" s="938"/>
      <c r="D31" s="938"/>
      <c r="E31" s="1157"/>
      <c r="F31" s="913" t="s">
        <v>126</v>
      </c>
      <c r="G31" s="914"/>
      <c r="H31" s="914"/>
      <c r="I31" s="914"/>
      <c r="J31" s="914"/>
      <c r="K31" s="457"/>
      <c r="L31" s="458"/>
      <c r="M31" s="458"/>
      <c r="N31" s="458"/>
      <c r="O31" s="458"/>
      <c r="P31" s="458"/>
      <c r="Q31" s="608" t="s">
        <v>0</v>
      </c>
      <c r="R31" s="913" t="s">
        <v>129</v>
      </c>
      <c r="S31" s="914"/>
      <c r="T31" s="914"/>
      <c r="U31" s="914"/>
      <c r="V31" s="915"/>
      <c r="W31" s="1152" t="s">
        <v>63</v>
      </c>
      <c r="X31" s="1153"/>
      <c r="Y31" s="1153"/>
      <c r="Z31" s="1153"/>
      <c r="AA31" s="1153"/>
      <c r="AB31" s="1153" t="s">
        <v>130</v>
      </c>
      <c r="AC31" s="1153"/>
      <c r="AD31" s="1153"/>
      <c r="AE31" s="1153"/>
      <c r="AF31" s="923" t="s">
        <v>64</v>
      </c>
      <c r="AG31" s="923"/>
      <c r="AH31" s="923"/>
      <c r="AI31" s="924"/>
      <c r="AJ31" s="925" t="s">
        <v>1364</v>
      </c>
      <c r="AK31" s="926"/>
      <c r="AL31" s="926"/>
      <c r="AM31" s="926"/>
      <c r="AN31" s="926"/>
      <c r="AO31" s="927"/>
      <c r="AP31" s="755">
        <f>IF(data2!$B$2="要",data4!$DO$2,"")</f>
        <v>0</v>
      </c>
      <c r="AQ31" s="756"/>
      <c r="AR31" s="756"/>
      <c r="AS31" s="756"/>
      <c r="AT31" s="756"/>
      <c r="AU31" s="757"/>
      <c r="AV31" s="925" t="s">
        <v>1366</v>
      </c>
      <c r="AW31" s="926"/>
      <c r="AX31" s="926"/>
      <c r="AY31" s="926"/>
      <c r="AZ31" s="926"/>
      <c r="BA31" s="927"/>
      <c r="BB31" s="1146" t="s">
        <v>66</v>
      </c>
      <c r="BC31" s="1147"/>
      <c r="BD31" s="1147"/>
      <c r="BE31" s="1147"/>
      <c r="BF31" s="1147"/>
      <c r="BG31" s="1147"/>
      <c r="BH31" s="1147"/>
      <c r="BI31" s="1147"/>
      <c r="BJ31" s="1147"/>
      <c r="BK31" s="1147"/>
      <c r="BL31" s="1147"/>
      <c r="BM31" s="1148"/>
      <c r="BN31" s="47"/>
      <c r="BO31" s="47"/>
      <c r="BP31" s="937"/>
      <c r="BQ31" s="938"/>
      <c r="BR31" s="938"/>
      <c r="BS31" s="1157"/>
      <c r="BT31" s="913" t="s">
        <v>126</v>
      </c>
      <c r="BU31" s="914"/>
      <c r="BV31" s="914"/>
      <c r="BW31" s="914"/>
      <c r="BX31" s="914"/>
      <c r="BY31" s="457"/>
      <c r="BZ31" s="458"/>
      <c r="CA31" s="458"/>
      <c r="CB31" s="458"/>
      <c r="CC31" s="458"/>
      <c r="CD31" s="458"/>
      <c r="CE31" s="608" t="s">
        <v>0</v>
      </c>
      <c r="CF31" s="913" t="s">
        <v>129</v>
      </c>
      <c r="CG31" s="914"/>
      <c r="CH31" s="914"/>
      <c r="CI31" s="914"/>
      <c r="CJ31" s="915"/>
      <c r="CK31" s="1152" t="s">
        <v>63</v>
      </c>
      <c r="CL31" s="1153"/>
      <c r="CM31" s="1153"/>
      <c r="CN31" s="1153"/>
      <c r="CO31" s="1153"/>
      <c r="CP31" s="1153" t="s">
        <v>130</v>
      </c>
      <c r="CQ31" s="1153"/>
      <c r="CR31" s="1153"/>
      <c r="CS31" s="1153"/>
      <c r="CT31" s="923" t="s">
        <v>64</v>
      </c>
      <c r="CU31" s="923"/>
      <c r="CV31" s="923"/>
      <c r="CW31" s="924"/>
      <c r="CX31" s="925" t="s">
        <v>1364</v>
      </c>
      <c r="CY31" s="926"/>
      <c r="CZ31" s="926"/>
      <c r="DA31" s="926"/>
      <c r="DB31" s="926"/>
      <c r="DC31" s="927"/>
      <c r="DD31" s="755">
        <f>IF(data2!$B$2="要",data4!$DO$2,"")</f>
        <v>0</v>
      </c>
      <c r="DE31" s="756"/>
      <c r="DF31" s="756"/>
      <c r="DG31" s="756"/>
      <c r="DH31" s="756"/>
      <c r="DI31" s="757"/>
      <c r="DJ31" s="925" t="s">
        <v>1366</v>
      </c>
      <c r="DK31" s="926"/>
      <c r="DL31" s="926"/>
      <c r="DM31" s="926"/>
      <c r="DN31" s="926"/>
      <c r="DO31" s="927"/>
      <c r="DP31" s="1146" t="s">
        <v>66</v>
      </c>
      <c r="DQ31" s="1147"/>
      <c r="DR31" s="1147"/>
      <c r="DS31" s="1147"/>
      <c r="DT31" s="1147"/>
      <c r="DU31" s="1147"/>
      <c r="DV31" s="1147"/>
      <c r="DW31" s="1147"/>
      <c r="DX31" s="1147"/>
      <c r="DY31" s="1147"/>
      <c r="DZ31" s="1147"/>
      <c r="EA31" s="1148"/>
    </row>
    <row r="32" spans="1:167" ht="25.5" customHeight="1">
      <c r="A32" s="47"/>
      <c r="B32" s="939"/>
      <c r="C32" s="940"/>
      <c r="D32" s="940"/>
      <c r="E32" s="1158"/>
      <c r="F32" s="916"/>
      <c r="G32" s="917"/>
      <c r="H32" s="917"/>
      <c r="I32" s="917"/>
      <c r="J32" s="917"/>
      <c r="K32" s="1149">
        <f>IF(data2!$B$2="要",data4!$DG$2,"")</f>
        <v>0</v>
      </c>
      <c r="L32" s="1150"/>
      <c r="M32" s="1150"/>
      <c r="N32" s="1150"/>
      <c r="O32" s="1150"/>
      <c r="P32" s="1150"/>
      <c r="Q32" s="1151"/>
      <c r="R32" s="916"/>
      <c r="S32" s="917"/>
      <c r="T32" s="917"/>
      <c r="U32" s="917"/>
      <c r="V32" s="918"/>
      <c r="W32" s="912">
        <f>IF(data2!$B$2="要",data4!$DI$2,"")</f>
        <v>0</v>
      </c>
      <c r="X32" s="911"/>
      <c r="Y32" s="911"/>
      <c r="Z32" s="911"/>
      <c r="AA32" s="911"/>
      <c r="AB32" s="911">
        <f>IF(data2!$B$2="要",data4!$DK$2,"")</f>
        <v>0</v>
      </c>
      <c r="AC32" s="911"/>
      <c r="AD32" s="911"/>
      <c r="AE32" s="911"/>
      <c r="AF32" s="1154">
        <f>IF(data2!$B$2="要",data4!$DM$2,"")</f>
        <v>0</v>
      </c>
      <c r="AG32" s="1154"/>
      <c r="AH32" s="1154"/>
      <c r="AI32" s="1155"/>
      <c r="AJ32" s="928"/>
      <c r="AK32" s="929"/>
      <c r="AL32" s="929"/>
      <c r="AM32" s="929"/>
      <c r="AN32" s="929"/>
      <c r="AO32" s="930"/>
      <c r="AP32" s="758"/>
      <c r="AQ32" s="759"/>
      <c r="AR32" s="759"/>
      <c r="AS32" s="759"/>
      <c r="AT32" s="759"/>
      <c r="AU32" s="760"/>
      <c r="AV32" s="928"/>
      <c r="AW32" s="929"/>
      <c r="AX32" s="929"/>
      <c r="AY32" s="929"/>
      <c r="AZ32" s="929"/>
      <c r="BA32" s="930"/>
      <c r="BB32" s="1143">
        <f>IF(data2!$B$2="要",data4!$DQ$2,"")</f>
        <v>0</v>
      </c>
      <c r="BC32" s="1144"/>
      <c r="BD32" s="1144"/>
      <c r="BE32" s="1144"/>
      <c r="BF32" s="1144"/>
      <c r="BG32" s="1144"/>
      <c r="BH32" s="1144"/>
      <c r="BI32" s="1144"/>
      <c r="BJ32" s="1144"/>
      <c r="BK32" s="1144"/>
      <c r="BL32" s="1144"/>
      <c r="BM32" s="1145"/>
      <c r="BN32" s="47"/>
      <c r="BO32" s="47"/>
      <c r="BP32" s="939"/>
      <c r="BQ32" s="940"/>
      <c r="BR32" s="940"/>
      <c r="BS32" s="1158"/>
      <c r="BT32" s="916"/>
      <c r="BU32" s="917"/>
      <c r="BV32" s="917"/>
      <c r="BW32" s="917"/>
      <c r="BX32" s="917"/>
      <c r="BY32" s="1149">
        <f>IF(data2!$B$2="要",data4!$DG$2,"")</f>
        <v>0</v>
      </c>
      <c r="BZ32" s="1150"/>
      <c r="CA32" s="1150"/>
      <c r="CB32" s="1150"/>
      <c r="CC32" s="1150"/>
      <c r="CD32" s="1150"/>
      <c r="CE32" s="1151"/>
      <c r="CF32" s="916"/>
      <c r="CG32" s="917"/>
      <c r="CH32" s="917"/>
      <c r="CI32" s="917"/>
      <c r="CJ32" s="918"/>
      <c r="CK32" s="912">
        <f>IF(data2!$B$2="要",data4!$DI$2,"")</f>
        <v>0</v>
      </c>
      <c r="CL32" s="911"/>
      <c r="CM32" s="911"/>
      <c r="CN32" s="911"/>
      <c r="CO32" s="911"/>
      <c r="CP32" s="911">
        <f>IF(data2!$B$2="要",data4!$DK$2,"")</f>
        <v>0</v>
      </c>
      <c r="CQ32" s="911"/>
      <c r="CR32" s="911"/>
      <c r="CS32" s="911"/>
      <c r="CT32" s="1154">
        <f>IF(data2!$B$2="要",data4!$DM$2,"")</f>
        <v>0</v>
      </c>
      <c r="CU32" s="1154"/>
      <c r="CV32" s="1154"/>
      <c r="CW32" s="1155"/>
      <c r="CX32" s="928"/>
      <c r="CY32" s="929"/>
      <c r="CZ32" s="929"/>
      <c r="DA32" s="929"/>
      <c r="DB32" s="929"/>
      <c r="DC32" s="930"/>
      <c r="DD32" s="758"/>
      <c r="DE32" s="759"/>
      <c r="DF32" s="759"/>
      <c r="DG32" s="759"/>
      <c r="DH32" s="759"/>
      <c r="DI32" s="760"/>
      <c r="DJ32" s="928"/>
      <c r="DK32" s="929"/>
      <c r="DL32" s="929"/>
      <c r="DM32" s="929"/>
      <c r="DN32" s="929"/>
      <c r="DO32" s="930"/>
      <c r="DP32" s="1143">
        <f>IF(data2!$B$2="要",data4!$DQ$2,"")</f>
        <v>0</v>
      </c>
      <c r="DQ32" s="1144"/>
      <c r="DR32" s="1144"/>
      <c r="DS32" s="1144"/>
      <c r="DT32" s="1144"/>
      <c r="DU32" s="1144"/>
      <c r="DV32" s="1144"/>
      <c r="DW32" s="1144"/>
      <c r="DX32" s="1144"/>
      <c r="DY32" s="1144"/>
      <c r="DZ32" s="1144"/>
      <c r="EA32" s="1145"/>
    </row>
    <row r="33" spans="1:131" ht="14.65" customHeight="1">
      <c r="A33" s="47"/>
      <c r="B33" s="990" t="s">
        <v>1367</v>
      </c>
      <c r="C33" s="991"/>
      <c r="D33" s="991"/>
      <c r="E33" s="793" t="s">
        <v>136</v>
      </c>
      <c r="F33" s="794"/>
      <c r="G33" s="794"/>
      <c r="H33" s="794"/>
      <c r="I33" s="795"/>
      <c r="J33" s="819" t="str">
        <f>IF(data4!$R$5="適用なし","",data4!$P$2)</f>
        <v/>
      </c>
      <c r="K33" s="820"/>
      <c r="L33" s="820"/>
      <c r="M33" s="820"/>
      <c r="N33" s="820"/>
      <c r="O33" s="820"/>
      <c r="P33" s="820"/>
      <c r="Q33" s="820"/>
      <c r="R33" s="820"/>
      <c r="S33" s="820"/>
      <c r="T33" s="820"/>
      <c r="U33" s="820"/>
      <c r="V33" s="820"/>
      <c r="W33" s="820"/>
      <c r="X33" s="821"/>
      <c r="Y33" s="970" t="s">
        <v>137</v>
      </c>
      <c r="Z33" s="971"/>
      <c r="AA33" s="949" t="str">
        <f>IF(data4!$R$5="適用なし","",data4!$S$2)</f>
        <v/>
      </c>
      <c r="AB33" s="950"/>
      <c r="AC33" s="951"/>
      <c r="AD33" s="1131" t="s">
        <v>138</v>
      </c>
      <c r="AE33" s="1132"/>
      <c r="AF33" s="1132"/>
      <c r="AG33" s="1132"/>
      <c r="AH33" s="1132"/>
      <c r="AI33" s="1133"/>
      <c r="AJ33" s="1140" t="s">
        <v>66</v>
      </c>
      <c r="AK33" s="1141"/>
      <c r="AL33" s="1141"/>
      <c r="AM33" s="1141"/>
      <c r="AN33" s="1141"/>
      <c r="AO33" s="1142"/>
      <c r="AP33" s="1131" t="s">
        <v>139</v>
      </c>
      <c r="AQ33" s="1132"/>
      <c r="AR33" s="1132"/>
      <c r="AS33" s="1132"/>
      <c r="AT33" s="1132"/>
      <c r="AU33" s="1133"/>
      <c r="AV33" s="1140" t="s">
        <v>66</v>
      </c>
      <c r="AW33" s="1141"/>
      <c r="AX33" s="1141"/>
      <c r="AY33" s="1141"/>
      <c r="AZ33" s="1141"/>
      <c r="BA33" s="1142"/>
      <c r="BB33" s="1131" t="s">
        <v>140</v>
      </c>
      <c r="BC33" s="1132"/>
      <c r="BD33" s="1132"/>
      <c r="BE33" s="1132"/>
      <c r="BF33" s="1132"/>
      <c r="BG33" s="1133"/>
      <c r="BH33" s="1140" t="s">
        <v>66</v>
      </c>
      <c r="BI33" s="1141"/>
      <c r="BJ33" s="1141"/>
      <c r="BK33" s="1141"/>
      <c r="BL33" s="1141"/>
      <c r="BM33" s="1142"/>
      <c r="BN33" s="47"/>
      <c r="BO33" s="47"/>
      <c r="BP33" s="990" t="s">
        <v>1367</v>
      </c>
      <c r="BQ33" s="991"/>
      <c r="BR33" s="991"/>
      <c r="BS33" s="793" t="s">
        <v>136</v>
      </c>
      <c r="BT33" s="794"/>
      <c r="BU33" s="794"/>
      <c r="BV33" s="794"/>
      <c r="BW33" s="795"/>
      <c r="BX33" s="819" t="str">
        <f>IF(data4!$R$5="適用なし","",data4!$P$2)</f>
        <v/>
      </c>
      <c r="BY33" s="820"/>
      <c r="BZ33" s="820"/>
      <c r="CA33" s="820"/>
      <c r="CB33" s="820"/>
      <c r="CC33" s="820"/>
      <c r="CD33" s="820"/>
      <c r="CE33" s="820"/>
      <c r="CF33" s="820"/>
      <c r="CG33" s="820"/>
      <c r="CH33" s="820"/>
      <c r="CI33" s="820"/>
      <c r="CJ33" s="820"/>
      <c r="CK33" s="820"/>
      <c r="CL33" s="821"/>
      <c r="CM33" s="970" t="s">
        <v>137</v>
      </c>
      <c r="CN33" s="971"/>
      <c r="CO33" s="949" t="str">
        <f>IF(data4!$R$5="適用なし","",data4!$S$2)</f>
        <v/>
      </c>
      <c r="CP33" s="950"/>
      <c r="CQ33" s="951"/>
      <c r="CR33" s="1131" t="s">
        <v>138</v>
      </c>
      <c r="CS33" s="1132"/>
      <c r="CT33" s="1132"/>
      <c r="CU33" s="1132"/>
      <c r="CV33" s="1132"/>
      <c r="CW33" s="1133"/>
      <c r="CX33" s="1140" t="s">
        <v>66</v>
      </c>
      <c r="CY33" s="1141"/>
      <c r="CZ33" s="1141"/>
      <c r="DA33" s="1141"/>
      <c r="DB33" s="1141"/>
      <c r="DC33" s="1142"/>
      <c r="DD33" s="1131" t="s">
        <v>139</v>
      </c>
      <c r="DE33" s="1132"/>
      <c r="DF33" s="1132"/>
      <c r="DG33" s="1132"/>
      <c r="DH33" s="1132"/>
      <c r="DI33" s="1133"/>
      <c r="DJ33" s="1140" t="s">
        <v>66</v>
      </c>
      <c r="DK33" s="1141"/>
      <c r="DL33" s="1141"/>
      <c r="DM33" s="1141"/>
      <c r="DN33" s="1141"/>
      <c r="DO33" s="1142"/>
      <c r="DP33" s="1131" t="s">
        <v>140</v>
      </c>
      <c r="DQ33" s="1132"/>
      <c r="DR33" s="1132"/>
      <c r="DS33" s="1132"/>
      <c r="DT33" s="1132"/>
      <c r="DU33" s="1133"/>
      <c r="DV33" s="1140" t="s">
        <v>66</v>
      </c>
      <c r="DW33" s="1141"/>
      <c r="DX33" s="1141"/>
      <c r="DY33" s="1141"/>
      <c r="DZ33" s="1141"/>
      <c r="EA33" s="1142"/>
    </row>
    <row r="34" spans="1:131" ht="3.95" customHeight="1">
      <c r="A34" s="47"/>
      <c r="B34" s="937"/>
      <c r="C34" s="938"/>
      <c r="D34" s="938"/>
      <c r="E34" s="796"/>
      <c r="F34" s="797"/>
      <c r="G34" s="797"/>
      <c r="H34" s="797"/>
      <c r="I34" s="798"/>
      <c r="J34" s="822"/>
      <c r="K34" s="823"/>
      <c r="L34" s="823"/>
      <c r="M34" s="823"/>
      <c r="N34" s="823"/>
      <c r="O34" s="823"/>
      <c r="P34" s="823"/>
      <c r="Q34" s="823"/>
      <c r="R34" s="823"/>
      <c r="S34" s="823"/>
      <c r="T34" s="823"/>
      <c r="U34" s="823"/>
      <c r="V34" s="823"/>
      <c r="W34" s="823"/>
      <c r="X34" s="824"/>
      <c r="Y34" s="992"/>
      <c r="Z34" s="993"/>
      <c r="AA34" s="961"/>
      <c r="AB34" s="962"/>
      <c r="AC34" s="963"/>
      <c r="AD34" s="1137"/>
      <c r="AE34" s="1138"/>
      <c r="AF34" s="1138"/>
      <c r="AG34" s="1138"/>
      <c r="AH34" s="1138"/>
      <c r="AI34" s="1139"/>
      <c r="AJ34" s="832" t="str">
        <f>IF(data4!$R$5="適用なし","",IF(data4!$N$2="","",data4!$N$2))</f>
        <v/>
      </c>
      <c r="AK34" s="833"/>
      <c r="AL34" s="833"/>
      <c r="AM34" s="833"/>
      <c r="AN34" s="833"/>
      <c r="AO34" s="834"/>
      <c r="AP34" s="1137"/>
      <c r="AQ34" s="1138"/>
      <c r="AR34" s="1138"/>
      <c r="AS34" s="1138"/>
      <c r="AT34" s="1138"/>
      <c r="AU34" s="1139"/>
      <c r="AV34" s="781">
        <f>IF(data2!$B$2="要",data4!$CV$2,"")</f>
        <v>0</v>
      </c>
      <c r="AW34" s="782"/>
      <c r="AX34" s="782"/>
      <c r="AY34" s="782"/>
      <c r="AZ34" s="782"/>
      <c r="BA34" s="783"/>
      <c r="BB34" s="1137"/>
      <c r="BC34" s="1138"/>
      <c r="BD34" s="1138"/>
      <c r="BE34" s="1138"/>
      <c r="BF34" s="1138"/>
      <c r="BG34" s="1139"/>
      <c r="BH34" s="787">
        <f>IF(data2!$B$2="要",data4!$DE$2,"")</f>
        <v>0</v>
      </c>
      <c r="BI34" s="788"/>
      <c r="BJ34" s="788"/>
      <c r="BK34" s="788"/>
      <c r="BL34" s="788"/>
      <c r="BM34" s="789"/>
      <c r="BN34" s="47"/>
      <c r="BO34" s="47"/>
      <c r="BP34" s="937"/>
      <c r="BQ34" s="938"/>
      <c r="BR34" s="938"/>
      <c r="BS34" s="796"/>
      <c r="BT34" s="797"/>
      <c r="BU34" s="797"/>
      <c r="BV34" s="797"/>
      <c r="BW34" s="798"/>
      <c r="BX34" s="822"/>
      <c r="BY34" s="823"/>
      <c r="BZ34" s="823"/>
      <c r="CA34" s="823"/>
      <c r="CB34" s="823"/>
      <c r="CC34" s="823"/>
      <c r="CD34" s="823"/>
      <c r="CE34" s="823"/>
      <c r="CF34" s="823"/>
      <c r="CG34" s="823"/>
      <c r="CH34" s="823"/>
      <c r="CI34" s="823"/>
      <c r="CJ34" s="823"/>
      <c r="CK34" s="823"/>
      <c r="CL34" s="824"/>
      <c r="CM34" s="992"/>
      <c r="CN34" s="993"/>
      <c r="CO34" s="961"/>
      <c r="CP34" s="962"/>
      <c r="CQ34" s="963"/>
      <c r="CR34" s="1137"/>
      <c r="CS34" s="1138"/>
      <c r="CT34" s="1138"/>
      <c r="CU34" s="1138"/>
      <c r="CV34" s="1138"/>
      <c r="CW34" s="1139"/>
      <c r="CX34" s="832" t="str">
        <f>IF(data4!$R$5="適用なし","",IF(data4!$N$2="","",data4!$N$2))</f>
        <v/>
      </c>
      <c r="CY34" s="833"/>
      <c r="CZ34" s="833"/>
      <c r="DA34" s="833"/>
      <c r="DB34" s="833"/>
      <c r="DC34" s="834"/>
      <c r="DD34" s="1137"/>
      <c r="DE34" s="1138"/>
      <c r="DF34" s="1138"/>
      <c r="DG34" s="1138"/>
      <c r="DH34" s="1138"/>
      <c r="DI34" s="1139"/>
      <c r="DJ34" s="781">
        <f>IF(data2!$B$2="要",data4!$CV$2,"")</f>
        <v>0</v>
      </c>
      <c r="DK34" s="782"/>
      <c r="DL34" s="782"/>
      <c r="DM34" s="782"/>
      <c r="DN34" s="782"/>
      <c r="DO34" s="783"/>
      <c r="DP34" s="1137"/>
      <c r="DQ34" s="1138"/>
      <c r="DR34" s="1138"/>
      <c r="DS34" s="1138"/>
      <c r="DT34" s="1138"/>
      <c r="DU34" s="1139"/>
      <c r="DV34" s="787">
        <f>IF(data2!$B$2="要",data4!$DE$2,"")</f>
        <v>0</v>
      </c>
      <c r="DW34" s="788"/>
      <c r="DX34" s="788"/>
      <c r="DY34" s="788"/>
      <c r="DZ34" s="788"/>
      <c r="EA34" s="789"/>
    </row>
    <row r="35" spans="1:131" ht="18.399999999999999" customHeight="1">
      <c r="A35" s="47"/>
      <c r="B35" s="937"/>
      <c r="C35" s="938"/>
      <c r="D35" s="938"/>
      <c r="E35" s="1000" t="s">
        <v>135</v>
      </c>
      <c r="F35" s="1001"/>
      <c r="G35" s="1001"/>
      <c r="H35" s="1001"/>
      <c r="I35" s="1002"/>
      <c r="J35" s="994" t="str">
        <f>IF(data4!$R$5="適用なし","",data4!$Q$2)</f>
        <v/>
      </c>
      <c r="K35" s="995"/>
      <c r="L35" s="995"/>
      <c r="M35" s="995"/>
      <c r="N35" s="995"/>
      <c r="O35" s="995"/>
      <c r="P35" s="995"/>
      <c r="Q35" s="995"/>
      <c r="R35" s="995"/>
      <c r="S35" s="995"/>
      <c r="T35" s="995"/>
      <c r="U35" s="995"/>
      <c r="V35" s="995"/>
      <c r="W35" s="995"/>
      <c r="X35" s="996"/>
      <c r="Y35" s="992"/>
      <c r="Z35" s="993"/>
      <c r="AA35" s="961"/>
      <c r="AB35" s="962"/>
      <c r="AC35" s="963"/>
      <c r="AD35" s="1137"/>
      <c r="AE35" s="1138"/>
      <c r="AF35" s="1138"/>
      <c r="AG35" s="1138"/>
      <c r="AH35" s="1138"/>
      <c r="AI35" s="1139"/>
      <c r="AJ35" s="832"/>
      <c r="AK35" s="833"/>
      <c r="AL35" s="833"/>
      <c r="AM35" s="833"/>
      <c r="AN35" s="833"/>
      <c r="AO35" s="834"/>
      <c r="AP35" s="1137"/>
      <c r="AQ35" s="1138"/>
      <c r="AR35" s="1138"/>
      <c r="AS35" s="1138"/>
      <c r="AT35" s="1138"/>
      <c r="AU35" s="1139"/>
      <c r="AV35" s="784"/>
      <c r="AW35" s="785"/>
      <c r="AX35" s="785"/>
      <c r="AY35" s="785"/>
      <c r="AZ35" s="785"/>
      <c r="BA35" s="786"/>
      <c r="BB35" s="1134"/>
      <c r="BC35" s="1135"/>
      <c r="BD35" s="1135"/>
      <c r="BE35" s="1135"/>
      <c r="BF35" s="1135"/>
      <c r="BG35" s="1136"/>
      <c r="BH35" s="790"/>
      <c r="BI35" s="791"/>
      <c r="BJ35" s="791"/>
      <c r="BK35" s="791"/>
      <c r="BL35" s="791"/>
      <c r="BM35" s="792"/>
      <c r="BN35" s="47"/>
      <c r="BO35" s="47"/>
      <c r="BP35" s="937"/>
      <c r="BQ35" s="938"/>
      <c r="BR35" s="938"/>
      <c r="BS35" s="1000" t="s">
        <v>135</v>
      </c>
      <c r="BT35" s="1001"/>
      <c r="BU35" s="1001"/>
      <c r="BV35" s="1001"/>
      <c r="BW35" s="1002"/>
      <c r="BX35" s="994" t="str">
        <f>IF(data4!$R$5="適用なし","",data4!$Q$2)</f>
        <v/>
      </c>
      <c r="BY35" s="995"/>
      <c r="BZ35" s="995"/>
      <c r="CA35" s="995"/>
      <c r="CB35" s="995"/>
      <c r="CC35" s="995"/>
      <c r="CD35" s="995"/>
      <c r="CE35" s="995"/>
      <c r="CF35" s="995"/>
      <c r="CG35" s="995"/>
      <c r="CH35" s="995"/>
      <c r="CI35" s="995"/>
      <c r="CJ35" s="995"/>
      <c r="CK35" s="995"/>
      <c r="CL35" s="996"/>
      <c r="CM35" s="992"/>
      <c r="CN35" s="993"/>
      <c r="CO35" s="961"/>
      <c r="CP35" s="962"/>
      <c r="CQ35" s="963"/>
      <c r="CR35" s="1137"/>
      <c r="CS35" s="1138"/>
      <c r="CT35" s="1138"/>
      <c r="CU35" s="1138"/>
      <c r="CV35" s="1138"/>
      <c r="CW35" s="1139"/>
      <c r="CX35" s="832"/>
      <c r="CY35" s="833"/>
      <c r="CZ35" s="833"/>
      <c r="DA35" s="833"/>
      <c r="DB35" s="833"/>
      <c r="DC35" s="834"/>
      <c r="DD35" s="1137"/>
      <c r="DE35" s="1138"/>
      <c r="DF35" s="1138"/>
      <c r="DG35" s="1138"/>
      <c r="DH35" s="1138"/>
      <c r="DI35" s="1139"/>
      <c r="DJ35" s="784"/>
      <c r="DK35" s="785"/>
      <c r="DL35" s="785"/>
      <c r="DM35" s="785"/>
      <c r="DN35" s="785"/>
      <c r="DO35" s="786"/>
      <c r="DP35" s="1134"/>
      <c r="DQ35" s="1135"/>
      <c r="DR35" s="1135"/>
      <c r="DS35" s="1135"/>
      <c r="DT35" s="1135"/>
      <c r="DU35" s="1136"/>
      <c r="DV35" s="790"/>
      <c r="DW35" s="791"/>
      <c r="DX35" s="791"/>
      <c r="DY35" s="791"/>
      <c r="DZ35" s="791"/>
      <c r="EA35" s="792"/>
    </row>
    <row r="36" spans="1:131" ht="11.25" customHeight="1">
      <c r="A36" s="47"/>
      <c r="B36" s="937"/>
      <c r="C36" s="938"/>
      <c r="D36" s="938"/>
      <c r="E36" s="1003"/>
      <c r="F36" s="1004"/>
      <c r="G36" s="1004"/>
      <c r="H36" s="1004"/>
      <c r="I36" s="1005"/>
      <c r="J36" s="997"/>
      <c r="K36" s="998"/>
      <c r="L36" s="998"/>
      <c r="M36" s="998"/>
      <c r="N36" s="998"/>
      <c r="O36" s="998"/>
      <c r="P36" s="998"/>
      <c r="Q36" s="998"/>
      <c r="R36" s="998"/>
      <c r="S36" s="998"/>
      <c r="T36" s="998"/>
      <c r="U36" s="998"/>
      <c r="V36" s="998"/>
      <c r="W36" s="998"/>
      <c r="X36" s="999"/>
      <c r="Y36" s="972"/>
      <c r="Z36" s="973"/>
      <c r="AA36" s="952"/>
      <c r="AB36" s="953"/>
      <c r="AC36" s="954"/>
      <c r="AD36" s="1137"/>
      <c r="AE36" s="1138"/>
      <c r="AF36" s="1138"/>
      <c r="AG36" s="1138"/>
      <c r="AH36" s="1138"/>
      <c r="AI36" s="1139"/>
      <c r="AJ36" s="832"/>
      <c r="AK36" s="833"/>
      <c r="AL36" s="833"/>
      <c r="AM36" s="833"/>
      <c r="AN36" s="833"/>
      <c r="AO36" s="834"/>
      <c r="AP36" s="1131" t="s">
        <v>594</v>
      </c>
      <c r="AQ36" s="1132"/>
      <c r="AR36" s="1132"/>
      <c r="AS36" s="1132"/>
      <c r="AT36" s="1132"/>
      <c r="AU36" s="1133"/>
      <c r="AV36" s="1140" t="s">
        <v>66</v>
      </c>
      <c r="AW36" s="1141"/>
      <c r="AX36" s="1141"/>
      <c r="AY36" s="1141"/>
      <c r="AZ36" s="1141"/>
      <c r="BA36" s="1142"/>
      <c r="BB36" s="1131" t="s">
        <v>595</v>
      </c>
      <c r="BC36" s="1132"/>
      <c r="BD36" s="1132"/>
      <c r="BE36" s="1132"/>
      <c r="BF36" s="1132"/>
      <c r="BG36" s="1133"/>
      <c r="BH36" s="1140" t="s">
        <v>66</v>
      </c>
      <c r="BI36" s="1141"/>
      <c r="BJ36" s="1141"/>
      <c r="BK36" s="1141"/>
      <c r="BL36" s="1141"/>
      <c r="BM36" s="1142"/>
      <c r="BN36" s="47"/>
      <c r="BO36" s="47"/>
      <c r="BP36" s="937"/>
      <c r="BQ36" s="938"/>
      <c r="BR36" s="938"/>
      <c r="BS36" s="1003"/>
      <c r="BT36" s="1004"/>
      <c r="BU36" s="1004"/>
      <c r="BV36" s="1004"/>
      <c r="BW36" s="1005"/>
      <c r="BX36" s="997"/>
      <c r="BY36" s="998"/>
      <c r="BZ36" s="998"/>
      <c r="CA36" s="998"/>
      <c r="CB36" s="998"/>
      <c r="CC36" s="998"/>
      <c r="CD36" s="998"/>
      <c r="CE36" s="998"/>
      <c r="CF36" s="998"/>
      <c r="CG36" s="998"/>
      <c r="CH36" s="998"/>
      <c r="CI36" s="998"/>
      <c r="CJ36" s="998"/>
      <c r="CK36" s="998"/>
      <c r="CL36" s="999"/>
      <c r="CM36" s="972"/>
      <c r="CN36" s="973"/>
      <c r="CO36" s="952"/>
      <c r="CP36" s="953"/>
      <c r="CQ36" s="954"/>
      <c r="CR36" s="1137"/>
      <c r="CS36" s="1138"/>
      <c r="CT36" s="1138"/>
      <c r="CU36" s="1138"/>
      <c r="CV36" s="1138"/>
      <c r="CW36" s="1139"/>
      <c r="CX36" s="832"/>
      <c r="CY36" s="833"/>
      <c r="CZ36" s="833"/>
      <c r="DA36" s="833"/>
      <c r="DB36" s="833"/>
      <c r="DC36" s="834"/>
      <c r="DD36" s="1131" t="s">
        <v>594</v>
      </c>
      <c r="DE36" s="1132"/>
      <c r="DF36" s="1132"/>
      <c r="DG36" s="1132"/>
      <c r="DH36" s="1132"/>
      <c r="DI36" s="1133"/>
      <c r="DJ36" s="1140" t="s">
        <v>66</v>
      </c>
      <c r="DK36" s="1141"/>
      <c r="DL36" s="1141"/>
      <c r="DM36" s="1141"/>
      <c r="DN36" s="1141"/>
      <c r="DO36" s="1142"/>
      <c r="DP36" s="1131" t="s">
        <v>595</v>
      </c>
      <c r="DQ36" s="1132"/>
      <c r="DR36" s="1132"/>
      <c r="DS36" s="1132"/>
      <c r="DT36" s="1132"/>
      <c r="DU36" s="1133"/>
      <c r="DV36" s="1140" t="s">
        <v>66</v>
      </c>
      <c r="DW36" s="1141"/>
      <c r="DX36" s="1141"/>
      <c r="DY36" s="1141"/>
      <c r="DZ36" s="1141"/>
      <c r="EA36" s="1142"/>
    </row>
    <row r="37" spans="1:131" ht="26.25" customHeight="1">
      <c r="A37" s="47"/>
      <c r="B37" s="939"/>
      <c r="C37" s="940"/>
      <c r="D37" s="940"/>
      <c r="E37" s="964" t="s">
        <v>115</v>
      </c>
      <c r="F37" s="965"/>
      <c r="G37" s="965"/>
      <c r="H37" s="965"/>
      <c r="I37" s="966"/>
      <c r="J37" s="1006" t="str">
        <f>DBCS(IF(data4!$R$5="適用なし","",data4!$T$2))</f>
        <v/>
      </c>
      <c r="K37" s="1007"/>
      <c r="L37" s="1007"/>
      <c r="M37" s="1007"/>
      <c r="N37" s="1007"/>
      <c r="O37" s="1007"/>
      <c r="P37" s="1008"/>
      <c r="Q37" s="1127" t="str">
        <f>DBCS(IF(data4!$R$5="適用なし","",data4!$U$2))</f>
        <v/>
      </c>
      <c r="R37" s="1128"/>
      <c r="S37" s="1128"/>
      <c r="T37" s="1128"/>
      <c r="U37" s="1128"/>
      <c r="V37" s="1129"/>
      <c r="W37" s="1127" t="str">
        <f>DBCS(IF(data4!$R$5="適用なし","",data4!$V$2))</f>
        <v/>
      </c>
      <c r="X37" s="1128"/>
      <c r="Y37" s="1128"/>
      <c r="Z37" s="1128"/>
      <c r="AA37" s="1128"/>
      <c r="AB37" s="1128"/>
      <c r="AC37" s="1130"/>
      <c r="AD37" s="1134"/>
      <c r="AE37" s="1135"/>
      <c r="AF37" s="1135"/>
      <c r="AG37" s="1135"/>
      <c r="AH37" s="1135"/>
      <c r="AI37" s="1136"/>
      <c r="AJ37" s="835"/>
      <c r="AK37" s="836"/>
      <c r="AL37" s="836"/>
      <c r="AM37" s="836"/>
      <c r="AN37" s="836"/>
      <c r="AO37" s="837"/>
      <c r="AP37" s="1134"/>
      <c r="AQ37" s="1135"/>
      <c r="AR37" s="1135"/>
      <c r="AS37" s="1135"/>
      <c r="AT37" s="1135"/>
      <c r="AU37" s="1136"/>
      <c r="AV37" s="784">
        <f>data5!$O$2</f>
        <v>1040000</v>
      </c>
      <c r="AW37" s="785"/>
      <c r="AX37" s="785"/>
      <c r="AY37" s="785"/>
      <c r="AZ37" s="785"/>
      <c r="BA37" s="786"/>
      <c r="BB37" s="1134"/>
      <c r="BC37" s="1135"/>
      <c r="BD37" s="1135"/>
      <c r="BE37" s="1135"/>
      <c r="BF37" s="1135"/>
      <c r="BG37" s="1136"/>
      <c r="BH37" s="790">
        <f>data5!$AC$2</f>
        <v>0</v>
      </c>
      <c r="BI37" s="791"/>
      <c r="BJ37" s="791"/>
      <c r="BK37" s="791"/>
      <c r="BL37" s="791"/>
      <c r="BM37" s="792"/>
      <c r="BN37" s="47"/>
      <c r="BO37" s="47"/>
      <c r="BP37" s="939"/>
      <c r="BQ37" s="940"/>
      <c r="BR37" s="940"/>
      <c r="BS37" s="1095"/>
      <c r="BT37" s="1096"/>
      <c r="BU37" s="1096"/>
      <c r="BV37" s="1096"/>
      <c r="BW37" s="1096"/>
      <c r="BX37" s="1096"/>
      <c r="BY37" s="1096"/>
      <c r="BZ37" s="1096"/>
      <c r="CA37" s="1096"/>
      <c r="CB37" s="1096"/>
      <c r="CC37" s="1096"/>
      <c r="CD37" s="1096"/>
      <c r="CE37" s="1096"/>
      <c r="CF37" s="1096"/>
      <c r="CG37" s="1096"/>
      <c r="CH37" s="1096"/>
      <c r="CI37" s="1096"/>
      <c r="CJ37" s="1096"/>
      <c r="CK37" s="1096"/>
      <c r="CL37" s="1096"/>
      <c r="CM37" s="1096"/>
      <c r="CN37" s="1096"/>
      <c r="CO37" s="1096"/>
      <c r="CP37" s="1096"/>
      <c r="CQ37" s="1097"/>
      <c r="CR37" s="1134"/>
      <c r="CS37" s="1135"/>
      <c r="CT37" s="1135"/>
      <c r="CU37" s="1135"/>
      <c r="CV37" s="1135"/>
      <c r="CW37" s="1136"/>
      <c r="CX37" s="835"/>
      <c r="CY37" s="836"/>
      <c r="CZ37" s="836"/>
      <c r="DA37" s="836"/>
      <c r="DB37" s="836"/>
      <c r="DC37" s="837"/>
      <c r="DD37" s="1134"/>
      <c r="DE37" s="1135"/>
      <c r="DF37" s="1135"/>
      <c r="DG37" s="1135"/>
      <c r="DH37" s="1135"/>
      <c r="DI37" s="1136"/>
      <c r="DJ37" s="784">
        <f>data5!$O$2</f>
        <v>1040000</v>
      </c>
      <c r="DK37" s="785"/>
      <c r="DL37" s="785"/>
      <c r="DM37" s="785"/>
      <c r="DN37" s="785"/>
      <c r="DO37" s="786"/>
      <c r="DP37" s="1134"/>
      <c r="DQ37" s="1135"/>
      <c r="DR37" s="1135"/>
      <c r="DS37" s="1135"/>
      <c r="DT37" s="1135"/>
      <c r="DU37" s="1136"/>
      <c r="DV37" s="790">
        <f>data5!$AC$2</f>
        <v>0</v>
      </c>
      <c r="DW37" s="791"/>
      <c r="DX37" s="791"/>
      <c r="DY37" s="791"/>
      <c r="DZ37" s="791"/>
      <c r="EA37" s="792"/>
    </row>
    <row r="38" spans="1:131" ht="15.75" customHeight="1">
      <c r="A38" s="47"/>
      <c r="B38" s="980" t="s">
        <v>1368</v>
      </c>
      <c r="C38" s="981"/>
      <c r="D38" s="967">
        <v>1</v>
      </c>
      <c r="E38" s="955" t="s">
        <v>136</v>
      </c>
      <c r="F38" s="956"/>
      <c r="G38" s="956"/>
      <c r="H38" s="956"/>
      <c r="I38" s="957"/>
      <c r="J38" s="974">
        <f>data4!$W$2</f>
        <v>0</v>
      </c>
      <c r="K38" s="975"/>
      <c r="L38" s="975"/>
      <c r="M38" s="975"/>
      <c r="N38" s="975"/>
      <c r="O38" s="975"/>
      <c r="P38" s="975"/>
      <c r="Q38" s="975"/>
      <c r="R38" s="975"/>
      <c r="S38" s="975"/>
      <c r="T38" s="975"/>
      <c r="U38" s="975"/>
      <c r="V38" s="975"/>
      <c r="W38" s="975"/>
      <c r="X38" s="976"/>
      <c r="Y38" s="970" t="s">
        <v>137</v>
      </c>
      <c r="Z38" s="971"/>
      <c r="AA38" s="949">
        <f>data4!$CK$2</f>
        <v>0</v>
      </c>
      <c r="AB38" s="950"/>
      <c r="AC38" s="951"/>
      <c r="AD38" s="980" t="s">
        <v>142</v>
      </c>
      <c r="AE38" s="981"/>
      <c r="AF38" s="967">
        <v>1</v>
      </c>
      <c r="AG38" s="955" t="s">
        <v>136</v>
      </c>
      <c r="AH38" s="956"/>
      <c r="AI38" s="956"/>
      <c r="AJ38" s="956"/>
      <c r="AK38" s="957"/>
      <c r="AL38" s="974">
        <f>data4!$AC$2</f>
        <v>0</v>
      </c>
      <c r="AM38" s="975"/>
      <c r="AN38" s="975"/>
      <c r="AO38" s="975"/>
      <c r="AP38" s="975"/>
      <c r="AQ38" s="975"/>
      <c r="AR38" s="975"/>
      <c r="AS38" s="975"/>
      <c r="AT38" s="975"/>
      <c r="AU38" s="975"/>
      <c r="AV38" s="975"/>
      <c r="AW38" s="975"/>
      <c r="AX38" s="975"/>
      <c r="AY38" s="975"/>
      <c r="AZ38" s="976"/>
      <c r="BA38" s="970" t="s">
        <v>137</v>
      </c>
      <c r="BB38" s="971"/>
      <c r="BC38" s="949">
        <f>data4!$CQ$2</f>
        <v>0</v>
      </c>
      <c r="BD38" s="950"/>
      <c r="BE38" s="951"/>
      <c r="BF38" s="1103" t="s">
        <v>1369</v>
      </c>
      <c r="BG38" s="1104"/>
      <c r="BH38" s="1104"/>
      <c r="BI38" s="1104"/>
      <c r="BJ38" s="1104"/>
      <c r="BK38" s="1104"/>
      <c r="BL38" s="1104"/>
      <c r="BM38" s="1105"/>
      <c r="BN38" s="47"/>
      <c r="BO38" s="47"/>
      <c r="BP38" s="980" t="s">
        <v>1368</v>
      </c>
      <c r="BQ38" s="981"/>
      <c r="BR38" s="967">
        <v>1</v>
      </c>
      <c r="BS38" s="955" t="s">
        <v>136</v>
      </c>
      <c r="BT38" s="956"/>
      <c r="BU38" s="956"/>
      <c r="BV38" s="956"/>
      <c r="BW38" s="957"/>
      <c r="BX38" s="974">
        <f>data4!$W$2</f>
        <v>0</v>
      </c>
      <c r="BY38" s="975"/>
      <c r="BZ38" s="975"/>
      <c r="CA38" s="975"/>
      <c r="CB38" s="975"/>
      <c r="CC38" s="975"/>
      <c r="CD38" s="975"/>
      <c r="CE38" s="975"/>
      <c r="CF38" s="975"/>
      <c r="CG38" s="975"/>
      <c r="CH38" s="975"/>
      <c r="CI38" s="975"/>
      <c r="CJ38" s="975"/>
      <c r="CK38" s="975"/>
      <c r="CL38" s="976"/>
      <c r="CM38" s="970" t="s">
        <v>137</v>
      </c>
      <c r="CN38" s="971"/>
      <c r="CO38" s="949">
        <f>data4!$CK$2</f>
        <v>0</v>
      </c>
      <c r="CP38" s="950"/>
      <c r="CQ38" s="951"/>
      <c r="CR38" s="980" t="s">
        <v>142</v>
      </c>
      <c r="CS38" s="981"/>
      <c r="CT38" s="967">
        <v>1</v>
      </c>
      <c r="CU38" s="955" t="s">
        <v>136</v>
      </c>
      <c r="CV38" s="956"/>
      <c r="CW38" s="956"/>
      <c r="CX38" s="956"/>
      <c r="CY38" s="957"/>
      <c r="CZ38" s="974">
        <f>data4!$AC$2</f>
        <v>0</v>
      </c>
      <c r="DA38" s="975"/>
      <c r="DB38" s="975"/>
      <c r="DC38" s="975"/>
      <c r="DD38" s="975"/>
      <c r="DE38" s="975"/>
      <c r="DF38" s="975"/>
      <c r="DG38" s="975"/>
      <c r="DH38" s="975"/>
      <c r="DI38" s="975"/>
      <c r="DJ38" s="975"/>
      <c r="DK38" s="975"/>
      <c r="DL38" s="975"/>
      <c r="DM38" s="975"/>
      <c r="DN38" s="976"/>
      <c r="DO38" s="970" t="s">
        <v>137</v>
      </c>
      <c r="DP38" s="971"/>
      <c r="DQ38" s="949" t="str">
        <f>IF(data4!$CQ$2="01","○","")</f>
        <v/>
      </c>
      <c r="DR38" s="950"/>
      <c r="DS38" s="951"/>
      <c r="DT38" s="1114"/>
      <c r="DU38" s="1115"/>
      <c r="DV38" s="1115"/>
      <c r="DW38" s="1115"/>
      <c r="DX38" s="1115"/>
      <c r="DY38" s="1115"/>
      <c r="DZ38" s="1115"/>
      <c r="EA38" s="1116"/>
    </row>
    <row r="39" spans="1:131" ht="33" customHeight="1">
      <c r="A39" s="47"/>
      <c r="B39" s="982"/>
      <c r="C39" s="983"/>
      <c r="D39" s="968"/>
      <c r="E39" s="958" t="s">
        <v>135</v>
      </c>
      <c r="F39" s="959"/>
      <c r="G39" s="959"/>
      <c r="H39" s="959"/>
      <c r="I39" s="960"/>
      <c r="J39" s="977">
        <f>data4!$AG$2</f>
        <v>0</v>
      </c>
      <c r="K39" s="978"/>
      <c r="L39" s="978"/>
      <c r="M39" s="978"/>
      <c r="N39" s="978"/>
      <c r="O39" s="978"/>
      <c r="P39" s="978"/>
      <c r="Q39" s="978"/>
      <c r="R39" s="978"/>
      <c r="S39" s="978"/>
      <c r="T39" s="978"/>
      <c r="U39" s="978"/>
      <c r="V39" s="978"/>
      <c r="W39" s="978"/>
      <c r="X39" s="979"/>
      <c r="Y39" s="972"/>
      <c r="Z39" s="973"/>
      <c r="AA39" s="952"/>
      <c r="AB39" s="953"/>
      <c r="AC39" s="954"/>
      <c r="AD39" s="982"/>
      <c r="AE39" s="983"/>
      <c r="AF39" s="968"/>
      <c r="AG39" s="958" t="s">
        <v>135</v>
      </c>
      <c r="AH39" s="959"/>
      <c r="AI39" s="959"/>
      <c r="AJ39" s="959"/>
      <c r="AK39" s="960"/>
      <c r="AL39" s="977">
        <f>data4!$AM$2</f>
        <v>0</v>
      </c>
      <c r="AM39" s="978"/>
      <c r="AN39" s="978"/>
      <c r="AO39" s="978"/>
      <c r="AP39" s="978"/>
      <c r="AQ39" s="978"/>
      <c r="AR39" s="978"/>
      <c r="AS39" s="978"/>
      <c r="AT39" s="978"/>
      <c r="AU39" s="978"/>
      <c r="AV39" s="978"/>
      <c r="AW39" s="978"/>
      <c r="AX39" s="978"/>
      <c r="AY39" s="978"/>
      <c r="AZ39" s="979"/>
      <c r="BA39" s="972"/>
      <c r="BB39" s="973"/>
      <c r="BC39" s="952"/>
      <c r="BD39" s="953"/>
      <c r="BE39" s="954"/>
      <c r="BF39" s="1106"/>
      <c r="BG39" s="1107"/>
      <c r="BH39" s="1107"/>
      <c r="BI39" s="1107"/>
      <c r="BJ39" s="1107"/>
      <c r="BK39" s="1107"/>
      <c r="BL39" s="1107"/>
      <c r="BM39" s="1108"/>
      <c r="BN39" s="47"/>
      <c r="BO39" s="47"/>
      <c r="BP39" s="982"/>
      <c r="BQ39" s="983"/>
      <c r="BR39" s="968"/>
      <c r="BS39" s="1003" t="s">
        <v>135</v>
      </c>
      <c r="BT39" s="1004"/>
      <c r="BU39" s="1004"/>
      <c r="BV39" s="1004"/>
      <c r="BW39" s="1005"/>
      <c r="BX39" s="997">
        <f>data4!$AG$2</f>
        <v>0</v>
      </c>
      <c r="BY39" s="998"/>
      <c r="BZ39" s="998"/>
      <c r="CA39" s="998"/>
      <c r="CB39" s="998"/>
      <c r="CC39" s="998"/>
      <c r="CD39" s="998"/>
      <c r="CE39" s="998"/>
      <c r="CF39" s="998"/>
      <c r="CG39" s="998"/>
      <c r="CH39" s="998"/>
      <c r="CI39" s="998"/>
      <c r="CJ39" s="998"/>
      <c r="CK39" s="998"/>
      <c r="CL39" s="999"/>
      <c r="CM39" s="972"/>
      <c r="CN39" s="973"/>
      <c r="CO39" s="952"/>
      <c r="CP39" s="953"/>
      <c r="CQ39" s="954"/>
      <c r="CR39" s="982"/>
      <c r="CS39" s="983"/>
      <c r="CT39" s="968"/>
      <c r="CU39" s="1003" t="s">
        <v>135</v>
      </c>
      <c r="CV39" s="1004"/>
      <c r="CW39" s="1004"/>
      <c r="CX39" s="1004"/>
      <c r="CY39" s="1005"/>
      <c r="CZ39" s="997">
        <f>data4!$AM$2</f>
        <v>0</v>
      </c>
      <c r="DA39" s="998"/>
      <c r="DB39" s="998"/>
      <c r="DC39" s="998"/>
      <c r="DD39" s="998"/>
      <c r="DE39" s="998"/>
      <c r="DF39" s="998"/>
      <c r="DG39" s="998"/>
      <c r="DH39" s="998"/>
      <c r="DI39" s="998"/>
      <c r="DJ39" s="998"/>
      <c r="DK39" s="998"/>
      <c r="DL39" s="998"/>
      <c r="DM39" s="998"/>
      <c r="DN39" s="999"/>
      <c r="DO39" s="972"/>
      <c r="DP39" s="973"/>
      <c r="DQ39" s="952"/>
      <c r="DR39" s="953"/>
      <c r="DS39" s="954"/>
      <c r="DT39" s="1117"/>
      <c r="DU39" s="1118"/>
      <c r="DV39" s="1118"/>
      <c r="DW39" s="1118"/>
      <c r="DX39" s="1118"/>
      <c r="DY39" s="1118"/>
      <c r="DZ39" s="1118"/>
      <c r="EA39" s="1119"/>
    </row>
    <row r="40" spans="1:131" ht="27.75" customHeight="1">
      <c r="A40" s="47"/>
      <c r="B40" s="982"/>
      <c r="C40" s="983"/>
      <c r="D40" s="969"/>
      <c r="E40" s="964" t="s">
        <v>115</v>
      </c>
      <c r="F40" s="965"/>
      <c r="G40" s="965"/>
      <c r="H40" s="965"/>
      <c r="I40" s="966"/>
      <c r="J40" s="1006" t="str">
        <f>DBCS(data4!$AW$2)</f>
        <v/>
      </c>
      <c r="K40" s="1007"/>
      <c r="L40" s="1007"/>
      <c r="M40" s="1007"/>
      <c r="N40" s="1007"/>
      <c r="O40" s="1007"/>
      <c r="P40" s="1008"/>
      <c r="Q40" s="986" t="str">
        <f>DBCS(data4!$BG$2)</f>
        <v/>
      </c>
      <c r="R40" s="987"/>
      <c r="S40" s="987"/>
      <c r="T40" s="987"/>
      <c r="U40" s="987"/>
      <c r="V40" s="989"/>
      <c r="W40" s="986" t="str">
        <f>DBCS(data4!$BQ$2)</f>
        <v/>
      </c>
      <c r="X40" s="987"/>
      <c r="Y40" s="987"/>
      <c r="Z40" s="987"/>
      <c r="AA40" s="987"/>
      <c r="AB40" s="987"/>
      <c r="AC40" s="988"/>
      <c r="AD40" s="982"/>
      <c r="AE40" s="983"/>
      <c r="AF40" s="969"/>
      <c r="AG40" s="964" t="s">
        <v>115</v>
      </c>
      <c r="AH40" s="965"/>
      <c r="AI40" s="965"/>
      <c r="AJ40" s="965"/>
      <c r="AK40" s="966"/>
      <c r="AL40" s="1098" t="str">
        <f>DBCS(data4!$BC$2)</f>
        <v/>
      </c>
      <c r="AM40" s="1099"/>
      <c r="AN40" s="1099"/>
      <c r="AO40" s="1099"/>
      <c r="AP40" s="1099"/>
      <c r="AQ40" s="1099"/>
      <c r="AR40" s="1099"/>
      <c r="AS40" s="1093" t="str">
        <f>DBCS(data4!$BM$2)</f>
        <v/>
      </c>
      <c r="AT40" s="1093"/>
      <c r="AU40" s="1093"/>
      <c r="AV40" s="1093"/>
      <c r="AW40" s="1093"/>
      <c r="AX40" s="1093"/>
      <c r="AY40" s="1093" t="str">
        <f>DBCS(data4!$BW$2)</f>
        <v/>
      </c>
      <c r="AZ40" s="1093"/>
      <c r="BA40" s="1093"/>
      <c r="BB40" s="1093"/>
      <c r="BC40" s="1093"/>
      <c r="BD40" s="1093"/>
      <c r="BE40" s="1094"/>
      <c r="BF40" s="1109" t="str">
        <f>IF(data4!$AK$2="","","（1）")</f>
        <v/>
      </c>
      <c r="BG40" s="1110"/>
      <c r="BH40" s="1110"/>
      <c r="BI40" s="310"/>
      <c r="BJ40" s="310"/>
      <c r="BK40" s="310"/>
      <c r="BL40" s="310"/>
      <c r="BM40" s="337"/>
      <c r="BN40" s="47"/>
      <c r="BO40" s="47"/>
      <c r="BP40" s="982"/>
      <c r="BQ40" s="983"/>
      <c r="BR40" s="969"/>
      <c r="BS40" s="1095"/>
      <c r="BT40" s="1096"/>
      <c r="BU40" s="1096"/>
      <c r="BV40" s="1096"/>
      <c r="BW40" s="1096"/>
      <c r="BX40" s="1096"/>
      <c r="BY40" s="1096"/>
      <c r="BZ40" s="1096"/>
      <c r="CA40" s="1096"/>
      <c r="CB40" s="1096"/>
      <c r="CC40" s="1096"/>
      <c r="CD40" s="1096"/>
      <c r="CE40" s="1096"/>
      <c r="CF40" s="1096"/>
      <c r="CG40" s="1096"/>
      <c r="CH40" s="1096"/>
      <c r="CI40" s="1096"/>
      <c r="CJ40" s="1096"/>
      <c r="CK40" s="1096"/>
      <c r="CL40" s="1096"/>
      <c r="CM40" s="1096"/>
      <c r="CN40" s="1096"/>
      <c r="CO40" s="1096"/>
      <c r="CP40" s="1096"/>
      <c r="CQ40" s="1097"/>
      <c r="CR40" s="982"/>
      <c r="CS40" s="983"/>
      <c r="CT40" s="969"/>
      <c r="CU40" s="1095"/>
      <c r="CV40" s="1096"/>
      <c r="CW40" s="1096"/>
      <c r="CX40" s="1096"/>
      <c r="CY40" s="1096"/>
      <c r="CZ40" s="1096"/>
      <c r="DA40" s="1096"/>
      <c r="DB40" s="1096"/>
      <c r="DC40" s="1096"/>
      <c r="DD40" s="1096"/>
      <c r="DE40" s="1096"/>
      <c r="DF40" s="1096"/>
      <c r="DG40" s="1096"/>
      <c r="DH40" s="1096"/>
      <c r="DI40" s="1096"/>
      <c r="DJ40" s="1096"/>
      <c r="DK40" s="1096"/>
      <c r="DL40" s="1096"/>
      <c r="DM40" s="1096"/>
      <c r="DN40" s="1096"/>
      <c r="DO40" s="1096"/>
      <c r="DP40" s="1096"/>
      <c r="DQ40" s="1096"/>
      <c r="DR40" s="1096"/>
      <c r="DS40" s="1097"/>
      <c r="DT40" s="1117"/>
      <c r="DU40" s="1118"/>
      <c r="DV40" s="1118"/>
      <c r="DW40" s="1118"/>
      <c r="DX40" s="1118"/>
      <c r="DY40" s="1118"/>
      <c r="DZ40" s="1118"/>
      <c r="EA40" s="1119"/>
    </row>
    <row r="41" spans="1:131" ht="15.75" customHeight="1">
      <c r="A41" s="47"/>
      <c r="B41" s="982"/>
      <c r="C41" s="983"/>
      <c r="D41" s="967">
        <v>2</v>
      </c>
      <c r="E41" s="955" t="s">
        <v>136</v>
      </c>
      <c r="F41" s="956"/>
      <c r="G41" s="956"/>
      <c r="H41" s="956"/>
      <c r="I41" s="957"/>
      <c r="J41" s="974">
        <f>data4!$X$2</f>
        <v>0</v>
      </c>
      <c r="K41" s="975"/>
      <c r="L41" s="975"/>
      <c r="M41" s="975"/>
      <c r="N41" s="975"/>
      <c r="O41" s="975"/>
      <c r="P41" s="975"/>
      <c r="Q41" s="975"/>
      <c r="R41" s="975"/>
      <c r="S41" s="975"/>
      <c r="T41" s="975"/>
      <c r="U41" s="975"/>
      <c r="V41" s="975"/>
      <c r="W41" s="975"/>
      <c r="X41" s="976"/>
      <c r="Y41" s="970" t="s">
        <v>137</v>
      </c>
      <c r="Z41" s="971"/>
      <c r="AA41" s="949">
        <f>data4!$CL$2</f>
        <v>0</v>
      </c>
      <c r="AB41" s="950"/>
      <c r="AC41" s="951"/>
      <c r="AD41" s="982"/>
      <c r="AE41" s="983"/>
      <c r="AF41" s="967">
        <v>2</v>
      </c>
      <c r="AG41" s="955" t="s">
        <v>136</v>
      </c>
      <c r="AH41" s="956"/>
      <c r="AI41" s="956"/>
      <c r="AJ41" s="956"/>
      <c r="AK41" s="957"/>
      <c r="AL41" s="974">
        <f>data4!$AD$2</f>
        <v>0</v>
      </c>
      <c r="AM41" s="975"/>
      <c r="AN41" s="975"/>
      <c r="AO41" s="975"/>
      <c r="AP41" s="975"/>
      <c r="AQ41" s="975"/>
      <c r="AR41" s="975"/>
      <c r="AS41" s="975"/>
      <c r="AT41" s="975"/>
      <c r="AU41" s="975"/>
      <c r="AV41" s="975"/>
      <c r="AW41" s="975"/>
      <c r="AX41" s="975"/>
      <c r="AY41" s="975"/>
      <c r="AZ41" s="976"/>
      <c r="BA41" s="970" t="s">
        <v>137</v>
      </c>
      <c r="BB41" s="971"/>
      <c r="BC41" s="949">
        <f>data4!$CR$2</f>
        <v>0</v>
      </c>
      <c r="BD41" s="950"/>
      <c r="BE41" s="951"/>
      <c r="BF41" s="311"/>
      <c r="BG41" s="1092" t="str">
        <f>IF(data4!$BA$2="","",data4!$BA$2)</f>
        <v/>
      </c>
      <c r="BH41" s="1092"/>
      <c r="BI41" s="1092" t="str">
        <f>IF(data4!$BK$2="","",data4!$BK$2)</f>
        <v/>
      </c>
      <c r="BJ41" s="1092"/>
      <c r="BK41" s="1111" t="str">
        <f>IF(data4!$BU$2="","",data4!$BU$2)</f>
        <v/>
      </c>
      <c r="BL41" s="1111"/>
      <c r="BM41" s="338"/>
      <c r="BN41" s="47"/>
      <c r="BO41" s="47"/>
      <c r="BP41" s="982"/>
      <c r="BQ41" s="983"/>
      <c r="BR41" s="967">
        <v>2</v>
      </c>
      <c r="BS41" s="955" t="s">
        <v>136</v>
      </c>
      <c r="BT41" s="956"/>
      <c r="BU41" s="956"/>
      <c r="BV41" s="956"/>
      <c r="BW41" s="957"/>
      <c r="BX41" s="974">
        <f>data4!$X$2</f>
        <v>0</v>
      </c>
      <c r="BY41" s="975"/>
      <c r="BZ41" s="975"/>
      <c r="CA41" s="975"/>
      <c r="CB41" s="975"/>
      <c r="CC41" s="975"/>
      <c r="CD41" s="975"/>
      <c r="CE41" s="975"/>
      <c r="CF41" s="975"/>
      <c r="CG41" s="975"/>
      <c r="CH41" s="975"/>
      <c r="CI41" s="975"/>
      <c r="CJ41" s="975"/>
      <c r="CK41" s="975"/>
      <c r="CL41" s="976"/>
      <c r="CM41" s="970" t="s">
        <v>137</v>
      </c>
      <c r="CN41" s="971"/>
      <c r="CO41" s="949">
        <f>data4!$CL$2</f>
        <v>0</v>
      </c>
      <c r="CP41" s="950"/>
      <c r="CQ41" s="951"/>
      <c r="CR41" s="982"/>
      <c r="CS41" s="983"/>
      <c r="CT41" s="967">
        <v>2</v>
      </c>
      <c r="CU41" s="955" t="s">
        <v>136</v>
      </c>
      <c r="CV41" s="956"/>
      <c r="CW41" s="956"/>
      <c r="CX41" s="956"/>
      <c r="CY41" s="957"/>
      <c r="CZ41" s="974">
        <f>data4!$AD$2</f>
        <v>0</v>
      </c>
      <c r="DA41" s="975"/>
      <c r="DB41" s="975"/>
      <c r="DC41" s="975"/>
      <c r="DD41" s="975"/>
      <c r="DE41" s="975"/>
      <c r="DF41" s="975"/>
      <c r="DG41" s="975"/>
      <c r="DH41" s="975"/>
      <c r="DI41" s="975"/>
      <c r="DJ41" s="975"/>
      <c r="DK41" s="975"/>
      <c r="DL41" s="975"/>
      <c r="DM41" s="975"/>
      <c r="DN41" s="976"/>
      <c r="DO41" s="970" t="s">
        <v>137</v>
      </c>
      <c r="DP41" s="971"/>
      <c r="DQ41" s="949" t="str">
        <f>IF(data4!$CR$2="01","○","")</f>
        <v/>
      </c>
      <c r="DR41" s="950"/>
      <c r="DS41" s="951"/>
      <c r="DT41" s="1117"/>
      <c r="DU41" s="1118"/>
      <c r="DV41" s="1118"/>
      <c r="DW41" s="1118"/>
      <c r="DX41" s="1118"/>
      <c r="DY41" s="1118"/>
      <c r="DZ41" s="1118"/>
      <c r="EA41" s="1119"/>
    </row>
    <row r="42" spans="1:131" ht="33" customHeight="1">
      <c r="A42" s="47"/>
      <c r="B42" s="982"/>
      <c r="C42" s="983"/>
      <c r="D42" s="968"/>
      <c r="E42" s="958" t="s">
        <v>135</v>
      </c>
      <c r="F42" s="959"/>
      <c r="G42" s="959"/>
      <c r="H42" s="959"/>
      <c r="I42" s="960"/>
      <c r="J42" s="977">
        <f>data4!$AH$2</f>
        <v>0</v>
      </c>
      <c r="K42" s="978"/>
      <c r="L42" s="978"/>
      <c r="M42" s="978"/>
      <c r="N42" s="978"/>
      <c r="O42" s="978"/>
      <c r="P42" s="978"/>
      <c r="Q42" s="978"/>
      <c r="R42" s="978"/>
      <c r="S42" s="978"/>
      <c r="T42" s="978"/>
      <c r="U42" s="978"/>
      <c r="V42" s="978"/>
      <c r="W42" s="978"/>
      <c r="X42" s="979"/>
      <c r="Y42" s="972"/>
      <c r="Z42" s="973"/>
      <c r="AA42" s="952"/>
      <c r="AB42" s="953"/>
      <c r="AC42" s="954"/>
      <c r="AD42" s="982"/>
      <c r="AE42" s="983"/>
      <c r="AF42" s="968"/>
      <c r="AG42" s="958" t="s">
        <v>135</v>
      </c>
      <c r="AH42" s="959"/>
      <c r="AI42" s="959"/>
      <c r="AJ42" s="959"/>
      <c r="AK42" s="960"/>
      <c r="AL42" s="977">
        <f>data4!$AN$2</f>
        <v>0</v>
      </c>
      <c r="AM42" s="978"/>
      <c r="AN42" s="978"/>
      <c r="AO42" s="978"/>
      <c r="AP42" s="978"/>
      <c r="AQ42" s="978"/>
      <c r="AR42" s="978"/>
      <c r="AS42" s="978"/>
      <c r="AT42" s="978"/>
      <c r="AU42" s="978"/>
      <c r="AV42" s="978"/>
      <c r="AW42" s="978"/>
      <c r="AX42" s="978"/>
      <c r="AY42" s="978"/>
      <c r="AZ42" s="979"/>
      <c r="BA42" s="972"/>
      <c r="BB42" s="973"/>
      <c r="BC42" s="952"/>
      <c r="BD42" s="953"/>
      <c r="BE42" s="954"/>
      <c r="BF42" s="1112" t="str">
        <f>IF(data4!$AL$2="","","（2）")</f>
        <v/>
      </c>
      <c r="BG42" s="1113"/>
      <c r="BH42" s="1113"/>
      <c r="BI42" s="18"/>
      <c r="BJ42" s="18"/>
      <c r="BK42" s="18"/>
      <c r="BL42" s="18"/>
      <c r="BM42" s="338"/>
      <c r="BN42" s="47"/>
      <c r="BO42" s="47"/>
      <c r="BP42" s="982"/>
      <c r="BQ42" s="983"/>
      <c r="BR42" s="968"/>
      <c r="BS42" s="1003" t="s">
        <v>135</v>
      </c>
      <c r="BT42" s="1004"/>
      <c r="BU42" s="1004"/>
      <c r="BV42" s="1004"/>
      <c r="BW42" s="1005"/>
      <c r="BX42" s="997">
        <f>data4!$AH$2</f>
        <v>0</v>
      </c>
      <c r="BY42" s="998"/>
      <c r="BZ42" s="998"/>
      <c r="CA42" s="998"/>
      <c r="CB42" s="998"/>
      <c r="CC42" s="998"/>
      <c r="CD42" s="998"/>
      <c r="CE42" s="998"/>
      <c r="CF42" s="998"/>
      <c r="CG42" s="998"/>
      <c r="CH42" s="998"/>
      <c r="CI42" s="998"/>
      <c r="CJ42" s="998"/>
      <c r="CK42" s="998"/>
      <c r="CL42" s="999"/>
      <c r="CM42" s="972"/>
      <c r="CN42" s="973"/>
      <c r="CO42" s="952"/>
      <c r="CP42" s="953"/>
      <c r="CQ42" s="954"/>
      <c r="CR42" s="982"/>
      <c r="CS42" s="983"/>
      <c r="CT42" s="968"/>
      <c r="CU42" s="1003" t="s">
        <v>135</v>
      </c>
      <c r="CV42" s="1004"/>
      <c r="CW42" s="1004"/>
      <c r="CX42" s="1004"/>
      <c r="CY42" s="1005"/>
      <c r="CZ42" s="997">
        <f>data4!$AN$2</f>
        <v>0</v>
      </c>
      <c r="DA42" s="998"/>
      <c r="DB42" s="998"/>
      <c r="DC42" s="998"/>
      <c r="DD42" s="998"/>
      <c r="DE42" s="998"/>
      <c r="DF42" s="998"/>
      <c r="DG42" s="998"/>
      <c r="DH42" s="998"/>
      <c r="DI42" s="998"/>
      <c r="DJ42" s="998"/>
      <c r="DK42" s="998"/>
      <c r="DL42" s="998"/>
      <c r="DM42" s="998"/>
      <c r="DN42" s="999"/>
      <c r="DO42" s="972"/>
      <c r="DP42" s="973"/>
      <c r="DQ42" s="952"/>
      <c r="DR42" s="953"/>
      <c r="DS42" s="954"/>
      <c r="DT42" s="1117"/>
      <c r="DU42" s="1118"/>
      <c r="DV42" s="1118"/>
      <c r="DW42" s="1118"/>
      <c r="DX42" s="1118"/>
      <c r="DY42" s="1118"/>
      <c r="DZ42" s="1118"/>
      <c r="EA42" s="1119"/>
    </row>
    <row r="43" spans="1:131" ht="27.75" customHeight="1">
      <c r="A43" s="47"/>
      <c r="B43" s="982"/>
      <c r="C43" s="983"/>
      <c r="D43" s="969"/>
      <c r="E43" s="964" t="s">
        <v>115</v>
      </c>
      <c r="F43" s="965"/>
      <c r="G43" s="965"/>
      <c r="H43" s="965"/>
      <c r="I43" s="966"/>
      <c r="J43" s="1006" t="str">
        <f>DBCS(data4!$AX$2)</f>
        <v/>
      </c>
      <c r="K43" s="1007"/>
      <c r="L43" s="1007"/>
      <c r="M43" s="1007"/>
      <c r="N43" s="1007"/>
      <c r="O43" s="1007"/>
      <c r="P43" s="1008"/>
      <c r="Q43" s="986" t="str">
        <f>DBCS(data4!$BH$2)</f>
        <v/>
      </c>
      <c r="R43" s="987"/>
      <c r="S43" s="987"/>
      <c r="T43" s="987"/>
      <c r="U43" s="987"/>
      <c r="V43" s="989"/>
      <c r="W43" s="986" t="str">
        <f>DBCS(data4!$BR$2)</f>
        <v/>
      </c>
      <c r="X43" s="987"/>
      <c r="Y43" s="987"/>
      <c r="Z43" s="987"/>
      <c r="AA43" s="987"/>
      <c r="AB43" s="987"/>
      <c r="AC43" s="988"/>
      <c r="AD43" s="982"/>
      <c r="AE43" s="983"/>
      <c r="AF43" s="969"/>
      <c r="AG43" s="964" t="s">
        <v>115</v>
      </c>
      <c r="AH43" s="965"/>
      <c r="AI43" s="965"/>
      <c r="AJ43" s="965"/>
      <c r="AK43" s="966"/>
      <c r="AL43" s="1098" t="str">
        <f>DBCS(data4!$BD$2)</f>
        <v/>
      </c>
      <c r="AM43" s="1099"/>
      <c r="AN43" s="1099"/>
      <c r="AO43" s="1099"/>
      <c r="AP43" s="1099"/>
      <c r="AQ43" s="1099"/>
      <c r="AR43" s="1099"/>
      <c r="AS43" s="1093" t="str">
        <f>DBCS(data4!$BN$2)</f>
        <v/>
      </c>
      <c r="AT43" s="1093"/>
      <c r="AU43" s="1093"/>
      <c r="AV43" s="1093"/>
      <c r="AW43" s="1093"/>
      <c r="AX43" s="1093"/>
      <c r="AY43" s="1093" t="str">
        <f>DBCS(data4!$BX$2)</f>
        <v/>
      </c>
      <c r="AZ43" s="1093"/>
      <c r="BA43" s="1093"/>
      <c r="BB43" s="1093"/>
      <c r="BC43" s="1093"/>
      <c r="BD43" s="1093"/>
      <c r="BE43" s="1094"/>
      <c r="BF43" s="339"/>
      <c r="BG43" s="1092" t="str">
        <f>IF(data4!$BB$2="","",data4!$BB$2)</f>
        <v/>
      </c>
      <c r="BH43" s="1092"/>
      <c r="BI43" s="1092" t="str">
        <f>IF(data4!$BL$2="","",data4!$BL$2)</f>
        <v/>
      </c>
      <c r="BJ43" s="1092"/>
      <c r="BK43" s="1092" t="str">
        <f>IF(data4!$BV$2="","",data4!$BV$2)</f>
        <v/>
      </c>
      <c r="BL43" s="1092"/>
      <c r="BM43" s="338"/>
      <c r="BN43" s="47"/>
      <c r="BO43" s="47"/>
      <c r="BP43" s="982"/>
      <c r="BQ43" s="983"/>
      <c r="BR43" s="969"/>
      <c r="BS43" s="1095"/>
      <c r="BT43" s="1096"/>
      <c r="BU43" s="1096"/>
      <c r="BV43" s="1096"/>
      <c r="BW43" s="1096"/>
      <c r="BX43" s="1096"/>
      <c r="BY43" s="1096"/>
      <c r="BZ43" s="1096"/>
      <c r="CA43" s="1096"/>
      <c r="CB43" s="1096"/>
      <c r="CC43" s="1096"/>
      <c r="CD43" s="1096"/>
      <c r="CE43" s="1096"/>
      <c r="CF43" s="1096"/>
      <c r="CG43" s="1096"/>
      <c r="CH43" s="1096"/>
      <c r="CI43" s="1096"/>
      <c r="CJ43" s="1096"/>
      <c r="CK43" s="1096"/>
      <c r="CL43" s="1096"/>
      <c r="CM43" s="1096"/>
      <c r="CN43" s="1096"/>
      <c r="CO43" s="1096"/>
      <c r="CP43" s="1096"/>
      <c r="CQ43" s="1097"/>
      <c r="CR43" s="982"/>
      <c r="CS43" s="983"/>
      <c r="CT43" s="969"/>
      <c r="CU43" s="1095"/>
      <c r="CV43" s="1096"/>
      <c r="CW43" s="1096"/>
      <c r="CX43" s="1096"/>
      <c r="CY43" s="1096"/>
      <c r="CZ43" s="1096"/>
      <c r="DA43" s="1096"/>
      <c r="DB43" s="1096"/>
      <c r="DC43" s="1096"/>
      <c r="DD43" s="1096"/>
      <c r="DE43" s="1096"/>
      <c r="DF43" s="1096"/>
      <c r="DG43" s="1096"/>
      <c r="DH43" s="1096"/>
      <c r="DI43" s="1096"/>
      <c r="DJ43" s="1096"/>
      <c r="DK43" s="1096"/>
      <c r="DL43" s="1096"/>
      <c r="DM43" s="1096"/>
      <c r="DN43" s="1096"/>
      <c r="DO43" s="1096"/>
      <c r="DP43" s="1096"/>
      <c r="DQ43" s="1096"/>
      <c r="DR43" s="1096"/>
      <c r="DS43" s="1097"/>
      <c r="DT43" s="1117"/>
      <c r="DU43" s="1118"/>
      <c r="DV43" s="1118"/>
      <c r="DW43" s="1118"/>
      <c r="DX43" s="1118"/>
      <c r="DY43" s="1118"/>
      <c r="DZ43" s="1118"/>
      <c r="EA43" s="1119"/>
    </row>
    <row r="44" spans="1:131" ht="15.75" customHeight="1">
      <c r="A44" s="47"/>
      <c r="B44" s="982"/>
      <c r="C44" s="983"/>
      <c r="D44" s="967">
        <v>3</v>
      </c>
      <c r="E44" s="955" t="s">
        <v>136</v>
      </c>
      <c r="F44" s="956"/>
      <c r="G44" s="956"/>
      <c r="H44" s="956"/>
      <c r="I44" s="957"/>
      <c r="J44" s="974">
        <f>data4!$Y$2</f>
        <v>0</v>
      </c>
      <c r="K44" s="975"/>
      <c r="L44" s="975"/>
      <c r="M44" s="975"/>
      <c r="N44" s="975"/>
      <c r="O44" s="975"/>
      <c r="P44" s="975"/>
      <c r="Q44" s="975"/>
      <c r="R44" s="975"/>
      <c r="S44" s="975"/>
      <c r="T44" s="975"/>
      <c r="U44" s="975"/>
      <c r="V44" s="975"/>
      <c r="W44" s="975"/>
      <c r="X44" s="976"/>
      <c r="Y44" s="970" t="s">
        <v>137</v>
      </c>
      <c r="Z44" s="971"/>
      <c r="AA44" s="949">
        <f>data4!$CM$2</f>
        <v>0</v>
      </c>
      <c r="AB44" s="950"/>
      <c r="AC44" s="951"/>
      <c r="AD44" s="982"/>
      <c r="AE44" s="983"/>
      <c r="AF44" s="967">
        <v>3</v>
      </c>
      <c r="AG44" s="955" t="s">
        <v>136</v>
      </c>
      <c r="AH44" s="956"/>
      <c r="AI44" s="956"/>
      <c r="AJ44" s="956"/>
      <c r="AK44" s="957"/>
      <c r="AL44" s="974">
        <f>data4!$AE$2</f>
        <v>0</v>
      </c>
      <c r="AM44" s="975"/>
      <c r="AN44" s="975"/>
      <c r="AO44" s="975"/>
      <c r="AP44" s="975"/>
      <c r="AQ44" s="975"/>
      <c r="AR44" s="975"/>
      <c r="AS44" s="975"/>
      <c r="AT44" s="975"/>
      <c r="AU44" s="975"/>
      <c r="AV44" s="975"/>
      <c r="AW44" s="975"/>
      <c r="AX44" s="975"/>
      <c r="AY44" s="975"/>
      <c r="AZ44" s="976"/>
      <c r="BA44" s="970" t="s">
        <v>137</v>
      </c>
      <c r="BB44" s="971"/>
      <c r="BC44" s="949">
        <f>data4!$CS$2</f>
        <v>0</v>
      </c>
      <c r="BD44" s="950"/>
      <c r="BE44" s="951"/>
      <c r="BF44" s="340"/>
      <c r="BG44" s="341"/>
      <c r="BH44" s="341"/>
      <c r="BI44" s="341"/>
      <c r="BJ44" s="341"/>
      <c r="BK44" s="341"/>
      <c r="BL44" s="341"/>
      <c r="BM44" s="342"/>
      <c r="BN44" s="47"/>
      <c r="BO44" s="47"/>
      <c r="BP44" s="982"/>
      <c r="BQ44" s="983"/>
      <c r="BR44" s="967">
        <v>3</v>
      </c>
      <c r="BS44" s="955" t="s">
        <v>136</v>
      </c>
      <c r="BT44" s="956"/>
      <c r="BU44" s="956"/>
      <c r="BV44" s="956"/>
      <c r="BW44" s="957"/>
      <c r="BX44" s="974">
        <f>data4!$Y$2</f>
        <v>0</v>
      </c>
      <c r="BY44" s="975"/>
      <c r="BZ44" s="975"/>
      <c r="CA44" s="975"/>
      <c r="CB44" s="975"/>
      <c r="CC44" s="975"/>
      <c r="CD44" s="975"/>
      <c r="CE44" s="975"/>
      <c r="CF44" s="975"/>
      <c r="CG44" s="975"/>
      <c r="CH44" s="975"/>
      <c r="CI44" s="975"/>
      <c r="CJ44" s="975"/>
      <c r="CK44" s="975"/>
      <c r="CL44" s="976"/>
      <c r="CM44" s="970" t="s">
        <v>137</v>
      </c>
      <c r="CN44" s="971"/>
      <c r="CO44" s="949">
        <f>data4!$CM$2</f>
        <v>0</v>
      </c>
      <c r="CP44" s="950"/>
      <c r="CQ44" s="951"/>
      <c r="CR44" s="982"/>
      <c r="CS44" s="983"/>
      <c r="CT44" s="967">
        <v>3</v>
      </c>
      <c r="CU44" s="955" t="s">
        <v>136</v>
      </c>
      <c r="CV44" s="956"/>
      <c r="CW44" s="956"/>
      <c r="CX44" s="956"/>
      <c r="CY44" s="957"/>
      <c r="CZ44" s="974">
        <f>data4!$AE$2</f>
        <v>0</v>
      </c>
      <c r="DA44" s="975"/>
      <c r="DB44" s="975"/>
      <c r="DC44" s="975"/>
      <c r="DD44" s="975"/>
      <c r="DE44" s="975"/>
      <c r="DF44" s="975"/>
      <c r="DG44" s="975"/>
      <c r="DH44" s="975"/>
      <c r="DI44" s="975"/>
      <c r="DJ44" s="975"/>
      <c r="DK44" s="975"/>
      <c r="DL44" s="975"/>
      <c r="DM44" s="975"/>
      <c r="DN44" s="976"/>
      <c r="DO44" s="970" t="s">
        <v>137</v>
      </c>
      <c r="DP44" s="971"/>
      <c r="DQ44" s="949" t="str">
        <f>IF(data4!$CS$2="01","○","")</f>
        <v/>
      </c>
      <c r="DR44" s="950"/>
      <c r="DS44" s="951"/>
      <c r="DT44" s="1117"/>
      <c r="DU44" s="1118"/>
      <c r="DV44" s="1118"/>
      <c r="DW44" s="1118"/>
      <c r="DX44" s="1118"/>
      <c r="DY44" s="1118"/>
      <c r="DZ44" s="1118"/>
      <c r="EA44" s="1119"/>
    </row>
    <row r="45" spans="1:131" ht="33" customHeight="1">
      <c r="A45" s="47"/>
      <c r="B45" s="982"/>
      <c r="C45" s="983"/>
      <c r="D45" s="968"/>
      <c r="E45" s="958" t="s">
        <v>135</v>
      </c>
      <c r="F45" s="959"/>
      <c r="G45" s="959"/>
      <c r="H45" s="959"/>
      <c r="I45" s="960"/>
      <c r="J45" s="977">
        <f>data4!$AI$2</f>
        <v>0</v>
      </c>
      <c r="K45" s="978"/>
      <c r="L45" s="978"/>
      <c r="M45" s="978"/>
      <c r="N45" s="978"/>
      <c r="O45" s="978"/>
      <c r="P45" s="978"/>
      <c r="Q45" s="978"/>
      <c r="R45" s="978"/>
      <c r="S45" s="978"/>
      <c r="T45" s="978"/>
      <c r="U45" s="978"/>
      <c r="V45" s="978"/>
      <c r="W45" s="978"/>
      <c r="X45" s="979"/>
      <c r="Y45" s="972"/>
      <c r="Z45" s="973"/>
      <c r="AA45" s="952"/>
      <c r="AB45" s="953"/>
      <c r="AC45" s="954"/>
      <c r="AD45" s="982"/>
      <c r="AE45" s="983"/>
      <c r="AF45" s="968"/>
      <c r="AG45" s="958" t="s">
        <v>135</v>
      </c>
      <c r="AH45" s="959"/>
      <c r="AI45" s="959"/>
      <c r="AJ45" s="959"/>
      <c r="AK45" s="960"/>
      <c r="AL45" s="977">
        <f>data4!$AO$2</f>
        <v>0</v>
      </c>
      <c r="AM45" s="978"/>
      <c r="AN45" s="978"/>
      <c r="AO45" s="978"/>
      <c r="AP45" s="978"/>
      <c r="AQ45" s="978"/>
      <c r="AR45" s="978"/>
      <c r="AS45" s="978"/>
      <c r="AT45" s="978"/>
      <c r="AU45" s="978"/>
      <c r="AV45" s="978"/>
      <c r="AW45" s="978"/>
      <c r="AX45" s="978"/>
      <c r="AY45" s="978"/>
      <c r="AZ45" s="979"/>
      <c r="BA45" s="972"/>
      <c r="BB45" s="973"/>
      <c r="BC45" s="952"/>
      <c r="BD45" s="953"/>
      <c r="BE45" s="954"/>
      <c r="BF45" s="1100" t="s">
        <v>152</v>
      </c>
      <c r="BG45" s="1101"/>
      <c r="BH45" s="1101"/>
      <c r="BI45" s="1101"/>
      <c r="BJ45" s="1101"/>
      <c r="BK45" s="1101"/>
      <c r="BL45" s="1101"/>
      <c r="BM45" s="1102"/>
      <c r="BN45" s="47"/>
      <c r="BO45" s="47"/>
      <c r="BP45" s="982"/>
      <c r="BQ45" s="983"/>
      <c r="BR45" s="968"/>
      <c r="BS45" s="1003" t="s">
        <v>135</v>
      </c>
      <c r="BT45" s="1004"/>
      <c r="BU45" s="1004"/>
      <c r="BV45" s="1004"/>
      <c r="BW45" s="1005"/>
      <c r="BX45" s="997">
        <f>data4!$AI$2</f>
        <v>0</v>
      </c>
      <c r="BY45" s="998"/>
      <c r="BZ45" s="998"/>
      <c r="CA45" s="998"/>
      <c r="CB45" s="998"/>
      <c r="CC45" s="998"/>
      <c r="CD45" s="998"/>
      <c r="CE45" s="998"/>
      <c r="CF45" s="998"/>
      <c r="CG45" s="998"/>
      <c r="CH45" s="998"/>
      <c r="CI45" s="998"/>
      <c r="CJ45" s="998"/>
      <c r="CK45" s="998"/>
      <c r="CL45" s="999"/>
      <c r="CM45" s="972"/>
      <c r="CN45" s="973"/>
      <c r="CO45" s="952"/>
      <c r="CP45" s="953"/>
      <c r="CQ45" s="954"/>
      <c r="CR45" s="982"/>
      <c r="CS45" s="983"/>
      <c r="CT45" s="968"/>
      <c r="CU45" s="1003" t="s">
        <v>135</v>
      </c>
      <c r="CV45" s="1004"/>
      <c r="CW45" s="1004"/>
      <c r="CX45" s="1004"/>
      <c r="CY45" s="1005"/>
      <c r="CZ45" s="997">
        <f>data4!$AO$2</f>
        <v>0</v>
      </c>
      <c r="DA45" s="998"/>
      <c r="DB45" s="998"/>
      <c r="DC45" s="998"/>
      <c r="DD45" s="998"/>
      <c r="DE45" s="998"/>
      <c r="DF45" s="998"/>
      <c r="DG45" s="998"/>
      <c r="DH45" s="998"/>
      <c r="DI45" s="998"/>
      <c r="DJ45" s="998"/>
      <c r="DK45" s="998"/>
      <c r="DL45" s="998"/>
      <c r="DM45" s="998"/>
      <c r="DN45" s="999"/>
      <c r="DO45" s="972"/>
      <c r="DP45" s="973"/>
      <c r="DQ45" s="952"/>
      <c r="DR45" s="953"/>
      <c r="DS45" s="954"/>
      <c r="DT45" s="1117"/>
      <c r="DU45" s="1118"/>
      <c r="DV45" s="1118"/>
      <c r="DW45" s="1118"/>
      <c r="DX45" s="1118"/>
      <c r="DY45" s="1118"/>
      <c r="DZ45" s="1118"/>
      <c r="EA45" s="1119"/>
    </row>
    <row r="46" spans="1:131" ht="27.75" customHeight="1">
      <c r="A46" s="47"/>
      <c r="B46" s="982"/>
      <c r="C46" s="983"/>
      <c r="D46" s="969"/>
      <c r="E46" s="964" t="s">
        <v>115</v>
      </c>
      <c r="F46" s="965"/>
      <c r="G46" s="965"/>
      <c r="H46" s="965"/>
      <c r="I46" s="966"/>
      <c r="J46" s="1006" t="str">
        <f>DBCS(data4!$AY$2)</f>
        <v/>
      </c>
      <c r="K46" s="1007"/>
      <c r="L46" s="1007"/>
      <c r="M46" s="1007"/>
      <c r="N46" s="1007"/>
      <c r="O46" s="1007"/>
      <c r="P46" s="1008"/>
      <c r="Q46" s="986" t="str">
        <f>DBCS(data4!$BI$2)</f>
        <v/>
      </c>
      <c r="R46" s="987"/>
      <c r="S46" s="987"/>
      <c r="T46" s="987"/>
      <c r="U46" s="987"/>
      <c r="V46" s="989"/>
      <c r="W46" s="986" t="str">
        <f>DBCS(data4!$BS$2)</f>
        <v/>
      </c>
      <c r="X46" s="987"/>
      <c r="Y46" s="987"/>
      <c r="Z46" s="987"/>
      <c r="AA46" s="987"/>
      <c r="AB46" s="987"/>
      <c r="AC46" s="988"/>
      <c r="AD46" s="982"/>
      <c r="AE46" s="983"/>
      <c r="AF46" s="969"/>
      <c r="AG46" s="964" t="s">
        <v>115</v>
      </c>
      <c r="AH46" s="965"/>
      <c r="AI46" s="965"/>
      <c r="AJ46" s="965"/>
      <c r="AK46" s="966"/>
      <c r="AL46" s="1098" t="str">
        <f>DBCS(data4!$BE$2)</f>
        <v/>
      </c>
      <c r="AM46" s="1099"/>
      <c r="AN46" s="1099"/>
      <c r="AO46" s="1099"/>
      <c r="AP46" s="1099"/>
      <c r="AQ46" s="1099"/>
      <c r="AR46" s="1099"/>
      <c r="AS46" s="1093" t="str">
        <f>DBCS(data4!$BO$2)</f>
        <v/>
      </c>
      <c r="AT46" s="1093"/>
      <c r="AU46" s="1093"/>
      <c r="AV46" s="1093"/>
      <c r="AW46" s="1093"/>
      <c r="AX46" s="1093"/>
      <c r="AY46" s="1093" t="str">
        <f>DBCS(data4!$BY$2)</f>
        <v/>
      </c>
      <c r="AZ46" s="1093"/>
      <c r="BA46" s="1093"/>
      <c r="BB46" s="1093"/>
      <c r="BC46" s="1093"/>
      <c r="BD46" s="1093"/>
      <c r="BE46" s="1094"/>
      <c r="BF46" s="334"/>
      <c r="BG46" s="335"/>
      <c r="BH46" s="335"/>
      <c r="BI46" s="335"/>
      <c r="BJ46" s="335"/>
      <c r="BK46" s="335"/>
      <c r="BL46" s="335"/>
      <c r="BM46" s="336"/>
      <c r="BN46" s="47"/>
      <c r="BO46" s="47"/>
      <c r="BP46" s="982"/>
      <c r="BQ46" s="983"/>
      <c r="BR46" s="969"/>
      <c r="BS46" s="1095"/>
      <c r="BT46" s="1096"/>
      <c r="BU46" s="1096"/>
      <c r="BV46" s="1096"/>
      <c r="BW46" s="1096"/>
      <c r="BX46" s="1096"/>
      <c r="BY46" s="1096"/>
      <c r="BZ46" s="1096"/>
      <c r="CA46" s="1096"/>
      <c r="CB46" s="1096"/>
      <c r="CC46" s="1096"/>
      <c r="CD46" s="1096"/>
      <c r="CE46" s="1096"/>
      <c r="CF46" s="1096"/>
      <c r="CG46" s="1096"/>
      <c r="CH46" s="1096"/>
      <c r="CI46" s="1096"/>
      <c r="CJ46" s="1096"/>
      <c r="CK46" s="1096"/>
      <c r="CL46" s="1096"/>
      <c r="CM46" s="1096"/>
      <c r="CN46" s="1096"/>
      <c r="CO46" s="1096"/>
      <c r="CP46" s="1096"/>
      <c r="CQ46" s="1097"/>
      <c r="CR46" s="982"/>
      <c r="CS46" s="983"/>
      <c r="CT46" s="969"/>
      <c r="CU46" s="1095"/>
      <c r="CV46" s="1096"/>
      <c r="CW46" s="1096"/>
      <c r="CX46" s="1096"/>
      <c r="CY46" s="1096"/>
      <c r="CZ46" s="1096"/>
      <c r="DA46" s="1096"/>
      <c r="DB46" s="1096"/>
      <c r="DC46" s="1096"/>
      <c r="DD46" s="1096"/>
      <c r="DE46" s="1096"/>
      <c r="DF46" s="1096"/>
      <c r="DG46" s="1096"/>
      <c r="DH46" s="1096"/>
      <c r="DI46" s="1096"/>
      <c r="DJ46" s="1096"/>
      <c r="DK46" s="1096"/>
      <c r="DL46" s="1096"/>
      <c r="DM46" s="1096"/>
      <c r="DN46" s="1096"/>
      <c r="DO46" s="1096"/>
      <c r="DP46" s="1096"/>
      <c r="DQ46" s="1096"/>
      <c r="DR46" s="1096"/>
      <c r="DS46" s="1097"/>
      <c r="DT46" s="1117"/>
      <c r="DU46" s="1118"/>
      <c r="DV46" s="1118"/>
      <c r="DW46" s="1118"/>
      <c r="DX46" s="1118"/>
      <c r="DY46" s="1118"/>
      <c r="DZ46" s="1118"/>
      <c r="EA46" s="1119"/>
    </row>
    <row r="47" spans="1:131" ht="15.75" customHeight="1">
      <c r="A47" s="47"/>
      <c r="B47" s="982"/>
      <c r="C47" s="983"/>
      <c r="D47" s="967">
        <v>4</v>
      </c>
      <c r="E47" s="955" t="s">
        <v>136</v>
      </c>
      <c r="F47" s="956"/>
      <c r="G47" s="956"/>
      <c r="H47" s="956"/>
      <c r="I47" s="957"/>
      <c r="J47" s="974">
        <f>data4!$Z$2</f>
        <v>0</v>
      </c>
      <c r="K47" s="975"/>
      <c r="L47" s="975"/>
      <c r="M47" s="975"/>
      <c r="N47" s="975"/>
      <c r="O47" s="975"/>
      <c r="P47" s="975"/>
      <c r="Q47" s="975"/>
      <c r="R47" s="975"/>
      <c r="S47" s="975"/>
      <c r="T47" s="975"/>
      <c r="U47" s="975"/>
      <c r="V47" s="975"/>
      <c r="W47" s="975"/>
      <c r="X47" s="976"/>
      <c r="Y47" s="970" t="s">
        <v>137</v>
      </c>
      <c r="Z47" s="971"/>
      <c r="AA47" s="949">
        <f>data4!$CN$2</f>
        <v>0</v>
      </c>
      <c r="AB47" s="950"/>
      <c r="AC47" s="951"/>
      <c r="AD47" s="982"/>
      <c r="AE47" s="983"/>
      <c r="AF47" s="967">
        <v>4</v>
      </c>
      <c r="AG47" s="955" t="s">
        <v>136</v>
      </c>
      <c r="AH47" s="956"/>
      <c r="AI47" s="956"/>
      <c r="AJ47" s="956"/>
      <c r="AK47" s="957"/>
      <c r="AL47" s="974">
        <f>data4!$AF$2</f>
        <v>0</v>
      </c>
      <c r="AM47" s="975"/>
      <c r="AN47" s="975"/>
      <c r="AO47" s="975"/>
      <c r="AP47" s="975"/>
      <c r="AQ47" s="975"/>
      <c r="AR47" s="975"/>
      <c r="AS47" s="975"/>
      <c r="AT47" s="975"/>
      <c r="AU47" s="975"/>
      <c r="AV47" s="975"/>
      <c r="AW47" s="975"/>
      <c r="AX47" s="975"/>
      <c r="AY47" s="975"/>
      <c r="AZ47" s="976"/>
      <c r="BA47" s="970" t="s">
        <v>137</v>
      </c>
      <c r="BB47" s="971"/>
      <c r="BC47" s="949">
        <f>data4!$CT$2</f>
        <v>0</v>
      </c>
      <c r="BD47" s="950"/>
      <c r="BE47" s="951"/>
      <c r="BF47" s="343"/>
      <c r="BG47" s="344"/>
      <c r="BH47" s="344"/>
      <c r="BI47" s="344"/>
      <c r="BJ47" s="344"/>
      <c r="BK47" s="344"/>
      <c r="BL47" s="344"/>
      <c r="BM47" s="345"/>
      <c r="BN47" s="47"/>
      <c r="BO47" s="47"/>
      <c r="BP47" s="982"/>
      <c r="BQ47" s="983"/>
      <c r="BR47" s="967">
        <v>4</v>
      </c>
      <c r="BS47" s="955" t="s">
        <v>136</v>
      </c>
      <c r="BT47" s="956"/>
      <c r="BU47" s="956"/>
      <c r="BV47" s="956"/>
      <c r="BW47" s="957"/>
      <c r="BX47" s="974">
        <f>data4!$Z$2</f>
        <v>0</v>
      </c>
      <c r="BY47" s="975"/>
      <c r="BZ47" s="975"/>
      <c r="CA47" s="975"/>
      <c r="CB47" s="975"/>
      <c r="CC47" s="975"/>
      <c r="CD47" s="975"/>
      <c r="CE47" s="975"/>
      <c r="CF47" s="975"/>
      <c r="CG47" s="975"/>
      <c r="CH47" s="975"/>
      <c r="CI47" s="975"/>
      <c r="CJ47" s="975"/>
      <c r="CK47" s="975"/>
      <c r="CL47" s="976"/>
      <c r="CM47" s="970" t="s">
        <v>137</v>
      </c>
      <c r="CN47" s="971"/>
      <c r="CO47" s="949">
        <f>data4!$CN$2</f>
        <v>0</v>
      </c>
      <c r="CP47" s="950"/>
      <c r="CQ47" s="951"/>
      <c r="CR47" s="982"/>
      <c r="CS47" s="983"/>
      <c r="CT47" s="967">
        <v>4</v>
      </c>
      <c r="CU47" s="955" t="s">
        <v>136</v>
      </c>
      <c r="CV47" s="956"/>
      <c r="CW47" s="956"/>
      <c r="CX47" s="956"/>
      <c r="CY47" s="957"/>
      <c r="CZ47" s="974">
        <f>data4!$AF$2</f>
        <v>0</v>
      </c>
      <c r="DA47" s="975"/>
      <c r="DB47" s="975"/>
      <c r="DC47" s="975"/>
      <c r="DD47" s="975"/>
      <c r="DE47" s="975"/>
      <c r="DF47" s="975"/>
      <c r="DG47" s="975"/>
      <c r="DH47" s="975"/>
      <c r="DI47" s="975"/>
      <c r="DJ47" s="975"/>
      <c r="DK47" s="975"/>
      <c r="DL47" s="975"/>
      <c r="DM47" s="975"/>
      <c r="DN47" s="976"/>
      <c r="DO47" s="970" t="s">
        <v>137</v>
      </c>
      <c r="DP47" s="971"/>
      <c r="DQ47" s="949" t="str">
        <f>IF(data4!$CT$2="01","○","")</f>
        <v/>
      </c>
      <c r="DR47" s="950"/>
      <c r="DS47" s="951"/>
      <c r="DT47" s="1117"/>
      <c r="DU47" s="1118"/>
      <c r="DV47" s="1118"/>
      <c r="DW47" s="1118"/>
      <c r="DX47" s="1118"/>
      <c r="DY47" s="1118"/>
      <c r="DZ47" s="1118"/>
      <c r="EA47" s="1119"/>
    </row>
    <row r="48" spans="1:131" ht="33" customHeight="1">
      <c r="A48" s="47"/>
      <c r="B48" s="982"/>
      <c r="C48" s="983"/>
      <c r="D48" s="968"/>
      <c r="E48" s="958" t="s">
        <v>135</v>
      </c>
      <c r="F48" s="959"/>
      <c r="G48" s="959"/>
      <c r="H48" s="959"/>
      <c r="I48" s="960"/>
      <c r="J48" s="977">
        <f>data4!$AJ$2</f>
        <v>0</v>
      </c>
      <c r="K48" s="978"/>
      <c r="L48" s="978"/>
      <c r="M48" s="978"/>
      <c r="N48" s="978"/>
      <c r="O48" s="978"/>
      <c r="P48" s="978"/>
      <c r="Q48" s="978"/>
      <c r="R48" s="978"/>
      <c r="S48" s="978"/>
      <c r="T48" s="978"/>
      <c r="U48" s="978"/>
      <c r="V48" s="978"/>
      <c r="W48" s="978"/>
      <c r="X48" s="979"/>
      <c r="Y48" s="972"/>
      <c r="Z48" s="973"/>
      <c r="AA48" s="952"/>
      <c r="AB48" s="953"/>
      <c r="AC48" s="954"/>
      <c r="AD48" s="982"/>
      <c r="AE48" s="983"/>
      <c r="AF48" s="968"/>
      <c r="AG48" s="958" t="s">
        <v>135</v>
      </c>
      <c r="AH48" s="959"/>
      <c r="AI48" s="959"/>
      <c r="AJ48" s="959"/>
      <c r="AK48" s="960"/>
      <c r="AL48" s="977">
        <f>data4!$AP$2</f>
        <v>0</v>
      </c>
      <c r="AM48" s="978"/>
      <c r="AN48" s="978"/>
      <c r="AO48" s="978"/>
      <c r="AP48" s="978"/>
      <c r="AQ48" s="978"/>
      <c r="AR48" s="978"/>
      <c r="AS48" s="978"/>
      <c r="AT48" s="978"/>
      <c r="AU48" s="978"/>
      <c r="AV48" s="978"/>
      <c r="AW48" s="978"/>
      <c r="AX48" s="978"/>
      <c r="AY48" s="978"/>
      <c r="AZ48" s="979"/>
      <c r="BA48" s="972"/>
      <c r="BB48" s="973"/>
      <c r="BC48" s="952"/>
      <c r="BD48" s="953"/>
      <c r="BE48" s="954"/>
      <c r="BF48" s="343"/>
      <c r="BG48" s="344"/>
      <c r="BH48" s="344"/>
      <c r="BI48" s="344"/>
      <c r="BJ48" s="344"/>
      <c r="BK48" s="344"/>
      <c r="BL48" s="344"/>
      <c r="BM48" s="345"/>
      <c r="BN48" s="47"/>
      <c r="BO48" s="47"/>
      <c r="BP48" s="982"/>
      <c r="BQ48" s="983"/>
      <c r="BR48" s="968"/>
      <c r="BS48" s="1003" t="s">
        <v>135</v>
      </c>
      <c r="BT48" s="1004"/>
      <c r="BU48" s="1004"/>
      <c r="BV48" s="1004"/>
      <c r="BW48" s="1005"/>
      <c r="BX48" s="997">
        <f>data4!$AJ$2</f>
        <v>0</v>
      </c>
      <c r="BY48" s="998"/>
      <c r="BZ48" s="998"/>
      <c r="CA48" s="998"/>
      <c r="CB48" s="998"/>
      <c r="CC48" s="998"/>
      <c r="CD48" s="998"/>
      <c r="CE48" s="998"/>
      <c r="CF48" s="998"/>
      <c r="CG48" s="998"/>
      <c r="CH48" s="998"/>
      <c r="CI48" s="998"/>
      <c r="CJ48" s="998"/>
      <c r="CK48" s="998"/>
      <c r="CL48" s="999"/>
      <c r="CM48" s="972"/>
      <c r="CN48" s="973"/>
      <c r="CO48" s="952"/>
      <c r="CP48" s="953"/>
      <c r="CQ48" s="954"/>
      <c r="CR48" s="982"/>
      <c r="CS48" s="983"/>
      <c r="CT48" s="968"/>
      <c r="CU48" s="1003" t="s">
        <v>135</v>
      </c>
      <c r="CV48" s="1004"/>
      <c r="CW48" s="1004"/>
      <c r="CX48" s="1004"/>
      <c r="CY48" s="1005"/>
      <c r="CZ48" s="997">
        <f>data4!$AP$2</f>
        <v>0</v>
      </c>
      <c r="DA48" s="998"/>
      <c r="DB48" s="998"/>
      <c r="DC48" s="998"/>
      <c r="DD48" s="998"/>
      <c r="DE48" s="998"/>
      <c r="DF48" s="998"/>
      <c r="DG48" s="998"/>
      <c r="DH48" s="998"/>
      <c r="DI48" s="998"/>
      <c r="DJ48" s="998"/>
      <c r="DK48" s="998"/>
      <c r="DL48" s="998"/>
      <c r="DM48" s="998"/>
      <c r="DN48" s="999"/>
      <c r="DO48" s="972"/>
      <c r="DP48" s="973"/>
      <c r="DQ48" s="952"/>
      <c r="DR48" s="953"/>
      <c r="DS48" s="954"/>
      <c r="DT48" s="1117"/>
      <c r="DU48" s="1118"/>
      <c r="DV48" s="1118"/>
      <c r="DW48" s="1118"/>
      <c r="DX48" s="1118"/>
      <c r="DY48" s="1118"/>
      <c r="DZ48" s="1118"/>
      <c r="EA48" s="1119"/>
    </row>
    <row r="49" spans="1:131" ht="27.75" customHeight="1">
      <c r="A49" s="47"/>
      <c r="B49" s="984"/>
      <c r="C49" s="985"/>
      <c r="D49" s="969"/>
      <c r="E49" s="964" t="s">
        <v>115</v>
      </c>
      <c r="F49" s="965"/>
      <c r="G49" s="965"/>
      <c r="H49" s="965"/>
      <c r="I49" s="966"/>
      <c r="J49" s="1006" t="str">
        <f>DBCS(data4!$AZ$2)</f>
        <v/>
      </c>
      <c r="K49" s="1007"/>
      <c r="L49" s="1007"/>
      <c r="M49" s="1007"/>
      <c r="N49" s="1007"/>
      <c r="O49" s="1007"/>
      <c r="P49" s="1008"/>
      <c r="Q49" s="986" t="str">
        <f>DBCS(data4!$BJ$2)</f>
        <v/>
      </c>
      <c r="R49" s="987"/>
      <c r="S49" s="987"/>
      <c r="T49" s="987"/>
      <c r="U49" s="987"/>
      <c r="V49" s="989"/>
      <c r="W49" s="986" t="str">
        <f>DBCS(data4!$BT$2)</f>
        <v/>
      </c>
      <c r="X49" s="987"/>
      <c r="Y49" s="987"/>
      <c r="Z49" s="987"/>
      <c r="AA49" s="987"/>
      <c r="AB49" s="987"/>
      <c r="AC49" s="988"/>
      <c r="AD49" s="984"/>
      <c r="AE49" s="985"/>
      <c r="AF49" s="969"/>
      <c r="AG49" s="964" t="s">
        <v>115</v>
      </c>
      <c r="AH49" s="965"/>
      <c r="AI49" s="965"/>
      <c r="AJ49" s="965"/>
      <c r="AK49" s="966"/>
      <c r="AL49" s="1123" t="str">
        <f>DBCS(data4!$BF$2)</f>
        <v/>
      </c>
      <c r="AM49" s="1124"/>
      <c r="AN49" s="1124"/>
      <c r="AO49" s="1124"/>
      <c r="AP49" s="1124"/>
      <c r="AQ49" s="1124"/>
      <c r="AR49" s="1124"/>
      <c r="AS49" s="1125" t="str">
        <f>DBCS(data4!$BP$2)</f>
        <v/>
      </c>
      <c r="AT49" s="1125"/>
      <c r="AU49" s="1125"/>
      <c r="AV49" s="1125"/>
      <c r="AW49" s="1125"/>
      <c r="AX49" s="1125"/>
      <c r="AY49" s="1125" t="str">
        <f>DBCS(data4!$BZ$2)</f>
        <v/>
      </c>
      <c r="AZ49" s="1125"/>
      <c r="BA49" s="1125"/>
      <c r="BB49" s="1125"/>
      <c r="BC49" s="1125"/>
      <c r="BD49" s="1125"/>
      <c r="BE49" s="1126"/>
      <c r="BF49" s="343"/>
      <c r="BG49" s="344"/>
      <c r="BH49" s="344"/>
      <c r="BI49" s="344"/>
      <c r="BJ49" s="344"/>
      <c r="BK49" s="344"/>
      <c r="BL49" s="344"/>
      <c r="BM49" s="345"/>
      <c r="BN49" s="47"/>
      <c r="BO49" s="47"/>
      <c r="BP49" s="984"/>
      <c r="BQ49" s="985"/>
      <c r="BR49" s="969"/>
      <c r="BS49" s="1095"/>
      <c r="BT49" s="1096"/>
      <c r="BU49" s="1096"/>
      <c r="BV49" s="1096"/>
      <c r="BW49" s="1096"/>
      <c r="BX49" s="1096"/>
      <c r="BY49" s="1096"/>
      <c r="BZ49" s="1096"/>
      <c r="CA49" s="1096"/>
      <c r="CB49" s="1096"/>
      <c r="CC49" s="1096"/>
      <c r="CD49" s="1096"/>
      <c r="CE49" s="1096"/>
      <c r="CF49" s="1096"/>
      <c r="CG49" s="1096"/>
      <c r="CH49" s="1096"/>
      <c r="CI49" s="1096"/>
      <c r="CJ49" s="1096"/>
      <c r="CK49" s="1096"/>
      <c r="CL49" s="1096"/>
      <c r="CM49" s="1096"/>
      <c r="CN49" s="1096"/>
      <c r="CO49" s="1096"/>
      <c r="CP49" s="1096"/>
      <c r="CQ49" s="1097"/>
      <c r="CR49" s="984"/>
      <c r="CS49" s="985"/>
      <c r="CT49" s="969"/>
      <c r="CU49" s="1095"/>
      <c r="CV49" s="1096"/>
      <c r="CW49" s="1096"/>
      <c r="CX49" s="1096"/>
      <c r="CY49" s="1096"/>
      <c r="CZ49" s="1096"/>
      <c r="DA49" s="1096"/>
      <c r="DB49" s="1096"/>
      <c r="DC49" s="1096"/>
      <c r="DD49" s="1096"/>
      <c r="DE49" s="1096"/>
      <c r="DF49" s="1096"/>
      <c r="DG49" s="1096"/>
      <c r="DH49" s="1096"/>
      <c r="DI49" s="1096"/>
      <c r="DJ49" s="1096"/>
      <c r="DK49" s="1096"/>
      <c r="DL49" s="1096"/>
      <c r="DM49" s="1096"/>
      <c r="DN49" s="1096"/>
      <c r="DO49" s="1096"/>
      <c r="DP49" s="1096"/>
      <c r="DQ49" s="1096"/>
      <c r="DR49" s="1096"/>
      <c r="DS49" s="1097"/>
      <c r="DT49" s="1120"/>
      <c r="DU49" s="1121"/>
      <c r="DV49" s="1121"/>
      <c r="DW49" s="1121"/>
      <c r="DX49" s="1121"/>
      <c r="DY49" s="1121"/>
      <c r="DZ49" s="1121"/>
      <c r="EA49" s="1122"/>
    </row>
    <row r="50" spans="1:131" ht="22.9" customHeight="1">
      <c r="A50" s="47"/>
      <c r="B50" s="1077" t="s">
        <v>77</v>
      </c>
      <c r="C50" s="1078"/>
      <c r="D50" s="1079"/>
      <c r="E50" s="1077" t="s">
        <v>78</v>
      </c>
      <c r="F50" s="1078"/>
      <c r="G50" s="1079"/>
      <c r="H50" s="1077" t="s">
        <v>79</v>
      </c>
      <c r="I50" s="1078"/>
      <c r="J50" s="1079"/>
      <c r="K50" s="1077" t="s">
        <v>80</v>
      </c>
      <c r="L50" s="1078"/>
      <c r="M50" s="1079"/>
      <c r="N50" s="1077" t="s">
        <v>1371</v>
      </c>
      <c r="O50" s="1078"/>
      <c r="P50" s="1079"/>
      <c r="Q50" s="1089" t="s">
        <v>81</v>
      </c>
      <c r="R50" s="1090"/>
      <c r="S50" s="1090"/>
      <c r="T50" s="1090"/>
      <c r="U50" s="1090"/>
      <c r="V50" s="1091"/>
      <c r="W50" s="1077" t="s">
        <v>598</v>
      </c>
      <c r="X50" s="1078"/>
      <c r="Y50" s="1079"/>
      <c r="Z50" s="1077" t="s">
        <v>599</v>
      </c>
      <c r="AA50" s="1078"/>
      <c r="AB50" s="1079"/>
      <c r="AC50" s="1077" t="s">
        <v>85</v>
      </c>
      <c r="AD50" s="1078"/>
      <c r="AE50" s="1079"/>
      <c r="AF50" s="1086"/>
      <c r="AG50" s="1062" t="s">
        <v>1372</v>
      </c>
      <c r="AH50" s="1063"/>
      <c r="AI50" s="1063"/>
      <c r="AJ50" s="1063"/>
      <c r="AK50" s="1063"/>
      <c r="AL50" s="1063"/>
      <c r="AM50" s="1063"/>
      <c r="AN50" s="1063"/>
      <c r="AO50" s="1063"/>
      <c r="AP50" s="1063"/>
      <c r="AQ50" s="1063"/>
      <c r="AR50" s="1063"/>
      <c r="AS50" s="1063"/>
      <c r="AT50" s="1063"/>
      <c r="AU50" s="1064"/>
      <c r="AV50" s="1062" t="s">
        <v>609</v>
      </c>
      <c r="AW50" s="1063"/>
      <c r="AX50" s="1063"/>
      <c r="AY50" s="1063"/>
      <c r="AZ50" s="1063"/>
      <c r="BA50" s="1063"/>
      <c r="BB50" s="1063"/>
      <c r="BC50" s="1063"/>
      <c r="BD50" s="1063"/>
      <c r="BE50" s="1063"/>
      <c r="BF50" s="1063"/>
      <c r="BG50" s="1063"/>
      <c r="BH50" s="1063"/>
      <c r="BI50" s="1063"/>
      <c r="BJ50" s="1063"/>
      <c r="BK50" s="1063"/>
      <c r="BL50" s="1063"/>
      <c r="BM50" s="1064"/>
      <c r="BN50" s="47"/>
      <c r="BO50" s="47"/>
      <c r="BP50" s="1077" t="s">
        <v>77</v>
      </c>
      <c r="BQ50" s="1078"/>
      <c r="BR50" s="1079"/>
      <c r="BS50" s="1077" t="s">
        <v>78</v>
      </c>
      <c r="BT50" s="1078"/>
      <c r="BU50" s="1079"/>
      <c r="BV50" s="1077" t="s">
        <v>79</v>
      </c>
      <c r="BW50" s="1078"/>
      <c r="BX50" s="1079"/>
      <c r="BY50" s="1077" t="s">
        <v>80</v>
      </c>
      <c r="BZ50" s="1078"/>
      <c r="CA50" s="1079"/>
      <c r="CB50" s="1077" t="s">
        <v>1370</v>
      </c>
      <c r="CC50" s="1078"/>
      <c r="CD50" s="1079"/>
      <c r="CE50" s="1089" t="s">
        <v>81</v>
      </c>
      <c r="CF50" s="1090"/>
      <c r="CG50" s="1090"/>
      <c r="CH50" s="1090"/>
      <c r="CI50" s="1090"/>
      <c r="CJ50" s="1091"/>
      <c r="CK50" s="1077" t="s">
        <v>598</v>
      </c>
      <c r="CL50" s="1078"/>
      <c r="CM50" s="1079"/>
      <c r="CN50" s="1077" t="s">
        <v>599</v>
      </c>
      <c r="CO50" s="1078"/>
      <c r="CP50" s="1079"/>
      <c r="CQ50" s="1077" t="s">
        <v>85</v>
      </c>
      <c r="CR50" s="1078"/>
      <c r="CS50" s="1079"/>
      <c r="CT50" s="1086"/>
      <c r="CU50" s="1062" t="s">
        <v>1372</v>
      </c>
      <c r="CV50" s="1063"/>
      <c r="CW50" s="1063"/>
      <c r="CX50" s="1063"/>
      <c r="CY50" s="1063"/>
      <c r="CZ50" s="1063"/>
      <c r="DA50" s="1063"/>
      <c r="DB50" s="1063"/>
      <c r="DC50" s="1063"/>
      <c r="DD50" s="1063"/>
      <c r="DE50" s="1063"/>
      <c r="DF50" s="1063"/>
      <c r="DG50" s="1063"/>
      <c r="DH50" s="1063"/>
      <c r="DI50" s="1064"/>
      <c r="DJ50" s="1062" t="s">
        <v>609</v>
      </c>
      <c r="DK50" s="1063"/>
      <c r="DL50" s="1063"/>
      <c r="DM50" s="1063"/>
      <c r="DN50" s="1063"/>
      <c r="DO50" s="1063"/>
      <c r="DP50" s="1063"/>
      <c r="DQ50" s="1063"/>
      <c r="DR50" s="1063"/>
      <c r="DS50" s="1063"/>
      <c r="DT50" s="1063"/>
      <c r="DU50" s="1063"/>
      <c r="DV50" s="1063"/>
      <c r="DW50" s="1063"/>
      <c r="DX50" s="1063"/>
      <c r="DY50" s="1063"/>
      <c r="DZ50" s="1063"/>
      <c r="EA50" s="1064"/>
    </row>
    <row r="51" spans="1:131" ht="13.5" customHeight="1">
      <c r="A51" s="47"/>
      <c r="B51" s="1080"/>
      <c r="C51" s="1081"/>
      <c r="D51" s="1082"/>
      <c r="E51" s="1080"/>
      <c r="F51" s="1081"/>
      <c r="G51" s="1082"/>
      <c r="H51" s="1080"/>
      <c r="I51" s="1081"/>
      <c r="J51" s="1082"/>
      <c r="K51" s="1080"/>
      <c r="L51" s="1081"/>
      <c r="M51" s="1082"/>
      <c r="N51" s="1080"/>
      <c r="O51" s="1081"/>
      <c r="P51" s="1082"/>
      <c r="Q51" s="1068" t="s">
        <v>82</v>
      </c>
      <c r="R51" s="1069"/>
      <c r="S51" s="1070"/>
      <c r="T51" s="1068" t="s">
        <v>83</v>
      </c>
      <c r="U51" s="1069"/>
      <c r="V51" s="1070"/>
      <c r="W51" s="1080"/>
      <c r="X51" s="1081"/>
      <c r="Y51" s="1082"/>
      <c r="Z51" s="1080"/>
      <c r="AA51" s="1081"/>
      <c r="AB51" s="1082"/>
      <c r="AC51" s="1080"/>
      <c r="AD51" s="1081"/>
      <c r="AE51" s="1082"/>
      <c r="AF51" s="1087"/>
      <c r="AG51" s="1065"/>
      <c r="AH51" s="1066"/>
      <c r="AI51" s="1066"/>
      <c r="AJ51" s="1066"/>
      <c r="AK51" s="1066"/>
      <c r="AL51" s="1066"/>
      <c r="AM51" s="1066"/>
      <c r="AN51" s="1066"/>
      <c r="AO51" s="1066"/>
      <c r="AP51" s="1066"/>
      <c r="AQ51" s="1066"/>
      <c r="AR51" s="1066"/>
      <c r="AS51" s="1066"/>
      <c r="AT51" s="1066"/>
      <c r="AU51" s="1067"/>
      <c r="AV51" s="1065"/>
      <c r="AW51" s="1066"/>
      <c r="AX51" s="1066"/>
      <c r="AY51" s="1066"/>
      <c r="AZ51" s="1066"/>
      <c r="BA51" s="1066"/>
      <c r="BB51" s="1066"/>
      <c r="BC51" s="1066"/>
      <c r="BD51" s="1066"/>
      <c r="BE51" s="1066"/>
      <c r="BF51" s="1066"/>
      <c r="BG51" s="1066"/>
      <c r="BH51" s="1066"/>
      <c r="BI51" s="1066"/>
      <c r="BJ51" s="1066"/>
      <c r="BK51" s="1066"/>
      <c r="BL51" s="1066"/>
      <c r="BM51" s="1067"/>
      <c r="BN51" s="47"/>
      <c r="BO51" s="47"/>
      <c r="BP51" s="1080"/>
      <c r="BQ51" s="1081"/>
      <c r="BR51" s="1082"/>
      <c r="BS51" s="1080"/>
      <c r="BT51" s="1081"/>
      <c r="BU51" s="1082"/>
      <c r="BV51" s="1080"/>
      <c r="BW51" s="1081"/>
      <c r="BX51" s="1082"/>
      <c r="BY51" s="1080"/>
      <c r="BZ51" s="1081"/>
      <c r="CA51" s="1082"/>
      <c r="CB51" s="1080"/>
      <c r="CC51" s="1081"/>
      <c r="CD51" s="1082"/>
      <c r="CE51" s="1068" t="s">
        <v>82</v>
      </c>
      <c r="CF51" s="1069"/>
      <c r="CG51" s="1070"/>
      <c r="CH51" s="1068" t="s">
        <v>83</v>
      </c>
      <c r="CI51" s="1069"/>
      <c r="CJ51" s="1070"/>
      <c r="CK51" s="1080"/>
      <c r="CL51" s="1081"/>
      <c r="CM51" s="1082"/>
      <c r="CN51" s="1080"/>
      <c r="CO51" s="1081"/>
      <c r="CP51" s="1082"/>
      <c r="CQ51" s="1080"/>
      <c r="CR51" s="1081"/>
      <c r="CS51" s="1082"/>
      <c r="CT51" s="1087"/>
      <c r="CU51" s="1065"/>
      <c r="CV51" s="1066"/>
      <c r="CW51" s="1066"/>
      <c r="CX51" s="1066"/>
      <c r="CY51" s="1066"/>
      <c r="CZ51" s="1066"/>
      <c r="DA51" s="1066"/>
      <c r="DB51" s="1066"/>
      <c r="DC51" s="1066"/>
      <c r="DD51" s="1066"/>
      <c r="DE51" s="1066"/>
      <c r="DF51" s="1066"/>
      <c r="DG51" s="1066"/>
      <c r="DH51" s="1066"/>
      <c r="DI51" s="1067"/>
      <c r="DJ51" s="1065"/>
      <c r="DK51" s="1066"/>
      <c r="DL51" s="1066"/>
      <c r="DM51" s="1066"/>
      <c r="DN51" s="1066"/>
      <c r="DO51" s="1066"/>
      <c r="DP51" s="1066"/>
      <c r="DQ51" s="1066"/>
      <c r="DR51" s="1066"/>
      <c r="DS51" s="1066"/>
      <c r="DT51" s="1066"/>
      <c r="DU51" s="1066"/>
      <c r="DV51" s="1066"/>
      <c r="DW51" s="1066"/>
      <c r="DX51" s="1066"/>
      <c r="DY51" s="1066"/>
      <c r="DZ51" s="1066"/>
      <c r="EA51" s="1067"/>
    </row>
    <row r="52" spans="1:131" ht="13.15" customHeight="1">
      <c r="A52" s="47"/>
      <c r="B52" s="1080"/>
      <c r="C52" s="1081"/>
      <c r="D52" s="1082"/>
      <c r="E52" s="1080"/>
      <c r="F52" s="1081"/>
      <c r="G52" s="1082"/>
      <c r="H52" s="1080"/>
      <c r="I52" s="1081"/>
      <c r="J52" s="1082"/>
      <c r="K52" s="1080"/>
      <c r="L52" s="1081"/>
      <c r="M52" s="1082"/>
      <c r="N52" s="1080"/>
      <c r="O52" s="1081"/>
      <c r="P52" s="1082"/>
      <c r="Q52" s="1071"/>
      <c r="R52" s="1072"/>
      <c r="S52" s="1073"/>
      <c r="T52" s="1071"/>
      <c r="U52" s="1072"/>
      <c r="V52" s="1073"/>
      <c r="W52" s="1080"/>
      <c r="X52" s="1081"/>
      <c r="Y52" s="1082"/>
      <c r="Z52" s="1080"/>
      <c r="AA52" s="1081"/>
      <c r="AB52" s="1082"/>
      <c r="AC52" s="1080"/>
      <c r="AD52" s="1081"/>
      <c r="AE52" s="1082"/>
      <c r="AF52" s="1087"/>
      <c r="AG52" s="1062" t="s">
        <v>59</v>
      </c>
      <c r="AH52" s="1063"/>
      <c r="AI52" s="1064"/>
      <c r="AJ52" s="1062" t="s">
        <v>60</v>
      </c>
      <c r="AK52" s="1063"/>
      <c r="AL52" s="1064"/>
      <c r="AM52" s="1062" t="s">
        <v>61</v>
      </c>
      <c r="AN52" s="1063"/>
      <c r="AO52" s="1064"/>
      <c r="AP52" s="1062" t="s">
        <v>1</v>
      </c>
      <c r="AQ52" s="1063"/>
      <c r="AR52" s="1064"/>
      <c r="AS52" s="1062" t="s">
        <v>62</v>
      </c>
      <c r="AT52" s="1063"/>
      <c r="AU52" s="1064"/>
      <c r="AV52" s="1062" t="s">
        <v>597</v>
      </c>
      <c r="AW52" s="1063"/>
      <c r="AX52" s="1063"/>
      <c r="AY52" s="1063"/>
      <c r="AZ52" s="1063"/>
      <c r="BA52" s="1063"/>
      <c r="BB52" s="1063"/>
      <c r="BC52" s="1063"/>
      <c r="BD52" s="1064"/>
      <c r="BE52" s="1062" t="s">
        <v>61</v>
      </c>
      <c r="BF52" s="1063"/>
      <c r="BG52" s="1064"/>
      <c r="BH52" s="1062" t="s">
        <v>1</v>
      </c>
      <c r="BI52" s="1063"/>
      <c r="BJ52" s="1064"/>
      <c r="BK52" s="1062" t="s">
        <v>62</v>
      </c>
      <c r="BL52" s="1063"/>
      <c r="BM52" s="1064"/>
      <c r="BN52" s="47"/>
      <c r="BO52" s="47"/>
      <c r="BP52" s="1080"/>
      <c r="BQ52" s="1081"/>
      <c r="BR52" s="1082"/>
      <c r="BS52" s="1080"/>
      <c r="BT52" s="1081"/>
      <c r="BU52" s="1082"/>
      <c r="BV52" s="1080"/>
      <c r="BW52" s="1081"/>
      <c r="BX52" s="1082"/>
      <c r="BY52" s="1080"/>
      <c r="BZ52" s="1081"/>
      <c r="CA52" s="1082"/>
      <c r="CB52" s="1080"/>
      <c r="CC52" s="1081"/>
      <c r="CD52" s="1082"/>
      <c r="CE52" s="1071"/>
      <c r="CF52" s="1072"/>
      <c r="CG52" s="1073"/>
      <c r="CH52" s="1071"/>
      <c r="CI52" s="1072"/>
      <c r="CJ52" s="1073"/>
      <c r="CK52" s="1080"/>
      <c r="CL52" s="1081"/>
      <c r="CM52" s="1082"/>
      <c r="CN52" s="1080"/>
      <c r="CO52" s="1081"/>
      <c r="CP52" s="1082"/>
      <c r="CQ52" s="1080"/>
      <c r="CR52" s="1081"/>
      <c r="CS52" s="1082"/>
      <c r="CT52" s="1087"/>
      <c r="CU52" s="1062" t="s">
        <v>59</v>
      </c>
      <c r="CV52" s="1063"/>
      <c r="CW52" s="1064"/>
      <c r="CX52" s="1062" t="s">
        <v>60</v>
      </c>
      <c r="CY52" s="1063"/>
      <c r="CZ52" s="1064"/>
      <c r="DA52" s="1062" t="s">
        <v>61</v>
      </c>
      <c r="DB52" s="1063"/>
      <c r="DC52" s="1064"/>
      <c r="DD52" s="1062" t="s">
        <v>1</v>
      </c>
      <c r="DE52" s="1063"/>
      <c r="DF52" s="1064"/>
      <c r="DG52" s="1062" t="s">
        <v>62</v>
      </c>
      <c r="DH52" s="1063"/>
      <c r="DI52" s="1064"/>
      <c r="DJ52" s="1062" t="s">
        <v>597</v>
      </c>
      <c r="DK52" s="1063"/>
      <c r="DL52" s="1063"/>
      <c r="DM52" s="1063"/>
      <c r="DN52" s="1063"/>
      <c r="DO52" s="1063"/>
      <c r="DP52" s="1063"/>
      <c r="DQ52" s="1063"/>
      <c r="DR52" s="1064"/>
      <c r="DS52" s="1062" t="s">
        <v>61</v>
      </c>
      <c r="DT52" s="1063"/>
      <c r="DU52" s="1064"/>
      <c r="DV52" s="1062" t="s">
        <v>1</v>
      </c>
      <c r="DW52" s="1063"/>
      <c r="DX52" s="1064"/>
      <c r="DY52" s="1062" t="s">
        <v>62</v>
      </c>
      <c r="DZ52" s="1063"/>
      <c r="EA52" s="1064"/>
    </row>
    <row r="53" spans="1:131" ht="18.399999999999999" customHeight="1">
      <c r="A53" s="47"/>
      <c r="B53" s="1083"/>
      <c r="C53" s="1084"/>
      <c r="D53" s="1085"/>
      <c r="E53" s="1083"/>
      <c r="F53" s="1084"/>
      <c r="G53" s="1085"/>
      <c r="H53" s="1083"/>
      <c r="I53" s="1084"/>
      <c r="J53" s="1085"/>
      <c r="K53" s="1083"/>
      <c r="L53" s="1084"/>
      <c r="M53" s="1085"/>
      <c r="N53" s="1083"/>
      <c r="O53" s="1084"/>
      <c r="P53" s="1085"/>
      <c r="Q53" s="1074"/>
      <c r="R53" s="1075"/>
      <c r="S53" s="1076"/>
      <c r="T53" s="1074"/>
      <c r="U53" s="1075"/>
      <c r="V53" s="1076"/>
      <c r="W53" s="1083"/>
      <c r="X53" s="1084"/>
      <c r="Y53" s="1085"/>
      <c r="Z53" s="1083"/>
      <c r="AA53" s="1084"/>
      <c r="AB53" s="1085"/>
      <c r="AC53" s="1083"/>
      <c r="AD53" s="1084"/>
      <c r="AE53" s="1085"/>
      <c r="AF53" s="1087"/>
      <c r="AG53" s="1065"/>
      <c r="AH53" s="1066"/>
      <c r="AI53" s="1067"/>
      <c r="AJ53" s="1065"/>
      <c r="AK53" s="1066"/>
      <c r="AL53" s="1067"/>
      <c r="AM53" s="1065"/>
      <c r="AN53" s="1066"/>
      <c r="AO53" s="1067"/>
      <c r="AP53" s="1065"/>
      <c r="AQ53" s="1066"/>
      <c r="AR53" s="1067"/>
      <c r="AS53" s="1065"/>
      <c r="AT53" s="1066"/>
      <c r="AU53" s="1067"/>
      <c r="AV53" s="1065"/>
      <c r="AW53" s="1066"/>
      <c r="AX53" s="1066"/>
      <c r="AY53" s="1066"/>
      <c r="AZ53" s="1066"/>
      <c r="BA53" s="1066"/>
      <c r="BB53" s="1066"/>
      <c r="BC53" s="1066"/>
      <c r="BD53" s="1067"/>
      <c r="BE53" s="1065"/>
      <c r="BF53" s="1066"/>
      <c r="BG53" s="1067"/>
      <c r="BH53" s="1065"/>
      <c r="BI53" s="1066"/>
      <c r="BJ53" s="1067"/>
      <c r="BK53" s="1065"/>
      <c r="BL53" s="1066"/>
      <c r="BM53" s="1067"/>
      <c r="BN53" s="47"/>
      <c r="BO53" s="47"/>
      <c r="BP53" s="1083"/>
      <c r="BQ53" s="1084"/>
      <c r="BR53" s="1085"/>
      <c r="BS53" s="1083"/>
      <c r="BT53" s="1084"/>
      <c r="BU53" s="1085"/>
      <c r="BV53" s="1083"/>
      <c r="BW53" s="1084"/>
      <c r="BX53" s="1085"/>
      <c r="BY53" s="1083"/>
      <c r="BZ53" s="1084"/>
      <c r="CA53" s="1085"/>
      <c r="CB53" s="1083"/>
      <c r="CC53" s="1084"/>
      <c r="CD53" s="1085"/>
      <c r="CE53" s="1074"/>
      <c r="CF53" s="1075"/>
      <c r="CG53" s="1076"/>
      <c r="CH53" s="1074"/>
      <c r="CI53" s="1075"/>
      <c r="CJ53" s="1076"/>
      <c r="CK53" s="1083"/>
      <c r="CL53" s="1084"/>
      <c r="CM53" s="1085"/>
      <c r="CN53" s="1083"/>
      <c r="CO53" s="1084"/>
      <c r="CP53" s="1085"/>
      <c r="CQ53" s="1083"/>
      <c r="CR53" s="1084"/>
      <c r="CS53" s="1085"/>
      <c r="CT53" s="1087"/>
      <c r="CU53" s="1065"/>
      <c r="CV53" s="1066"/>
      <c r="CW53" s="1067"/>
      <c r="CX53" s="1065"/>
      <c r="CY53" s="1066"/>
      <c r="CZ53" s="1067"/>
      <c r="DA53" s="1065"/>
      <c r="DB53" s="1066"/>
      <c r="DC53" s="1067"/>
      <c r="DD53" s="1065"/>
      <c r="DE53" s="1066"/>
      <c r="DF53" s="1067"/>
      <c r="DG53" s="1065"/>
      <c r="DH53" s="1066"/>
      <c r="DI53" s="1067"/>
      <c r="DJ53" s="1065"/>
      <c r="DK53" s="1066"/>
      <c r="DL53" s="1066"/>
      <c r="DM53" s="1066"/>
      <c r="DN53" s="1066"/>
      <c r="DO53" s="1066"/>
      <c r="DP53" s="1066"/>
      <c r="DQ53" s="1066"/>
      <c r="DR53" s="1067"/>
      <c r="DS53" s="1065"/>
      <c r="DT53" s="1066"/>
      <c r="DU53" s="1067"/>
      <c r="DV53" s="1065"/>
      <c r="DW53" s="1066"/>
      <c r="DX53" s="1067"/>
      <c r="DY53" s="1065"/>
      <c r="DZ53" s="1066"/>
      <c r="EA53" s="1067"/>
    </row>
    <row r="54" spans="1:131" ht="18.75" customHeight="1">
      <c r="A54" s="1200" t="s">
        <v>162</v>
      </c>
      <c r="B54" s="1054">
        <f>data4!$B$2</f>
        <v>0</v>
      </c>
      <c r="C54" s="1055"/>
      <c r="D54" s="1056"/>
      <c r="E54" s="1054">
        <f>data4!$C$2</f>
        <v>0</v>
      </c>
      <c r="F54" s="1055"/>
      <c r="G54" s="1056"/>
      <c r="H54" s="1054">
        <f>data4!$D$2</f>
        <v>0</v>
      </c>
      <c r="I54" s="1055"/>
      <c r="J54" s="1056"/>
      <c r="K54" s="1054">
        <f>data4!$E$2</f>
        <v>0</v>
      </c>
      <c r="L54" s="1055"/>
      <c r="M54" s="1056"/>
      <c r="N54" s="1054">
        <f>data4!$F$2</f>
        <v>0</v>
      </c>
      <c r="O54" s="1055"/>
      <c r="P54" s="1056"/>
      <c r="Q54" s="1054">
        <f>data4!$G$2</f>
        <v>0</v>
      </c>
      <c r="R54" s="1055"/>
      <c r="S54" s="1056"/>
      <c r="T54" s="1054">
        <f>data4!$H$2</f>
        <v>0</v>
      </c>
      <c r="U54" s="1055"/>
      <c r="V54" s="1056"/>
      <c r="W54" s="1060" t="str">
        <f>IF(data2!$B$2="要",IF(data4!$I$3=270000,data4!$I$2,""),data4!$I$2)</f>
        <v/>
      </c>
      <c r="X54" s="1060"/>
      <c r="Y54" s="1060"/>
      <c r="Z54" s="1060" t="str">
        <f>IF(data2!$B$2="要",IF(data4!$J$3=350000,data4!$J$2,""),data4!$J$2)</f>
        <v/>
      </c>
      <c r="AA54" s="1060"/>
      <c r="AB54" s="1060"/>
      <c r="AC54" s="1054" t="str">
        <f>IF(data2!$B$2="要",IF(data4!$L$3=270000,data4!$L$2,""),data4!$L$2)</f>
        <v/>
      </c>
      <c r="AD54" s="1055"/>
      <c r="AE54" s="1056"/>
      <c r="AF54" s="1087"/>
      <c r="AG54" s="1042">
        <f>data2!$AD$2</f>
        <v>0</v>
      </c>
      <c r="AH54" s="1043"/>
      <c r="AI54" s="1044"/>
      <c r="AJ54" s="1042">
        <f>data2!$AE$2</f>
        <v>0</v>
      </c>
      <c r="AK54" s="1043"/>
      <c r="AL54" s="1044"/>
      <c r="AM54" s="1048">
        <f>data2!$S$2</f>
        <v>0</v>
      </c>
      <c r="AN54" s="1049"/>
      <c r="AO54" s="1050"/>
      <c r="AP54" s="1048">
        <f>data2!$T$2</f>
        <v>0</v>
      </c>
      <c r="AQ54" s="1049"/>
      <c r="AR54" s="1050"/>
      <c r="AS54" s="1048">
        <f>data2!$U$2</f>
        <v>0</v>
      </c>
      <c r="AT54" s="1049"/>
      <c r="AU54" s="1050"/>
      <c r="AV54" s="1036">
        <f>data2!$Y$2</f>
        <v>0</v>
      </c>
      <c r="AW54" s="1037"/>
      <c r="AX54" s="1037"/>
      <c r="AY54" s="1037"/>
      <c r="AZ54" s="1037"/>
      <c r="BA54" s="1037"/>
      <c r="BB54" s="1037"/>
      <c r="BC54" s="1037"/>
      <c r="BD54" s="1038"/>
      <c r="BE54" s="1036">
        <f>data2!$O$2</f>
        <v>0</v>
      </c>
      <c r="BF54" s="1037"/>
      <c r="BG54" s="1038"/>
      <c r="BH54" s="1036">
        <f>data2!$P$2</f>
        <v>0</v>
      </c>
      <c r="BI54" s="1037"/>
      <c r="BJ54" s="1038"/>
      <c r="BK54" s="1036">
        <f>data2!$Q$2</f>
        <v>0</v>
      </c>
      <c r="BL54" s="1037"/>
      <c r="BM54" s="1038"/>
      <c r="BN54" s="47"/>
      <c r="BO54" s="1061" t="s">
        <v>92</v>
      </c>
      <c r="BP54" s="1054">
        <f>data4!$B$2</f>
        <v>0</v>
      </c>
      <c r="BQ54" s="1055"/>
      <c r="BR54" s="1056"/>
      <c r="BS54" s="1054">
        <f>data4!$C$2</f>
        <v>0</v>
      </c>
      <c r="BT54" s="1055"/>
      <c r="BU54" s="1056"/>
      <c r="BV54" s="1054">
        <f>data4!$D$2</f>
        <v>0</v>
      </c>
      <c r="BW54" s="1055"/>
      <c r="BX54" s="1056"/>
      <c r="BY54" s="1054">
        <f>data4!$E$2</f>
        <v>0</v>
      </c>
      <c r="BZ54" s="1055"/>
      <c r="CA54" s="1056"/>
      <c r="CB54" s="1054">
        <f>data4!$F$2</f>
        <v>0</v>
      </c>
      <c r="CC54" s="1055"/>
      <c r="CD54" s="1056"/>
      <c r="CE54" s="1054">
        <f>data4!$G$2</f>
        <v>0</v>
      </c>
      <c r="CF54" s="1055"/>
      <c r="CG54" s="1056"/>
      <c r="CH54" s="1054">
        <f>data4!$H$2</f>
        <v>0</v>
      </c>
      <c r="CI54" s="1055"/>
      <c r="CJ54" s="1056"/>
      <c r="CK54" s="1060" t="str">
        <f>IF(data2!$B$2="要",IF(data4!$I$3=270000,data4!$I$2,""),data4!$I$2)</f>
        <v/>
      </c>
      <c r="CL54" s="1060"/>
      <c r="CM54" s="1060"/>
      <c r="CN54" s="1060" t="str">
        <f>IF(data2!$B$2="要",IF(data4!$J$3=350000,data4!$J$2,""),data4!$J$2)</f>
        <v/>
      </c>
      <c r="CO54" s="1060"/>
      <c r="CP54" s="1060"/>
      <c r="CQ54" s="1054" t="str">
        <f>IF(data2!$B$2="要",IF(data4!$L$3=270000,data4!$L$2,""),data4!$L$2)</f>
        <v/>
      </c>
      <c r="CR54" s="1055"/>
      <c r="CS54" s="1056"/>
      <c r="CT54" s="1087"/>
      <c r="CU54" s="1042">
        <f>data2!$AD$2</f>
        <v>0</v>
      </c>
      <c r="CV54" s="1043"/>
      <c r="CW54" s="1044"/>
      <c r="CX54" s="1042">
        <f>data2!$AE$2</f>
        <v>0</v>
      </c>
      <c r="CY54" s="1043"/>
      <c r="CZ54" s="1044"/>
      <c r="DA54" s="1048">
        <f>data2!$S$2</f>
        <v>0</v>
      </c>
      <c r="DB54" s="1049"/>
      <c r="DC54" s="1050"/>
      <c r="DD54" s="1048">
        <f>data2!$T$2</f>
        <v>0</v>
      </c>
      <c r="DE54" s="1049"/>
      <c r="DF54" s="1050"/>
      <c r="DG54" s="1048">
        <f>data2!$U$2</f>
        <v>0</v>
      </c>
      <c r="DH54" s="1049"/>
      <c r="DI54" s="1050"/>
      <c r="DJ54" s="1036">
        <f>data2!$Y$2</f>
        <v>0</v>
      </c>
      <c r="DK54" s="1037"/>
      <c r="DL54" s="1037"/>
      <c r="DM54" s="1037"/>
      <c r="DN54" s="1037"/>
      <c r="DO54" s="1037"/>
      <c r="DP54" s="1037"/>
      <c r="DQ54" s="1037"/>
      <c r="DR54" s="1038"/>
      <c r="DS54" s="1036">
        <f>data2!$O$2</f>
        <v>0</v>
      </c>
      <c r="DT54" s="1037"/>
      <c r="DU54" s="1038"/>
      <c r="DV54" s="1036">
        <f>data2!$P$2</f>
        <v>0</v>
      </c>
      <c r="DW54" s="1037"/>
      <c r="DX54" s="1038"/>
      <c r="DY54" s="1036">
        <f>data2!$Q$2</f>
        <v>0</v>
      </c>
      <c r="DZ54" s="1037"/>
      <c r="EA54" s="1038"/>
    </row>
    <row r="55" spans="1:131" ht="15" customHeight="1">
      <c r="A55" s="1200"/>
      <c r="B55" s="1057"/>
      <c r="C55" s="1058"/>
      <c r="D55" s="1059"/>
      <c r="E55" s="1057"/>
      <c r="F55" s="1058"/>
      <c r="G55" s="1059"/>
      <c r="H55" s="1057"/>
      <c r="I55" s="1058"/>
      <c r="J55" s="1059"/>
      <c r="K55" s="1057"/>
      <c r="L55" s="1058"/>
      <c r="M55" s="1059"/>
      <c r="N55" s="1057"/>
      <c r="O55" s="1058"/>
      <c r="P55" s="1059"/>
      <c r="Q55" s="1057"/>
      <c r="R55" s="1058"/>
      <c r="S55" s="1059"/>
      <c r="T55" s="1057"/>
      <c r="U55" s="1058"/>
      <c r="V55" s="1059"/>
      <c r="W55" s="1060"/>
      <c r="X55" s="1060"/>
      <c r="Y55" s="1060"/>
      <c r="Z55" s="1060"/>
      <c r="AA55" s="1060"/>
      <c r="AB55" s="1060"/>
      <c r="AC55" s="1057"/>
      <c r="AD55" s="1058"/>
      <c r="AE55" s="1059"/>
      <c r="AF55" s="1088"/>
      <c r="AG55" s="1045"/>
      <c r="AH55" s="1046"/>
      <c r="AI55" s="1047"/>
      <c r="AJ55" s="1045"/>
      <c r="AK55" s="1046"/>
      <c r="AL55" s="1047"/>
      <c r="AM55" s="1051"/>
      <c r="AN55" s="1052"/>
      <c r="AO55" s="1053"/>
      <c r="AP55" s="1051"/>
      <c r="AQ55" s="1052"/>
      <c r="AR55" s="1053"/>
      <c r="AS55" s="1051"/>
      <c r="AT55" s="1052"/>
      <c r="AU55" s="1053"/>
      <c r="AV55" s="1039"/>
      <c r="AW55" s="1040"/>
      <c r="AX55" s="1040"/>
      <c r="AY55" s="1040"/>
      <c r="AZ55" s="1040"/>
      <c r="BA55" s="1040"/>
      <c r="BB55" s="1040"/>
      <c r="BC55" s="1040"/>
      <c r="BD55" s="1041"/>
      <c r="BE55" s="1039"/>
      <c r="BF55" s="1040"/>
      <c r="BG55" s="1041"/>
      <c r="BH55" s="1039"/>
      <c r="BI55" s="1040"/>
      <c r="BJ55" s="1041"/>
      <c r="BK55" s="1039"/>
      <c r="BL55" s="1040"/>
      <c r="BM55" s="1041"/>
      <c r="BN55" s="47"/>
      <c r="BO55" s="1061"/>
      <c r="BP55" s="1057"/>
      <c r="BQ55" s="1058"/>
      <c r="BR55" s="1059"/>
      <c r="BS55" s="1057"/>
      <c r="BT55" s="1058"/>
      <c r="BU55" s="1059"/>
      <c r="BV55" s="1057"/>
      <c r="BW55" s="1058"/>
      <c r="BX55" s="1059"/>
      <c r="BY55" s="1057"/>
      <c r="BZ55" s="1058"/>
      <c r="CA55" s="1059"/>
      <c r="CB55" s="1057"/>
      <c r="CC55" s="1058"/>
      <c r="CD55" s="1059"/>
      <c r="CE55" s="1057"/>
      <c r="CF55" s="1058"/>
      <c r="CG55" s="1059"/>
      <c r="CH55" s="1057"/>
      <c r="CI55" s="1058"/>
      <c r="CJ55" s="1059"/>
      <c r="CK55" s="1060"/>
      <c r="CL55" s="1060"/>
      <c r="CM55" s="1060"/>
      <c r="CN55" s="1060"/>
      <c r="CO55" s="1060"/>
      <c r="CP55" s="1060"/>
      <c r="CQ55" s="1057"/>
      <c r="CR55" s="1058"/>
      <c r="CS55" s="1059"/>
      <c r="CT55" s="1088"/>
      <c r="CU55" s="1045"/>
      <c r="CV55" s="1046"/>
      <c r="CW55" s="1047"/>
      <c r="CX55" s="1045"/>
      <c r="CY55" s="1046"/>
      <c r="CZ55" s="1047"/>
      <c r="DA55" s="1051"/>
      <c r="DB55" s="1052"/>
      <c r="DC55" s="1053"/>
      <c r="DD55" s="1051"/>
      <c r="DE55" s="1052"/>
      <c r="DF55" s="1053"/>
      <c r="DG55" s="1051"/>
      <c r="DH55" s="1052"/>
      <c r="DI55" s="1053"/>
      <c r="DJ55" s="1039"/>
      <c r="DK55" s="1040"/>
      <c r="DL55" s="1040"/>
      <c r="DM55" s="1040"/>
      <c r="DN55" s="1040"/>
      <c r="DO55" s="1040"/>
      <c r="DP55" s="1040"/>
      <c r="DQ55" s="1040"/>
      <c r="DR55" s="1041"/>
      <c r="DS55" s="1039"/>
      <c r="DT55" s="1040"/>
      <c r="DU55" s="1041"/>
      <c r="DV55" s="1039"/>
      <c r="DW55" s="1040"/>
      <c r="DX55" s="1041"/>
      <c r="DY55" s="1039"/>
      <c r="DZ55" s="1040"/>
      <c r="EA55" s="1041"/>
    </row>
    <row r="56" spans="1:131" ht="34.5" customHeight="1">
      <c r="A56" s="1200"/>
      <c r="B56" s="1024" t="s">
        <v>144</v>
      </c>
      <c r="C56" s="1025"/>
      <c r="D56" s="1026"/>
      <c r="E56" s="1013" t="s">
        <v>145</v>
      </c>
      <c r="F56" s="1014"/>
      <c r="G56" s="1014"/>
      <c r="H56" s="1014"/>
      <c r="I56" s="1014"/>
      <c r="J56" s="1014"/>
      <c r="K56" s="1015"/>
      <c r="L56" s="1022" t="str">
        <f>DBCS(data1!$D$2)</f>
        <v/>
      </c>
      <c r="M56" s="1023"/>
      <c r="N56" s="987" t="str">
        <f>DBCS(data1!$E$2)</f>
        <v/>
      </c>
      <c r="O56" s="987"/>
      <c r="P56" s="987"/>
      <c r="Q56" s="987"/>
      <c r="R56" s="987"/>
      <c r="S56" s="987"/>
      <c r="T56" s="987"/>
      <c r="U56" s="989"/>
      <c r="V56" s="986" t="str">
        <f>DBCS(data1!$F$2)</f>
        <v/>
      </c>
      <c r="W56" s="987"/>
      <c r="X56" s="987"/>
      <c r="Y56" s="987"/>
      <c r="Z56" s="987"/>
      <c r="AA56" s="987"/>
      <c r="AB56" s="987"/>
      <c r="AC56" s="989"/>
      <c r="AD56" s="986" t="str">
        <f>DBCS(data1!$G$2)</f>
        <v/>
      </c>
      <c r="AE56" s="987"/>
      <c r="AF56" s="987"/>
      <c r="AG56" s="987"/>
      <c r="AH56" s="987"/>
      <c r="AI56" s="987"/>
      <c r="AJ56" s="987"/>
      <c r="AK56" s="988"/>
      <c r="AL56" s="47"/>
      <c r="AM56" s="461" t="s">
        <v>148</v>
      </c>
      <c r="AN56" s="47"/>
      <c r="AO56" s="47"/>
      <c r="AP56" s="47"/>
      <c r="AQ56" s="47"/>
      <c r="AR56" s="47"/>
      <c r="AS56" s="47"/>
      <c r="AT56" s="47"/>
      <c r="AU56" s="47"/>
      <c r="AV56" s="462"/>
      <c r="AW56" s="462"/>
      <c r="AX56" s="47"/>
      <c r="AY56" s="462"/>
      <c r="AZ56" s="462"/>
      <c r="BA56" s="462"/>
      <c r="BB56" s="462"/>
      <c r="BC56" s="462"/>
      <c r="BD56" s="462"/>
      <c r="BE56" s="463"/>
      <c r="BF56" s="463"/>
      <c r="BG56" s="463"/>
      <c r="BH56" s="463"/>
      <c r="BI56" s="463"/>
      <c r="BJ56" s="463"/>
      <c r="BK56" s="463"/>
      <c r="BL56" s="463"/>
      <c r="BM56" s="464"/>
      <c r="BN56" s="47"/>
      <c r="BO56" s="1061"/>
      <c r="BP56" s="1024" t="s">
        <v>144</v>
      </c>
      <c r="BQ56" s="1025"/>
      <c r="BR56" s="1026"/>
      <c r="BS56" s="1033"/>
      <c r="BT56" s="1034"/>
      <c r="BU56" s="1034"/>
      <c r="BV56" s="1034"/>
      <c r="BW56" s="1034"/>
      <c r="BX56" s="1034"/>
      <c r="BY56" s="1034"/>
      <c r="BZ56" s="1034"/>
      <c r="CA56" s="1034"/>
      <c r="CB56" s="1034"/>
      <c r="CC56" s="1034"/>
      <c r="CD56" s="1034"/>
      <c r="CE56" s="1034"/>
      <c r="CF56" s="1034"/>
      <c r="CG56" s="1034"/>
      <c r="CH56" s="1034"/>
      <c r="CI56" s="1034"/>
      <c r="CJ56" s="1034"/>
      <c r="CK56" s="1034"/>
      <c r="CL56" s="1034"/>
      <c r="CM56" s="1034"/>
      <c r="CN56" s="1034"/>
      <c r="CO56" s="1034"/>
      <c r="CP56" s="1034"/>
      <c r="CQ56" s="1034"/>
      <c r="CR56" s="1034"/>
      <c r="CS56" s="1034"/>
      <c r="CT56" s="1034"/>
      <c r="CU56" s="1034"/>
      <c r="CV56" s="1034"/>
      <c r="CW56" s="1034"/>
      <c r="CX56" s="1034"/>
      <c r="CY56" s="1034"/>
      <c r="CZ56" s="1034"/>
      <c r="DA56" s="1034"/>
      <c r="DB56" s="1034"/>
      <c r="DC56" s="1034"/>
      <c r="DD56" s="1034"/>
      <c r="DE56" s="1034"/>
      <c r="DF56" s="1034"/>
      <c r="DG56" s="1034"/>
      <c r="DH56" s="1034"/>
      <c r="DI56" s="1034"/>
      <c r="DJ56" s="1034"/>
      <c r="DK56" s="1034"/>
      <c r="DL56" s="1034"/>
      <c r="DM56" s="1034"/>
      <c r="DN56" s="1034"/>
      <c r="DO56" s="1034"/>
      <c r="DP56" s="1034"/>
      <c r="DQ56" s="1034"/>
      <c r="DR56" s="1034"/>
      <c r="DS56" s="1034"/>
      <c r="DT56" s="1034"/>
      <c r="DU56" s="1034"/>
      <c r="DV56" s="1034"/>
      <c r="DW56" s="1034"/>
      <c r="DX56" s="1034"/>
      <c r="DY56" s="1034"/>
      <c r="DZ56" s="1034"/>
      <c r="EA56" s="1035"/>
    </row>
    <row r="57" spans="1:131" ht="47.25" customHeight="1">
      <c r="A57" s="1200"/>
      <c r="B57" s="1027"/>
      <c r="C57" s="1028"/>
      <c r="D57" s="1029"/>
      <c r="E57" s="1013" t="s">
        <v>146</v>
      </c>
      <c r="F57" s="1014"/>
      <c r="G57" s="1014"/>
      <c r="H57" s="1014"/>
      <c r="I57" s="1014"/>
      <c r="J57" s="1014"/>
      <c r="K57" s="1015"/>
      <c r="L57" s="1016" t="str">
        <f>data1!$A$2</f>
        <v/>
      </c>
      <c r="M57" s="1017"/>
      <c r="N57" s="1017"/>
      <c r="O57" s="1017"/>
      <c r="P57" s="1017"/>
      <c r="Q57" s="1017"/>
      <c r="R57" s="1017"/>
      <c r="S57" s="1017"/>
      <c r="T57" s="1017"/>
      <c r="U57" s="1017"/>
      <c r="V57" s="1017"/>
      <c r="W57" s="1017"/>
      <c r="X57" s="1017"/>
      <c r="Y57" s="1017"/>
      <c r="Z57" s="1017"/>
      <c r="AA57" s="1017"/>
      <c r="AB57" s="1017"/>
      <c r="AC57" s="1017"/>
      <c r="AD57" s="1017"/>
      <c r="AE57" s="1017"/>
      <c r="AF57" s="1017"/>
      <c r="AG57" s="1017"/>
      <c r="AH57" s="1017"/>
      <c r="AI57" s="1017"/>
      <c r="AJ57" s="1017"/>
      <c r="AK57" s="1017"/>
      <c r="AL57" s="1017"/>
      <c r="AM57" s="1017"/>
      <c r="AN57" s="1017"/>
      <c r="AO57" s="1017"/>
      <c r="AP57" s="1017"/>
      <c r="AQ57" s="1017"/>
      <c r="AR57" s="1017"/>
      <c r="AS57" s="1017"/>
      <c r="AT57" s="1017"/>
      <c r="AU57" s="1017"/>
      <c r="AV57" s="1017"/>
      <c r="AW57" s="1017"/>
      <c r="AX57" s="1017"/>
      <c r="AY57" s="1017"/>
      <c r="AZ57" s="1017"/>
      <c r="BA57" s="1017"/>
      <c r="BB57" s="1017"/>
      <c r="BC57" s="1017"/>
      <c r="BD57" s="1017"/>
      <c r="BE57" s="1017"/>
      <c r="BF57" s="1017"/>
      <c r="BG57" s="1017"/>
      <c r="BH57" s="1017"/>
      <c r="BI57" s="1017"/>
      <c r="BJ57" s="1017"/>
      <c r="BK57" s="1017"/>
      <c r="BL57" s="1017"/>
      <c r="BM57" s="1018"/>
      <c r="BN57" s="60"/>
      <c r="BO57" s="1061"/>
      <c r="BP57" s="1027"/>
      <c r="BQ57" s="1028"/>
      <c r="BR57" s="1029"/>
      <c r="BS57" s="1013" t="s">
        <v>146</v>
      </c>
      <c r="BT57" s="1014"/>
      <c r="BU57" s="1014"/>
      <c r="BV57" s="1014"/>
      <c r="BW57" s="1014"/>
      <c r="BX57" s="1014"/>
      <c r="BY57" s="1015"/>
      <c r="BZ57" s="1016" t="str">
        <f>data1!$A$2</f>
        <v/>
      </c>
      <c r="CA57" s="1017"/>
      <c r="CB57" s="1017"/>
      <c r="CC57" s="1017"/>
      <c r="CD57" s="1017"/>
      <c r="CE57" s="1017"/>
      <c r="CF57" s="1017"/>
      <c r="CG57" s="1017"/>
      <c r="CH57" s="1017"/>
      <c r="CI57" s="1017"/>
      <c r="CJ57" s="1017"/>
      <c r="CK57" s="1017"/>
      <c r="CL57" s="1017"/>
      <c r="CM57" s="1017"/>
      <c r="CN57" s="1017"/>
      <c r="CO57" s="1017"/>
      <c r="CP57" s="1017"/>
      <c r="CQ57" s="1017"/>
      <c r="CR57" s="1017"/>
      <c r="CS57" s="1017"/>
      <c r="CT57" s="1017"/>
      <c r="CU57" s="1017"/>
      <c r="CV57" s="1017"/>
      <c r="CW57" s="1017"/>
      <c r="CX57" s="1017"/>
      <c r="CY57" s="1017"/>
      <c r="CZ57" s="1017"/>
      <c r="DA57" s="1017"/>
      <c r="DB57" s="1017"/>
      <c r="DC57" s="1017"/>
      <c r="DD57" s="1017"/>
      <c r="DE57" s="1017"/>
      <c r="DF57" s="1017"/>
      <c r="DG57" s="1017"/>
      <c r="DH57" s="1017"/>
      <c r="DI57" s="1017"/>
      <c r="DJ57" s="1017"/>
      <c r="DK57" s="1017"/>
      <c r="DL57" s="1017"/>
      <c r="DM57" s="1017"/>
      <c r="DN57" s="1017"/>
      <c r="DO57" s="1017"/>
      <c r="DP57" s="1017"/>
      <c r="DQ57" s="1017"/>
      <c r="DR57" s="1017"/>
      <c r="DS57" s="1017"/>
      <c r="DT57" s="1017"/>
      <c r="DU57" s="1017"/>
      <c r="DV57" s="1017"/>
      <c r="DW57" s="1017"/>
      <c r="DX57" s="1017"/>
      <c r="DY57" s="1017"/>
      <c r="DZ57" s="1017"/>
      <c r="EA57" s="1018"/>
    </row>
    <row r="58" spans="1:131" ht="41.25" customHeight="1">
      <c r="A58" s="1200"/>
      <c r="B58" s="1030"/>
      <c r="C58" s="1031"/>
      <c r="D58" s="1032"/>
      <c r="E58" s="1013" t="s">
        <v>147</v>
      </c>
      <c r="F58" s="1014"/>
      <c r="G58" s="1014"/>
      <c r="H58" s="1014"/>
      <c r="I58" s="1014"/>
      <c r="J58" s="1014"/>
      <c r="K58" s="1015"/>
      <c r="L58" s="1019" t="str">
        <f>data1!$B$2</f>
        <v/>
      </c>
      <c r="M58" s="1020"/>
      <c r="N58" s="1020"/>
      <c r="O58" s="1020"/>
      <c r="P58" s="1020"/>
      <c r="Q58" s="1020"/>
      <c r="R58" s="1020"/>
      <c r="S58" s="1020"/>
      <c r="T58" s="1020"/>
      <c r="U58" s="1020"/>
      <c r="V58" s="1020"/>
      <c r="W58" s="1020"/>
      <c r="X58" s="1020"/>
      <c r="Y58" s="1020"/>
      <c r="Z58" s="1020"/>
      <c r="AA58" s="1020"/>
      <c r="AB58" s="1020"/>
      <c r="AC58" s="1020"/>
      <c r="AD58" s="1020"/>
      <c r="AE58" s="1020"/>
      <c r="AF58" s="1020"/>
      <c r="AG58" s="1020"/>
      <c r="AH58" s="1020"/>
      <c r="AI58" s="1020"/>
      <c r="AJ58" s="1020"/>
      <c r="AK58" s="1020"/>
      <c r="AL58" s="1020"/>
      <c r="AM58" s="1020"/>
      <c r="AN58" s="1020"/>
      <c r="AO58" s="1020"/>
      <c r="AP58" s="1020"/>
      <c r="AQ58" s="1020"/>
      <c r="AR58" s="1020"/>
      <c r="AS58" s="1020"/>
      <c r="AT58" s="1020"/>
      <c r="AU58" s="1020"/>
      <c r="AV58" s="1010" t="s">
        <v>69</v>
      </c>
      <c r="AW58" s="1010"/>
      <c r="AX58" s="1010"/>
      <c r="AY58" s="465"/>
      <c r="AZ58" s="466" t="str">
        <f>data1!$C$2</f>
        <v/>
      </c>
      <c r="BA58" s="465"/>
      <c r="BB58" s="465"/>
      <c r="BC58" s="465"/>
      <c r="BD58" s="465"/>
      <c r="BE58" s="465"/>
      <c r="BF58" s="465"/>
      <c r="BG58" s="465"/>
      <c r="BH58" s="465"/>
      <c r="BI58" s="465"/>
      <c r="BJ58" s="465"/>
      <c r="BK58" s="465"/>
      <c r="BL58" s="465"/>
      <c r="BM58" s="467"/>
      <c r="BN58" s="60"/>
      <c r="BO58" s="1061"/>
      <c r="BP58" s="1030"/>
      <c r="BQ58" s="1031"/>
      <c r="BR58" s="1032"/>
      <c r="BS58" s="1013" t="s">
        <v>147</v>
      </c>
      <c r="BT58" s="1014"/>
      <c r="BU58" s="1014"/>
      <c r="BV58" s="1014"/>
      <c r="BW58" s="1014"/>
      <c r="BX58" s="1014"/>
      <c r="BY58" s="1015"/>
      <c r="BZ58" s="1019" t="str">
        <f>data1!$B$2</f>
        <v/>
      </c>
      <c r="CA58" s="1020"/>
      <c r="CB58" s="1020"/>
      <c r="CC58" s="1020"/>
      <c r="CD58" s="1020"/>
      <c r="CE58" s="1020"/>
      <c r="CF58" s="1020"/>
      <c r="CG58" s="1020"/>
      <c r="CH58" s="1020"/>
      <c r="CI58" s="1020"/>
      <c r="CJ58" s="1020"/>
      <c r="CK58" s="1020"/>
      <c r="CL58" s="1020"/>
      <c r="CM58" s="1020"/>
      <c r="CN58" s="1020"/>
      <c r="CO58" s="1020"/>
      <c r="CP58" s="1020"/>
      <c r="CQ58" s="1020"/>
      <c r="CR58" s="1020"/>
      <c r="CS58" s="1020"/>
      <c r="CT58" s="1020"/>
      <c r="CU58" s="1020"/>
      <c r="CV58" s="1020"/>
      <c r="CW58" s="1020"/>
      <c r="CX58" s="1020"/>
      <c r="CY58" s="1020"/>
      <c r="CZ58" s="1020"/>
      <c r="DA58" s="1020"/>
      <c r="DB58" s="1020"/>
      <c r="DC58" s="1020"/>
      <c r="DD58" s="1020"/>
      <c r="DE58" s="1020"/>
      <c r="DF58" s="1020"/>
      <c r="DG58" s="1020"/>
      <c r="DH58" s="1020"/>
      <c r="DI58" s="1020"/>
      <c r="DJ58" s="1010" t="s">
        <v>69</v>
      </c>
      <c r="DK58" s="1010"/>
      <c r="DL58" s="1010"/>
      <c r="DM58" s="465"/>
      <c r="DN58" s="466" t="str">
        <f>data1!$C$2</f>
        <v/>
      </c>
      <c r="DO58" s="465"/>
      <c r="DP58" s="465"/>
      <c r="DQ58" s="465"/>
      <c r="DR58" s="465"/>
      <c r="DS58" s="465"/>
      <c r="DT58" s="465"/>
      <c r="DU58" s="465"/>
      <c r="DV58" s="465"/>
      <c r="DW58" s="465"/>
      <c r="DX58" s="465"/>
      <c r="DY58" s="465"/>
      <c r="DZ58" s="465"/>
      <c r="EA58" s="467"/>
    </row>
    <row r="59" spans="1:131" ht="6.75" customHeight="1">
      <c r="A59" s="31"/>
      <c r="B59" s="34"/>
      <c r="C59" s="34"/>
      <c r="D59" s="35"/>
      <c r="E59" s="298"/>
      <c r="F59" s="298"/>
      <c r="G59" s="298"/>
      <c r="H59" s="298"/>
      <c r="I59" s="298"/>
      <c r="J59" s="298"/>
      <c r="K59" s="299"/>
      <c r="L59" s="299"/>
      <c r="M59" s="299"/>
      <c r="N59" s="299"/>
      <c r="O59" s="299"/>
      <c r="P59" s="299"/>
      <c r="Q59" s="299"/>
      <c r="R59" s="299"/>
      <c r="S59" s="299"/>
      <c r="T59" s="299"/>
      <c r="U59" s="299"/>
      <c r="V59" s="299"/>
      <c r="W59" s="299"/>
      <c r="X59" s="299"/>
      <c r="Y59" s="299"/>
      <c r="Z59" s="299"/>
      <c r="AA59" s="299"/>
      <c r="AB59" s="299"/>
      <c r="AC59" s="299"/>
      <c r="AD59" s="299"/>
      <c r="AE59" s="299"/>
      <c r="AF59" s="299"/>
      <c r="AG59" s="299"/>
      <c r="AH59" s="299"/>
      <c r="AI59" s="299"/>
      <c r="AJ59" s="299"/>
      <c r="AK59" s="299"/>
      <c r="AL59" s="299"/>
      <c r="AM59" s="299"/>
      <c r="AN59" s="32"/>
      <c r="AO59" s="32"/>
      <c r="AP59" s="32"/>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27"/>
      <c r="BO59" s="31"/>
      <c r="BP59" s="34"/>
      <c r="BQ59" s="34"/>
      <c r="BR59" s="35"/>
      <c r="BS59" s="35"/>
      <c r="BT59" s="35"/>
      <c r="BU59" s="35"/>
      <c r="BV59" s="35"/>
      <c r="BW59" s="35"/>
      <c r="BX59" s="35"/>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7"/>
      <c r="DC59" s="37"/>
      <c r="DD59" s="32"/>
      <c r="DE59" s="33"/>
      <c r="DF59" s="33"/>
      <c r="DG59" s="33"/>
      <c r="DH59" s="33"/>
      <c r="DI59" s="33"/>
      <c r="DJ59" s="33"/>
      <c r="DK59" s="33"/>
      <c r="DL59" s="33"/>
      <c r="DM59" s="33"/>
      <c r="DN59" s="33"/>
      <c r="DO59" s="33"/>
      <c r="DP59" s="33"/>
      <c r="DQ59" s="33"/>
      <c r="DR59" s="33"/>
      <c r="DS59" s="33"/>
      <c r="DT59" s="33"/>
      <c r="DU59" s="33"/>
      <c r="DV59" s="33"/>
      <c r="DW59" s="33"/>
      <c r="DX59" s="33"/>
      <c r="DY59" s="38"/>
      <c r="DZ59" s="38"/>
      <c r="EA59" s="38"/>
    </row>
    <row r="60" spans="1:131" ht="14.25" customHeight="1">
      <c r="A60" s="39"/>
      <c r="B60" s="1011"/>
      <c r="C60" s="1011"/>
      <c r="D60" s="1011"/>
      <c r="E60" s="1011"/>
      <c r="F60" s="1011"/>
      <c r="G60" s="1011"/>
      <c r="H60" s="1011"/>
      <c r="I60" s="1011"/>
      <c r="J60" s="1012"/>
      <c r="K60" s="1012"/>
      <c r="L60" s="27"/>
      <c r="M60" s="27"/>
      <c r="N60" s="27"/>
      <c r="O60" s="27"/>
      <c r="P60" s="27"/>
      <c r="Q60" s="27"/>
      <c r="R60" s="27"/>
      <c r="S60" s="27"/>
      <c r="T60" s="27"/>
      <c r="U60" s="27"/>
      <c r="V60" s="27"/>
      <c r="W60" s="27"/>
      <c r="X60" s="27"/>
      <c r="Y60" s="27"/>
      <c r="Z60" s="1012"/>
      <c r="AA60" s="1012"/>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40"/>
      <c r="BG60" s="40"/>
      <c r="BI60" s="41"/>
      <c r="BJ60" s="42"/>
      <c r="BK60" s="1021"/>
      <c r="BL60" s="1021"/>
      <c r="BM60" s="1021"/>
      <c r="BN60" s="27"/>
      <c r="BO60" s="39"/>
      <c r="BP60" s="1011"/>
      <c r="BQ60" s="1011"/>
      <c r="BR60" s="1011"/>
      <c r="BS60" s="1011"/>
      <c r="BT60" s="1011"/>
      <c r="BU60" s="1011"/>
      <c r="BV60" s="1011"/>
      <c r="BW60" s="1011"/>
      <c r="BX60" s="1012"/>
      <c r="BY60" s="1012"/>
      <c r="BZ60" s="27"/>
      <c r="CA60" s="27"/>
      <c r="CB60" s="27"/>
      <c r="CC60" s="27"/>
      <c r="CD60" s="27"/>
      <c r="CE60" s="27"/>
      <c r="CF60" s="27"/>
      <c r="CG60" s="27"/>
      <c r="CH60" s="27"/>
      <c r="CI60" s="27"/>
      <c r="CJ60" s="27"/>
      <c r="CK60" s="27"/>
      <c r="CL60" s="27"/>
      <c r="CM60" s="27"/>
      <c r="CN60" s="1012"/>
      <c r="CO60" s="1012"/>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40"/>
      <c r="DU60" s="40"/>
      <c r="DW60" s="41"/>
      <c r="DX60" s="42"/>
      <c r="DY60" s="1009"/>
      <c r="DZ60" s="1009"/>
      <c r="EA60" s="1009"/>
    </row>
    <row r="61" spans="1:131" ht="15" customHeight="1">
      <c r="A61" s="39"/>
      <c r="B61" s="43"/>
      <c r="C61" s="43"/>
      <c r="D61" s="43"/>
      <c r="E61" s="43"/>
      <c r="F61" s="43"/>
      <c r="G61" s="43"/>
      <c r="H61" s="43"/>
      <c r="I61" s="43"/>
      <c r="J61" s="42"/>
      <c r="K61" s="42"/>
      <c r="L61" s="27"/>
      <c r="M61" s="27"/>
      <c r="N61" s="27"/>
      <c r="O61" s="27"/>
      <c r="P61" s="27"/>
      <c r="Q61" s="27"/>
      <c r="R61" s="27"/>
      <c r="S61" s="27"/>
      <c r="T61" s="27"/>
      <c r="U61" s="27"/>
      <c r="V61" s="27"/>
      <c r="W61" s="27"/>
      <c r="X61" s="27"/>
      <c r="Y61" s="27"/>
      <c r="Z61" s="42"/>
      <c r="AA61" s="42"/>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40"/>
      <c r="BG61" s="40"/>
      <c r="BI61" s="41"/>
      <c r="BJ61" s="42"/>
      <c r="BK61" s="40"/>
      <c r="BL61" s="27"/>
      <c r="BM61" s="27"/>
      <c r="BN61" s="27"/>
      <c r="BO61" s="39"/>
      <c r="BP61" s="43"/>
      <c r="BQ61" s="43"/>
      <c r="BR61" s="43"/>
      <c r="BS61" s="43"/>
      <c r="BT61" s="43"/>
      <c r="BU61" s="43"/>
      <c r="BV61" s="43"/>
      <c r="BW61" s="43"/>
      <c r="BX61" s="42"/>
      <c r="BY61" s="42"/>
      <c r="BZ61" s="27"/>
      <c r="CA61" s="27"/>
      <c r="CB61" s="27"/>
      <c r="CC61" s="27"/>
      <c r="CD61" s="27"/>
      <c r="CE61" s="27"/>
      <c r="CF61" s="27"/>
      <c r="CG61" s="27"/>
      <c r="CH61" s="27"/>
      <c r="CI61" s="27"/>
      <c r="CJ61" s="27"/>
      <c r="CK61" s="27"/>
      <c r="CL61" s="27"/>
      <c r="CM61" s="27"/>
      <c r="CN61" s="42"/>
      <c r="CO61" s="42"/>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40"/>
      <c r="DU61" s="40"/>
      <c r="DW61" s="41"/>
      <c r="DX61" s="42"/>
      <c r="DY61" s="40"/>
      <c r="DZ61" s="27"/>
      <c r="EA61" s="27"/>
    </row>
    <row r="62" spans="1:131" ht="7.5" customHeight="1">
      <c r="A62" s="39"/>
      <c r="B62" s="43"/>
      <c r="C62" s="43"/>
      <c r="D62" s="43"/>
      <c r="E62" s="43"/>
      <c r="F62" s="43"/>
      <c r="G62" s="43"/>
      <c r="H62" s="43"/>
      <c r="I62" s="43"/>
      <c r="J62" s="42"/>
      <c r="K62" s="42"/>
      <c r="L62" s="27"/>
      <c r="M62" s="27"/>
      <c r="N62" s="27"/>
      <c r="O62" s="27"/>
      <c r="P62" s="27"/>
      <c r="Q62" s="27"/>
      <c r="R62" s="27"/>
      <c r="S62" s="27"/>
      <c r="T62" s="27"/>
      <c r="U62" s="27"/>
      <c r="V62" s="27"/>
      <c r="W62" s="27"/>
      <c r="X62" s="27"/>
      <c r="Y62" s="27"/>
      <c r="Z62" s="42"/>
      <c r="AA62" s="42"/>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40"/>
      <c r="BG62" s="40"/>
      <c r="BI62" s="41"/>
      <c r="BJ62" s="42"/>
      <c r="BK62" s="40"/>
      <c r="BL62" s="27"/>
      <c r="BM62" s="27"/>
      <c r="BN62" s="27"/>
      <c r="BO62" s="39"/>
      <c r="BP62" s="43"/>
      <c r="BQ62" s="43"/>
      <c r="BR62" s="43"/>
      <c r="BS62" s="43"/>
      <c r="BT62" s="43"/>
      <c r="BU62" s="43"/>
      <c r="BV62" s="43"/>
      <c r="BW62" s="43"/>
      <c r="BX62" s="42"/>
      <c r="BY62" s="42"/>
      <c r="BZ62" s="27"/>
      <c r="CA62" s="27"/>
      <c r="CB62" s="27"/>
      <c r="CC62" s="27"/>
      <c r="CD62" s="27"/>
      <c r="CE62" s="27"/>
      <c r="CF62" s="27"/>
      <c r="CG62" s="27"/>
      <c r="CH62" s="27"/>
      <c r="CI62" s="27"/>
      <c r="CJ62" s="27"/>
      <c r="CK62" s="27"/>
      <c r="CL62" s="27"/>
      <c r="CM62" s="27"/>
      <c r="CN62" s="42"/>
      <c r="CO62" s="42"/>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40"/>
      <c r="DU62" s="40"/>
      <c r="DW62" s="41"/>
      <c r="DX62" s="42"/>
      <c r="DY62" s="40"/>
      <c r="DZ62" s="27"/>
      <c r="EA62" s="27"/>
    </row>
    <row r="63" spans="1:131" ht="19.5" customHeight="1"/>
    <row r="64" spans="1:131" ht="20.25" customHeight="1"/>
    <row r="65" ht="39.75" customHeight="1"/>
    <row r="66" ht="24" customHeight="1"/>
    <row r="67" ht="35.25" customHeight="1"/>
    <row r="68" ht="29.25" customHeight="1"/>
    <row r="69" ht="16.5" customHeight="1"/>
    <row r="70" ht="29.25" customHeight="1"/>
    <row r="71" ht="24" customHeight="1"/>
    <row r="72" ht="19.5" customHeight="1"/>
    <row r="73" ht="28.5" customHeight="1"/>
    <row r="74" ht="19.5" customHeight="1"/>
    <row r="75" ht="13.5" customHeight="1"/>
    <row r="76" ht="21" customHeight="1"/>
    <row r="77" ht="16.5" customHeight="1"/>
    <row r="78" ht="7.5" customHeight="1"/>
    <row r="79" ht="13.5" customHeight="1"/>
    <row r="80" ht="20.25" customHeight="1"/>
    <row r="81" spans="147:147" ht="21" customHeight="1"/>
    <row r="82" spans="147:147" ht="21" customHeight="1"/>
    <row r="83" spans="147:147" ht="21" customHeight="1"/>
    <row r="84" spans="147:147" ht="9.75" customHeight="1"/>
    <row r="85" spans="147:147" ht="17.25" customHeight="1"/>
    <row r="86" spans="147:147" ht="17.25" customHeight="1"/>
    <row r="87" spans="147:147" ht="17.25" customHeight="1"/>
    <row r="88" spans="147:147" ht="17.25" customHeight="1"/>
    <row r="89" spans="147:147" ht="32.25" customHeight="1"/>
    <row r="90" spans="147:147" ht="15" customHeight="1"/>
    <row r="91" spans="147:147" ht="29.25" customHeight="1"/>
    <row r="92" spans="147:147" ht="11.25" customHeight="1"/>
    <row r="93" spans="147:147" ht="22.5" customHeight="1">
      <c r="EQ93" s="26" t="s">
        <v>445</v>
      </c>
    </row>
    <row r="94" spans="147:147" ht="11.25" customHeight="1"/>
    <row r="95" spans="147:147" ht="22.5" customHeight="1"/>
    <row r="96" spans="147:147" ht="11.25" customHeight="1"/>
    <row r="97" ht="22.5" customHeight="1"/>
    <row r="98" ht="11.25" customHeight="1"/>
    <row r="99" ht="22.5" customHeight="1"/>
    <row r="100" ht="15.75" customHeight="1"/>
    <row r="101" ht="33" customHeight="1"/>
    <row r="102" ht="27.75" customHeight="1"/>
    <row r="103" ht="15.75" customHeight="1"/>
    <row r="104" ht="33" customHeight="1"/>
    <row r="105" ht="27.75" customHeight="1"/>
    <row r="106" ht="15.75" customHeight="1"/>
    <row r="107" ht="33" customHeight="1"/>
    <row r="108" ht="27.75" customHeight="1"/>
    <row r="109" ht="15.75" customHeight="1"/>
    <row r="110" ht="33" customHeight="1"/>
    <row r="111" ht="27.75" customHeight="1"/>
    <row r="112" ht="15.75" customHeight="1"/>
    <row r="113" ht="15.75" customHeight="1"/>
    <row r="114" ht="15.75" customHeight="1"/>
    <row r="115" ht="15.75" customHeight="1"/>
    <row r="116" ht="18.75" customHeight="1"/>
    <row r="117" ht="18.75" customHeight="1"/>
    <row r="118" ht="34.5" customHeight="1"/>
    <row r="119" ht="47.25" customHeight="1"/>
    <row r="120" ht="33.75" customHeight="1"/>
  </sheetData>
  <sheetProtection algorithmName="SHA-512" hashValue="1S6ywg/tiinN4zIC+girtb/f4MzTnQCLC9FN0bUwZoIZ8AEmXiGMsyNNmCCQOeDz/UmVQ4Sk+i49WOuIaU1DAA==" saltValue="wXjp7/8RgpTXofTiPJ64xA==" spinCount="100000" sheet="1" formatCells="0" formatColumns="0" formatRows="0" insertColumns="0" insertRows="0" deleteColumns="0" deleteRows="0"/>
  <mergeCells count="625">
    <mergeCell ref="W40:AC40"/>
    <mergeCell ref="BA41:BB42"/>
    <mergeCell ref="BB14:BE14"/>
    <mergeCell ref="A54:A58"/>
    <mergeCell ref="CT1:DR2"/>
    <mergeCell ref="AL39:AZ39"/>
    <mergeCell ref="A1:A2"/>
    <mergeCell ref="AO4:AU4"/>
    <mergeCell ref="AV4:BA4"/>
    <mergeCell ref="BB4:BG4"/>
    <mergeCell ref="AO5:AU5"/>
    <mergeCell ref="AV5:BM5"/>
    <mergeCell ref="R27:V28"/>
    <mergeCell ref="AD27:AH28"/>
    <mergeCell ref="AP27:AT28"/>
    <mergeCell ref="BB27:BF28"/>
    <mergeCell ref="K28:Q28"/>
    <mergeCell ref="W28:AC28"/>
    <mergeCell ref="AI28:AO28"/>
    <mergeCell ref="AU28:BA28"/>
    <mergeCell ref="DA3:DB7"/>
    <mergeCell ref="DC3:DI3"/>
    <mergeCell ref="DJ3:EA3"/>
    <mergeCell ref="AO6:AP7"/>
    <mergeCell ref="BD6:BM6"/>
    <mergeCell ref="DC6:DD7"/>
    <mergeCell ref="DI6:DQ6"/>
    <mergeCell ref="DR6:EA6"/>
    <mergeCell ref="AT7:BC7"/>
    <mergeCell ref="BD7:BM7"/>
    <mergeCell ref="DH7:DQ7"/>
    <mergeCell ref="DR7:EA7"/>
    <mergeCell ref="BN1:BN7"/>
    <mergeCell ref="AV3:BM3"/>
    <mergeCell ref="AO3:AU3"/>
    <mergeCell ref="BO1:CC2"/>
    <mergeCell ref="DC4:EA4"/>
    <mergeCell ref="DC5:DI5"/>
    <mergeCell ref="DJ5:EA5"/>
    <mergeCell ref="BT3:BU7"/>
    <mergeCell ref="BV3:CZ7"/>
    <mergeCell ref="BH4:BM4"/>
    <mergeCell ref="CD1:CQ2"/>
    <mergeCell ref="BP4:BS4"/>
    <mergeCell ref="BP5:BS5"/>
    <mergeCell ref="BP6:BS6"/>
    <mergeCell ref="AU6:BC6"/>
    <mergeCell ref="DB8:DN8"/>
    <mergeCell ref="DO8:EA8"/>
    <mergeCell ref="BP9:CA10"/>
    <mergeCell ref="B8:M8"/>
    <mergeCell ref="N8:Z8"/>
    <mergeCell ref="AA8:AM8"/>
    <mergeCell ref="AN8:AZ8"/>
    <mergeCell ref="BA8:BM8"/>
    <mergeCell ref="BP8:CA8"/>
    <mergeCell ref="CB8:CN8"/>
    <mergeCell ref="CO8:DA8"/>
    <mergeCell ref="B9:M10"/>
    <mergeCell ref="DX11:EA13"/>
    <mergeCell ref="CB10:CN10"/>
    <mergeCell ref="CO10:DA10"/>
    <mergeCell ref="DB10:DN10"/>
    <mergeCell ref="DO10:EA10"/>
    <mergeCell ref="BF13:BI13"/>
    <mergeCell ref="DT13:DW13"/>
    <mergeCell ref="BJ11:BM13"/>
    <mergeCell ref="DI11:DL13"/>
    <mergeCell ref="DM11:DW12"/>
    <mergeCell ref="DM13:DS13"/>
    <mergeCell ref="BP11:BX11"/>
    <mergeCell ref="BY11:CG13"/>
    <mergeCell ref="CH11:DH11"/>
    <mergeCell ref="BP12:BU13"/>
    <mergeCell ref="BV12:BX13"/>
    <mergeCell ref="CH12:DH12"/>
    <mergeCell ref="CH13:CM13"/>
    <mergeCell ref="CN13:CV13"/>
    <mergeCell ref="CW13:DB13"/>
    <mergeCell ref="DC13:DH13"/>
    <mergeCell ref="DX14:EA14"/>
    <mergeCell ref="DM14:DO14"/>
    <mergeCell ref="DP14:DS14"/>
    <mergeCell ref="BF14:BI14"/>
    <mergeCell ref="BJ14:BM14"/>
    <mergeCell ref="BV14:BX14"/>
    <mergeCell ref="DI14:DL14"/>
    <mergeCell ref="DT14:DW14"/>
    <mergeCell ref="DP15:DS17"/>
    <mergeCell ref="BP14:BR14"/>
    <mergeCell ref="BS14:BU14"/>
    <mergeCell ref="BJ15:BM17"/>
    <mergeCell ref="BP15:BR17"/>
    <mergeCell ref="CH14:CK14"/>
    <mergeCell ref="CL14:CM14"/>
    <mergeCell ref="CQ14:CT14"/>
    <mergeCell ref="CU14:CV14"/>
    <mergeCell ref="CW14:CZ14"/>
    <mergeCell ref="DA14:DB14"/>
    <mergeCell ref="DC14:DF14"/>
    <mergeCell ref="DG14:DH14"/>
    <mergeCell ref="DH22:DM22"/>
    <mergeCell ref="BP23:BS26"/>
    <mergeCell ref="BP22:BS22"/>
    <mergeCell ref="BU22:CE22"/>
    <mergeCell ref="CG22:CH22"/>
    <mergeCell ref="CI22:CP22"/>
    <mergeCell ref="CQ22:CV22"/>
    <mergeCell ref="CX22:CY22"/>
    <mergeCell ref="CZ22:DG22"/>
    <mergeCell ref="BT23:EA26"/>
    <mergeCell ref="BY28:CE28"/>
    <mergeCell ref="CK28:CQ28"/>
    <mergeCell ref="CW28:DC28"/>
    <mergeCell ref="DI28:DO28"/>
    <mergeCell ref="DU28:EA28"/>
    <mergeCell ref="BP27:BS28"/>
    <mergeCell ref="BT27:BX28"/>
    <mergeCell ref="CF27:CJ28"/>
    <mergeCell ref="CR27:CV28"/>
    <mergeCell ref="DD27:DH28"/>
    <mergeCell ref="DP27:DT28"/>
    <mergeCell ref="BP29:BS32"/>
    <mergeCell ref="AF30:AI30"/>
    <mergeCell ref="AF31:AI31"/>
    <mergeCell ref="AF32:AI32"/>
    <mergeCell ref="B29:E32"/>
    <mergeCell ref="F29:J30"/>
    <mergeCell ref="K29:Q30"/>
    <mergeCell ref="R29:V30"/>
    <mergeCell ref="W29:AA29"/>
    <mergeCell ref="AB29:AE29"/>
    <mergeCell ref="AB30:AE30"/>
    <mergeCell ref="W30:AA30"/>
    <mergeCell ref="AB31:AE31"/>
    <mergeCell ref="W31:AA31"/>
    <mergeCell ref="K32:Q32"/>
    <mergeCell ref="BB30:BM30"/>
    <mergeCell ref="BB31:BM31"/>
    <mergeCell ref="BB32:BM32"/>
    <mergeCell ref="AV31:BA32"/>
    <mergeCell ref="AP31:AU32"/>
    <mergeCell ref="AJ31:AO32"/>
    <mergeCell ref="BB29:BM29"/>
    <mergeCell ref="DP30:EA30"/>
    <mergeCell ref="CX29:DC30"/>
    <mergeCell ref="DD29:DI30"/>
    <mergeCell ref="DJ29:DO30"/>
    <mergeCell ref="DP29:EA29"/>
    <mergeCell ref="CK30:CO30"/>
    <mergeCell ref="CP30:CS30"/>
    <mergeCell ref="BT29:BX30"/>
    <mergeCell ref="BY29:CE30"/>
    <mergeCell ref="CF29:CJ30"/>
    <mergeCell ref="CK29:CO29"/>
    <mergeCell ref="CP29:CS29"/>
    <mergeCell ref="CT29:CW29"/>
    <mergeCell ref="CT30:CW30"/>
    <mergeCell ref="DP32:EA32"/>
    <mergeCell ref="DD31:DI32"/>
    <mergeCell ref="DJ31:DO32"/>
    <mergeCell ref="DP31:EA31"/>
    <mergeCell ref="BY32:CE32"/>
    <mergeCell ref="CK32:CO32"/>
    <mergeCell ref="BT31:BX32"/>
    <mergeCell ref="CF31:CJ32"/>
    <mergeCell ref="CK31:CO31"/>
    <mergeCell ref="CP31:CS31"/>
    <mergeCell ref="CT31:CW31"/>
    <mergeCell ref="CX31:DC32"/>
    <mergeCell ref="CP32:CS32"/>
    <mergeCell ref="CT32:CW32"/>
    <mergeCell ref="DD36:DI37"/>
    <mergeCell ref="DJ36:DO36"/>
    <mergeCell ref="DP36:DU37"/>
    <mergeCell ref="DV36:EA36"/>
    <mergeCell ref="BS37:CQ37"/>
    <mergeCell ref="BB33:BG35"/>
    <mergeCell ref="BH33:BM33"/>
    <mergeCell ref="BP33:BR37"/>
    <mergeCell ref="DV33:EA33"/>
    <mergeCell ref="BS35:BW36"/>
    <mergeCell ref="BX35:CL36"/>
    <mergeCell ref="CO33:CQ36"/>
    <mergeCell ref="CR33:CW37"/>
    <mergeCell ref="CX33:DC33"/>
    <mergeCell ref="DD33:DI35"/>
    <mergeCell ref="DJ33:DO33"/>
    <mergeCell ref="DP33:DU35"/>
    <mergeCell ref="DJ37:DO37"/>
    <mergeCell ref="CM33:CN36"/>
    <mergeCell ref="DV37:EA37"/>
    <mergeCell ref="BH36:BM36"/>
    <mergeCell ref="DV34:EA35"/>
    <mergeCell ref="BX33:CL34"/>
    <mergeCell ref="CX34:DC37"/>
    <mergeCell ref="E37:I37"/>
    <mergeCell ref="J37:P37"/>
    <mergeCell ref="Q37:V37"/>
    <mergeCell ref="W37:AC37"/>
    <mergeCell ref="AV37:BA37"/>
    <mergeCell ref="BH37:BM37"/>
    <mergeCell ref="CU40:DS40"/>
    <mergeCell ref="CU39:CY39"/>
    <mergeCell ref="CZ39:DN39"/>
    <mergeCell ref="CU38:CY38"/>
    <mergeCell ref="CZ38:DN38"/>
    <mergeCell ref="DO38:DP39"/>
    <mergeCell ref="DQ38:DS39"/>
    <mergeCell ref="AG38:AK38"/>
    <mergeCell ref="AG39:AK39"/>
    <mergeCell ref="BB36:BG37"/>
    <mergeCell ref="AD33:AI37"/>
    <mergeCell ref="AV33:BA33"/>
    <mergeCell ref="AP33:AU35"/>
    <mergeCell ref="AJ33:AO33"/>
    <mergeCell ref="AV36:BA36"/>
    <mergeCell ref="AP36:AU37"/>
    <mergeCell ref="AL38:AZ38"/>
    <mergeCell ref="BA38:BB39"/>
    <mergeCell ref="DT38:EA49"/>
    <mergeCell ref="BS38:BW38"/>
    <mergeCell ref="BX38:CL38"/>
    <mergeCell ref="CM38:CN39"/>
    <mergeCell ref="CO38:CQ39"/>
    <mergeCell ref="AL49:AR49"/>
    <mergeCell ref="AS49:AX49"/>
    <mergeCell ref="AY49:BE49"/>
    <mergeCell ref="CU42:CY42"/>
    <mergeCell ref="CZ42:DN42"/>
    <mergeCell ref="CU45:CY45"/>
    <mergeCell ref="CZ45:DN45"/>
    <mergeCell ref="BS46:CQ46"/>
    <mergeCell ref="CU46:DS46"/>
    <mergeCell ref="CT44:CT46"/>
    <mergeCell ref="CU44:CY44"/>
    <mergeCell ref="CZ44:DN44"/>
    <mergeCell ref="DO44:DP45"/>
    <mergeCell ref="DQ44:DS45"/>
    <mergeCell ref="CR38:CS49"/>
    <mergeCell ref="CT38:CT40"/>
    <mergeCell ref="BS39:BW39"/>
    <mergeCell ref="BX39:CL39"/>
    <mergeCell ref="CU43:DS43"/>
    <mergeCell ref="BS42:BW42"/>
    <mergeCell ref="BX41:CL41"/>
    <mergeCell ref="BX45:CL45"/>
    <mergeCell ref="J40:P40"/>
    <mergeCell ref="AG42:AK42"/>
    <mergeCell ref="Y44:Z45"/>
    <mergeCell ref="J44:X44"/>
    <mergeCell ref="J45:X45"/>
    <mergeCell ref="AG43:AK43"/>
    <mergeCell ref="BS45:BW45"/>
    <mergeCell ref="BF45:BM45"/>
    <mergeCell ref="BP38:BQ49"/>
    <mergeCell ref="BR38:BR40"/>
    <mergeCell ref="BR41:BR43"/>
    <mergeCell ref="BF38:BM39"/>
    <mergeCell ref="BF40:BH40"/>
    <mergeCell ref="BG41:BH41"/>
    <mergeCell ref="BI41:BJ41"/>
    <mergeCell ref="BK41:BL41"/>
    <mergeCell ref="BF42:BH42"/>
    <mergeCell ref="BG43:BH43"/>
    <mergeCell ref="BI43:BJ43"/>
    <mergeCell ref="AL46:AR46"/>
    <mergeCell ref="AS46:AX46"/>
    <mergeCell ref="AL41:AZ41"/>
    <mergeCell ref="AL42:AZ42"/>
    <mergeCell ref="BA44:BB45"/>
    <mergeCell ref="AL44:AZ44"/>
    <mergeCell ref="AL40:AR40"/>
    <mergeCell ref="AS40:AX40"/>
    <mergeCell ref="AY40:BE40"/>
    <mergeCell ref="AL43:AR43"/>
    <mergeCell ref="AS43:AX43"/>
    <mergeCell ref="AY43:BE43"/>
    <mergeCell ref="AL45:AZ45"/>
    <mergeCell ref="BC41:BE42"/>
    <mergeCell ref="BC44:BE45"/>
    <mergeCell ref="CB50:CD53"/>
    <mergeCell ref="BS40:CQ40"/>
    <mergeCell ref="BS41:BW41"/>
    <mergeCell ref="BS48:BW48"/>
    <mergeCell ref="BX48:CL48"/>
    <mergeCell ref="DQ47:DS48"/>
    <mergeCell ref="CO47:CQ48"/>
    <mergeCell ref="CT47:CT49"/>
    <mergeCell ref="CU47:CY47"/>
    <mergeCell ref="CZ47:DN47"/>
    <mergeCell ref="BS49:CQ49"/>
    <mergeCell ref="CU49:DS49"/>
    <mergeCell ref="BS47:BW47"/>
    <mergeCell ref="CM41:CN42"/>
    <mergeCell ref="CO41:CQ42"/>
    <mergeCell ref="CT41:CT43"/>
    <mergeCell ref="CU41:CY41"/>
    <mergeCell ref="CZ41:DN41"/>
    <mergeCell ref="BX42:CL42"/>
    <mergeCell ref="BS43:CQ43"/>
    <mergeCell ref="BS44:BW44"/>
    <mergeCell ref="BX44:CL44"/>
    <mergeCell ref="DO41:DP42"/>
    <mergeCell ref="DQ41:DS42"/>
    <mergeCell ref="DO47:DP48"/>
    <mergeCell ref="AG47:AK47"/>
    <mergeCell ref="AL47:AZ47"/>
    <mergeCell ref="BA47:BB48"/>
    <mergeCell ref="BC47:BE48"/>
    <mergeCell ref="BR47:BR49"/>
    <mergeCell ref="AG49:AK49"/>
    <mergeCell ref="AL48:AZ48"/>
    <mergeCell ref="BK43:BL43"/>
    <mergeCell ref="BR44:BR46"/>
    <mergeCell ref="AY46:BE46"/>
    <mergeCell ref="AA47:AC48"/>
    <mergeCell ref="AF47:AF49"/>
    <mergeCell ref="E49:I49"/>
    <mergeCell ref="CU48:CY48"/>
    <mergeCell ref="CZ48:DN48"/>
    <mergeCell ref="BX47:CL47"/>
    <mergeCell ref="CM47:CN48"/>
    <mergeCell ref="CM44:CN45"/>
    <mergeCell ref="CO44:CQ45"/>
    <mergeCell ref="J49:P49"/>
    <mergeCell ref="Q49:V49"/>
    <mergeCell ref="W49:AC49"/>
    <mergeCell ref="Q46:V46"/>
    <mergeCell ref="J46:P46"/>
    <mergeCell ref="AA44:AC45"/>
    <mergeCell ref="AM54:AO55"/>
    <mergeCell ref="AG54:AI55"/>
    <mergeCell ref="AJ54:AL55"/>
    <mergeCell ref="AP54:AR55"/>
    <mergeCell ref="AS54:AU55"/>
    <mergeCell ref="B50:D53"/>
    <mergeCell ref="E50:G53"/>
    <mergeCell ref="H50:J53"/>
    <mergeCell ref="K50:M53"/>
    <mergeCell ref="N50:P53"/>
    <mergeCell ref="Q50:V50"/>
    <mergeCell ref="Q51:S53"/>
    <mergeCell ref="T51:V53"/>
    <mergeCell ref="H54:J55"/>
    <mergeCell ref="E54:G55"/>
    <mergeCell ref="B54:D55"/>
    <mergeCell ref="AJ52:AL53"/>
    <mergeCell ref="AM52:AO53"/>
    <mergeCell ref="AP52:AR53"/>
    <mergeCell ref="DS52:DU53"/>
    <mergeCell ref="DV52:DX53"/>
    <mergeCell ref="DY52:EA53"/>
    <mergeCell ref="AS52:AU53"/>
    <mergeCell ref="AV52:BD53"/>
    <mergeCell ref="BE52:BG53"/>
    <mergeCell ref="BH52:BJ53"/>
    <mergeCell ref="BK52:BM53"/>
    <mergeCell ref="CU52:CW53"/>
    <mergeCell ref="CK50:CM53"/>
    <mergeCell ref="CN50:CP53"/>
    <mergeCell ref="CQ50:CS53"/>
    <mergeCell ref="CT50:CT55"/>
    <mergeCell ref="CU50:DI51"/>
    <mergeCell ref="DJ50:EA51"/>
    <mergeCell ref="CX52:CZ53"/>
    <mergeCell ref="DA52:DC53"/>
    <mergeCell ref="DD52:DF53"/>
    <mergeCell ref="DG52:DI53"/>
    <mergeCell ref="BP50:BR53"/>
    <mergeCell ref="BS50:BU53"/>
    <mergeCell ref="BV50:BX53"/>
    <mergeCell ref="BY50:CA53"/>
    <mergeCell ref="CE50:CJ50"/>
    <mergeCell ref="E56:K56"/>
    <mergeCell ref="B56:D58"/>
    <mergeCell ref="T54:V55"/>
    <mergeCell ref="W54:Y55"/>
    <mergeCell ref="Z54:AB55"/>
    <mergeCell ref="AC54:AE55"/>
    <mergeCell ref="DJ52:DR53"/>
    <mergeCell ref="CE51:CG53"/>
    <mergeCell ref="CH51:CJ53"/>
    <mergeCell ref="BS54:BU55"/>
    <mergeCell ref="BV54:BX55"/>
    <mergeCell ref="BY54:CA55"/>
    <mergeCell ref="Q54:S55"/>
    <mergeCell ref="N54:P55"/>
    <mergeCell ref="K54:M55"/>
    <mergeCell ref="CB54:CD55"/>
    <mergeCell ref="CE54:CG55"/>
    <mergeCell ref="W50:Y53"/>
    <mergeCell ref="Z50:AB53"/>
    <mergeCell ref="AC50:AE53"/>
    <mergeCell ref="AF50:AF55"/>
    <mergeCell ref="AG50:AU51"/>
    <mergeCell ref="AV50:BM51"/>
    <mergeCell ref="AG52:AI53"/>
    <mergeCell ref="AV54:BD55"/>
    <mergeCell ref="BE54:BG55"/>
    <mergeCell ref="BH54:BJ55"/>
    <mergeCell ref="CH54:CJ55"/>
    <mergeCell ref="CK54:CM55"/>
    <mergeCell ref="CN54:CP55"/>
    <mergeCell ref="CQ54:CS55"/>
    <mergeCell ref="BK54:BM55"/>
    <mergeCell ref="BO54:BO58"/>
    <mergeCell ref="BP54:BR55"/>
    <mergeCell ref="DV54:DX55"/>
    <mergeCell ref="DY54:EA55"/>
    <mergeCell ref="DJ54:DR55"/>
    <mergeCell ref="DS54:DU55"/>
    <mergeCell ref="CU54:CW55"/>
    <mergeCell ref="CX54:CZ55"/>
    <mergeCell ref="DA54:DC55"/>
    <mergeCell ref="DD54:DF55"/>
    <mergeCell ref="DG54:DI55"/>
    <mergeCell ref="DY60:EA60"/>
    <mergeCell ref="DJ58:DL58"/>
    <mergeCell ref="BP60:BW60"/>
    <mergeCell ref="BX60:BY60"/>
    <mergeCell ref="CN60:CO60"/>
    <mergeCell ref="AD56:AK56"/>
    <mergeCell ref="E57:K57"/>
    <mergeCell ref="L57:BM57"/>
    <mergeCell ref="E58:K58"/>
    <mergeCell ref="L58:AU58"/>
    <mergeCell ref="AV58:AX58"/>
    <mergeCell ref="BK60:BM60"/>
    <mergeCell ref="Z60:AA60"/>
    <mergeCell ref="J60:K60"/>
    <mergeCell ref="B60:I60"/>
    <mergeCell ref="V56:AC56"/>
    <mergeCell ref="N56:U56"/>
    <mergeCell ref="L56:M56"/>
    <mergeCell ref="BP56:BR58"/>
    <mergeCell ref="BS57:BY57"/>
    <mergeCell ref="BZ57:EA57"/>
    <mergeCell ref="BS58:BY58"/>
    <mergeCell ref="BZ58:DI58"/>
    <mergeCell ref="BS56:EA56"/>
    <mergeCell ref="B33:D37"/>
    <mergeCell ref="E39:I39"/>
    <mergeCell ref="Y33:Z36"/>
    <mergeCell ref="J35:X36"/>
    <mergeCell ref="E35:I36"/>
    <mergeCell ref="E38:I38"/>
    <mergeCell ref="J39:X39"/>
    <mergeCell ref="D38:D40"/>
    <mergeCell ref="B38:C49"/>
    <mergeCell ref="D41:D43"/>
    <mergeCell ref="D44:D46"/>
    <mergeCell ref="E46:I46"/>
    <mergeCell ref="E48:I48"/>
    <mergeCell ref="E40:I40"/>
    <mergeCell ref="E43:I43"/>
    <mergeCell ref="J43:P43"/>
    <mergeCell ref="Q43:V43"/>
    <mergeCell ref="E41:I41"/>
    <mergeCell ref="E42:I42"/>
    <mergeCell ref="D47:D49"/>
    <mergeCell ref="E47:I47"/>
    <mergeCell ref="J47:X47"/>
    <mergeCell ref="Y47:Z48"/>
    <mergeCell ref="W43:AC43"/>
    <mergeCell ref="BC38:BE39"/>
    <mergeCell ref="E44:I44"/>
    <mergeCell ref="E45:I45"/>
    <mergeCell ref="AA33:AC36"/>
    <mergeCell ref="AG44:AK44"/>
    <mergeCell ref="AG45:AK45"/>
    <mergeCell ref="AG46:AK46"/>
    <mergeCell ref="AG48:AK48"/>
    <mergeCell ref="AF38:AF40"/>
    <mergeCell ref="AF41:AF43"/>
    <mergeCell ref="AF44:AF46"/>
    <mergeCell ref="AG40:AK40"/>
    <mergeCell ref="AG41:AK41"/>
    <mergeCell ref="Y41:Z42"/>
    <mergeCell ref="J41:X41"/>
    <mergeCell ref="J42:X42"/>
    <mergeCell ref="AD38:AE49"/>
    <mergeCell ref="AA38:AC39"/>
    <mergeCell ref="Y38:Z39"/>
    <mergeCell ref="J38:X38"/>
    <mergeCell ref="AA41:AC42"/>
    <mergeCell ref="J48:X48"/>
    <mergeCell ref="W46:AC46"/>
    <mergeCell ref="Q40:V40"/>
    <mergeCell ref="B23:E26"/>
    <mergeCell ref="AB32:AE32"/>
    <mergeCell ref="W32:AA32"/>
    <mergeCell ref="R31:V32"/>
    <mergeCell ref="F31:J32"/>
    <mergeCell ref="AT22:AY22"/>
    <mergeCell ref="AL22:AS22"/>
    <mergeCell ref="AJ22:AK22"/>
    <mergeCell ref="AC22:AH22"/>
    <mergeCell ref="U22:AB22"/>
    <mergeCell ref="AF29:AI29"/>
    <mergeCell ref="AJ29:AO30"/>
    <mergeCell ref="AP29:AU30"/>
    <mergeCell ref="AV29:BA30"/>
    <mergeCell ref="F23:BM26"/>
    <mergeCell ref="BG28:BM28"/>
    <mergeCell ref="B27:E28"/>
    <mergeCell ref="F27:J28"/>
    <mergeCell ref="S22:T22"/>
    <mergeCell ref="G22:Q22"/>
    <mergeCell ref="B22:E22"/>
    <mergeCell ref="B20:M21"/>
    <mergeCell ref="N20:Z21"/>
    <mergeCell ref="AA20:AM21"/>
    <mergeCell ref="AN20:AZ21"/>
    <mergeCell ref="AI15:AL17"/>
    <mergeCell ref="B18:M18"/>
    <mergeCell ref="N18:Z18"/>
    <mergeCell ref="AA18:AM18"/>
    <mergeCell ref="AY15:BA17"/>
    <mergeCell ref="T15:W17"/>
    <mergeCell ref="X15:Y17"/>
    <mergeCell ref="Z15:AB17"/>
    <mergeCell ref="AC15:AF17"/>
    <mergeCell ref="BA20:BM21"/>
    <mergeCell ref="O19:Y19"/>
    <mergeCell ref="BA18:BM18"/>
    <mergeCell ref="K15:S17"/>
    <mergeCell ref="BF15:BI17"/>
    <mergeCell ref="BB15:BE17"/>
    <mergeCell ref="CO20:DA21"/>
    <mergeCell ref="B1:AK1"/>
    <mergeCell ref="AL1:AS1"/>
    <mergeCell ref="BE1:BM1"/>
    <mergeCell ref="B2:C2"/>
    <mergeCell ref="D2:E2"/>
    <mergeCell ref="F2:G2"/>
    <mergeCell ref="H2:I2"/>
    <mergeCell ref="J2:K2"/>
    <mergeCell ref="L2:M2"/>
    <mergeCell ref="N2:O2"/>
    <mergeCell ref="P2:Q2"/>
    <mergeCell ref="R2:S2"/>
    <mergeCell ref="T2:U2"/>
    <mergeCell ref="V2:W2"/>
    <mergeCell ref="X2:Y2"/>
    <mergeCell ref="Z2:AA2"/>
    <mergeCell ref="AB2:AC2"/>
    <mergeCell ref="AD2:AE2"/>
    <mergeCell ref="AF2:AG2"/>
    <mergeCell ref="AH2:AI2"/>
    <mergeCell ref="AJ2:AK2"/>
    <mergeCell ref="AL2:AS2"/>
    <mergeCell ref="AN18:AZ18"/>
    <mergeCell ref="DJ34:DO35"/>
    <mergeCell ref="DX15:EA17"/>
    <mergeCell ref="BP18:CA18"/>
    <mergeCell ref="CB18:CN18"/>
    <mergeCell ref="CO18:DA18"/>
    <mergeCell ref="DB18:DN18"/>
    <mergeCell ref="DO18:EA18"/>
    <mergeCell ref="BP20:CA21"/>
    <mergeCell ref="DO20:EA21"/>
    <mergeCell ref="DI15:DL17"/>
    <mergeCell ref="DM15:DO17"/>
    <mergeCell ref="BS15:BU17"/>
    <mergeCell ref="BV15:BX17"/>
    <mergeCell ref="BY15:CG17"/>
    <mergeCell ref="DT15:DW17"/>
    <mergeCell ref="CC19:CM19"/>
    <mergeCell ref="CH15:CK17"/>
    <mergeCell ref="CL15:CM17"/>
    <mergeCell ref="CN15:CP17"/>
    <mergeCell ref="CQ15:CT17"/>
    <mergeCell ref="CW15:CZ17"/>
    <mergeCell ref="DC15:DF17"/>
    <mergeCell ref="DB20:DN21"/>
    <mergeCell ref="CB20:CN21"/>
    <mergeCell ref="AV34:BA35"/>
    <mergeCell ref="BH34:BM35"/>
    <mergeCell ref="BS33:BW34"/>
    <mergeCell ref="E14:G14"/>
    <mergeCell ref="AO14:AR14"/>
    <mergeCell ref="AS14:AT14"/>
    <mergeCell ref="AU14:AX14"/>
    <mergeCell ref="AY14:BA14"/>
    <mergeCell ref="B11:J11"/>
    <mergeCell ref="K11:S13"/>
    <mergeCell ref="T11:AT11"/>
    <mergeCell ref="J33:X34"/>
    <mergeCell ref="E33:I34"/>
    <mergeCell ref="H14:J14"/>
    <mergeCell ref="T14:W14"/>
    <mergeCell ref="X14:Y14"/>
    <mergeCell ref="AC14:AF14"/>
    <mergeCell ref="AG14:AH14"/>
    <mergeCell ref="AI14:AL14"/>
    <mergeCell ref="AM14:AN14"/>
    <mergeCell ref="AJ34:AO37"/>
    <mergeCell ref="B15:D17"/>
    <mergeCell ref="E15:G17"/>
    <mergeCell ref="H15:J17"/>
    <mergeCell ref="A3:A17"/>
    <mergeCell ref="F3:G7"/>
    <mergeCell ref="BA10:BM10"/>
    <mergeCell ref="AN10:AZ10"/>
    <mergeCell ref="AA10:AM10"/>
    <mergeCell ref="N10:Z10"/>
    <mergeCell ref="H4:AL7"/>
    <mergeCell ref="H3:K3"/>
    <mergeCell ref="B4:E4"/>
    <mergeCell ref="B5:E5"/>
    <mergeCell ref="B6:E6"/>
    <mergeCell ref="B14:D14"/>
    <mergeCell ref="AU11:AX13"/>
    <mergeCell ref="AY11:BI12"/>
    <mergeCell ref="B12:G13"/>
    <mergeCell ref="H12:J13"/>
    <mergeCell ref="T12:AT12"/>
    <mergeCell ref="T13:Y13"/>
    <mergeCell ref="Z13:AH13"/>
    <mergeCell ref="AI13:AN13"/>
    <mergeCell ref="AO13:AT13"/>
    <mergeCell ref="AY13:BE13"/>
    <mergeCell ref="AO15:AR17"/>
    <mergeCell ref="AU15:AX17"/>
  </mergeCells>
  <phoneticPr fontId="1"/>
  <pageMargins left="0.19685039370078741" right="0.27559055118110237" top="0.55118110236220474" bottom="0.15748031496062992" header="0.15748031496062992" footer="0.15748031496062992"/>
  <pageSetup paperSize="9" scale="46"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theme="0" tint="-4.9989318521683403E-2"/>
  </sheetPr>
  <dimension ref="A1:EB119"/>
  <sheetViews>
    <sheetView showGridLines="0" showRowColHeaders="0" zoomScale="40" zoomScaleNormal="40" zoomScaleSheetLayoutView="10" workbookViewId="0">
      <selection activeCell="U21" sqref="U21:AB21"/>
    </sheetView>
  </sheetViews>
  <sheetFormatPr defaultColWidth="2" defaultRowHeight="12" customHeight="1"/>
  <cols>
    <col min="1" max="1" width="6" style="26" customWidth="1"/>
    <col min="2" max="2" width="2.75" style="26" customWidth="1"/>
    <col min="3" max="65" width="2.125" style="26" customWidth="1"/>
    <col min="66" max="66" width="13.125" style="26" customWidth="1"/>
    <col min="67" max="67" width="6.625" style="26" customWidth="1"/>
    <col min="68" max="68" width="6.5" style="26" customWidth="1"/>
    <col min="69" max="69" width="2.75" style="26" customWidth="1"/>
    <col min="70" max="132" width="2.125" style="26" customWidth="1"/>
    <col min="133" max="16384" width="2" style="26"/>
  </cols>
  <sheetData>
    <row r="1" spans="1:132" ht="54.75" customHeight="1">
      <c r="A1" s="1188" t="str">
        <f>IF(ライセンス2!$D$8="ok",,"ＳＡＭＰＬＥ")</f>
        <v>ＳＡＭＰＬＥ</v>
      </c>
      <c r="B1" s="1188"/>
      <c r="C1" s="1188"/>
      <c r="D1" s="1188"/>
      <c r="E1" s="1188"/>
      <c r="F1" s="1188"/>
      <c r="G1" s="1188"/>
      <c r="H1" s="1188"/>
      <c r="I1" s="1188"/>
      <c r="J1" s="1188"/>
      <c r="K1" s="1188"/>
      <c r="L1" s="1188"/>
      <c r="M1" s="1188"/>
      <c r="N1" s="1188"/>
      <c r="O1" s="1188"/>
      <c r="P1" s="1444" t="s">
        <v>704</v>
      </c>
      <c r="Q1" s="1444"/>
      <c r="R1" s="1444"/>
      <c r="S1" s="1444"/>
      <c r="T1" s="1444"/>
      <c r="U1" s="1444"/>
      <c r="V1" s="1444"/>
      <c r="W1" s="1444"/>
      <c r="X1" s="1444"/>
      <c r="Y1" s="1444"/>
      <c r="Z1" s="1444"/>
      <c r="AA1" s="1444"/>
      <c r="AB1" s="1444"/>
      <c r="AC1" s="1444"/>
      <c r="AD1" s="48"/>
      <c r="AE1" s="48"/>
      <c r="AF1" s="49" t="s">
        <v>174</v>
      </c>
      <c r="AG1" s="47"/>
      <c r="AH1" s="48"/>
      <c r="AI1" s="48"/>
      <c r="AJ1" s="48"/>
      <c r="AK1" s="48"/>
      <c r="AL1" s="48"/>
      <c r="AM1" s="48"/>
      <c r="AN1" s="48"/>
      <c r="AO1" s="48"/>
      <c r="AP1" s="48"/>
      <c r="AQ1" s="48"/>
      <c r="AR1" s="48"/>
      <c r="AS1" s="48"/>
      <c r="AT1" s="48"/>
      <c r="AU1" s="48"/>
      <c r="AV1" s="48"/>
      <c r="AW1" s="48"/>
      <c r="AX1" s="48"/>
      <c r="AY1" s="48"/>
      <c r="AZ1" s="47"/>
      <c r="BA1" s="47"/>
      <c r="BB1" s="47"/>
      <c r="BC1" s="47"/>
      <c r="BD1" s="47"/>
      <c r="BE1" s="47"/>
      <c r="BF1" s="47"/>
      <c r="BG1" s="47"/>
      <c r="BH1" s="47"/>
      <c r="BI1" s="47"/>
      <c r="BJ1" s="47"/>
      <c r="BK1" s="47"/>
      <c r="BL1" s="47"/>
      <c r="BM1" s="47"/>
      <c r="BN1" s="47"/>
      <c r="BO1" s="47"/>
      <c r="BP1" s="1188" t="str">
        <f>IF(ライセンス2!$D$8="ok",,"ＳＡＭＰＬＥ")</f>
        <v>ＳＡＭＰＬＥ</v>
      </c>
      <c r="BQ1" s="1188"/>
      <c r="BR1" s="1188"/>
      <c r="BS1" s="1188"/>
      <c r="BT1" s="1188"/>
      <c r="BU1" s="1188"/>
      <c r="BV1" s="1188"/>
      <c r="BW1" s="1188"/>
      <c r="BX1" s="1188"/>
      <c r="BY1" s="1188"/>
      <c r="BZ1" s="1188"/>
      <c r="CA1" s="1188"/>
      <c r="CB1" s="1188"/>
      <c r="CC1" s="1188"/>
      <c r="CD1" s="1188"/>
      <c r="CE1" s="1444" t="s">
        <v>704</v>
      </c>
      <c r="CF1" s="1444"/>
      <c r="CG1" s="1444"/>
      <c r="CH1" s="1444"/>
      <c r="CI1" s="1444"/>
      <c r="CJ1" s="1444"/>
      <c r="CK1" s="1444"/>
      <c r="CL1" s="1444"/>
      <c r="CM1" s="1444"/>
      <c r="CN1" s="1444"/>
      <c r="CO1" s="1444"/>
      <c r="CP1" s="1444"/>
      <c r="CQ1" s="1444"/>
      <c r="CR1" s="1444"/>
      <c r="CS1" s="48"/>
      <c r="CT1" s="48"/>
      <c r="CU1" s="49" t="s">
        <v>174</v>
      </c>
      <c r="CV1" s="47"/>
      <c r="CW1" s="48"/>
      <c r="CX1" s="48"/>
      <c r="CY1" s="48"/>
      <c r="CZ1" s="48"/>
      <c r="DA1" s="48"/>
      <c r="DB1" s="48"/>
      <c r="DC1" s="48"/>
      <c r="DD1" s="48"/>
      <c r="DE1" s="48"/>
      <c r="DF1" s="48"/>
      <c r="DG1" s="48"/>
      <c r="DH1" s="48"/>
      <c r="DI1" s="48"/>
      <c r="DJ1" s="48"/>
      <c r="DK1" s="48"/>
      <c r="DL1" s="48"/>
      <c r="DM1" s="48"/>
      <c r="DN1" s="48"/>
      <c r="DO1" s="47"/>
      <c r="DP1" s="47"/>
      <c r="DQ1" s="47"/>
      <c r="DR1" s="47"/>
      <c r="DS1" s="47"/>
      <c r="DT1" s="47"/>
      <c r="DU1" s="47"/>
      <c r="DV1" s="47"/>
      <c r="DW1" s="47"/>
      <c r="DX1" s="47"/>
      <c r="DY1" s="47"/>
      <c r="DZ1" s="47"/>
      <c r="EA1" s="47"/>
      <c r="EB1" s="47"/>
    </row>
    <row r="2" spans="1:132" ht="24" customHeight="1">
      <c r="A2" s="47"/>
      <c r="B2" s="1445" t="s">
        <v>150</v>
      </c>
      <c r="C2" s="1446"/>
      <c r="D2" s="1446"/>
      <c r="E2" s="1447"/>
      <c r="F2" s="724" t="s">
        <v>51</v>
      </c>
      <c r="G2" s="725"/>
      <c r="H2" s="1196" t="str">
        <f>IF(ライセンス2!$D$8="ok",data2!$K$2,"SAMPLE")</f>
        <v>SAMPLE</v>
      </c>
      <c r="I2" s="1197"/>
      <c r="J2" s="1197"/>
      <c r="K2" s="1197"/>
      <c r="L2" s="1197"/>
      <c r="M2" s="1197"/>
      <c r="N2" s="1197"/>
      <c r="O2" s="1197"/>
      <c r="P2" s="1197"/>
      <c r="Q2" s="1197"/>
      <c r="R2" s="1197"/>
      <c r="S2" s="1197"/>
      <c r="T2" s="1197"/>
      <c r="U2" s="1197"/>
      <c r="V2" s="1197"/>
      <c r="W2" s="1197"/>
      <c r="X2" s="1197"/>
      <c r="Y2" s="1197"/>
      <c r="Z2" s="1197"/>
      <c r="AA2" s="1197"/>
      <c r="AB2" s="1197"/>
      <c r="AC2" s="1197"/>
      <c r="AD2" s="1197"/>
      <c r="AE2" s="1197"/>
      <c r="AF2" s="1197"/>
      <c r="AG2" s="1197"/>
      <c r="AH2" s="1197"/>
      <c r="AI2" s="1197"/>
      <c r="AJ2" s="1197"/>
      <c r="AK2" s="1197"/>
      <c r="AL2" s="1224"/>
      <c r="AM2" s="1042" t="s">
        <v>52</v>
      </c>
      <c r="AN2" s="1044"/>
      <c r="AO2" s="1192" t="s">
        <v>65</v>
      </c>
      <c r="AP2" s="1193"/>
      <c r="AQ2" s="1193"/>
      <c r="AR2" s="1193"/>
      <c r="AS2" s="1193"/>
      <c r="AT2" s="1193"/>
      <c r="AU2" s="1193"/>
      <c r="AV2" s="1184">
        <f>data2!$H$2</f>
        <v>0</v>
      </c>
      <c r="AW2" s="1184"/>
      <c r="AX2" s="1184"/>
      <c r="AY2" s="1184"/>
      <c r="AZ2" s="1184"/>
      <c r="BA2" s="1184"/>
      <c r="BB2" s="1184"/>
      <c r="BC2" s="1184"/>
      <c r="BD2" s="1184"/>
      <c r="BE2" s="1184"/>
      <c r="BF2" s="1184"/>
      <c r="BG2" s="1184"/>
      <c r="BH2" s="1184"/>
      <c r="BI2" s="1184"/>
      <c r="BJ2" s="1184"/>
      <c r="BK2" s="1184"/>
      <c r="BL2" s="1184"/>
      <c r="BM2" s="1185"/>
      <c r="BN2" s="60"/>
      <c r="BO2" s="60"/>
      <c r="BP2" s="47"/>
      <c r="BQ2" s="1445" t="s">
        <v>150</v>
      </c>
      <c r="BR2" s="1446"/>
      <c r="BS2" s="1446"/>
      <c r="BT2" s="1447"/>
      <c r="BU2" s="724" t="s">
        <v>51</v>
      </c>
      <c r="BV2" s="725"/>
      <c r="BW2" s="1196" t="str">
        <f>IF(ライセンス2!$D$8="ok",data2!$K$2,"SAMPLE")</f>
        <v>SAMPLE</v>
      </c>
      <c r="BX2" s="1197"/>
      <c r="BY2" s="1197"/>
      <c r="BZ2" s="1197"/>
      <c r="CA2" s="1197"/>
      <c r="CB2" s="1197"/>
      <c r="CC2" s="1197"/>
      <c r="CD2" s="1197"/>
      <c r="CE2" s="1197"/>
      <c r="CF2" s="1197"/>
      <c r="CG2" s="1197"/>
      <c r="CH2" s="1197"/>
      <c r="CI2" s="1197"/>
      <c r="CJ2" s="1197"/>
      <c r="CK2" s="1197"/>
      <c r="CL2" s="1197"/>
      <c r="CM2" s="1197"/>
      <c r="CN2" s="1197"/>
      <c r="CO2" s="1197"/>
      <c r="CP2" s="1197"/>
      <c r="CQ2" s="1197"/>
      <c r="CR2" s="1197"/>
      <c r="CS2" s="1197"/>
      <c r="CT2" s="1197"/>
      <c r="CU2" s="1197"/>
      <c r="CV2" s="1197"/>
      <c r="CW2" s="1197"/>
      <c r="CX2" s="1197"/>
      <c r="CY2" s="1197"/>
      <c r="CZ2" s="1197"/>
      <c r="DA2" s="1224"/>
      <c r="DB2" s="1042" t="s">
        <v>52</v>
      </c>
      <c r="DC2" s="1044"/>
      <c r="DD2" s="1192" t="s">
        <v>65</v>
      </c>
      <c r="DE2" s="1193"/>
      <c r="DF2" s="1193"/>
      <c r="DG2" s="1193"/>
      <c r="DH2" s="1193"/>
      <c r="DI2" s="1193"/>
      <c r="DJ2" s="1193"/>
      <c r="DK2" s="1184">
        <f>data2!$H$2</f>
        <v>0</v>
      </c>
      <c r="DL2" s="1184"/>
      <c r="DM2" s="1184"/>
      <c r="DN2" s="1184"/>
      <c r="DO2" s="1184"/>
      <c r="DP2" s="1184"/>
      <c r="DQ2" s="1184"/>
      <c r="DR2" s="1184"/>
      <c r="DS2" s="1184"/>
      <c r="DT2" s="1184"/>
      <c r="DU2" s="1184"/>
      <c r="DV2" s="1184"/>
      <c r="DW2" s="1184"/>
      <c r="DX2" s="1184"/>
      <c r="DY2" s="1184"/>
      <c r="DZ2" s="1184"/>
      <c r="EA2" s="1184"/>
      <c r="EB2" s="1185"/>
    </row>
    <row r="3" spans="1:132" ht="35.25" customHeight="1">
      <c r="A3" s="47"/>
      <c r="B3" s="1448"/>
      <c r="C3" s="1449"/>
      <c r="D3" s="1449"/>
      <c r="E3" s="1450"/>
      <c r="F3" s="726"/>
      <c r="G3" s="727"/>
      <c r="H3" s="736"/>
      <c r="I3" s="737"/>
      <c r="J3" s="737"/>
      <c r="K3" s="737"/>
      <c r="L3" s="737"/>
      <c r="M3" s="737"/>
      <c r="N3" s="737"/>
      <c r="O3" s="737"/>
      <c r="P3" s="737"/>
      <c r="Q3" s="737"/>
      <c r="R3" s="737"/>
      <c r="S3" s="737"/>
      <c r="T3" s="737"/>
      <c r="U3" s="737"/>
      <c r="V3" s="737"/>
      <c r="W3" s="737"/>
      <c r="X3" s="737"/>
      <c r="Y3" s="737"/>
      <c r="Z3" s="737"/>
      <c r="AA3" s="737"/>
      <c r="AB3" s="737"/>
      <c r="AC3" s="737"/>
      <c r="AD3" s="737"/>
      <c r="AE3" s="737"/>
      <c r="AF3" s="737"/>
      <c r="AG3" s="737"/>
      <c r="AH3" s="737"/>
      <c r="AI3" s="737"/>
      <c r="AJ3" s="737"/>
      <c r="AK3" s="737"/>
      <c r="AL3" s="1225"/>
      <c r="AM3" s="1423"/>
      <c r="AN3" s="1207"/>
      <c r="AO3" s="1192" t="s">
        <v>114</v>
      </c>
      <c r="AP3" s="1193"/>
      <c r="AQ3" s="1193"/>
      <c r="AR3" s="1193"/>
      <c r="AS3" s="1193"/>
      <c r="AT3" s="1193"/>
      <c r="AU3" s="1193"/>
      <c r="AV3" s="1205" t="str">
        <f>DBCS(data2!$L$2)</f>
        <v/>
      </c>
      <c r="AW3" s="1457"/>
      <c r="AX3" s="1457"/>
      <c r="AY3" s="1457"/>
      <c r="AZ3" s="1457"/>
      <c r="BA3" s="1458"/>
      <c r="BB3" s="987" t="str">
        <f>DBCS(data2!$M$2)</f>
        <v/>
      </c>
      <c r="BC3" s="987"/>
      <c r="BD3" s="987"/>
      <c r="BE3" s="987"/>
      <c r="BF3" s="987"/>
      <c r="BG3" s="989"/>
      <c r="BH3" s="987" t="str">
        <f>DBCS(data2!$N$2)</f>
        <v/>
      </c>
      <c r="BI3" s="987"/>
      <c r="BJ3" s="987"/>
      <c r="BK3" s="987"/>
      <c r="BL3" s="987"/>
      <c r="BM3" s="988"/>
      <c r="BN3" s="60"/>
      <c r="BO3" s="60"/>
      <c r="BP3" s="47"/>
      <c r="BQ3" s="1448"/>
      <c r="BR3" s="1449"/>
      <c r="BS3" s="1449"/>
      <c r="BT3" s="1450"/>
      <c r="BU3" s="726"/>
      <c r="BV3" s="727"/>
      <c r="BW3" s="736"/>
      <c r="BX3" s="737"/>
      <c r="BY3" s="737"/>
      <c r="BZ3" s="737"/>
      <c r="CA3" s="737"/>
      <c r="CB3" s="737"/>
      <c r="CC3" s="737"/>
      <c r="CD3" s="737"/>
      <c r="CE3" s="737"/>
      <c r="CF3" s="737"/>
      <c r="CG3" s="737"/>
      <c r="CH3" s="737"/>
      <c r="CI3" s="737"/>
      <c r="CJ3" s="737"/>
      <c r="CK3" s="737"/>
      <c r="CL3" s="737"/>
      <c r="CM3" s="737"/>
      <c r="CN3" s="737"/>
      <c r="CO3" s="737"/>
      <c r="CP3" s="737"/>
      <c r="CQ3" s="737"/>
      <c r="CR3" s="737"/>
      <c r="CS3" s="737"/>
      <c r="CT3" s="737"/>
      <c r="CU3" s="737"/>
      <c r="CV3" s="737"/>
      <c r="CW3" s="737"/>
      <c r="CX3" s="737"/>
      <c r="CY3" s="737"/>
      <c r="CZ3" s="737"/>
      <c r="DA3" s="1225"/>
      <c r="DB3" s="1423"/>
      <c r="DC3" s="1207"/>
      <c r="DD3" s="1189"/>
      <c r="DE3" s="1190"/>
      <c r="DF3" s="1190"/>
      <c r="DG3" s="1190"/>
      <c r="DH3" s="1190"/>
      <c r="DI3" s="1190"/>
      <c r="DJ3" s="1190"/>
      <c r="DK3" s="1190"/>
      <c r="DL3" s="1190"/>
      <c r="DM3" s="1190"/>
      <c r="DN3" s="1190"/>
      <c r="DO3" s="1190"/>
      <c r="DP3" s="1190"/>
      <c r="DQ3" s="1190"/>
      <c r="DR3" s="1190"/>
      <c r="DS3" s="1190"/>
      <c r="DT3" s="1190"/>
      <c r="DU3" s="1190"/>
      <c r="DV3" s="1190"/>
      <c r="DW3" s="1190"/>
      <c r="DX3" s="1190"/>
      <c r="DY3" s="1190"/>
      <c r="DZ3" s="1190"/>
      <c r="EA3" s="1190"/>
      <c r="EB3" s="1191"/>
    </row>
    <row r="4" spans="1:132" ht="29.25" customHeight="1">
      <c r="A4" s="47"/>
      <c r="B4" s="1448"/>
      <c r="C4" s="1449"/>
      <c r="D4" s="1449"/>
      <c r="E4" s="1450"/>
      <c r="F4" s="726"/>
      <c r="G4" s="727"/>
      <c r="H4" s="736"/>
      <c r="I4" s="737"/>
      <c r="J4" s="737"/>
      <c r="K4" s="737"/>
      <c r="L4" s="737"/>
      <c r="M4" s="737"/>
      <c r="N4" s="737"/>
      <c r="O4" s="737"/>
      <c r="P4" s="737"/>
      <c r="Q4" s="737"/>
      <c r="R4" s="737"/>
      <c r="S4" s="737"/>
      <c r="T4" s="737"/>
      <c r="U4" s="737"/>
      <c r="V4" s="737"/>
      <c r="W4" s="737"/>
      <c r="X4" s="737"/>
      <c r="Y4" s="737"/>
      <c r="Z4" s="737"/>
      <c r="AA4" s="737"/>
      <c r="AB4" s="737"/>
      <c r="AC4" s="737"/>
      <c r="AD4" s="737"/>
      <c r="AE4" s="737"/>
      <c r="AF4" s="737"/>
      <c r="AG4" s="737"/>
      <c r="AH4" s="737"/>
      <c r="AI4" s="737"/>
      <c r="AJ4" s="737"/>
      <c r="AK4" s="737"/>
      <c r="AL4" s="1225"/>
      <c r="AM4" s="1423"/>
      <c r="AN4" s="1207"/>
      <c r="AO4" s="1192" t="s">
        <v>154</v>
      </c>
      <c r="AP4" s="1193"/>
      <c r="AQ4" s="1193"/>
      <c r="AR4" s="1193"/>
      <c r="AS4" s="1193"/>
      <c r="AT4" s="1193"/>
      <c r="AU4" s="1193"/>
      <c r="AV4" s="1194">
        <f>data2!$G$2</f>
        <v>0</v>
      </c>
      <c r="AW4" s="1194"/>
      <c r="AX4" s="1194"/>
      <c r="AY4" s="1194"/>
      <c r="AZ4" s="1194"/>
      <c r="BA4" s="1194"/>
      <c r="BB4" s="1194"/>
      <c r="BC4" s="1194"/>
      <c r="BD4" s="1194"/>
      <c r="BE4" s="1194"/>
      <c r="BF4" s="1194"/>
      <c r="BG4" s="1194"/>
      <c r="BH4" s="1194"/>
      <c r="BI4" s="1194"/>
      <c r="BJ4" s="1194"/>
      <c r="BK4" s="1194"/>
      <c r="BL4" s="1194"/>
      <c r="BM4" s="1195"/>
      <c r="BN4" s="60"/>
      <c r="BO4" s="60"/>
      <c r="BP4" s="47"/>
      <c r="BQ4" s="1448"/>
      <c r="BR4" s="1449"/>
      <c r="BS4" s="1449"/>
      <c r="BT4" s="1450"/>
      <c r="BU4" s="726"/>
      <c r="BV4" s="727"/>
      <c r="BW4" s="736"/>
      <c r="BX4" s="737"/>
      <c r="BY4" s="737"/>
      <c r="BZ4" s="737"/>
      <c r="CA4" s="737"/>
      <c r="CB4" s="737"/>
      <c r="CC4" s="737"/>
      <c r="CD4" s="737"/>
      <c r="CE4" s="737"/>
      <c r="CF4" s="737"/>
      <c r="CG4" s="737"/>
      <c r="CH4" s="737"/>
      <c r="CI4" s="737"/>
      <c r="CJ4" s="737"/>
      <c r="CK4" s="737"/>
      <c r="CL4" s="737"/>
      <c r="CM4" s="737"/>
      <c r="CN4" s="737"/>
      <c r="CO4" s="737"/>
      <c r="CP4" s="737"/>
      <c r="CQ4" s="737"/>
      <c r="CR4" s="737"/>
      <c r="CS4" s="737"/>
      <c r="CT4" s="737"/>
      <c r="CU4" s="737"/>
      <c r="CV4" s="737"/>
      <c r="CW4" s="737"/>
      <c r="CX4" s="737"/>
      <c r="CY4" s="737"/>
      <c r="CZ4" s="737"/>
      <c r="DA4" s="1225"/>
      <c r="DB4" s="1423"/>
      <c r="DC4" s="1207"/>
      <c r="DD4" s="1192" t="s">
        <v>154</v>
      </c>
      <c r="DE4" s="1193"/>
      <c r="DF4" s="1193"/>
      <c r="DG4" s="1193"/>
      <c r="DH4" s="1193"/>
      <c r="DI4" s="1193"/>
      <c r="DJ4" s="1193"/>
      <c r="DK4" s="1194">
        <f>data2!$G$2</f>
        <v>0</v>
      </c>
      <c r="DL4" s="1194"/>
      <c r="DM4" s="1194"/>
      <c r="DN4" s="1194"/>
      <c r="DO4" s="1194"/>
      <c r="DP4" s="1194"/>
      <c r="DQ4" s="1194"/>
      <c r="DR4" s="1194"/>
      <c r="DS4" s="1194"/>
      <c r="DT4" s="1194"/>
      <c r="DU4" s="1194"/>
      <c r="DV4" s="1194"/>
      <c r="DW4" s="1194"/>
      <c r="DX4" s="1194"/>
      <c r="DY4" s="1194"/>
      <c r="DZ4" s="1194"/>
      <c r="EA4" s="1194"/>
      <c r="EB4" s="1195"/>
    </row>
    <row r="5" spans="1:132" ht="17.25" customHeight="1">
      <c r="A5" s="47"/>
      <c r="B5" s="1448"/>
      <c r="C5" s="1449"/>
      <c r="D5" s="1449"/>
      <c r="E5" s="1450"/>
      <c r="F5" s="726"/>
      <c r="G5" s="727"/>
      <c r="H5" s="736"/>
      <c r="I5" s="737"/>
      <c r="J5" s="737"/>
      <c r="K5" s="737"/>
      <c r="L5" s="737"/>
      <c r="M5" s="737"/>
      <c r="N5" s="737"/>
      <c r="O5" s="737"/>
      <c r="P5" s="737"/>
      <c r="Q5" s="737"/>
      <c r="R5" s="737"/>
      <c r="S5" s="737"/>
      <c r="T5" s="737"/>
      <c r="U5" s="737"/>
      <c r="V5" s="737"/>
      <c r="W5" s="737"/>
      <c r="X5" s="737"/>
      <c r="Y5" s="737"/>
      <c r="Z5" s="737"/>
      <c r="AA5" s="737"/>
      <c r="AB5" s="737"/>
      <c r="AC5" s="737"/>
      <c r="AD5" s="737"/>
      <c r="AE5" s="737"/>
      <c r="AF5" s="737"/>
      <c r="AG5" s="737"/>
      <c r="AH5" s="737"/>
      <c r="AI5" s="737"/>
      <c r="AJ5" s="737"/>
      <c r="AK5" s="737"/>
      <c r="AL5" s="1225"/>
      <c r="AM5" s="1423"/>
      <c r="AN5" s="1207"/>
      <c r="AO5" s="1174" t="s">
        <v>135</v>
      </c>
      <c r="AP5" s="1175"/>
      <c r="AQ5" s="312" t="s">
        <v>172</v>
      </c>
      <c r="AR5" s="313"/>
      <c r="AS5" s="313"/>
      <c r="AT5" s="313"/>
      <c r="AU5" s="1178">
        <f>data2!$C$2</f>
        <v>0</v>
      </c>
      <c r="AV5" s="1178"/>
      <c r="AW5" s="1178"/>
      <c r="AX5" s="1178"/>
      <c r="AY5" s="1178"/>
      <c r="AZ5" s="1178"/>
      <c r="BA5" s="1178"/>
      <c r="BB5" s="1178"/>
      <c r="BC5" s="1178"/>
      <c r="BD5" s="1172">
        <f>data2!$D$2</f>
        <v>0</v>
      </c>
      <c r="BE5" s="1172"/>
      <c r="BF5" s="1172"/>
      <c r="BG5" s="1172"/>
      <c r="BH5" s="1172"/>
      <c r="BI5" s="1172"/>
      <c r="BJ5" s="1172"/>
      <c r="BK5" s="1172"/>
      <c r="BL5" s="1172"/>
      <c r="BM5" s="1173"/>
      <c r="BN5" s="60"/>
      <c r="BO5" s="60"/>
      <c r="BP5" s="47"/>
      <c r="BQ5" s="1448"/>
      <c r="BR5" s="1449"/>
      <c r="BS5" s="1449"/>
      <c r="BT5" s="1450"/>
      <c r="BU5" s="726"/>
      <c r="BV5" s="727"/>
      <c r="BW5" s="736"/>
      <c r="BX5" s="737"/>
      <c r="BY5" s="737"/>
      <c r="BZ5" s="737"/>
      <c r="CA5" s="737"/>
      <c r="CB5" s="737"/>
      <c r="CC5" s="737"/>
      <c r="CD5" s="737"/>
      <c r="CE5" s="737"/>
      <c r="CF5" s="737"/>
      <c r="CG5" s="737"/>
      <c r="CH5" s="737"/>
      <c r="CI5" s="737"/>
      <c r="CJ5" s="737"/>
      <c r="CK5" s="737"/>
      <c r="CL5" s="737"/>
      <c r="CM5" s="737"/>
      <c r="CN5" s="737"/>
      <c r="CO5" s="737"/>
      <c r="CP5" s="737"/>
      <c r="CQ5" s="737"/>
      <c r="CR5" s="737"/>
      <c r="CS5" s="737"/>
      <c r="CT5" s="737"/>
      <c r="CU5" s="737"/>
      <c r="CV5" s="737"/>
      <c r="CW5" s="737"/>
      <c r="CX5" s="737"/>
      <c r="CY5" s="737"/>
      <c r="CZ5" s="737"/>
      <c r="DA5" s="1225"/>
      <c r="DB5" s="1423"/>
      <c r="DC5" s="1207"/>
      <c r="DD5" s="1174" t="s">
        <v>135</v>
      </c>
      <c r="DE5" s="1175"/>
      <c r="DF5" s="312" t="s">
        <v>136</v>
      </c>
      <c r="DG5" s="313"/>
      <c r="DH5" s="313"/>
      <c r="DI5" s="313"/>
      <c r="DJ5" s="1178">
        <f>data2!$C$2</f>
        <v>0</v>
      </c>
      <c r="DK5" s="1178"/>
      <c r="DL5" s="1178"/>
      <c r="DM5" s="1178"/>
      <c r="DN5" s="1178"/>
      <c r="DO5" s="1178"/>
      <c r="DP5" s="1178"/>
      <c r="DQ5" s="1178"/>
      <c r="DR5" s="1178"/>
      <c r="DS5" s="1172">
        <f>data2!$D$2</f>
        <v>0</v>
      </c>
      <c r="DT5" s="1172"/>
      <c r="DU5" s="1172"/>
      <c r="DV5" s="1172"/>
      <c r="DW5" s="1172"/>
      <c r="DX5" s="1172"/>
      <c r="DY5" s="1172"/>
      <c r="DZ5" s="1172"/>
      <c r="EA5" s="1172"/>
      <c r="EB5" s="1173"/>
    </row>
    <row r="6" spans="1:132" ht="30" customHeight="1">
      <c r="A6" s="47"/>
      <c r="B6" s="1451"/>
      <c r="C6" s="1452"/>
      <c r="D6" s="1452"/>
      <c r="E6" s="1453"/>
      <c r="F6" s="726"/>
      <c r="G6" s="727"/>
      <c r="H6" s="738"/>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39"/>
      <c r="AL6" s="1226"/>
      <c r="AM6" s="1423"/>
      <c r="AN6" s="1207"/>
      <c r="AO6" s="1176"/>
      <c r="AP6" s="1177"/>
      <c r="AQ6" s="314"/>
      <c r="AR6" s="314"/>
      <c r="AS6" s="314"/>
      <c r="AT6" s="1179">
        <f>data2!$E$2</f>
        <v>0</v>
      </c>
      <c r="AU6" s="1179"/>
      <c r="AV6" s="1179"/>
      <c r="AW6" s="1179"/>
      <c r="AX6" s="1179"/>
      <c r="AY6" s="1179"/>
      <c r="AZ6" s="1179"/>
      <c r="BA6" s="1179"/>
      <c r="BB6" s="1179"/>
      <c r="BC6" s="1179"/>
      <c r="BD6" s="1180">
        <f>data2!$F$2</f>
        <v>0</v>
      </c>
      <c r="BE6" s="1180"/>
      <c r="BF6" s="1180"/>
      <c r="BG6" s="1180"/>
      <c r="BH6" s="1180"/>
      <c r="BI6" s="1180"/>
      <c r="BJ6" s="1180"/>
      <c r="BK6" s="1180"/>
      <c r="BL6" s="1180"/>
      <c r="BM6" s="1181"/>
      <c r="BN6" s="60"/>
      <c r="BO6" s="60"/>
      <c r="BP6" s="47"/>
      <c r="BQ6" s="1451"/>
      <c r="BR6" s="1452"/>
      <c r="BS6" s="1452"/>
      <c r="BT6" s="1453"/>
      <c r="BU6" s="726"/>
      <c r="BV6" s="727"/>
      <c r="BW6" s="738"/>
      <c r="BX6" s="739"/>
      <c r="BY6" s="739"/>
      <c r="BZ6" s="739"/>
      <c r="CA6" s="739"/>
      <c r="CB6" s="739"/>
      <c r="CC6" s="739"/>
      <c r="CD6" s="739"/>
      <c r="CE6" s="739"/>
      <c r="CF6" s="739"/>
      <c r="CG6" s="739"/>
      <c r="CH6" s="739"/>
      <c r="CI6" s="739"/>
      <c r="CJ6" s="739"/>
      <c r="CK6" s="739"/>
      <c r="CL6" s="739"/>
      <c r="CM6" s="739"/>
      <c r="CN6" s="739"/>
      <c r="CO6" s="739"/>
      <c r="CP6" s="739"/>
      <c r="CQ6" s="739"/>
      <c r="CR6" s="739"/>
      <c r="CS6" s="739"/>
      <c r="CT6" s="739"/>
      <c r="CU6" s="739"/>
      <c r="CV6" s="739"/>
      <c r="CW6" s="739"/>
      <c r="CX6" s="739"/>
      <c r="CY6" s="739"/>
      <c r="CZ6" s="739"/>
      <c r="DA6" s="1226"/>
      <c r="DB6" s="1423"/>
      <c r="DC6" s="1207"/>
      <c r="DD6" s="1176"/>
      <c r="DE6" s="1177"/>
      <c r="DF6" s="314"/>
      <c r="DG6" s="314"/>
      <c r="DH6" s="314"/>
      <c r="DI6" s="1179">
        <f>data2!$E$2</f>
        <v>0</v>
      </c>
      <c r="DJ6" s="1179"/>
      <c r="DK6" s="1179"/>
      <c r="DL6" s="1179"/>
      <c r="DM6" s="1179"/>
      <c r="DN6" s="1179"/>
      <c r="DO6" s="1179"/>
      <c r="DP6" s="1179"/>
      <c r="DQ6" s="1179"/>
      <c r="DR6" s="1179"/>
      <c r="DS6" s="1180">
        <f>data2!$F$2</f>
        <v>0</v>
      </c>
      <c r="DT6" s="1180"/>
      <c r="DU6" s="1180"/>
      <c r="DV6" s="1180"/>
      <c r="DW6" s="1180"/>
      <c r="DX6" s="1180"/>
      <c r="DY6" s="1180"/>
      <c r="DZ6" s="1180"/>
      <c r="EA6" s="1180"/>
      <c r="EB6" s="1181"/>
    </row>
    <row r="7" spans="1:132" ht="24" customHeight="1">
      <c r="A7" s="47"/>
      <c r="B7" s="1454" t="s">
        <v>93</v>
      </c>
      <c r="C7" s="1455"/>
      <c r="D7" s="1455"/>
      <c r="E7" s="1455"/>
      <c r="F7" s="1455"/>
      <c r="G7" s="1455"/>
      <c r="H7" s="1455"/>
      <c r="I7" s="1455"/>
      <c r="J7" s="1455"/>
      <c r="K7" s="1455"/>
      <c r="L7" s="1455"/>
      <c r="M7" s="1456"/>
      <c r="N7" s="1454" t="s">
        <v>94</v>
      </c>
      <c r="O7" s="1455"/>
      <c r="P7" s="1455"/>
      <c r="Q7" s="1455"/>
      <c r="R7" s="1455"/>
      <c r="S7" s="1455"/>
      <c r="T7" s="1455"/>
      <c r="U7" s="1455"/>
      <c r="V7" s="1455"/>
      <c r="W7" s="1455"/>
      <c r="X7" s="1455"/>
      <c r="Y7" s="1455"/>
      <c r="Z7" s="1456"/>
      <c r="AA7" s="1013" t="s">
        <v>596</v>
      </c>
      <c r="AB7" s="1014"/>
      <c r="AC7" s="1014"/>
      <c r="AD7" s="1014"/>
      <c r="AE7" s="1014"/>
      <c r="AF7" s="1014"/>
      <c r="AG7" s="1014"/>
      <c r="AH7" s="1014"/>
      <c r="AI7" s="1014"/>
      <c r="AJ7" s="1014"/>
      <c r="AK7" s="1014"/>
      <c r="AL7" s="1014"/>
      <c r="AM7" s="1015"/>
      <c r="AN7" s="1454" t="s">
        <v>53</v>
      </c>
      <c r="AO7" s="1455"/>
      <c r="AP7" s="1455"/>
      <c r="AQ7" s="1455"/>
      <c r="AR7" s="1455"/>
      <c r="AS7" s="1455"/>
      <c r="AT7" s="1455"/>
      <c r="AU7" s="1455"/>
      <c r="AV7" s="1455"/>
      <c r="AW7" s="1455"/>
      <c r="AX7" s="1455"/>
      <c r="AY7" s="1455"/>
      <c r="AZ7" s="1456"/>
      <c r="BA7" s="1454" t="s">
        <v>96</v>
      </c>
      <c r="BB7" s="1455"/>
      <c r="BC7" s="1455"/>
      <c r="BD7" s="1455"/>
      <c r="BE7" s="1455"/>
      <c r="BF7" s="1455"/>
      <c r="BG7" s="1455"/>
      <c r="BH7" s="1455"/>
      <c r="BI7" s="1455"/>
      <c r="BJ7" s="1455"/>
      <c r="BK7" s="1455"/>
      <c r="BL7" s="1455"/>
      <c r="BM7" s="1456"/>
      <c r="BN7" s="316"/>
      <c r="BO7" s="316"/>
      <c r="BP7" s="47"/>
      <c r="BQ7" s="1454" t="s">
        <v>93</v>
      </c>
      <c r="BR7" s="1455"/>
      <c r="BS7" s="1455"/>
      <c r="BT7" s="1455"/>
      <c r="BU7" s="1455"/>
      <c r="BV7" s="1455"/>
      <c r="BW7" s="1455"/>
      <c r="BX7" s="1455"/>
      <c r="BY7" s="1455"/>
      <c r="BZ7" s="1455"/>
      <c r="CA7" s="1455"/>
      <c r="CB7" s="1456"/>
      <c r="CC7" s="1454" t="s">
        <v>94</v>
      </c>
      <c r="CD7" s="1455"/>
      <c r="CE7" s="1455"/>
      <c r="CF7" s="1455"/>
      <c r="CG7" s="1455"/>
      <c r="CH7" s="1455"/>
      <c r="CI7" s="1455"/>
      <c r="CJ7" s="1455"/>
      <c r="CK7" s="1455"/>
      <c r="CL7" s="1455"/>
      <c r="CM7" s="1455"/>
      <c r="CN7" s="1455"/>
      <c r="CO7" s="1456"/>
      <c r="CP7" s="1013" t="s">
        <v>596</v>
      </c>
      <c r="CQ7" s="1014"/>
      <c r="CR7" s="1014"/>
      <c r="CS7" s="1014"/>
      <c r="CT7" s="1014"/>
      <c r="CU7" s="1014"/>
      <c r="CV7" s="1014"/>
      <c r="CW7" s="1014"/>
      <c r="CX7" s="1014"/>
      <c r="CY7" s="1014"/>
      <c r="CZ7" s="1014"/>
      <c r="DA7" s="1014"/>
      <c r="DB7" s="1015"/>
      <c r="DC7" s="1454" t="s">
        <v>53</v>
      </c>
      <c r="DD7" s="1455"/>
      <c r="DE7" s="1455"/>
      <c r="DF7" s="1455"/>
      <c r="DG7" s="1455"/>
      <c r="DH7" s="1455"/>
      <c r="DI7" s="1455"/>
      <c r="DJ7" s="1455"/>
      <c r="DK7" s="1455"/>
      <c r="DL7" s="1455"/>
      <c r="DM7" s="1455"/>
      <c r="DN7" s="1455"/>
      <c r="DO7" s="1456"/>
      <c r="DP7" s="1454" t="s">
        <v>96</v>
      </c>
      <c r="DQ7" s="1455"/>
      <c r="DR7" s="1455"/>
      <c r="DS7" s="1455"/>
      <c r="DT7" s="1455"/>
      <c r="DU7" s="1455"/>
      <c r="DV7" s="1455"/>
      <c r="DW7" s="1455"/>
      <c r="DX7" s="1455"/>
      <c r="DY7" s="1455"/>
      <c r="DZ7" s="1455"/>
      <c r="EA7" s="1455"/>
      <c r="EB7" s="1456"/>
    </row>
    <row r="8" spans="1:132" ht="19.5" customHeight="1">
      <c r="A8" s="47"/>
      <c r="B8" s="1169" t="str">
        <f>data2!$R$2</f>
        <v>給料</v>
      </c>
      <c r="C8" s="1170"/>
      <c r="D8" s="1170"/>
      <c r="E8" s="1170"/>
      <c r="F8" s="1170"/>
      <c r="G8" s="1170"/>
      <c r="H8" s="1170"/>
      <c r="I8" s="1170"/>
      <c r="J8" s="1170"/>
      <c r="K8" s="1170"/>
      <c r="L8" s="1170"/>
      <c r="M8" s="1171"/>
      <c r="N8" s="63" t="s">
        <v>54</v>
      </c>
      <c r="O8" s="64"/>
      <c r="P8" s="64"/>
      <c r="Q8" s="64"/>
      <c r="R8" s="64"/>
      <c r="S8" s="64"/>
      <c r="T8" s="64"/>
      <c r="U8" s="64"/>
      <c r="V8" s="64"/>
      <c r="W8" s="64"/>
      <c r="X8" s="64"/>
      <c r="Y8" s="64"/>
      <c r="Z8" s="65" t="s">
        <v>0</v>
      </c>
      <c r="AA8" s="66"/>
      <c r="AB8" s="64"/>
      <c r="AC8" s="64"/>
      <c r="AD8" s="64"/>
      <c r="AE8" s="64"/>
      <c r="AF8" s="64"/>
      <c r="AG8" s="64"/>
      <c r="AH8" s="64"/>
      <c r="AI8" s="64"/>
      <c r="AJ8" s="64"/>
      <c r="AK8" s="64"/>
      <c r="AL8" s="64"/>
      <c r="AM8" s="65" t="s">
        <v>0</v>
      </c>
      <c r="AN8" s="67"/>
      <c r="AO8" s="68"/>
      <c r="AP8" s="68"/>
      <c r="AQ8" s="68"/>
      <c r="AR8" s="68"/>
      <c r="AS8" s="68"/>
      <c r="AT8" s="68"/>
      <c r="AU8" s="68"/>
      <c r="AV8" s="68"/>
      <c r="AW8" s="68"/>
      <c r="AX8" s="68"/>
      <c r="AY8" s="68"/>
      <c r="AZ8" s="65" t="s">
        <v>0</v>
      </c>
      <c r="BA8" s="63" t="s">
        <v>54</v>
      </c>
      <c r="BB8" s="68"/>
      <c r="BC8" s="68"/>
      <c r="BD8" s="68"/>
      <c r="BE8" s="68"/>
      <c r="BF8" s="68"/>
      <c r="BG8" s="68"/>
      <c r="BH8" s="68"/>
      <c r="BI8" s="68"/>
      <c r="BJ8" s="68"/>
      <c r="BK8" s="68"/>
      <c r="BL8" s="68"/>
      <c r="BM8" s="65" t="s">
        <v>0</v>
      </c>
      <c r="BN8" s="317"/>
      <c r="BO8" s="317"/>
      <c r="BP8" s="47"/>
      <c r="BQ8" s="1169" t="str">
        <f>data2!$R$2</f>
        <v>給料</v>
      </c>
      <c r="BR8" s="1170"/>
      <c r="BS8" s="1170"/>
      <c r="BT8" s="1170"/>
      <c r="BU8" s="1170"/>
      <c r="BV8" s="1170"/>
      <c r="BW8" s="1170"/>
      <c r="BX8" s="1170"/>
      <c r="BY8" s="1170"/>
      <c r="BZ8" s="1170"/>
      <c r="CA8" s="1170"/>
      <c r="CB8" s="1171"/>
      <c r="CC8" s="63" t="s">
        <v>54</v>
      </c>
      <c r="CD8" s="64"/>
      <c r="CE8" s="64"/>
      <c r="CF8" s="64"/>
      <c r="CG8" s="64"/>
      <c r="CH8" s="64"/>
      <c r="CI8" s="64"/>
      <c r="CJ8" s="64"/>
      <c r="CK8" s="64"/>
      <c r="CL8" s="64"/>
      <c r="CM8" s="64"/>
      <c r="CN8" s="64"/>
      <c r="CO8" s="65" t="s">
        <v>0</v>
      </c>
      <c r="CP8" s="66"/>
      <c r="CQ8" s="64"/>
      <c r="CR8" s="64"/>
      <c r="CS8" s="64"/>
      <c r="CT8" s="64"/>
      <c r="CU8" s="64"/>
      <c r="CV8" s="64"/>
      <c r="CW8" s="64"/>
      <c r="CX8" s="64"/>
      <c r="CY8" s="64"/>
      <c r="CZ8" s="64"/>
      <c r="DA8" s="64"/>
      <c r="DB8" s="65" t="s">
        <v>0</v>
      </c>
      <c r="DC8" s="67"/>
      <c r="DD8" s="68"/>
      <c r="DE8" s="68"/>
      <c r="DF8" s="68"/>
      <c r="DG8" s="68"/>
      <c r="DH8" s="68"/>
      <c r="DI8" s="68"/>
      <c r="DJ8" s="68"/>
      <c r="DK8" s="68"/>
      <c r="DL8" s="68"/>
      <c r="DM8" s="68"/>
      <c r="DN8" s="68"/>
      <c r="DO8" s="65" t="s">
        <v>0</v>
      </c>
      <c r="DP8" s="63" t="s">
        <v>54</v>
      </c>
      <c r="DQ8" s="68"/>
      <c r="DR8" s="68"/>
      <c r="DS8" s="68"/>
      <c r="DT8" s="68"/>
      <c r="DU8" s="68"/>
      <c r="DV8" s="68"/>
      <c r="DW8" s="68"/>
      <c r="DX8" s="68"/>
      <c r="DY8" s="68"/>
      <c r="DZ8" s="68"/>
      <c r="EA8" s="68"/>
      <c r="EB8" s="65" t="s">
        <v>0</v>
      </c>
    </row>
    <row r="9" spans="1:132" ht="28.5" customHeight="1">
      <c r="A9" s="47"/>
      <c r="B9" s="851"/>
      <c r="C9" s="852"/>
      <c r="D9" s="852"/>
      <c r="E9" s="852"/>
      <c r="F9" s="852"/>
      <c r="G9" s="852"/>
      <c r="H9" s="852"/>
      <c r="I9" s="852"/>
      <c r="J9" s="852"/>
      <c r="K9" s="852"/>
      <c r="L9" s="852"/>
      <c r="M9" s="853"/>
      <c r="N9" s="730">
        <f>data5!$D$2</f>
        <v>0</v>
      </c>
      <c r="O9" s="731"/>
      <c r="P9" s="731"/>
      <c r="Q9" s="731"/>
      <c r="R9" s="731"/>
      <c r="S9" s="731"/>
      <c r="T9" s="731"/>
      <c r="U9" s="731"/>
      <c r="V9" s="731"/>
      <c r="W9" s="731"/>
      <c r="X9" s="731"/>
      <c r="Y9" s="731"/>
      <c r="Z9" s="732"/>
      <c r="AA9" s="733">
        <f>IF(data2!$B$2="要",data5!$AD$2,"")</f>
        <v>0</v>
      </c>
      <c r="AB9" s="734"/>
      <c r="AC9" s="734"/>
      <c r="AD9" s="734"/>
      <c r="AE9" s="734"/>
      <c r="AF9" s="734"/>
      <c r="AG9" s="734"/>
      <c r="AH9" s="734"/>
      <c r="AI9" s="734"/>
      <c r="AJ9" s="734"/>
      <c r="AK9" s="734"/>
      <c r="AL9" s="734"/>
      <c r="AM9" s="735"/>
      <c r="AN9" s="730">
        <f>IF(data2!$B$2="要",data5!$Q$2,"")</f>
        <v>1040000</v>
      </c>
      <c r="AO9" s="731"/>
      <c r="AP9" s="731"/>
      <c r="AQ9" s="731"/>
      <c r="AR9" s="731"/>
      <c r="AS9" s="731"/>
      <c r="AT9" s="731"/>
      <c r="AU9" s="731"/>
      <c r="AV9" s="731"/>
      <c r="AW9" s="731"/>
      <c r="AX9" s="731"/>
      <c r="AY9" s="731"/>
      <c r="AZ9" s="732"/>
      <c r="BA9" s="730" t="str">
        <f>IF(ライセンス2!$D$8="ok",IF(IF(data2!$B$2="否",data5!$U$2,data5!$Y$2)=0,"0",IF(data2!$B$2="否",data5!$U$2,data5!$Y$2)),"SAMPLE")</f>
        <v>SAMPLE</v>
      </c>
      <c r="BB9" s="731"/>
      <c r="BC9" s="731"/>
      <c r="BD9" s="731"/>
      <c r="BE9" s="731"/>
      <c r="BF9" s="731"/>
      <c r="BG9" s="731"/>
      <c r="BH9" s="731"/>
      <c r="BI9" s="731"/>
      <c r="BJ9" s="731"/>
      <c r="BK9" s="731"/>
      <c r="BL9" s="731"/>
      <c r="BM9" s="732"/>
      <c r="BN9" s="318"/>
      <c r="BO9" s="318"/>
      <c r="BP9" s="47"/>
      <c r="BQ9" s="851"/>
      <c r="BR9" s="852"/>
      <c r="BS9" s="852"/>
      <c r="BT9" s="852"/>
      <c r="BU9" s="852"/>
      <c r="BV9" s="852"/>
      <c r="BW9" s="852"/>
      <c r="BX9" s="852"/>
      <c r="BY9" s="852"/>
      <c r="BZ9" s="852"/>
      <c r="CA9" s="852"/>
      <c r="CB9" s="853"/>
      <c r="CC9" s="730">
        <f>data5!$D$2</f>
        <v>0</v>
      </c>
      <c r="CD9" s="731"/>
      <c r="CE9" s="731"/>
      <c r="CF9" s="731"/>
      <c r="CG9" s="731"/>
      <c r="CH9" s="731"/>
      <c r="CI9" s="731"/>
      <c r="CJ9" s="731"/>
      <c r="CK9" s="731"/>
      <c r="CL9" s="731"/>
      <c r="CM9" s="731"/>
      <c r="CN9" s="731"/>
      <c r="CO9" s="732"/>
      <c r="CP9" s="733">
        <f>IF(data2!$B$2="要",data5!$AD$2,"")</f>
        <v>0</v>
      </c>
      <c r="CQ9" s="734"/>
      <c r="CR9" s="734"/>
      <c r="CS9" s="734"/>
      <c r="CT9" s="734"/>
      <c r="CU9" s="734"/>
      <c r="CV9" s="734"/>
      <c r="CW9" s="734"/>
      <c r="CX9" s="734"/>
      <c r="CY9" s="734"/>
      <c r="CZ9" s="734"/>
      <c r="DA9" s="734"/>
      <c r="DB9" s="735"/>
      <c r="DC9" s="730">
        <f>IF(data2!$B$2="要",data5!$Q$2,"")</f>
        <v>1040000</v>
      </c>
      <c r="DD9" s="731"/>
      <c r="DE9" s="731"/>
      <c r="DF9" s="731"/>
      <c r="DG9" s="731"/>
      <c r="DH9" s="731"/>
      <c r="DI9" s="731"/>
      <c r="DJ9" s="731"/>
      <c r="DK9" s="731"/>
      <c r="DL9" s="731"/>
      <c r="DM9" s="731"/>
      <c r="DN9" s="731"/>
      <c r="DO9" s="732"/>
      <c r="DP9" s="730" t="str">
        <f>IF(ライセンス2!$D$8="ok",IF(IF(data2!$B$2="否",data5!$U$2,data5!$Y$2)=0,"0",IF(data2!$B$2="否",data5!$U$2,data5!$Y$2)),"SAMPLE")</f>
        <v>SAMPLE</v>
      </c>
      <c r="DQ9" s="731"/>
      <c r="DR9" s="731"/>
      <c r="DS9" s="731"/>
      <c r="DT9" s="731"/>
      <c r="DU9" s="731"/>
      <c r="DV9" s="731"/>
      <c r="DW9" s="731"/>
      <c r="DX9" s="731"/>
      <c r="DY9" s="731"/>
      <c r="DZ9" s="731"/>
      <c r="EA9" s="731"/>
      <c r="EB9" s="732"/>
    </row>
    <row r="10" spans="1:132" ht="19.5" customHeight="1">
      <c r="A10" s="47"/>
      <c r="B10" s="1242" t="s">
        <v>585</v>
      </c>
      <c r="C10" s="1243"/>
      <c r="D10" s="1243"/>
      <c r="E10" s="1243"/>
      <c r="F10" s="1243"/>
      <c r="G10" s="1243"/>
      <c r="H10" s="1243"/>
      <c r="I10" s="1243"/>
      <c r="J10" s="1243"/>
      <c r="K10" s="807" t="s">
        <v>590</v>
      </c>
      <c r="L10" s="808"/>
      <c r="M10" s="808"/>
      <c r="N10" s="808"/>
      <c r="O10" s="808"/>
      <c r="P10" s="808"/>
      <c r="Q10" s="808"/>
      <c r="R10" s="808"/>
      <c r="S10" s="809"/>
      <c r="T10" s="816" t="s">
        <v>70</v>
      </c>
      <c r="U10" s="817"/>
      <c r="V10" s="817"/>
      <c r="W10" s="817"/>
      <c r="X10" s="817"/>
      <c r="Y10" s="817"/>
      <c r="Z10" s="817"/>
      <c r="AA10" s="817"/>
      <c r="AB10" s="817"/>
      <c r="AC10" s="817"/>
      <c r="AD10" s="817"/>
      <c r="AE10" s="817"/>
      <c r="AF10" s="817"/>
      <c r="AG10" s="817"/>
      <c r="AH10" s="817"/>
      <c r="AI10" s="817"/>
      <c r="AJ10" s="817"/>
      <c r="AK10" s="817"/>
      <c r="AL10" s="817"/>
      <c r="AM10" s="817"/>
      <c r="AN10" s="817"/>
      <c r="AO10" s="817"/>
      <c r="AP10" s="817"/>
      <c r="AQ10" s="817"/>
      <c r="AR10" s="817"/>
      <c r="AS10" s="817"/>
      <c r="AT10" s="818"/>
      <c r="AU10" s="754" t="s">
        <v>121</v>
      </c>
      <c r="AV10" s="754"/>
      <c r="AW10" s="754"/>
      <c r="AX10" s="754"/>
      <c r="AY10" s="755" t="s">
        <v>155</v>
      </c>
      <c r="AZ10" s="756"/>
      <c r="BA10" s="756"/>
      <c r="BB10" s="756"/>
      <c r="BC10" s="756"/>
      <c r="BD10" s="756"/>
      <c r="BE10" s="756"/>
      <c r="BF10" s="756"/>
      <c r="BG10" s="756"/>
      <c r="BH10" s="756"/>
      <c r="BI10" s="757"/>
      <c r="BJ10" s="1162" t="s">
        <v>120</v>
      </c>
      <c r="BK10" s="1162"/>
      <c r="BL10" s="1162"/>
      <c r="BM10" s="1163"/>
      <c r="BQ10" s="1242" t="s">
        <v>585</v>
      </c>
      <c r="BR10" s="1243"/>
      <c r="BS10" s="1243"/>
      <c r="BT10" s="1243"/>
      <c r="BU10" s="1243"/>
      <c r="BV10" s="1243"/>
      <c r="BW10" s="1243"/>
      <c r="BX10" s="1243"/>
      <c r="BY10" s="1243"/>
      <c r="BZ10" s="807" t="s">
        <v>590</v>
      </c>
      <c r="CA10" s="808"/>
      <c r="CB10" s="808"/>
      <c r="CC10" s="808"/>
      <c r="CD10" s="808"/>
      <c r="CE10" s="808"/>
      <c r="CF10" s="808"/>
      <c r="CG10" s="808"/>
      <c r="CH10" s="809"/>
      <c r="CI10" s="816" t="s">
        <v>70</v>
      </c>
      <c r="CJ10" s="817"/>
      <c r="CK10" s="817"/>
      <c r="CL10" s="817"/>
      <c r="CM10" s="817"/>
      <c r="CN10" s="817"/>
      <c r="CO10" s="817"/>
      <c r="CP10" s="817"/>
      <c r="CQ10" s="817"/>
      <c r="CR10" s="817"/>
      <c r="CS10" s="817"/>
      <c r="CT10" s="817"/>
      <c r="CU10" s="817"/>
      <c r="CV10" s="817"/>
      <c r="CW10" s="817"/>
      <c r="CX10" s="817"/>
      <c r="CY10" s="817"/>
      <c r="CZ10" s="817"/>
      <c r="DA10" s="817"/>
      <c r="DB10" s="817"/>
      <c r="DC10" s="817"/>
      <c r="DD10" s="817"/>
      <c r="DE10" s="817"/>
      <c r="DF10" s="817"/>
      <c r="DG10" s="817"/>
      <c r="DH10" s="817"/>
      <c r="DI10" s="818"/>
      <c r="DJ10" s="754" t="s">
        <v>121</v>
      </c>
      <c r="DK10" s="754"/>
      <c r="DL10" s="754"/>
      <c r="DM10" s="754"/>
      <c r="DN10" s="755" t="s">
        <v>155</v>
      </c>
      <c r="DO10" s="756"/>
      <c r="DP10" s="756"/>
      <c r="DQ10" s="756"/>
      <c r="DR10" s="756"/>
      <c r="DS10" s="756"/>
      <c r="DT10" s="756"/>
      <c r="DU10" s="756"/>
      <c r="DV10" s="756"/>
      <c r="DW10" s="756"/>
      <c r="DX10" s="757"/>
      <c r="DY10" s="1162" t="s">
        <v>120</v>
      </c>
      <c r="DZ10" s="1162"/>
      <c r="EA10" s="1162"/>
      <c r="EB10" s="1163"/>
    </row>
    <row r="11" spans="1:132" ht="13.5" customHeight="1">
      <c r="A11" s="47"/>
      <c r="B11" s="748" t="s">
        <v>153</v>
      </c>
      <c r="C11" s="749"/>
      <c r="D11" s="749"/>
      <c r="E11" s="749"/>
      <c r="F11" s="749"/>
      <c r="G11" s="749"/>
      <c r="H11" s="765" t="s">
        <v>4</v>
      </c>
      <c r="I11" s="765"/>
      <c r="J11" s="765"/>
      <c r="K11" s="810"/>
      <c r="L11" s="811"/>
      <c r="M11" s="811"/>
      <c r="N11" s="811"/>
      <c r="O11" s="811"/>
      <c r="P11" s="811"/>
      <c r="Q11" s="811"/>
      <c r="R11" s="811"/>
      <c r="S11" s="812"/>
      <c r="T11" s="766" t="s">
        <v>586</v>
      </c>
      <c r="U11" s="767"/>
      <c r="V11" s="767"/>
      <c r="W11" s="767"/>
      <c r="X11" s="767"/>
      <c r="Y11" s="767"/>
      <c r="Z11" s="767"/>
      <c r="AA11" s="767"/>
      <c r="AB11" s="767"/>
      <c r="AC11" s="767"/>
      <c r="AD11" s="767"/>
      <c r="AE11" s="767"/>
      <c r="AF11" s="767"/>
      <c r="AG11" s="767"/>
      <c r="AH11" s="767"/>
      <c r="AI11" s="767"/>
      <c r="AJ11" s="767"/>
      <c r="AK11" s="767"/>
      <c r="AL11" s="767"/>
      <c r="AM11" s="767"/>
      <c r="AN11" s="767"/>
      <c r="AO11" s="767"/>
      <c r="AP11" s="767"/>
      <c r="AQ11" s="767"/>
      <c r="AR11" s="767"/>
      <c r="AS11" s="767"/>
      <c r="AT11" s="768"/>
      <c r="AU11" s="754"/>
      <c r="AV11" s="754"/>
      <c r="AW11" s="754"/>
      <c r="AX11" s="754"/>
      <c r="AY11" s="758"/>
      <c r="AZ11" s="759"/>
      <c r="BA11" s="759"/>
      <c r="BB11" s="759"/>
      <c r="BC11" s="759"/>
      <c r="BD11" s="759"/>
      <c r="BE11" s="759"/>
      <c r="BF11" s="759"/>
      <c r="BG11" s="759"/>
      <c r="BH11" s="759"/>
      <c r="BI11" s="760"/>
      <c r="BJ11" s="1164"/>
      <c r="BK11" s="1164"/>
      <c r="BL11" s="1164"/>
      <c r="BM11" s="1165"/>
      <c r="BQ11" s="748" t="s">
        <v>153</v>
      </c>
      <c r="BR11" s="749"/>
      <c r="BS11" s="749"/>
      <c r="BT11" s="749"/>
      <c r="BU11" s="749"/>
      <c r="BV11" s="749"/>
      <c r="BW11" s="765" t="s">
        <v>4</v>
      </c>
      <c r="BX11" s="765"/>
      <c r="BY11" s="765"/>
      <c r="BZ11" s="810"/>
      <c r="CA11" s="811"/>
      <c r="CB11" s="811"/>
      <c r="CC11" s="811"/>
      <c r="CD11" s="811"/>
      <c r="CE11" s="811"/>
      <c r="CF11" s="811"/>
      <c r="CG11" s="811"/>
      <c r="CH11" s="812"/>
      <c r="CI11" s="766" t="s">
        <v>586</v>
      </c>
      <c r="CJ11" s="767"/>
      <c r="CK11" s="767"/>
      <c r="CL11" s="767"/>
      <c r="CM11" s="767"/>
      <c r="CN11" s="767"/>
      <c r="CO11" s="767"/>
      <c r="CP11" s="767"/>
      <c r="CQ11" s="767"/>
      <c r="CR11" s="767"/>
      <c r="CS11" s="767"/>
      <c r="CT11" s="767"/>
      <c r="CU11" s="767"/>
      <c r="CV11" s="767"/>
      <c r="CW11" s="767"/>
      <c r="CX11" s="767"/>
      <c r="CY11" s="767"/>
      <c r="CZ11" s="767"/>
      <c r="DA11" s="767"/>
      <c r="DB11" s="767"/>
      <c r="DC11" s="767"/>
      <c r="DD11" s="767"/>
      <c r="DE11" s="767"/>
      <c r="DF11" s="767"/>
      <c r="DG11" s="767"/>
      <c r="DH11" s="767"/>
      <c r="DI11" s="768"/>
      <c r="DJ11" s="754"/>
      <c r="DK11" s="754"/>
      <c r="DL11" s="754"/>
      <c r="DM11" s="754"/>
      <c r="DN11" s="758"/>
      <c r="DO11" s="759"/>
      <c r="DP11" s="759"/>
      <c r="DQ11" s="759"/>
      <c r="DR11" s="759"/>
      <c r="DS11" s="759"/>
      <c r="DT11" s="759"/>
      <c r="DU11" s="759"/>
      <c r="DV11" s="759"/>
      <c r="DW11" s="759"/>
      <c r="DX11" s="760"/>
      <c r="DY11" s="1164"/>
      <c r="DZ11" s="1164"/>
      <c r="EA11" s="1164"/>
      <c r="EB11" s="1165"/>
    </row>
    <row r="12" spans="1:132" ht="21" customHeight="1">
      <c r="A12" s="47"/>
      <c r="B12" s="1244"/>
      <c r="C12" s="1245"/>
      <c r="D12" s="1245"/>
      <c r="E12" s="1245"/>
      <c r="F12" s="1245"/>
      <c r="G12" s="1245"/>
      <c r="H12" s="765"/>
      <c r="I12" s="765"/>
      <c r="J12" s="765"/>
      <c r="K12" s="813"/>
      <c r="L12" s="814"/>
      <c r="M12" s="814"/>
      <c r="N12" s="814"/>
      <c r="O12" s="814"/>
      <c r="P12" s="814"/>
      <c r="Q12" s="814"/>
      <c r="R12" s="814"/>
      <c r="S12" s="815"/>
      <c r="T12" s="766" t="s">
        <v>71</v>
      </c>
      <c r="U12" s="767"/>
      <c r="V12" s="767"/>
      <c r="W12" s="767"/>
      <c r="X12" s="767"/>
      <c r="Y12" s="768"/>
      <c r="Z12" s="766" t="s">
        <v>73</v>
      </c>
      <c r="AA12" s="767"/>
      <c r="AB12" s="767"/>
      <c r="AC12" s="767"/>
      <c r="AD12" s="767"/>
      <c r="AE12" s="767"/>
      <c r="AF12" s="767"/>
      <c r="AG12" s="767"/>
      <c r="AH12" s="768"/>
      <c r="AI12" s="766" t="s">
        <v>72</v>
      </c>
      <c r="AJ12" s="767"/>
      <c r="AK12" s="767"/>
      <c r="AL12" s="767"/>
      <c r="AM12" s="767"/>
      <c r="AN12" s="768"/>
      <c r="AO12" s="766" t="s">
        <v>689</v>
      </c>
      <c r="AP12" s="767"/>
      <c r="AQ12" s="767"/>
      <c r="AR12" s="767"/>
      <c r="AS12" s="767"/>
      <c r="AT12" s="768"/>
      <c r="AU12" s="754"/>
      <c r="AV12" s="754"/>
      <c r="AW12" s="754"/>
      <c r="AX12" s="754"/>
      <c r="AY12" s="769" t="s">
        <v>122</v>
      </c>
      <c r="AZ12" s="770"/>
      <c r="BA12" s="770"/>
      <c r="BB12" s="770"/>
      <c r="BC12" s="770"/>
      <c r="BD12" s="770"/>
      <c r="BE12" s="771"/>
      <c r="BF12" s="1168" t="s">
        <v>83</v>
      </c>
      <c r="BG12" s="1168"/>
      <c r="BH12" s="1168"/>
      <c r="BI12" s="1168"/>
      <c r="BJ12" s="1166"/>
      <c r="BK12" s="1166"/>
      <c r="BL12" s="1166"/>
      <c r="BM12" s="1167"/>
      <c r="BQ12" s="1244"/>
      <c r="BR12" s="1245"/>
      <c r="BS12" s="1245"/>
      <c r="BT12" s="1245"/>
      <c r="BU12" s="1245"/>
      <c r="BV12" s="1245"/>
      <c r="BW12" s="765"/>
      <c r="BX12" s="765"/>
      <c r="BY12" s="765"/>
      <c r="BZ12" s="813"/>
      <c r="CA12" s="814"/>
      <c r="CB12" s="814"/>
      <c r="CC12" s="814"/>
      <c r="CD12" s="814"/>
      <c r="CE12" s="814"/>
      <c r="CF12" s="814"/>
      <c r="CG12" s="814"/>
      <c r="CH12" s="815"/>
      <c r="CI12" s="766" t="s">
        <v>71</v>
      </c>
      <c r="CJ12" s="767"/>
      <c r="CK12" s="767"/>
      <c r="CL12" s="767"/>
      <c r="CM12" s="767"/>
      <c r="CN12" s="768"/>
      <c r="CO12" s="766" t="s">
        <v>73</v>
      </c>
      <c r="CP12" s="767"/>
      <c r="CQ12" s="767"/>
      <c r="CR12" s="767"/>
      <c r="CS12" s="767"/>
      <c r="CT12" s="767"/>
      <c r="CU12" s="767"/>
      <c r="CV12" s="767"/>
      <c r="CW12" s="768"/>
      <c r="CX12" s="766" t="s">
        <v>72</v>
      </c>
      <c r="CY12" s="767"/>
      <c r="CZ12" s="767"/>
      <c r="DA12" s="767"/>
      <c r="DB12" s="767"/>
      <c r="DC12" s="768"/>
      <c r="DD12" s="766" t="s">
        <v>689</v>
      </c>
      <c r="DE12" s="767"/>
      <c r="DF12" s="767"/>
      <c r="DG12" s="767"/>
      <c r="DH12" s="767"/>
      <c r="DI12" s="768"/>
      <c r="DJ12" s="754"/>
      <c r="DK12" s="754"/>
      <c r="DL12" s="754"/>
      <c r="DM12" s="754"/>
      <c r="DN12" s="769" t="s">
        <v>122</v>
      </c>
      <c r="DO12" s="770"/>
      <c r="DP12" s="770"/>
      <c r="DQ12" s="770"/>
      <c r="DR12" s="770"/>
      <c r="DS12" s="770"/>
      <c r="DT12" s="771"/>
      <c r="DU12" s="1168" t="s">
        <v>83</v>
      </c>
      <c r="DV12" s="1168"/>
      <c r="DW12" s="1168"/>
      <c r="DX12" s="1168"/>
      <c r="DY12" s="1166"/>
      <c r="DZ12" s="1166"/>
      <c r="EA12" s="1166"/>
      <c r="EB12" s="1167"/>
    </row>
    <row r="13" spans="1:132" ht="16.5" customHeight="1">
      <c r="A13" s="47"/>
      <c r="B13" s="1089" t="s">
        <v>55</v>
      </c>
      <c r="C13" s="1090"/>
      <c r="D13" s="1091"/>
      <c r="E13" s="1089" t="s">
        <v>56</v>
      </c>
      <c r="F13" s="1090"/>
      <c r="G13" s="1090"/>
      <c r="H13" s="825"/>
      <c r="I13" s="826"/>
      <c r="J13" s="826"/>
      <c r="K13" s="319"/>
      <c r="L13" s="28"/>
      <c r="M13" s="28"/>
      <c r="N13" s="421"/>
      <c r="O13" s="421"/>
      <c r="P13" s="421"/>
      <c r="Q13" s="421"/>
      <c r="R13" s="421"/>
      <c r="S13" s="320" t="s">
        <v>66</v>
      </c>
      <c r="T13" s="1396" t="s">
        <v>5</v>
      </c>
      <c r="U13" s="1394"/>
      <c r="V13" s="1394"/>
      <c r="W13" s="1395"/>
      <c r="X13" s="1397" t="s">
        <v>57</v>
      </c>
      <c r="Y13" s="1398"/>
      <c r="Z13" s="422"/>
      <c r="AA13" s="423"/>
      <c r="AB13" s="423" t="s">
        <v>67</v>
      </c>
      <c r="AC13" s="1399" t="s">
        <v>68</v>
      </c>
      <c r="AD13" s="1400"/>
      <c r="AE13" s="1400"/>
      <c r="AF13" s="1401"/>
      <c r="AG13" s="1402" t="s">
        <v>57</v>
      </c>
      <c r="AH13" s="1403"/>
      <c r="AI13" s="1396" t="s">
        <v>99</v>
      </c>
      <c r="AJ13" s="1394"/>
      <c r="AK13" s="1394"/>
      <c r="AL13" s="1395"/>
      <c r="AM13" s="1397" t="s">
        <v>100</v>
      </c>
      <c r="AN13" s="1398"/>
      <c r="AO13" s="1396" t="s">
        <v>99</v>
      </c>
      <c r="AP13" s="1394"/>
      <c r="AQ13" s="1394"/>
      <c r="AR13" s="1395"/>
      <c r="AS13" s="1397" t="s">
        <v>100</v>
      </c>
      <c r="AT13" s="1398"/>
      <c r="AU13" s="1396" t="s">
        <v>86</v>
      </c>
      <c r="AV13" s="1394"/>
      <c r="AW13" s="1394"/>
      <c r="AX13" s="1395"/>
      <c r="AY13" s="1396" t="s">
        <v>67</v>
      </c>
      <c r="AZ13" s="1394"/>
      <c r="BA13" s="1404"/>
      <c r="BB13" s="1393" t="s">
        <v>86</v>
      </c>
      <c r="BC13" s="1394"/>
      <c r="BD13" s="1394"/>
      <c r="BE13" s="1395"/>
      <c r="BF13" s="1396" t="s">
        <v>86</v>
      </c>
      <c r="BG13" s="1394"/>
      <c r="BH13" s="1394"/>
      <c r="BI13" s="1395"/>
      <c r="BJ13" s="1396" t="s">
        <v>86</v>
      </c>
      <c r="BK13" s="1394"/>
      <c r="BL13" s="1394"/>
      <c r="BM13" s="1395"/>
      <c r="BQ13" s="1089" t="s">
        <v>55</v>
      </c>
      <c r="BR13" s="1090"/>
      <c r="BS13" s="1091"/>
      <c r="BT13" s="1089" t="s">
        <v>56</v>
      </c>
      <c r="BU13" s="1090"/>
      <c r="BV13" s="1090"/>
      <c r="BW13" s="825"/>
      <c r="BX13" s="826"/>
      <c r="BY13" s="826"/>
      <c r="BZ13" s="319"/>
      <c r="CA13" s="28"/>
      <c r="CB13" s="28"/>
      <c r="CC13" s="421"/>
      <c r="CD13" s="421"/>
      <c r="CE13" s="421"/>
      <c r="CF13" s="421"/>
      <c r="CG13" s="421"/>
      <c r="CH13" s="320" t="s">
        <v>66</v>
      </c>
      <c r="CI13" s="1396" t="s">
        <v>5</v>
      </c>
      <c r="CJ13" s="1394"/>
      <c r="CK13" s="1394"/>
      <c r="CL13" s="1395"/>
      <c r="CM13" s="1397" t="s">
        <v>57</v>
      </c>
      <c r="CN13" s="1398"/>
      <c r="CO13" s="422"/>
      <c r="CP13" s="423"/>
      <c r="CQ13" s="423" t="s">
        <v>67</v>
      </c>
      <c r="CR13" s="1399" t="s">
        <v>68</v>
      </c>
      <c r="CS13" s="1400"/>
      <c r="CT13" s="1400"/>
      <c r="CU13" s="1401"/>
      <c r="CV13" s="1402" t="s">
        <v>57</v>
      </c>
      <c r="CW13" s="1403"/>
      <c r="CX13" s="1396" t="s">
        <v>99</v>
      </c>
      <c r="CY13" s="1394"/>
      <c r="CZ13" s="1394"/>
      <c r="DA13" s="1395"/>
      <c r="DB13" s="1397" t="s">
        <v>100</v>
      </c>
      <c r="DC13" s="1398"/>
      <c r="DD13" s="1396" t="s">
        <v>99</v>
      </c>
      <c r="DE13" s="1394"/>
      <c r="DF13" s="1394"/>
      <c r="DG13" s="1395"/>
      <c r="DH13" s="1397" t="s">
        <v>100</v>
      </c>
      <c r="DI13" s="1398"/>
      <c r="DJ13" s="1396" t="s">
        <v>86</v>
      </c>
      <c r="DK13" s="1394"/>
      <c r="DL13" s="1394"/>
      <c r="DM13" s="1395"/>
      <c r="DN13" s="1396" t="s">
        <v>67</v>
      </c>
      <c r="DO13" s="1394"/>
      <c r="DP13" s="1404"/>
      <c r="DQ13" s="1393" t="s">
        <v>86</v>
      </c>
      <c r="DR13" s="1394"/>
      <c r="DS13" s="1394"/>
      <c r="DT13" s="1395"/>
      <c r="DU13" s="1396" t="s">
        <v>86</v>
      </c>
      <c r="DV13" s="1394"/>
      <c r="DW13" s="1394"/>
      <c r="DX13" s="1395"/>
      <c r="DY13" s="1396" t="s">
        <v>86</v>
      </c>
      <c r="DZ13" s="1394"/>
      <c r="EA13" s="1394"/>
      <c r="EB13" s="1395"/>
    </row>
    <row r="14" spans="1:132" ht="7.5" customHeight="1">
      <c r="A14" s="47"/>
      <c r="B14" s="838" t="str">
        <f>IF(OR(data4!$R$5="一般の控除対象配偶者",data4!$R$5="老人控除対象配偶者"),"○","")</f>
        <v/>
      </c>
      <c r="C14" s="839"/>
      <c r="D14" s="840"/>
      <c r="E14" s="838"/>
      <c r="F14" s="839"/>
      <c r="G14" s="839"/>
      <c r="H14" s="847" t="str">
        <f>IF(data4!$R$5="老人控除対象配偶者","○","")</f>
        <v/>
      </c>
      <c r="I14" s="847"/>
      <c r="J14" s="848"/>
      <c r="K14" s="873">
        <f>data5!$K$2+data5!$L$2</f>
        <v>0</v>
      </c>
      <c r="L14" s="874"/>
      <c r="M14" s="874"/>
      <c r="N14" s="874"/>
      <c r="O14" s="874"/>
      <c r="P14" s="874"/>
      <c r="Q14" s="874"/>
      <c r="R14" s="874"/>
      <c r="S14" s="875"/>
      <c r="T14" s="774">
        <f>data4!$AQ$7</f>
        <v>0</v>
      </c>
      <c r="U14" s="849"/>
      <c r="V14" s="849"/>
      <c r="W14" s="849"/>
      <c r="X14" s="774"/>
      <c r="Y14" s="850"/>
      <c r="Z14" s="774">
        <f>data4!$AR$7</f>
        <v>0</v>
      </c>
      <c r="AA14" s="849"/>
      <c r="AB14" s="871"/>
      <c r="AC14" s="880">
        <f>data4!$AS$7+data4!$AR$7</f>
        <v>0</v>
      </c>
      <c r="AD14" s="881"/>
      <c r="AE14" s="881"/>
      <c r="AF14" s="882"/>
      <c r="AG14" s="433"/>
      <c r="AH14" s="434"/>
      <c r="AI14" s="772">
        <f>data4!$AT$7</f>
        <v>0</v>
      </c>
      <c r="AJ14" s="772"/>
      <c r="AK14" s="772"/>
      <c r="AL14" s="772"/>
      <c r="AM14" s="435"/>
      <c r="AN14" s="436"/>
      <c r="AO14" s="772">
        <f>data4!$AU$7</f>
        <v>0</v>
      </c>
      <c r="AP14" s="772"/>
      <c r="AQ14" s="772"/>
      <c r="AR14" s="772"/>
      <c r="AS14" s="435"/>
      <c r="AT14" s="436"/>
      <c r="AU14" s="774">
        <f>data4!$AI$7</f>
        <v>0</v>
      </c>
      <c r="AV14" s="775"/>
      <c r="AW14" s="775"/>
      <c r="AX14" s="776"/>
      <c r="AY14" s="774">
        <f>data4!$BZ$7</f>
        <v>0</v>
      </c>
      <c r="AZ14" s="849"/>
      <c r="BA14" s="871"/>
      <c r="BB14" s="907">
        <f>data4!$CA$7+data4!$BZ$7</f>
        <v>0</v>
      </c>
      <c r="BC14" s="849"/>
      <c r="BD14" s="849"/>
      <c r="BE14" s="850"/>
      <c r="BF14" s="774">
        <f>data4!$CB$7</f>
        <v>0</v>
      </c>
      <c r="BG14" s="849"/>
      <c r="BH14" s="849"/>
      <c r="BI14" s="850"/>
      <c r="BJ14" s="774">
        <f>data4!$BV$6</f>
        <v>0</v>
      </c>
      <c r="BK14" s="849"/>
      <c r="BL14" s="849"/>
      <c r="BM14" s="850"/>
      <c r="BQ14" s="838" t="str">
        <f>IF(OR(data4!$R$5="一般の控除対象配偶者",data4!$R$5="老人控除対象配偶者"),"○","")</f>
        <v/>
      </c>
      <c r="BR14" s="839"/>
      <c r="BS14" s="840"/>
      <c r="BT14" s="838"/>
      <c r="BU14" s="839"/>
      <c r="BV14" s="839"/>
      <c r="BW14" s="847" t="str">
        <f>IF(data4!$R$5="老人控除対象配偶者","○","")</f>
        <v/>
      </c>
      <c r="BX14" s="847"/>
      <c r="BY14" s="848"/>
      <c r="BZ14" s="873">
        <f>data5!$K$2+data5!$L$2</f>
        <v>0</v>
      </c>
      <c r="CA14" s="874"/>
      <c r="CB14" s="874"/>
      <c r="CC14" s="874"/>
      <c r="CD14" s="874"/>
      <c r="CE14" s="874"/>
      <c r="CF14" s="874"/>
      <c r="CG14" s="874"/>
      <c r="CH14" s="875"/>
      <c r="CI14" s="774">
        <f>data4!$AQ$7</f>
        <v>0</v>
      </c>
      <c r="CJ14" s="849"/>
      <c r="CK14" s="849"/>
      <c r="CL14" s="849"/>
      <c r="CM14" s="774"/>
      <c r="CN14" s="850"/>
      <c r="CO14" s="774">
        <f>data4!$AR$7</f>
        <v>0</v>
      </c>
      <c r="CP14" s="849"/>
      <c r="CQ14" s="871"/>
      <c r="CR14" s="880">
        <f>data4!$AS$7+data4!$AR$7</f>
        <v>0</v>
      </c>
      <c r="CS14" s="881"/>
      <c r="CT14" s="881"/>
      <c r="CU14" s="882"/>
      <c r="CV14" s="433"/>
      <c r="CW14" s="434"/>
      <c r="CX14" s="772">
        <f>data4!$AT$7</f>
        <v>0</v>
      </c>
      <c r="CY14" s="772"/>
      <c r="CZ14" s="772"/>
      <c r="DA14" s="772"/>
      <c r="DB14" s="435"/>
      <c r="DC14" s="436"/>
      <c r="DD14" s="772">
        <f>data4!$AU$7</f>
        <v>0</v>
      </c>
      <c r="DE14" s="772"/>
      <c r="DF14" s="772"/>
      <c r="DG14" s="772"/>
      <c r="DH14" s="435"/>
      <c r="DI14" s="436"/>
      <c r="DJ14" s="774">
        <f>data4!$AI$7</f>
        <v>0</v>
      </c>
      <c r="DK14" s="775"/>
      <c r="DL14" s="775"/>
      <c r="DM14" s="776"/>
      <c r="DN14" s="774">
        <f>data4!$BZ$7</f>
        <v>0</v>
      </c>
      <c r="DO14" s="849"/>
      <c r="DP14" s="871"/>
      <c r="DQ14" s="907">
        <f>data4!$CA$7+data4!$BZ$7</f>
        <v>0</v>
      </c>
      <c r="DR14" s="849"/>
      <c r="DS14" s="849"/>
      <c r="DT14" s="850"/>
      <c r="DU14" s="774">
        <f>data4!$CB$7</f>
        <v>0</v>
      </c>
      <c r="DV14" s="849"/>
      <c r="DW14" s="849"/>
      <c r="DX14" s="850"/>
      <c r="DY14" s="774">
        <f>data4!$BV$6</f>
        <v>0</v>
      </c>
      <c r="DZ14" s="849"/>
      <c r="EA14" s="849"/>
      <c r="EB14" s="850"/>
    </row>
    <row r="15" spans="1:132" ht="13.5" customHeight="1">
      <c r="A15" s="47"/>
      <c r="B15" s="841"/>
      <c r="C15" s="842"/>
      <c r="D15" s="843"/>
      <c r="E15" s="841"/>
      <c r="F15" s="842"/>
      <c r="G15" s="842"/>
      <c r="H15" s="847"/>
      <c r="I15" s="847"/>
      <c r="J15" s="848"/>
      <c r="K15" s="873"/>
      <c r="L15" s="874"/>
      <c r="M15" s="874"/>
      <c r="N15" s="874"/>
      <c r="O15" s="874"/>
      <c r="P15" s="874"/>
      <c r="Q15" s="874"/>
      <c r="R15" s="874"/>
      <c r="S15" s="875"/>
      <c r="T15" s="774"/>
      <c r="U15" s="849"/>
      <c r="V15" s="849"/>
      <c r="W15" s="849"/>
      <c r="X15" s="774"/>
      <c r="Y15" s="850"/>
      <c r="Z15" s="774"/>
      <c r="AA15" s="849"/>
      <c r="AB15" s="871"/>
      <c r="AC15" s="880"/>
      <c r="AD15" s="881"/>
      <c r="AE15" s="881"/>
      <c r="AF15" s="882"/>
      <c r="AG15" s="433"/>
      <c r="AH15" s="434"/>
      <c r="AI15" s="773"/>
      <c r="AJ15" s="773"/>
      <c r="AK15" s="773"/>
      <c r="AL15" s="773"/>
      <c r="AM15" s="435"/>
      <c r="AN15" s="436"/>
      <c r="AO15" s="773"/>
      <c r="AP15" s="773"/>
      <c r="AQ15" s="773"/>
      <c r="AR15" s="773"/>
      <c r="AS15" s="435"/>
      <c r="AT15" s="436"/>
      <c r="AU15" s="777"/>
      <c r="AV15" s="775"/>
      <c r="AW15" s="775"/>
      <c r="AX15" s="776"/>
      <c r="AY15" s="774"/>
      <c r="AZ15" s="849"/>
      <c r="BA15" s="871"/>
      <c r="BB15" s="907"/>
      <c r="BC15" s="849"/>
      <c r="BD15" s="849"/>
      <c r="BE15" s="850"/>
      <c r="BF15" s="774"/>
      <c r="BG15" s="849"/>
      <c r="BH15" s="849"/>
      <c r="BI15" s="850"/>
      <c r="BJ15" s="774"/>
      <c r="BK15" s="849"/>
      <c r="BL15" s="849"/>
      <c r="BM15" s="850"/>
      <c r="BQ15" s="841"/>
      <c r="BR15" s="842"/>
      <c r="BS15" s="843"/>
      <c r="BT15" s="841"/>
      <c r="BU15" s="842"/>
      <c r="BV15" s="842"/>
      <c r="BW15" s="847"/>
      <c r="BX15" s="847"/>
      <c r="BY15" s="848"/>
      <c r="BZ15" s="873"/>
      <c r="CA15" s="874"/>
      <c r="CB15" s="874"/>
      <c r="CC15" s="874"/>
      <c r="CD15" s="874"/>
      <c r="CE15" s="874"/>
      <c r="CF15" s="874"/>
      <c r="CG15" s="874"/>
      <c r="CH15" s="875"/>
      <c r="CI15" s="774"/>
      <c r="CJ15" s="849"/>
      <c r="CK15" s="849"/>
      <c r="CL15" s="849"/>
      <c r="CM15" s="774"/>
      <c r="CN15" s="850"/>
      <c r="CO15" s="774"/>
      <c r="CP15" s="849"/>
      <c r="CQ15" s="871"/>
      <c r="CR15" s="880"/>
      <c r="CS15" s="881"/>
      <c r="CT15" s="881"/>
      <c r="CU15" s="882"/>
      <c r="CV15" s="433"/>
      <c r="CW15" s="434"/>
      <c r="CX15" s="773"/>
      <c r="CY15" s="773"/>
      <c r="CZ15" s="773"/>
      <c r="DA15" s="773"/>
      <c r="DB15" s="435"/>
      <c r="DC15" s="436"/>
      <c r="DD15" s="773"/>
      <c r="DE15" s="773"/>
      <c r="DF15" s="773"/>
      <c r="DG15" s="773"/>
      <c r="DH15" s="435"/>
      <c r="DI15" s="436"/>
      <c r="DJ15" s="777"/>
      <c r="DK15" s="775"/>
      <c r="DL15" s="775"/>
      <c r="DM15" s="776"/>
      <c r="DN15" s="774"/>
      <c r="DO15" s="849"/>
      <c r="DP15" s="871"/>
      <c r="DQ15" s="907"/>
      <c r="DR15" s="849"/>
      <c r="DS15" s="849"/>
      <c r="DT15" s="850"/>
      <c r="DU15" s="774"/>
      <c r="DV15" s="849"/>
      <c r="DW15" s="849"/>
      <c r="DX15" s="850"/>
      <c r="DY15" s="774"/>
      <c r="DZ15" s="849"/>
      <c r="EA15" s="849"/>
      <c r="EB15" s="850"/>
    </row>
    <row r="16" spans="1:132" ht="20.25" customHeight="1">
      <c r="A16" s="47"/>
      <c r="B16" s="844"/>
      <c r="C16" s="845"/>
      <c r="D16" s="846"/>
      <c r="E16" s="844"/>
      <c r="F16" s="845"/>
      <c r="G16" s="845"/>
      <c r="H16" s="847"/>
      <c r="I16" s="847"/>
      <c r="J16" s="848"/>
      <c r="K16" s="876"/>
      <c r="L16" s="877"/>
      <c r="M16" s="877"/>
      <c r="N16" s="877"/>
      <c r="O16" s="877"/>
      <c r="P16" s="877"/>
      <c r="Q16" s="877"/>
      <c r="R16" s="877"/>
      <c r="S16" s="878"/>
      <c r="T16" s="774"/>
      <c r="U16" s="849"/>
      <c r="V16" s="849"/>
      <c r="W16" s="852"/>
      <c r="X16" s="851"/>
      <c r="Y16" s="853"/>
      <c r="Z16" s="851"/>
      <c r="AA16" s="852"/>
      <c r="AB16" s="872"/>
      <c r="AC16" s="883"/>
      <c r="AD16" s="884"/>
      <c r="AE16" s="884"/>
      <c r="AF16" s="885"/>
      <c r="AG16" s="437"/>
      <c r="AH16" s="438"/>
      <c r="AI16" s="773"/>
      <c r="AJ16" s="773"/>
      <c r="AK16" s="773"/>
      <c r="AL16" s="773"/>
      <c r="AM16" s="439"/>
      <c r="AN16" s="440"/>
      <c r="AO16" s="773"/>
      <c r="AP16" s="773"/>
      <c r="AQ16" s="773"/>
      <c r="AR16" s="773"/>
      <c r="AS16" s="439"/>
      <c r="AT16" s="440"/>
      <c r="AU16" s="778"/>
      <c r="AV16" s="779"/>
      <c r="AW16" s="779"/>
      <c r="AX16" s="780"/>
      <c r="AY16" s="851"/>
      <c r="AZ16" s="852"/>
      <c r="BA16" s="872"/>
      <c r="BB16" s="908"/>
      <c r="BC16" s="852"/>
      <c r="BD16" s="852"/>
      <c r="BE16" s="853"/>
      <c r="BF16" s="851"/>
      <c r="BG16" s="852"/>
      <c r="BH16" s="852"/>
      <c r="BI16" s="853"/>
      <c r="BJ16" s="851"/>
      <c r="BK16" s="852"/>
      <c r="BL16" s="852"/>
      <c r="BM16" s="853"/>
      <c r="BQ16" s="844"/>
      <c r="BR16" s="845"/>
      <c r="BS16" s="846"/>
      <c r="BT16" s="844"/>
      <c r="BU16" s="845"/>
      <c r="BV16" s="845"/>
      <c r="BW16" s="847"/>
      <c r="BX16" s="847"/>
      <c r="BY16" s="848"/>
      <c r="BZ16" s="876"/>
      <c r="CA16" s="877"/>
      <c r="CB16" s="877"/>
      <c r="CC16" s="877"/>
      <c r="CD16" s="877"/>
      <c r="CE16" s="877"/>
      <c r="CF16" s="877"/>
      <c r="CG16" s="877"/>
      <c r="CH16" s="878"/>
      <c r="CI16" s="774"/>
      <c r="CJ16" s="849"/>
      <c r="CK16" s="849"/>
      <c r="CL16" s="852"/>
      <c r="CM16" s="851"/>
      <c r="CN16" s="853"/>
      <c r="CO16" s="851"/>
      <c r="CP16" s="852"/>
      <c r="CQ16" s="872"/>
      <c r="CR16" s="883"/>
      <c r="CS16" s="884"/>
      <c r="CT16" s="884"/>
      <c r="CU16" s="885"/>
      <c r="CV16" s="437"/>
      <c r="CW16" s="438"/>
      <c r="CX16" s="773"/>
      <c r="CY16" s="773"/>
      <c r="CZ16" s="773"/>
      <c r="DA16" s="773"/>
      <c r="DB16" s="439"/>
      <c r="DC16" s="440"/>
      <c r="DD16" s="773"/>
      <c r="DE16" s="773"/>
      <c r="DF16" s="773"/>
      <c r="DG16" s="773"/>
      <c r="DH16" s="439"/>
      <c r="DI16" s="440"/>
      <c r="DJ16" s="778"/>
      <c r="DK16" s="779"/>
      <c r="DL16" s="779"/>
      <c r="DM16" s="780"/>
      <c r="DN16" s="851"/>
      <c r="DO16" s="852"/>
      <c r="DP16" s="872"/>
      <c r="DQ16" s="908"/>
      <c r="DR16" s="852"/>
      <c r="DS16" s="852"/>
      <c r="DT16" s="853"/>
      <c r="DU16" s="851"/>
      <c r="DV16" s="852"/>
      <c r="DW16" s="852"/>
      <c r="DX16" s="853"/>
      <c r="DY16" s="851"/>
      <c r="DZ16" s="852"/>
      <c r="EA16" s="852"/>
      <c r="EB16" s="853"/>
    </row>
    <row r="17" spans="1:132" ht="21" customHeight="1">
      <c r="A17" s="47"/>
      <c r="B17" s="854" t="s">
        <v>685</v>
      </c>
      <c r="C17" s="854"/>
      <c r="D17" s="854"/>
      <c r="E17" s="854"/>
      <c r="F17" s="854"/>
      <c r="G17" s="854"/>
      <c r="H17" s="854"/>
      <c r="I17" s="854"/>
      <c r="J17" s="854"/>
      <c r="K17" s="854"/>
      <c r="L17" s="854"/>
      <c r="M17" s="854"/>
      <c r="N17" s="855" t="s">
        <v>116</v>
      </c>
      <c r="O17" s="855"/>
      <c r="P17" s="855"/>
      <c r="Q17" s="855"/>
      <c r="R17" s="855"/>
      <c r="S17" s="855"/>
      <c r="T17" s="855"/>
      <c r="U17" s="855"/>
      <c r="V17" s="855"/>
      <c r="W17" s="855"/>
      <c r="X17" s="855"/>
      <c r="Y17" s="855"/>
      <c r="Z17" s="855"/>
      <c r="AA17" s="856" t="s">
        <v>117</v>
      </c>
      <c r="AB17" s="856"/>
      <c r="AC17" s="856"/>
      <c r="AD17" s="856"/>
      <c r="AE17" s="856"/>
      <c r="AF17" s="856"/>
      <c r="AG17" s="856"/>
      <c r="AH17" s="856"/>
      <c r="AI17" s="856"/>
      <c r="AJ17" s="856"/>
      <c r="AK17" s="856"/>
      <c r="AL17" s="856"/>
      <c r="AM17" s="856"/>
      <c r="AN17" s="856" t="s">
        <v>118</v>
      </c>
      <c r="AO17" s="856"/>
      <c r="AP17" s="856"/>
      <c r="AQ17" s="856"/>
      <c r="AR17" s="856"/>
      <c r="AS17" s="856"/>
      <c r="AT17" s="856"/>
      <c r="AU17" s="856"/>
      <c r="AV17" s="856"/>
      <c r="AW17" s="856"/>
      <c r="AX17" s="856"/>
      <c r="AY17" s="856"/>
      <c r="AZ17" s="857"/>
      <c r="BA17" s="858" t="s">
        <v>119</v>
      </c>
      <c r="BB17" s="859"/>
      <c r="BC17" s="859"/>
      <c r="BD17" s="859"/>
      <c r="BE17" s="859"/>
      <c r="BF17" s="859"/>
      <c r="BG17" s="859"/>
      <c r="BH17" s="859"/>
      <c r="BI17" s="859"/>
      <c r="BJ17" s="859"/>
      <c r="BK17" s="859"/>
      <c r="BL17" s="859"/>
      <c r="BM17" s="860"/>
      <c r="BN17" s="47"/>
      <c r="BQ17" s="854" t="s">
        <v>685</v>
      </c>
      <c r="BR17" s="854"/>
      <c r="BS17" s="854"/>
      <c r="BT17" s="854"/>
      <c r="BU17" s="854"/>
      <c r="BV17" s="854"/>
      <c r="BW17" s="854"/>
      <c r="BX17" s="854"/>
      <c r="BY17" s="854"/>
      <c r="BZ17" s="854"/>
      <c r="CA17" s="854"/>
      <c r="CB17" s="854"/>
      <c r="CC17" s="855" t="s">
        <v>116</v>
      </c>
      <c r="CD17" s="855"/>
      <c r="CE17" s="855"/>
      <c r="CF17" s="855"/>
      <c r="CG17" s="855"/>
      <c r="CH17" s="855"/>
      <c r="CI17" s="855"/>
      <c r="CJ17" s="855"/>
      <c r="CK17" s="855"/>
      <c r="CL17" s="855"/>
      <c r="CM17" s="855"/>
      <c r="CN17" s="855"/>
      <c r="CO17" s="855"/>
      <c r="CP17" s="856" t="s">
        <v>117</v>
      </c>
      <c r="CQ17" s="856"/>
      <c r="CR17" s="856"/>
      <c r="CS17" s="856"/>
      <c r="CT17" s="856"/>
      <c r="CU17" s="856"/>
      <c r="CV17" s="856"/>
      <c r="CW17" s="856"/>
      <c r="CX17" s="856"/>
      <c r="CY17" s="856"/>
      <c r="CZ17" s="856"/>
      <c r="DA17" s="856"/>
      <c r="DB17" s="856"/>
      <c r="DC17" s="856" t="s">
        <v>118</v>
      </c>
      <c r="DD17" s="856"/>
      <c r="DE17" s="856"/>
      <c r="DF17" s="856"/>
      <c r="DG17" s="856"/>
      <c r="DH17" s="856"/>
      <c r="DI17" s="856"/>
      <c r="DJ17" s="856"/>
      <c r="DK17" s="856"/>
      <c r="DL17" s="856"/>
      <c r="DM17" s="856"/>
      <c r="DN17" s="856"/>
      <c r="DO17" s="857"/>
      <c r="DP17" s="858" t="s">
        <v>119</v>
      </c>
      <c r="DQ17" s="859"/>
      <c r="DR17" s="859"/>
      <c r="DS17" s="859"/>
      <c r="DT17" s="859"/>
      <c r="DU17" s="859"/>
      <c r="DV17" s="859"/>
      <c r="DW17" s="859"/>
      <c r="DX17" s="859"/>
      <c r="DY17" s="859"/>
      <c r="DZ17" s="859"/>
      <c r="EA17" s="859"/>
      <c r="EB17" s="860"/>
    </row>
    <row r="18" spans="1:132" s="29" customFormat="1" ht="21" customHeight="1">
      <c r="A18" s="441"/>
      <c r="B18" s="442"/>
      <c r="C18" s="443"/>
      <c r="D18" s="443"/>
      <c r="E18" s="443"/>
      <c r="F18" s="444"/>
      <c r="G18" s="444"/>
      <c r="H18" s="444"/>
      <c r="I18" s="444"/>
      <c r="J18" s="444"/>
      <c r="K18" s="444"/>
      <c r="L18" s="444"/>
      <c r="M18" s="445" t="s">
        <v>66</v>
      </c>
      <c r="N18" s="29" t="s">
        <v>54</v>
      </c>
      <c r="O18" s="1208">
        <f>data4!$CW$2+data5!$H$2</f>
        <v>0</v>
      </c>
      <c r="P18" s="1208"/>
      <c r="Q18" s="1208"/>
      <c r="R18" s="1208"/>
      <c r="S18" s="1208"/>
      <c r="T18" s="1208"/>
      <c r="U18" s="1208"/>
      <c r="V18" s="1208"/>
      <c r="W18" s="1208"/>
      <c r="X18" s="1208"/>
      <c r="Y18" s="1208"/>
      <c r="Z18" s="446" t="s">
        <v>66</v>
      </c>
      <c r="AA18" s="447"/>
      <c r="AB18" s="443"/>
      <c r="AC18" s="443"/>
      <c r="AD18" s="443"/>
      <c r="AE18" s="443"/>
      <c r="AF18" s="443"/>
      <c r="AG18" s="448"/>
      <c r="AH18" s="443"/>
      <c r="AI18" s="443"/>
      <c r="AJ18" s="443"/>
      <c r="AK18" s="443"/>
      <c r="AL18" s="443"/>
      <c r="AM18" s="446" t="s">
        <v>66</v>
      </c>
      <c r="AN18" s="443"/>
      <c r="AO18" s="443"/>
      <c r="AP18" s="443"/>
      <c r="AQ18" s="443"/>
      <c r="AR18" s="443"/>
      <c r="AS18" s="443"/>
      <c r="AT18" s="443"/>
      <c r="AU18" s="443"/>
      <c r="AV18" s="443"/>
      <c r="AW18" s="448"/>
      <c r="AX18" s="443"/>
      <c r="AY18" s="443"/>
      <c r="AZ18" s="446" t="s">
        <v>66</v>
      </c>
      <c r="BA18" s="449"/>
      <c r="BB18" s="449"/>
      <c r="BC18" s="449"/>
      <c r="BD18" s="449"/>
      <c r="BE18" s="449"/>
      <c r="BF18" s="449"/>
      <c r="BG18" s="449"/>
      <c r="BH18" s="449"/>
      <c r="BI18" s="449"/>
      <c r="BJ18" s="449"/>
      <c r="BK18" s="449"/>
      <c r="BL18" s="449"/>
      <c r="BM18" s="450" t="s">
        <v>66</v>
      </c>
      <c r="BN18" s="441"/>
      <c r="BQ18" s="442"/>
      <c r="BR18" s="443"/>
      <c r="BS18" s="443"/>
      <c r="BT18" s="443"/>
      <c r="BU18" s="444"/>
      <c r="BV18" s="444"/>
      <c r="BW18" s="444"/>
      <c r="BX18" s="444"/>
      <c r="BY18" s="444"/>
      <c r="BZ18" s="444"/>
      <c r="CA18" s="444"/>
      <c r="CB18" s="445" t="s">
        <v>66</v>
      </c>
      <c r="CC18" s="29" t="s">
        <v>54</v>
      </c>
      <c r="CD18" s="1208">
        <f>data4!$CW$2+data5!$H$2</f>
        <v>0</v>
      </c>
      <c r="CE18" s="1208"/>
      <c r="CF18" s="1208"/>
      <c r="CG18" s="1208"/>
      <c r="CH18" s="1208"/>
      <c r="CI18" s="1208"/>
      <c r="CJ18" s="1208"/>
      <c r="CK18" s="1208"/>
      <c r="CL18" s="1208"/>
      <c r="CM18" s="1208"/>
      <c r="CN18" s="1208"/>
      <c r="CO18" s="446" t="s">
        <v>66</v>
      </c>
      <c r="CP18" s="447"/>
      <c r="CQ18" s="443"/>
      <c r="CR18" s="443"/>
      <c r="CS18" s="443"/>
      <c r="CT18" s="443"/>
      <c r="CU18" s="443"/>
      <c r="CV18" s="448"/>
      <c r="CW18" s="443"/>
      <c r="CX18" s="443"/>
      <c r="CY18" s="443"/>
      <c r="CZ18" s="443"/>
      <c r="DA18" s="443"/>
      <c r="DB18" s="446" t="s">
        <v>66</v>
      </c>
      <c r="DC18" s="443"/>
      <c r="DD18" s="443"/>
      <c r="DE18" s="443"/>
      <c r="DF18" s="443"/>
      <c r="DG18" s="443"/>
      <c r="DH18" s="443"/>
      <c r="DI18" s="443"/>
      <c r="DJ18" s="443"/>
      <c r="DK18" s="443"/>
      <c r="DL18" s="448"/>
      <c r="DM18" s="443"/>
      <c r="DN18" s="443"/>
      <c r="DO18" s="446" t="s">
        <v>66</v>
      </c>
      <c r="DP18" s="449"/>
      <c r="DQ18" s="449"/>
      <c r="DR18" s="449"/>
      <c r="DS18" s="449"/>
      <c r="DT18" s="449"/>
      <c r="DU18" s="449"/>
      <c r="DV18" s="449"/>
      <c r="DW18" s="449"/>
      <c r="DX18" s="449"/>
      <c r="DY18" s="449"/>
      <c r="DZ18" s="449"/>
      <c r="EA18" s="449"/>
      <c r="EB18" s="450" t="s">
        <v>66</v>
      </c>
    </row>
    <row r="19" spans="1:132" ht="21" customHeight="1">
      <c r="A19" s="47"/>
      <c r="B19" s="861">
        <f>IF(data2!$B$2="要",data4!$EG$2,"")</f>
        <v>0</v>
      </c>
      <c r="C19" s="862"/>
      <c r="D19" s="862"/>
      <c r="E19" s="862"/>
      <c r="F19" s="862"/>
      <c r="G19" s="862"/>
      <c r="H19" s="862"/>
      <c r="I19" s="862"/>
      <c r="J19" s="862"/>
      <c r="K19" s="862"/>
      <c r="L19" s="862"/>
      <c r="M19" s="863"/>
      <c r="N19" s="886">
        <f>data5!$F$2+data5!$G$2+data5!$H$2</f>
        <v>0</v>
      </c>
      <c r="O19" s="886"/>
      <c r="P19" s="886"/>
      <c r="Q19" s="886"/>
      <c r="R19" s="886"/>
      <c r="S19" s="886"/>
      <c r="T19" s="886"/>
      <c r="U19" s="886"/>
      <c r="V19" s="886"/>
      <c r="W19" s="886"/>
      <c r="X19" s="886"/>
      <c r="Y19" s="886"/>
      <c r="Z19" s="887"/>
      <c r="AA19" s="890">
        <f>data5!$I$2</f>
        <v>0</v>
      </c>
      <c r="AB19" s="886"/>
      <c r="AC19" s="886"/>
      <c r="AD19" s="886"/>
      <c r="AE19" s="886"/>
      <c r="AF19" s="886"/>
      <c r="AG19" s="886"/>
      <c r="AH19" s="886"/>
      <c r="AI19" s="886"/>
      <c r="AJ19" s="886"/>
      <c r="AK19" s="886"/>
      <c r="AL19" s="886"/>
      <c r="AM19" s="887"/>
      <c r="AN19" s="886">
        <f>data5!$J$2</f>
        <v>0</v>
      </c>
      <c r="AO19" s="886"/>
      <c r="AP19" s="886"/>
      <c r="AQ19" s="886"/>
      <c r="AR19" s="886"/>
      <c r="AS19" s="886"/>
      <c r="AT19" s="886"/>
      <c r="AU19" s="886"/>
      <c r="AV19" s="886"/>
      <c r="AW19" s="886"/>
      <c r="AX19" s="886"/>
      <c r="AY19" s="886"/>
      <c r="AZ19" s="887"/>
      <c r="BA19" s="867">
        <f>MIN(data5!$V$2,data5!$W$2)</f>
        <v>0</v>
      </c>
      <c r="BB19" s="867"/>
      <c r="BC19" s="867"/>
      <c r="BD19" s="867"/>
      <c r="BE19" s="867"/>
      <c r="BF19" s="867"/>
      <c r="BG19" s="867"/>
      <c r="BH19" s="867"/>
      <c r="BI19" s="867"/>
      <c r="BJ19" s="867"/>
      <c r="BK19" s="867"/>
      <c r="BL19" s="867"/>
      <c r="BM19" s="868"/>
      <c r="BN19" s="47"/>
      <c r="BQ19" s="861">
        <f>IF(data2!$B$2="要",data4!$EG$2,"")</f>
        <v>0</v>
      </c>
      <c r="BR19" s="862"/>
      <c r="BS19" s="862"/>
      <c r="BT19" s="862"/>
      <c r="BU19" s="862"/>
      <c r="BV19" s="862"/>
      <c r="BW19" s="862"/>
      <c r="BX19" s="862"/>
      <c r="BY19" s="862"/>
      <c r="BZ19" s="862"/>
      <c r="CA19" s="862"/>
      <c r="CB19" s="863"/>
      <c r="CC19" s="886">
        <f>data5!$F$2+data5!$G$2+data5!$H$2</f>
        <v>0</v>
      </c>
      <c r="CD19" s="886"/>
      <c r="CE19" s="886"/>
      <c r="CF19" s="886"/>
      <c r="CG19" s="886"/>
      <c r="CH19" s="886"/>
      <c r="CI19" s="886"/>
      <c r="CJ19" s="886"/>
      <c r="CK19" s="886"/>
      <c r="CL19" s="886"/>
      <c r="CM19" s="886"/>
      <c r="CN19" s="886"/>
      <c r="CO19" s="887"/>
      <c r="CP19" s="890">
        <f>data5!$I$2</f>
        <v>0</v>
      </c>
      <c r="CQ19" s="886"/>
      <c r="CR19" s="886"/>
      <c r="CS19" s="886"/>
      <c r="CT19" s="886"/>
      <c r="CU19" s="886"/>
      <c r="CV19" s="886"/>
      <c r="CW19" s="886"/>
      <c r="CX19" s="886"/>
      <c r="CY19" s="886"/>
      <c r="CZ19" s="886"/>
      <c r="DA19" s="886"/>
      <c r="DB19" s="887"/>
      <c r="DC19" s="886">
        <f>data5!$J$2</f>
        <v>0</v>
      </c>
      <c r="DD19" s="886"/>
      <c r="DE19" s="886"/>
      <c r="DF19" s="886"/>
      <c r="DG19" s="886"/>
      <c r="DH19" s="886"/>
      <c r="DI19" s="886"/>
      <c r="DJ19" s="886"/>
      <c r="DK19" s="886"/>
      <c r="DL19" s="886"/>
      <c r="DM19" s="886"/>
      <c r="DN19" s="886"/>
      <c r="DO19" s="887"/>
      <c r="DP19" s="867">
        <f>MIN(data5!$V$2,data5!$W$2)</f>
        <v>0</v>
      </c>
      <c r="DQ19" s="867"/>
      <c r="DR19" s="867"/>
      <c r="DS19" s="867"/>
      <c r="DT19" s="867"/>
      <c r="DU19" s="867"/>
      <c r="DV19" s="867"/>
      <c r="DW19" s="867"/>
      <c r="DX19" s="867"/>
      <c r="DY19" s="867"/>
      <c r="DZ19" s="867"/>
      <c r="EA19" s="867"/>
      <c r="EB19" s="868"/>
    </row>
    <row r="20" spans="1:132" ht="9.75" customHeight="1">
      <c r="A20" s="47"/>
      <c r="B20" s="864"/>
      <c r="C20" s="865"/>
      <c r="D20" s="865"/>
      <c r="E20" s="865"/>
      <c r="F20" s="865"/>
      <c r="G20" s="865"/>
      <c r="H20" s="865"/>
      <c r="I20" s="865"/>
      <c r="J20" s="865"/>
      <c r="K20" s="865"/>
      <c r="L20" s="865"/>
      <c r="M20" s="866"/>
      <c r="N20" s="888"/>
      <c r="O20" s="888"/>
      <c r="P20" s="888"/>
      <c r="Q20" s="888"/>
      <c r="R20" s="888"/>
      <c r="S20" s="888"/>
      <c r="T20" s="888"/>
      <c r="U20" s="888"/>
      <c r="V20" s="888"/>
      <c r="W20" s="888"/>
      <c r="X20" s="888"/>
      <c r="Y20" s="888"/>
      <c r="Z20" s="889"/>
      <c r="AA20" s="891"/>
      <c r="AB20" s="888"/>
      <c r="AC20" s="888"/>
      <c r="AD20" s="888"/>
      <c r="AE20" s="888"/>
      <c r="AF20" s="888"/>
      <c r="AG20" s="888"/>
      <c r="AH20" s="888"/>
      <c r="AI20" s="888"/>
      <c r="AJ20" s="888"/>
      <c r="AK20" s="888"/>
      <c r="AL20" s="888"/>
      <c r="AM20" s="889"/>
      <c r="AN20" s="888"/>
      <c r="AO20" s="888"/>
      <c r="AP20" s="888"/>
      <c r="AQ20" s="888"/>
      <c r="AR20" s="888"/>
      <c r="AS20" s="888"/>
      <c r="AT20" s="888"/>
      <c r="AU20" s="888"/>
      <c r="AV20" s="888"/>
      <c r="AW20" s="888"/>
      <c r="AX20" s="888"/>
      <c r="AY20" s="888"/>
      <c r="AZ20" s="889"/>
      <c r="BA20" s="869"/>
      <c r="BB20" s="869"/>
      <c r="BC20" s="869"/>
      <c r="BD20" s="869"/>
      <c r="BE20" s="869"/>
      <c r="BF20" s="869"/>
      <c r="BG20" s="869"/>
      <c r="BH20" s="869"/>
      <c r="BI20" s="869"/>
      <c r="BJ20" s="869"/>
      <c r="BK20" s="869"/>
      <c r="BL20" s="869"/>
      <c r="BM20" s="870"/>
      <c r="BN20" s="47"/>
      <c r="BO20" s="47"/>
      <c r="BP20" s="47"/>
      <c r="BQ20" s="864"/>
      <c r="BR20" s="865"/>
      <c r="BS20" s="865"/>
      <c r="BT20" s="865"/>
      <c r="BU20" s="865"/>
      <c r="BV20" s="865"/>
      <c r="BW20" s="865"/>
      <c r="BX20" s="865"/>
      <c r="BY20" s="865"/>
      <c r="BZ20" s="865"/>
      <c r="CA20" s="865"/>
      <c r="CB20" s="866"/>
      <c r="CC20" s="888"/>
      <c r="CD20" s="888"/>
      <c r="CE20" s="888"/>
      <c r="CF20" s="888"/>
      <c r="CG20" s="888"/>
      <c r="CH20" s="888"/>
      <c r="CI20" s="888"/>
      <c r="CJ20" s="888"/>
      <c r="CK20" s="888"/>
      <c r="CL20" s="888"/>
      <c r="CM20" s="888"/>
      <c r="CN20" s="888"/>
      <c r="CO20" s="889"/>
      <c r="CP20" s="891"/>
      <c r="CQ20" s="888"/>
      <c r="CR20" s="888"/>
      <c r="CS20" s="888"/>
      <c r="CT20" s="888"/>
      <c r="CU20" s="888"/>
      <c r="CV20" s="888"/>
      <c r="CW20" s="888"/>
      <c r="CX20" s="888"/>
      <c r="CY20" s="888"/>
      <c r="CZ20" s="888"/>
      <c r="DA20" s="888"/>
      <c r="DB20" s="889"/>
      <c r="DC20" s="888"/>
      <c r="DD20" s="888"/>
      <c r="DE20" s="888"/>
      <c r="DF20" s="888"/>
      <c r="DG20" s="888"/>
      <c r="DH20" s="888"/>
      <c r="DI20" s="888"/>
      <c r="DJ20" s="888"/>
      <c r="DK20" s="888"/>
      <c r="DL20" s="888"/>
      <c r="DM20" s="888"/>
      <c r="DN20" s="888"/>
      <c r="DO20" s="889"/>
      <c r="DP20" s="869"/>
      <c r="DQ20" s="869"/>
      <c r="DR20" s="869"/>
      <c r="DS20" s="869"/>
      <c r="DT20" s="869"/>
      <c r="DU20" s="869"/>
      <c r="DV20" s="869"/>
      <c r="DW20" s="869"/>
      <c r="DX20" s="869"/>
      <c r="DY20" s="869"/>
      <c r="DZ20" s="869"/>
      <c r="EA20" s="869"/>
      <c r="EB20" s="870"/>
    </row>
    <row r="21" spans="1:132" ht="17.25" customHeight="1">
      <c r="A21" s="47"/>
      <c r="B21" s="947" t="s">
        <v>123</v>
      </c>
      <c r="C21" s="948"/>
      <c r="D21" s="948"/>
      <c r="E21" s="948"/>
      <c r="F21" s="451"/>
      <c r="G21" s="946" t="str">
        <f>IF(data2!$B$2="要","","年末調整未済")</f>
        <v/>
      </c>
      <c r="H21" s="946"/>
      <c r="I21" s="946"/>
      <c r="J21" s="946"/>
      <c r="K21" s="946"/>
      <c r="L21" s="946"/>
      <c r="M21" s="946"/>
      <c r="N21" s="946"/>
      <c r="O21" s="946"/>
      <c r="P21" s="946"/>
      <c r="Q21" s="946"/>
      <c r="R21" s="452"/>
      <c r="S21" s="945" t="str">
        <f>IF(data4!$AK$2="","","(1)")</f>
        <v/>
      </c>
      <c r="T21" s="945"/>
      <c r="U21" s="1384">
        <f>data4!$AK$2</f>
        <v>0</v>
      </c>
      <c r="V21" s="1384"/>
      <c r="W21" s="1384"/>
      <c r="X21" s="1384"/>
      <c r="Y21" s="1384"/>
      <c r="Z21" s="1384"/>
      <c r="AA21" s="1385"/>
      <c r="AB21" s="1385"/>
      <c r="AC21" s="919">
        <f>data4!$CO$2</f>
        <v>0</v>
      </c>
      <c r="AD21" s="919"/>
      <c r="AE21" s="919"/>
      <c r="AF21" s="919"/>
      <c r="AG21" s="919"/>
      <c r="AH21" s="919"/>
      <c r="AI21" s="453"/>
      <c r="AJ21" s="921" t="str">
        <f>IF(data4!$AL$2="","","(2)")</f>
        <v/>
      </c>
      <c r="AK21" s="921"/>
      <c r="AL21" s="1385">
        <f>data4!$AL$2</f>
        <v>0</v>
      </c>
      <c r="AM21" s="1385"/>
      <c r="AN21" s="1385"/>
      <c r="AO21" s="1385"/>
      <c r="AP21" s="1385"/>
      <c r="AQ21" s="1385"/>
      <c r="AR21" s="1385"/>
      <c r="AS21" s="1385"/>
      <c r="AT21" s="919">
        <f>data4!$CP$2</f>
        <v>0</v>
      </c>
      <c r="AU21" s="919"/>
      <c r="AV21" s="919"/>
      <c r="AW21" s="919"/>
      <c r="AX21" s="919"/>
      <c r="AY21" s="919"/>
      <c r="AZ21" s="47"/>
      <c r="BA21" s="47"/>
      <c r="BB21" s="47"/>
      <c r="BC21" s="47"/>
      <c r="BD21" s="47"/>
      <c r="BE21" s="47"/>
      <c r="BF21" s="47"/>
      <c r="BG21" s="47"/>
      <c r="BH21" s="47"/>
      <c r="BI21" s="47"/>
      <c r="BJ21" s="47"/>
      <c r="BK21" s="47"/>
      <c r="BL21" s="451"/>
      <c r="BM21" s="454"/>
      <c r="BN21" s="47"/>
      <c r="BO21" s="47"/>
      <c r="BP21" s="47"/>
      <c r="BQ21" s="947" t="s">
        <v>123</v>
      </c>
      <c r="BR21" s="948"/>
      <c r="BS21" s="948"/>
      <c r="BT21" s="948"/>
      <c r="BU21" s="451"/>
      <c r="BV21" s="946" t="str">
        <f>IF(data2!$B$2="要","","年末調整未済")</f>
        <v/>
      </c>
      <c r="BW21" s="946"/>
      <c r="BX21" s="946"/>
      <c r="BY21" s="946"/>
      <c r="BZ21" s="946"/>
      <c r="CA21" s="946"/>
      <c r="CB21" s="946"/>
      <c r="CC21" s="946"/>
      <c r="CD21" s="946"/>
      <c r="CE21" s="946"/>
      <c r="CF21" s="946"/>
      <c r="CG21" s="452"/>
      <c r="CH21" s="945" t="str">
        <f>IF(data4!$AK$2="","","(1)")</f>
        <v/>
      </c>
      <c r="CI21" s="945"/>
      <c r="CJ21" s="1384">
        <f>data4!$AK$2</f>
        <v>0</v>
      </c>
      <c r="CK21" s="1384"/>
      <c r="CL21" s="1384"/>
      <c r="CM21" s="1384"/>
      <c r="CN21" s="1384"/>
      <c r="CO21" s="1384"/>
      <c r="CP21" s="1385"/>
      <c r="CQ21" s="1385"/>
      <c r="CR21" s="919">
        <f>data4!$CO$2</f>
        <v>0</v>
      </c>
      <c r="CS21" s="919"/>
      <c r="CT21" s="919"/>
      <c r="CU21" s="919"/>
      <c r="CV21" s="919"/>
      <c r="CW21" s="919"/>
      <c r="CX21" s="453"/>
      <c r="CY21" s="921" t="str">
        <f>IF(data4!$AL$2="","","(2)")</f>
        <v/>
      </c>
      <c r="CZ21" s="921"/>
      <c r="DA21" s="1385">
        <f>data4!$AL$2</f>
        <v>0</v>
      </c>
      <c r="DB21" s="1385"/>
      <c r="DC21" s="1385"/>
      <c r="DD21" s="1385"/>
      <c r="DE21" s="1385"/>
      <c r="DF21" s="1385"/>
      <c r="DG21" s="1385"/>
      <c r="DH21" s="1385"/>
      <c r="DI21" s="919">
        <f>data4!$CP$2</f>
        <v>0</v>
      </c>
      <c r="DJ21" s="919"/>
      <c r="DK21" s="919"/>
      <c r="DL21" s="919"/>
      <c r="DM21" s="919"/>
      <c r="DN21" s="919"/>
      <c r="DO21" s="47"/>
      <c r="DP21" s="47"/>
      <c r="DQ21" s="47"/>
      <c r="DR21" s="47"/>
      <c r="DS21" s="47"/>
      <c r="DT21" s="47"/>
      <c r="DU21" s="47"/>
      <c r="DV21" s="47"/>
      <c r="DW21" s="47"/>
      <c r="DX21" s="47"/>
      <c r="DY21" s="47"/>
      <c r="DZ21" s="47"/>
      <c r="EA21" s="451"/>
      <c r="EB21" s="454"/>
    </row>
    <row r="22" spans="1:132" ht="17.25" customHeight="1">
      <c r="A22" s="47"/>
      <c r="B22" s="909"/>
      <c r="C22" s="881"/>
      <c r="D22" s="881"/>
      <c r="E22" s="881"/>
      <c r="F22" s="1386"/>
      <c r="G22" s="1386"/>
      <c r="H22" s="1386"/>
      <c r="I22" s="1386"/>
      <c r="J22" s="1386"/>
      <c r="K22" s="1386"/>
      <c r="L22" s="1386"/>
      <c r="M22" s="1386"/>
      <c r="N22" s="1386"/>
      <c r="O22" s="1386"/>
      <c r="P22" s="1386"/>
      <c r="Q22" s="1386"/>
      <c r="R22" s="1386"/>
      <c r="S22" s="1386"/>
      <c r="T22" s="1386"/>
      <c r="U22" s="1386"/>
      <c r="V22" s="1386"/>
      <c r="W22" s="1387"/>
      <c r="X22" s="1387"/>
      <c r="Y22" s="1387"/>
      <c r="Z22" s="1387"/>
      <c r="AA22" s="1387"/>
      <c r="AB22" s="1388"/>
      <c r="AC22" s="1388"/>
      <c r="AD22" s="1388"/>
      <c r="AE22" s="1388"/>
      <c r="AF22" s="1388"/>
      <c r="AG22" s="1388"/>
      <c r="AH22" s="1388"/>
      <c r="AI22" s="1388"/>
      <c r="AJ22" s="1388"/>
      <c r="AK22" s="1388"/>
      <c r="AL22" s="1387"/>
      <c r="AM22" s="1387"/>
      <c r="AN22" s="1387"/>
      <c r="AO22" s="1387"/>
      <c r="AP22" s="1387"/>
      <c r="AQ22" s="1388"/>
      <c r="AR22" s="1388"/>
      <c r="AS22" s="455"/>
      <c r="AT22" s="1388"/>
      <c r="AU22" s="1388"/>
      <c r="AV22" s="1388"/>
      <c r="AW22" s="1388"/>
      <c r="AX22" s="1388"/>
      <c r="AY22" s="1388"/>
      <c r="AZ22" s="1388"/>
      <c r="BA22" s="1388"/>
      <c r="BB22" s="1388"/>
      <c r="BC22" s="1388"/>
      <c r="BD22" s="1388"/>
      <c r="BE22" s="1388"/>
      <c r="BF22" s="1388"/>
      <c r="BG22" s="455"/>
      <c r="BH22" s="455"/>
      <c r="BI22" s="455"/>
      <c r="BJ22" s="455"/>
      <c r="BK22" s="455"/>
      <c r="BL22" s="455"/>
      <c r="BM22" s="456"/>
      <c r="BN22" s="47"/>
      <c r="BO22" s="47"/>
      <c r="BP22" s="47"/>
      <c r="BQ22" s="909"/>
      <c r="BR22" s="881"/>
      <c r="BS22" s="881"/>
      <c r="BT22" s="881"/>
      <c r="BU22" s="1386"/>
      <c r="BV22" s="1386"/>
      <c r="BW22" s="1386"/>
      <c r="BX22" s="1386"/>
      <c r="BY22" s="1386"/>
      <c r="BZ22" s="1386"/>
      <c r="CA22" s="1386"/>
      <c r="CB22" s="1386"/>
      <c r="CC22" s="1386"/>
      <c r="CD22" s="1386"/>
      <c r="CE22" s="1386"/>
      <c r="CF22" s="1386"/>
      <c r="CG22" s="1386"/>
      <c r="CH22" s="1386"/>
      <c r="CI22" s="1386"/>
      <c r="CJ22" s="1386"/>
      <c r="CK22" s="1386"/>
      <c r="CL22" s="1387"/>
      <c r="CM22" s="1387"/>
      <c r="CN22" s="1387"/>
      <c r="CO22" s="1387"/>
      <c r="CP22" s="1387"/>
      <c r="CQ22" s="1388"/>
      <c r="CR22" s="1388"/>
      <c r="CS22" s="1388"/>
      <c r="CT22" s="1388"/>
      <c r="CU22" s="1388"/>
      <c r="CV22" s="1388"/>
      <c r="CW22" s="1388"/>
      <c r="CX22" s="1388"/>
      <c r="CY22" s="1388"/>
      <c r="CZ22" s="1388"/>
      <c r="DA22" s="1387"/>
      <c r="DB22" s="1387"/>
      <c r="DC22" s="1387"/>
      <c r="DD22" s="1387"/>
      <c r="DE22" s="1387"/>
      <c r="DF22" s="1388"/>
      <c r="DG22" s="1388"/>
      <c r="DH22" s="455"/>
      <c r="DI22" s="1388"/>
      <c r="DJ22" s="1388"/>
      <c r="DK22" s="1388"/>
      <c r="DL22" s="1388"/>
      <c r="DM22" s="1388"/>
      <c r="DN22" s="1388"/>
      <c r="DO22" s="1388"/>
      <c r="DP22" s="1388"/>
      <c r="DQ22" s="1388"/>
      <c r="DR22" s="1388"/>
      <c r="DS22" s="1388"/>
      <c r="DT22" s="1388"/>
      <c r="DU22" s="1388"/>
      <c r="DV22" s="455"/>
      <c r="DW22" s="455"/>
      <c r="DX22" s="455"/>
      <c r="DY22" s="455"/>
      <c r="DZ22" s="455"/>
      <c r="EA22" s="455"/>
      <c r="EB22" s="456"/>
    </row>
    <row r="23" spans="1:132" ht="17.25" customHeight="1">
      <c r="A23" s="47"/>
      <c r="B23" s="909"/>
      <c r="C23" s="881"/>
      <c r="D23" s="881"/>
      <c r="E23" s="881"/>
      <c r="F23" s="1389">
        <f>data4!$DR$2</f>
        <v>0</v>
      </c>
      <c r="G23" s="1389"/>
      <c r="H23" s="1389"/>
      <c r="I23" s="1389"/>
      <c r="J23" s="1389"/>
      <c r="K23" s="1389"/>
      <c r="L23" s="1389"/>
      <c r="M23" s="1389"/>
      <c r="N23" s="1389"/>
      <c r="O23" s="1389"/>
      <c r="P23" s="1389"/>
      <c r="Q23" s="1389"/>
      <c r="R23" s="1389"/>
      <c r="S23" s="1389"/>
      <c r="T23" s="1389"/>
      <c r="U23" s="1389"/>
      <c r="V23" s="1389"/>
      <c r="W23" s="1389"/>
      <c r="X23" s="1389"/>
      <c r="Y23" s="1389"/>
      <c r="Z23" s="1389"/>
      <c r="AA23" s="1389"/>
      <c r="AB23" s="1389"/>
      <c r="AC23" s="1389"/>
      <c r="AD23" s="1389"/>
      <c r="AE23" s="1389"/>
      <c r="AF23" s="1389"/>
      <c r="AG23" s="1389"/>
      <c r="AH23" s="1389"/>
      <c r="AI23" s="1389"/>
      <c r="AJ23" s="1389"/>
      <c r="AK23" s="1389"/>
      <c r="AL23" s="1389"/>
      <c r="AM23" s="1389"/>
      <c r="AN23" s="1389"/>
      <c r="AO23" s="1389"/>
      <c r="AP23" s="1389"/>
      <c r="AQ23" s="1389"/>
      <c r="AR23" s="1389"/>
      <c r="AS23" s="1389"/>
      <c r="AT23" s="1389"/>
      <c r="AU23" s="1389"/>
      <c r="AV23" s="1389"/>
      <c r="AW23" s="1389"/>
      <c r="AX23" s="1389"/>
      <c r="AY23" s="1389"/>
      <c r="AZ23" s="1389"/>
      <c r="BA23" s="1389"/>
      <c r="BB23" s="1389"/>
      <c r="BC23" s="1389"/>
      <c r="BD23" s="1389"/>
      <c r="BE23" s="1389"/>
      <c r="BF23" s="1389"/>
      <c r="BG23" s="1389"/>
      <c r="BH23" s="1389"/>
      <c r="BI23" s="1389"/>
      <c r="BJ23" s="1389"/>
      <c r="BK23" s="1389"/>
      <c r="BL23" s="1389"/>
      <c r="BM23" s="1390"/>
      <c r="BN23" s="47"/>
      <c r="BO23" s="47"/>
      <c r="BP23" s="47"/>
      <c r="BQ23" s="909"/>
      <c r="BR23" s="881"/>
      <c r="BS23" s="881"/>
      <c r="BT23" s="881"/>
      <c r="BU23" s="1389">
        <f>data4!$DR$2</f>
        <v>0</v>
      </c>
      <c r="BV23" s="1389"/>
      <c r="BW23" s="1389"/>
      <c r="BX23" s="1389"/>
      <c r="BY23" s="1389"/>
      <c r="BZ23" s="1389"/>
      <c r="CA23" s="1389"/>
      <c r="CB23" s="1389"/>
      <c r="CC23" s="1389"/>
      <c r="CD23" s="1389"/>
      <c r="CE23" s="1389"/>
      <c r="CF23" s="1389"/>
      <c r="CG23" s="1389"/>
      <c r="CH23" s="1389"/>
      <c r="CI23" s="1389"/>
      <c r="CJ23" s="1389"/>
      <c r="CK23" s="1389"/>
      <c r="CL23" s="1389"/>
      <c r="CM23" s="1389"/>
      <c r="CN23" s="1389"/>
      <c r="CO23" s="1389"/>
      <c r="CP23" s="1389"/>
      <c r="CQ23" s="1389"/>
      <c r="CR23" s="1389"/>
      <c r="CS23" s="1389"/>
      <c r="CT23" s="1389"/>
      <c r="CU23" s="1389"/>
      <c r="CV23" s="1389"/>
      <c r="CW23" s="1389"/>
      <c r="CX23" s="1389"/>
      <c r="CY23" s="1389"/>
      <c r="CZ23" s="1389"/>
      <c r="DA23" s="1389"/>
      <c r="DB23" s="1389"/>
      <c r="DC23" s="1389"/>
      <c r="DD23" s="1389"/>
      <c r="DE23" s="1389"/>
      <c r="DF23" s="1389"/>
      <c r="DG23" s="1389"/>
      <c r="DH23" s="1389"/>
      <c r="DI23" s="1389"/>
      <c r="DJ23" s="1389"/>
      <c r="DK23" s="1389"/>
      <c r="DL23" s="1389"/>
      <c r="DM23" s="1389"/>
      <c r="DN23" s="1389"/>
      <c r="DO23" s="1389"/>
      <c r="DP23" s="1389"/>
      <c r="DQ23" s="1389"/>
      <c r="DR23" s="1389"/>
      <c r="DS23" s="1389"/>
      <c r="DT23" s="1389"/>
      <c r="DU23" s="1389"/>
      <c r="DV23" s="1389"/>
      <c r="DW23" s="1389"/>
      <c r="DX23" s="1389"/>
      <c r="DY23" s="1389"/>
      <c r="DZ23" s="1389"/>
      <c r="EA23" s="1389"/>
      <c r="EB23" s="1390"/>
    </row>
    <row r="24" spans="1:132" ht="17.25" customHeight="1">
      <c r="A24" s="47"/>
      <c r="B24" s="909"/>
      <c r="C24" s="881"/>
      <c r="D24" s="881"/>
      <c r="E24" s="881"/>
      <c r="F24" s="1389"/>
      <c r="G24" s="1389"/>
      <c r="H24" s="1389"/>
      <c r="I24" s="1389"/>
      <c r="J24" s="1389"/>
      <c r="K24" s="1389"/>
      <c r="L24" s="1389"/>
      <c r="M24" s="1389"/>
      <c r="N24" s="1389"/>
      <c r="O24" s="1389"/>
      <c r="P24" s="1389"/>
      <c r="Q24" s="1389"/>
      <c r="R24" s="1389"/>
      <c r="S24" s="1389"/>
      <c r="T24" s="1389"/>
      <c r="U24" s="1389"/>
      <c r="V24" s="1389"/>
      <c r="W24" s="1389"/>
      <c r="X24" s="1389"/>
      <c r="Y24" s="1389"/>
      <c r="Z24" s="1389"/>
      <c r="AA24" s="1389"/>
      <c r="AB24" s="1389"/>
      <c r="AC24" s="1389"/>
      <c r="AD24" s="1389"/>
      <c r="AE24" s="1389"/>
      <c r="AF24" s="1389"/>
      <c r="AG24" s="1389"/>
      <c r="AH24" s="1389"/>
      <c r="AI24" s="1389"/>
      <c r="AJ24" s="1389"/>
      <c r="AK24" s="1389"/>
      <c r="AL24" s="1389"/>
      <c r="AM24" s="1389"/>
      <c r="AN24" s="1389"/>
      <c r="AO24" s="1389"/>
      <c r="AP24" s="1389"/>
      <c r="AQ24" s="1389"/>
      <c r="AR24" s="1389"/>
      <c r="AS24" s="1389"/>
      <c r="AT24" s="1389"/>
      <c r="AU24" s="1389"/>
      <c r="AV24" s="1389"/>
      <c r="AW24" s="1389"/>
      <c r="AX24" s="1389"/>
      <c r="AY24" s="1389"/>
      <c r="AZ24" s="1389"/>
      <c r="BA24" s="1389"/>
      <c r="BB24" s="1389"/>
      <c r="BC24" s="1389"/>
      <c r="BD24" s="1389"/>
      <c r="BE24" s="1389"/>
      <c r="BF24" s="1389"/>
      <c r="BG24" s="1389"/>
      <c r="BH24" s="1389"/>
      <c r="BI24" s="1389"/>
      <c r="BJ24" s="1389"/>
      <c r="BK24" s="1389"/>
      <c r="BL24" s="1389"/>
      <c r="BM24" s="1390"/>
      <c r="BN24" s="47"/>
      <c r="BO24" s="47"/>
      <c r="BP24" s="47"/>
      <c r="BQ24" s="909"/>
      <c r="BR24" s="881"/>
      <c r="BS24" s="881"/>
      <c r="BT24" s="881"/>
      <c r="BU24" s="1389"/>
      <c r="BV24" s="1389"/>
      <c r="BW24" s="1389"/>
      <c r="BX24" s="1389"/>
      <c r="BY24" s="1389"/>
      <c r="BZ24" s="1389"/>
      <c r="CA24" s="1389"/>
      <c r="CB24" s="1389"/>
      <c r="CC24" s="1389"/>
      <c r="CD24" s="1389"/>
      <c r="CE24" s="1389"/>
      <c r="CF24" s="1389"/>
      <c r="CG24" s="1389"/>
      <c r="CH24" s="1389"/>
      <c r="CI24" s="1389"/>
      <c r="CJ24" s="1389"/>
      <c r="CK24" s="1389"/>
      <c r="CL24" s="1389"/>
      <c r="CM24" s="1389"/>
      <c r="CN24" s="1389"/>
      <c r="CO24" s="1389"/>
      <c r="CP24" s="1389"/>
      <c r="CQ24" s="1389"/>
      <c r="CR24" s="1389"/>
      <c r="CS24" s="1389"/>
      <c r="CT24" s="1389"/>
      <c r="CU24" s="1389"/>
      <c r="CV24" s="1389"/>
      <c r="CW24" s="1389"/>
      <c r="CX24" s="1389"/>
      <c r="CY24" s="1389"/>
      <c r="CZ24" s="1389"/>
      <c r="DA24" s="1389"/>
      <c r="DB24" s="1389"/>
      <c r="DC24" s="1389"/>
      <c r="DD24" s="1389"/>
      <c r="DE24" s="1389"/>
      <c r="DF24" s="1389"/>
      <c r="DG24" s="1389"/>
      <c r="DH24" s="1389"/>
      <c r="DI24" s="1389"/>
      <c r="DJ24" s="1389"/>
      <c r="DK24" s="1389"/>
      <c r="DL24" s="1389"/>
      <c r="DM24" s="1389"/>
      <c r="DN24" s="1389"/>
      <c r="DO24" s="1389"/>
      <c r="DP24" s="1389"/>
      <c r="DQ24" s="1389"/>
      <c r="DR24" s="1389"/>
      <c r="DS24" s="1389"/>
      <c r="DT24" s="1389"/>
      <c r="DU24" s="1389"/>
      <c r="DV24" s="1389"/>
      <c r="DW24" s="1389"/>
      <c r="DX24" s="1389"/>
      <c r="DY24" s="1389"/>
      <c r="DZ24" s="1389"/>
      <c r="EA24" s="1389"/>
      <c r="EB24" s="1390"/>
    </row>
    <row r="25" spans="1:132" ht="32.25" customHeight="1">
      <c r="A25" s="47"/>
      <c r="B25" s="910"/>
      <c r="C25" s="884"/>
      <c r="D25" s="884"/>
      <c r="E25" s="884"/>
      <c r="F25" s="1391"/>
      <c r="G25" s="1391"/>
      <c r="H25" s="1391"/>
      <c r="I25" s="1391"/>
      <c r="J25" s="1391"/>
      <c r="K25" s="1391"/>
      <c r="L25" s="1391"/>
      <c r="M25" s="1391"/>
      <c r="N25" s="1391"/>
      <c r="O25" s="1391"/>
      <c r="P25" s="1391"/>
      <c r="Q25" s="1391"/>
      <c r="R25" s="1391"/>
      <c r="S25" s="1391"/>
      <c r="T25" s="1391"/>
      <c r="U25" s="1391"/>
      <c r="V25" s="1391"/>
      <c r="W25" s="1391"/>
      <c r="X25" s="1391"/>
      <c r="Y25" s="1391"/>
      <c r="Z25" s="1391"/>
      <c r="AA25" s="1391"/>
      <c r="AB25" s="1391"/>
      <c r="AC25" s="1391"/>
      <c r="AD25" s="1391"/>
      <c r="AE25" s="1391"/>
      <c r="AF25" s="1391"/>
      <c r="AG25" s="1391"/>
      <c r="AH25" s="1391"/>
      <c r="AI25" s="1391"/>
      <c r="AJ25" s="1391"/>
      <c r="AK25" s="1391"/>
      <c r="AL25" s="1391"/>
      <c r="AM25" s="1391"/>
      <c r="AN25" s="1391"/>
      <c r="AO25" s="1391"/>
      <c r="AP25" s="1391"/>
      <c r="AQ25" s="1391"/>
      <c r="AR25" s="1391"/>
      <c r="AS25" s="1391"/>
      <c r="AT25" s="1391"/>
      <c r="AU25" s="1391"/>
      <c r="AV25" s="1391"/>
      <c r="AW25" s="1391"/>
      <c r="AX25" s="1391"/>
      <c r="AY25" s="1391"/>
      <c r="AZ25" s="1391"/>
      <c r="BA25" s="1391"/>
      <c r="BB25" s="1391"/>
      <c r="BC25" s="1391"/>
      <c r="BD25" s="1391"/>
      <c r="BE25" s="1391"/>
      <c r="BF25" s="1391"/>
      <c r="BG25" s="1391"/>
      <c r="BH25" s="1391"/>
      <c r="BI25" s="1391"/>
      <c r="BJ25" s="1391"/>
      <c r="BK25" s="1391"/>
      <c r="BL25" s="1391"/>
      <c r="BM25" s="1392"/>
      <c r="BN25" s="47"/>
      <c r="BO25" s="47"/>
      <c r="BP25" s="47"/>
      <c r="BQ25" s="910"/>
      <c r="BR25" s="884"/>
      <c r="BS25" s="884"/>
      <c r="BT25" s="884"/>
      <c r="BU25" s="1391"/>
      <c r="BV25" s="1391"/>
      <c r="BW25" s="1391"/>
      <c r="BX25" s="1391"/>
      <c r="BY25" s="1391"/>
      <c r="BZ25" s="1391"/>
      <c r="CA25" s="1391"/>
      <c r="CB25" s="1391"/>
      <c r="CC25" s="1391"/>
      <c r="CD25" s="1391"/>
      <c r="CE25" s="1391"/>
      <c r="CF25" s="1391"/>
      <c r="CG25" s="1391"/>
      <c r="CH25" s="1391"/>
      <c r="CI25" s="1391"/>
      <c r="CJ25" s="1391"/>
      <c r="CK25" s="1391"/>
      <c r="CL25" s="1391"/>
      <c r="CM25" s="1391"/>
      <c r="CN25" s="1391"/>
      <c r="CO25" s="1391"/>
      <c r="CP25" s="1391"/>
      <c r="CQ25" s="1391"/>
      <c r="CR25" s="1391"/>
      <c r="CS25" s="1391"/>
      <c r="CT25" s="1391"/>
      <c r="CU25" s="1391"/>
      <c r="CV25" s="1391"/>
      <c r="CW25" s="1391"/>
      <c r="CX25" s="1391"/>
      <c r="CY25" s="1391"/>
      <c r="CZ25" s="1391"/>
      <c r="DA25" s="1391"/>
      <c r="DB25" s="1391"/>
      <c r="DC25" s="1391"/>
      <c r="DD25" s="1391"/>
      <c r="DE25" s="1391"/>
      <c r="DF25" s="1391"/>
      <c r="DG25" s="1391"/>
      <c r="DH25" s="1391"/>
      <c r="DI25" s="1391"/>
      <c r="DJ25" s="1391"/>
      <c r="DK25" s="1391"/>
      <c r="DL25" s="1391"/>
      <c r="DM25" s="1391"/>
      <c r="DN25" s="1391"/>
      <c r="DO25" s="1391"/>
      <c r="DP25" s="1391"/>
      <c r="DQ25" s="1391"/>
      <c r="DR25" s="1391"/>
      <c r="DS25" s="1391"/>
      <c r="DT25" s="1391"/>
      <c r="DU25" s="1391"/>
      <c r="DV25" s="1391"/>
      <c r="DW25" s="1391"/>
      <c r="DX25" s="1391"/>
      <c r="DY25" s="1391"/>
      <c r="DZ25" s="1391"/>
      <c r="EA25" s="1391"/>
      <c r="EB25" s="1392"/>
    </row>
    <row r="26" spans="1:132" ht="15" customHeight="1">
      <c r="A26" s="47"/>
      <c r="B26" s="1363" t="s">
        <v>588</v>
      </c>
      <c r="C26" s="1364"/>
      <c r="D26" s="1364"/>
      <c r="E26" s="1364"/>
      <c r="F26" s="913" t="s">
        <v>74</v>
      </c>
      <c r="G26" s="914"/>
      <c r="H26" s="914"/>
      <c r="I26" s="914"/>
      <c r="J26" s="914"/>
      <c r="K26" s="457"/>
      <c r="L26" s="458"/>
      <c r="M26" s="458"/>
      <c r="N26" s="458"/>
      <c r="O26" s="458"/>
      <c r="P26" s="458"/>
      <c r="Q26" s="459" t="s">
        <v>0</v>
      </c>
      <c r="R26" s="913" t="s">
        <v>75</v>
      </c>
      <c r="S26" s="914"/>
      <c r="T26" s="914"/>
      <c r="U26" s="914"/>
      <c r="V26" s="914"/>
      <c r="W26" s="457"/>
      <c r="X26" s="458"/>
      <c r="Y26" s="458"/>
      <c r="Z26" s="458"/>
      <c r="AA26" s="458"/>
      <c r="AB26" s="458"/>
      <c r="AC26" s="459" t="s">
        <v>0</v>
      </c>
      <c r="AD26" s="913" t="s">
        <v>124</v>
      </c>
      <c r="AE26" s="914"/>
      <c r="AF26" s="914"/>
      <c r="AG26" s="914"/>
      <c r="AH26" s="914"/>
      <c r="AI26" s="457"/>
      <c r="AJ26" s="458"/>
      <c r="AK26" s="458"/>
      <c r="AL26" s="458"/>
      <c r="AM26" s="458"/>
      <c r="AN26" s="458"/>
      <c r="AO26" s="459" t="s">
        <v>0</v>
      </c>
      <c r="AP26" s="913" t="s">
        <v>156</v>
      </c>
      <c r="AQ26" s="914"/>
      <c r="AR26" s="914"/>
      <c r="AS26" s="914"/>
      <c r="AT26" s="914"/>
      <c r="AU26" s="457"/>
      <c r="AV26" s="458"/>
      <c r="AW26" s="458"/>
      <c r="AX26" s="458"/>
      <c r="AY26" s="458"/>
      <c r="AZ26" s="458"/>
      <c r="BA26" s="459" t="s">
        <v>0</v>
      </c>
      <c r="BB26" s="913" t="s">
        <v>157</v>
      </c>
      <c r="BC26" s="914"/>
      <c r="BD26" s="914"/>
      <c r="BE26" s="914"/>
      <c r="BF26" s="914"/>
      <c r="BG26" s="457"/>
      <c r="BH26" s="458"/>
      <c r="BI26" s="458"/>
      <c r="BJ26" s="458"/>
      <c r="BK26" s="458"/>
      <c r="BL26" s="458"/>
      <c r="BM26" s="459" t="s">
        <v>0</v>
      </c>
      <c r="BN26" s="47"/>
      <c r="BO26" s="47"/>
      <c r="BP26" s="47"/>
      <c r="BQ26" s="1363" t="s">
        <v>588</v>
      </c>
      <c r="BR26" s="1364"/>
      <c r="BS26" s="1364"/>
      <c r="BT26" s="1364"/>
      <c r="BU26" s="913" t="s">
        <v>74</v>
      </c>
      <c r="BV26" s="914"/>
      <c r="BW26" s="914"/>
      <c r="BX26" s="914"/>
      <c r="BY26" s="914"/>
      <c r="BZ26" s="457"/>
      <c r="CA26" s="458"/>
      <c r="CB26" s="458"/>
      <c r="CC26" s="458"/>
      <c r="CD26" s="458"/>
      <c r="CE26" s="458"/>
      <c r="CF26" s="459" t="s">
        <v>0</v>
      </c>
      <c r="CG26" s="913" t="s">
        <v>75</v>
      </c>
      <c r="CH26" s="914"/>
      <c r="CI26" s="914"/>
      <c r="CJ26" s="914"/>
      <c r="CK26" s="914"/>
      <c r="CL26" s="457"/>
      <c r="CM26" s="458"/>
      <c r="CN26" s="458"/>
      <c r="CO26" s="458"/>
      <c r="CP26" s="458"/>
      <c r="CQ26" s="458"/>
      <c r="CR26" s="459" t="s">
        <v>0</v>
      </c>
      <c r="CS26" s="913" t="s">
        <v>124</v>
      </c>
      <c r="CT26" s="914"/>
      <c r="CU26" s="914"/>
      <c r="CV26" s="914"/>
      <c r="CW26" s="914"/>
      <c r="CX26" s="457"/>
      <c r="CY26" s="458"/>
      <c r="CZ26" s="458"/>
      <c r="DA26" s="458"/>
      <c r="DB26" s="458"/>
      <c r="DC26" s="458"/>
      <c r="DD26" s="459" t="s">
        <v>0</v>
      </c>
      <c r="DE26" s="913" t="s">
        <v>156</v>
      </c>
      <c r="DF26" s="914"/>
      <c r="DG26" s="914"/>
      <c r="DH26" s="914"/>
      <c r="DI26" s="914"/>
      <c r="DJ26" s="457"/>
      <c r="DK26" s="458"/>
      <c r="DL26" s="458"/>
      <c r="DM26" s="458"/>
      <c r="DN26" s="458"/>
      <c r="DO26" s="458"/>
      <c r="DP26" s="459" t="s">
        <v>0</v>
      </c>
      <c r="DQ26" s="913" t="s">
        <v>157</v>
      </c>
      <c r="DR26" s="914"/>
      <c r="DS26" s="914"/>
      <c r="DT26" s="914"/>
      <c r="DU26" s="914"/>
      <c r="DV26" s="457"/>
      <c r="DW26" s="458"/>
      <c r="DX26" s="458"/>
      <c r="DY26" s="458"/>
      <c r="DZ26" s="458"/>
      <c r="EA26" s="458"/>
      <c r="EB26" s="459" t="s">
        <v>0</v>
      </c>
    </row>
    <row r="27" spans="1:132" ht="29.25" customHeight="1">
      <c r="A27" s="47"/>
      <c r="B27" s="1366"/>
      <c r="C27" s="1367"/>
      <c r="D27" s="1367"/>
      <c r="E27" s="1367"/>
      <c r="F27" s="916"/>
      <c r="G27" s="917"/>
      <c r="H27" s="917"/>
      <c r="I27" s="917"/>
      <c r="J27" s="917"/>
      <c r="K27" s="934">
        <f>IF(data2!$B$2="要",data4!$CY$2,"")</f>
        <v>0</v>
      </c>
      <c r="L27" s="935"/>
      <c r="M27" s="935"/>
      <c r="N27" s="935"/>
      <c r="O27" s="935"/>
      <c r="P27" s="935"/>
      <c r="Q27" s="936"/>
      <c r="R27" s="916"/>
      <c r="S27" s="917"/>
      <c r="T27" s="917"/>
      <c r="U27" s="917"/>
      <c r="V27" s="917"/>
      <c r="W27" s="934">
        <f>IF(data2!$B$2="要",data4!$CZ$2,"")</f>
        <v>0</v>
      </c>
      <c r="X27" s="935"/>
      <c r="Y27" s="935"/>
      <c r="Z27" s="935"/>
      <c r="AA27" s="935"/>
      <c r="AB27" s="935"/>
      <c r="AC27" s="936"/>
      <c r="AD27" s="916"/>
      <c r="AE27" s="917"/>
      <c r="AF27" s="917"/>
      <c r="AG27" s="917"/>
      <c r="AH27" s="917"/>
      <c r="AI27" s="934">
        <f>IF(data2!$B$2="要",data4!$DA$2,"")</f>
        <v>0</v>
      </c>
      <c r="AJ27" s="935"/>
      <c r="AK27" s="935"/>
      <c r="AL27" s="935"/>
      <c r="AM27" s="935"/>
      <c r="AN27" s="935"/>
      <c r="AO27" s="936"/>
      <c r="AP27" s="916"/>
      <c r="AQ27" s="917"/>
      <c r="AR27" s="917"/>
      <c r="AS27" s="917"/>
      <c r="AT27" s="917"/>
      <c r="AU27" s="934">
        <f>IF(data2!$B$2="要",data4!$DB$2,"")</f>
        <v>0</v>
      </c>
      <c r="AV27" s="935"/>
      <c r="AW27" s="935"/>
      <c r="AX27" s="935"/>
      <c r="AY27" s="935"/>
      <c r="AZ27" s="935"/>
      <c r="BA27" s="936"/>
      <c r="BB27" s="916"/>
      <c r="BC27" s="917"/>
      <c r="BD27" s="917"/>
      <c r="BE27" s="917"/>
      <c r="BF27" s="917"/>
      <c r="BG27" s="934">
        <f>IF(data2!$B$2="要",data4!$DC$2,"")</f>
        <v>0</v>
      </c>
      <c r="BH27" s="935"/>
      <c r="BI27" s="935"/>
      <c r="BJ27" s="935"/>
      <c r="BK27" s="935"/>
      <c r="BL27" s="935"/>
      <c r="BM27" s="936"/>
      <c r="BN27" s="47"/>
      <c r="BO27" s="47"/>
      <c r="BP27" s="47"/>
      <c r="BQ27" s="1366"/>
      <c r="BR27" s="1367"/>
      <c r="BS27" s="1367"/>
      <c r="BT27" s="1367"/>
      <c r="BU27" s="916"/>
      <c r="BV27" s="917"/>
      <c r="BW27" s="917"/>
      <c r="BX27" s="917"/>
      <c r="BY27" s="917"/>
      <c r="BZ27" s="934">
        <f>IF(data2!$B$2="要",data4!$CY$2,"")</f>
        <v>0</v>
      </c>
      <c r="CA27" s="935"/>
      <c r="CB27" s="935"/>
      <c r="CC27" s="935"/>
      <c r="CD27" s="935"/>
      <c r="CE27" s="935"/>
      <c r="CF27" s="936"/>
      <c r="CG27" s="916"/>
      <c r="CH27" s="917"/>
      <c r="CI27" s="917"/>
      <c r="CJ27" s="917"/>
      <c r="CK27" s="917"/>
      <c r="CL27" s="934">
        <f>IF(data2!$B$2="要",data4!$CZ$2,"")</f>
        <v>0</v>
      </c>
      <c r="CM27" s="935"/>
      <c r="CN27" s="935"/>
      <c r="CO27" s="935"/>
      <c r="CP27" s="935"/>
      <c r="CQ27" s="935"/>
      <c r="CR27" s="936"/>
      <c r="CS27" s="916"/>
      <c r="CT27" s="917"/>
      <c r="CU27" s="917"/>
      <c r="CV27" s="917"/>
      <c r="CW27" s="917"/>
      <c r="CX27" s="934">
        <f>IF(data2!$B$2="要",data4!$DA$2,"")</f>
        <v>0</v>
      </c>
      <c r="CY27" s="935"/>
      <c r="CZ27" s="935"/>
      <c r="DA27" s="935"/>
      <c r="DB27" s="935"/>
      <c r="DC27" s="935"/>
      <c r="DD27" s="936"/>
      <c r="DE27" s="916"/>
      <c r="DF27" s="917"/>
      <c r="DG27" s="917"/>
      <c r="DH27" s="917"/>
      <c r="DI27" s="917"/>
      <c r="DJ27" s="934">
        <f>IF(data2!$B$2="要",data4!$DB$2,"")</f>
        <v>0</v>
      </c>
      <c r="DK27" s="935"/>
      <c r="DL27" s="935"/>
      <c r="DM27" s="935"/>
      <c r="DN27" s="935"/>
      <c r="DO27" s="935"/>
      <c r="DP27" s="936"/>
      <c r="DQ27" s="916"/>
      <c r="DR27" s="917"/>
      <c r="DS27" s="917"/>
      <c r="DT27" s="917"/>
      <c r="DU27" s="917"/>
      <c r="DV27" s="934">
        <f>IF(data2!$B$2="要",data4!$DC$2,"")</f>
        <v>0</v>
      </c>
      <c r="DW27" s="935"/>
      <c r="DX27" s="935"/>
      <c r="DY27" s="935"/>
      <c r="DZ27" s="935"/>
      <c r="EA27" s="935"/>
      <c r="EB27" s="936"/>
    </row>
    <row r="28" spans="1:132" ht="11.25" customHeight="1">
      <c r="A28" s="47"/>
      <c r="B28" s="793" t="s">
        <v>125</v>
      </c>
      <c r="C28" s="794"/>
      <c r="D28" s="794"/>
      <c r="E28" s="795"/>
      <c r="F28" s="1369" t="s">
        <v>127</v>
      </c>
      <c r="G28" s="1370"/>
      <c r="H28" s="1370"/>
      <c r="I28" s="1370"/>
      <c r="J28" s="1370"/>
      <c r="K28" s="949">
        <f>IF(data2!$B$2="要",data4!$DF$2,"")</f>
        <v>0</v>
      </c>
      <c r="L28" s="950"/>
      <c r="M28" s="950"/>
      <c r="N28" s="950"/>
      <c r="O28" s="950"/>
      <c r="P28" s="950"/>
      <c r="Q28" s="951"/>
      <c r="R28" s="1369" t="s">
        <v>128</v>
      </c>
      <c r="S28" s="1370"/>
      <c r="T28" s="1370"/>
      <c r="U28" s="1370"/>
      <c r="V28" s="1373"/>
      <c r="W28" s="1152" t="s">
        <v>63</v>
      </c>
      <c r="X28" s="1153"/>
      <c r="Y28" s="1153"/>
      <c r="Z28" s="1153"/>
      <c r="AA28" s="1153"/>
      <c r="AB28" s="1153" t="s">
        <v>130</v>
      </c>
      <c r="AC28" s="1153"/>
      <c r="AD28" s="1153"/>
      <c r="AE28" s="1153"/>
      <c r="AF28" s="923" t="s">
        <v>64</v>
      </c>
      <c r="AG28" s="923"/>
      <c r="AH28" s="923"/>
      <c r="AI28" s="924"/>
      <c r="AJ28" s="1375" t="s">
        <v>131</v>
      </c>
      <c r="AK28" s="1376"/>
      <c r="AL28" s="1376"/>
      <c r="AM28" s="1376"/>
      <c r="AN28" s="1376"/>
      <c r="AO28" s="1377"/>
      <c r="AP28" s="755">
        <f>IF(data2!$B$2="要",data4!$DN$2,"")</f>
        <v>0</v>
      </c>
      <c r="AQ28" s="756"/>
      <c r="AR28" s="756"/>
      <c r="AS28" s="756"/>
      <c r="AT28" s="756"/>
      <c r="AU28" s="757"/>
      <c r="AV28" s="1375" t="s">
        <v>133</v>
      </c>
      <c r="AW28" s="1376"/>
      <c r="AX28" s="1376"/>
      <c r="AY28" s="1376"/>
      <c r="AZ28" s="1376"/>
      <c r="BA28" s="1377"/>
      <c r="BB28" s="1381" t="s">
        <v>66</v>
      </c>
      <c r="BC28" s="1382"/>
      <c r="BD28" s="1382"/>
      <c r="BE28" s="1382"/>
      <c r="BF28" s="1382"/>
      <c r="BG28" s="1382"/>
      <c r="BH28" s="1382"/>
      <c r="BI28" s="1382"/>
      <c r="BJ28" s="1382"/>
      <c r="BK28" s="1382"/>
      <c r="BL28" s="1382"/>
      <c r="BM28" s="1383"/>
      <c r="BN28" s="47"/>
      <c r="BO28" s="47"/>
      <c r="BP28" s="47"/>
      <c r="BQ28" s="793" t="s">
        <v>125</v>
      </c>
      <c r="BR28" s="794"/>
      <c r="BS28" s="794"/>
      <c r="BT28" s="795"/>
      <c r="BU28" s="1369" t="s">
        <v>127</v>
      </c>
      <c r="BV28" s="1370"/>
      <c r="BW28" s="1370"/>
      <c r="BX28" s="1370"/>
      <c r="BY28" s="1370"/>
      <c r="BZ28" s="949">
        <f>IF(data2!$B$2="要",data4!$DF$2,"")</f>
        <v>0</v>
      </c>
      <c r="CA28" s="950"/>
      <c r="CB28" s="950"/>
      <c r="CC28" s="950"/>
      <c r="CD28" s="950"/>
      <c r="CE28" s="950"/>
      <c r="CF28" s="951"/>
      <c r="CG28" s="1369" t="s">
        <v>128</v>
      </c>
      <c r="CH28" s="1370"/>
      <c r="CI28" s="1370"/>
      <c r="CJ28" s="1370"/>
      <c r="CK28" s="1373"/>
      <c r="CL28" s="1152" t="s">
        <v>63</v>
      </c>
      <c r="CM28" s="1153"/>
      <c r="CN28" s="1153"/>
      <c r="CO28" s="1153"/>
      <c r="CP28" s="1153"/>
      <c r="CQ28" s="1153" t="s">
        <v>130</v>
      </c>
      <c r="CR28" s="1153"/>
      <c r="CS28" s="1153"/>
      <c r="CT28" s="1153"/>
      <c r="CU28" s="923" t="s">
        <v>64</v>
      </c>
      <c r="CV28" s="923"/>
      <c r="CW28" s="923"/>
      <c r="CX28" s="924"/>
      <c r="CY28" s="1375" t="s">
        <v>131</v>
      </c>
      <c r="CZ28" s="1376"/>
      <c r="DA28" s="1376"/>
      <c r="DB28" s="1376"/>
      <c r="DC28" s="1376"/>
      <c r="DD28" s="1377"/>
      <c r="DE28" s="755">
        <f>IF(data2!$B$2="要",data4!$DN$2,"")</f>
        <v>0</v>
      </c>
      <c r="DF28" s="756"/>
      <c r="DG28" s="756"/>
      <c r="DH28" s="756"/>
      <c r="DI28" s="756"/>
      <c r="DJ28" s="757"/>
      <c r="DK28" s="1375" t="s">
        <v>133</v>
      </c>
      <c r="DL28" s="1376"/>
      <c r="DM28" s="1376"/>
      <c r="DN28" s="1376"/>
      <c r="DO28" s="1376"/>
      <c r="DP28" s="1377"/>
      <c r="DQ28" s="1381" t="s">
        <v>66</v>
      </c>
      <c r="DR28" s="1382"/>
      <c r="DS28" s="1382"/>
      <c r="DT28" s="1382"/>
      <c r="DU28" s="1382"/>
      <c r="DV28" s="1382"/>
      <c r="DW28" s="1382"/>
      <c r="DX28" s="1382"/>
      <c r="DY28" s="1382"/>
      <c r="DZ28" s="1382"/>
      <c r="EA28" s="1382"/>
      <c r="EB28" s="1383"/>
    </row>
    <row r="29" spans="1:132" ht="21.75" customHeight="1">
      <c r="A29" s="47"/>
      <c r="B29" s="1363"/>
      <c r="C29" s="1364"/>
      <c r="D29" s="1364"/>
      <c r="E29" s="1365"/>
      <c r="F29" s="1371"/>
      <c r="G29" s="1372"/>
      <c r="H29" s="1372"/>
      <c r="I29" s="1372"/>
      <c r="J29" s="1372"/>
      <c r="K29" s="952"/>
      <c r="L29" s="953"/>
      <c r="M29" s="953"/>
      <c r="N29" s="953"/>
      <c r="O29" s="953"/>
      <c r="P29" s="953"/>
      <c r="Q29" s="954"/>
      <c r="R29" s="1371"/>
      <c r="S29" s="1372"/>
      <c r="T29" s="1372"/>
      <c r="U29" s="1372"/>
      <c r="V29" s="1374"/>
      <c r="W29" s="912">
        <f>IF(data2!$B$2="要",data4!$DH$2,"")</f>
        <v>0</v>
      </c>
      <c r="X29" s="911"/>
      <c r="Y29" s="911"/>
      <c r="Z29" s="911"/>
      <c r="AA29" s="911"/>
      <c r="AB29" s="911">
        <f>IF(data2!$B$2="要",data4!$DJ$2,"")</f>
        <v>0</v>
      </c>
      <c r="AC29" s="911"/>
      <c r="AD29" s="911"/>
      <c r="AE29" s="911"/>
      <c r="AF29" s="1154">
        <f>IF(data2!$B$2="要",data4!$DL$2,"")</f>
        <v>0</v>
      </c>
      <c r="AG29" s="1154"/>
      <c r="AH29" s="1154"/>
      <c r="AI29" s="1155"/>
      <c r="AJ29" s="1378"/>
      <c r="AK29" s="1379"/>
      <c r="AL29" s="1379"/>
      <c r="AM29" s="1379"/>
      <c r="AN29" s="1379"/>
      <c r="AO29" s="1380"/>
      <c r="AP29" s="758"/>
      <c r="AQ29" s="759"/>
      <c r="AR29" s="759"/>
      <c r="AS29" s="759"/>
      <c r="AT29" s="759"/>
      <c r="AU29" s="760"/>
      <c r="AV29" s="1378"/>
      <c r="AW29" s="1379"/>
      <c r="AX29" s="1379"/>
      <c r="AY29" s="1379"/>
      <c r="AZ29" s="1379"/>
      <c r="BA29" s="1380"/>
      <c r="BB29" s="1143">
        <f>IF(data2!$B$2="要",data4!$DP$2,"")</f>
        <v>0</v>
      </c>
      <c r="BC29" s="1144"/>
      <c r="BD29" s="1144"/>
      <c r="BE29" s="1144"/>
      <c r="BF29" s="1144"/>
      <c r="BG29" s="1144"/>
      <c r="BH29" s="1144"/>
      <c r="BI29" s="1144"/>
      <c r="BJ29" s="1144"/>
      <c r="BK29" s="1144"/>
      <c r="BL29" s="1144"/>
      <c r="BM29" s="1145"/>
      <c r="BN29" s="47"/>
      <c r="BO29" s="47"/>
      <c r="BP29" s="47"/>
      <c r="BQ29" s="1363"/>
      <c r="BR29" s="1364"/>
      <c r="BS29" s="1364"/>
      <c r="BT29" s="1365"/>
      <c r="BU29" s="1371"/>
      <c r="BV29" s="1372"/>
      <c r="BW29" s="1372"/>
      <c r="BX29" s="1372"/>
      <c r="BY29" s="1372"/>
      <c r="BZ29" s="952"/>
      <c r="CA29" s="953"/>
      <c r="CB29" s="953"/>
      <c r="CC29" s="953"/>
      <c r="CD29" s="953"/>
      <c r="CE29" s="953"/>
      <c r="CF29" s="954"/>
      <c r="CG29" s="1371"/>
      <c r="CH29" s="1372"/>
      <c r="CI29" s="1372"/>
      <c r="CJ29" s="1372"/>
      <c r="CK29" s="1374"/>
      <c r="CL29" s="912">
        <f>IF(data2!$B$2="要",data4!$DH$2,"")</f>
        <v>0</v>
      </c>
      <c r="CM29" s="911"/>
      <c r="CN29" s="911"/>
      <c r="CO29" s="911"/>
      <c r="CP29" s="911"/>
      <c r="CQ29" s="911">
        <f>IF(data2!$B$2="要",data4!$DJ$2,"")</f>
        <v>0</v>
      </c>
      <c r="CR29" s="911"/>
      <c r="CS29" s="911"/>
      <c r="CT29" s="911"/>
      <c r="CU29" s="1154">
        <f>IF(data2!$B$2="要",data4!$DL$2,"")</f>
        <v>0</v>
      </c>
      <c r="CV29" s="1154"/>
      <c r="CW29" s="1154"/>
      <c r="CX29" s="1155"/>
      <c r="CY29" s="1378"/>
      <c r="CZ29" s="1379"/>
      <c r="DA29" s="1379"/>
      <c r="DB29" s="1379"/>
      <c r="DC29" s="1379"/>
      <c r="DD29" s="1380"/>
      <c r="DE29" s="758"/>
      <c r="DF29" s="759"/>
      <c r="DG29" s="759"/>
      <c r="DH29" s="759"/>
      <c r="DI29" s="759"/>
      <c r="DJ29" s="760"/>
      <c r="DK29" s="1378"/>
      <c r="DL29" s="1379"/>
      <c r="DM29" s="1379"/>
      <c r="DN29" s="1379"/>
      <c r="DO29" s="1379"/>
      <c r="DP29" s="1380"/>
      <c r="DQ29" s="1143">
        <f>IF(data2!$B$2="要",data4!$DP$2,"")</f>
        <v>0</v>
      </c>
      <c r="DR29" s="1144"/>
      <c r="DS29" s="1144"/>
      <c r="DT29" s="1144"/>
      <c r="DU29" s="1144"/>
      <c r="DV29" s="1144"/>
      <c r="DW29" s="1144"/>
      <c r="DX29" s="1144"/>
      <c r="DY29" s="1144"/>
      <c r="DZ29" s="1144"/>
      <c r="EA29" s="1144"/>
      <c r="EB29" s="1145"/>
    </row>
    <row r="30" spans="1:132" ht="11.25" customHeight="1">
      <c r="A30" s="47"/>
      <c r="B30" s="1363"/>
      <c r="C30" s="1364"/>
      <c r="D30" s="1364"/>
      <c r="E30" s="1365"/>
      <c r="F30" s="1369" t="s">
        <v>126</v>
      </c>
      <c r="G30" s="1370"/>
      <c r="H30" s="1370"/>
      <c r="I30" s="1370"/>
      <c r="J30" s="1370"/>
      <c r="K30" s="457"/>
      <c r="L30" s="458"/>
      <c r="M30" s="458"/>
      <c r="N30" s="458"/>
      <c r="O30" s="458"/>
      <c r="P30" s="458"/>
      <c r="Q30" s="459" t="s">
        <v>0</v>
      </c>
      <c r="R30" s="1369" t="s">
        <v>129</v>
      </c>
      <c r="S30" s="1370"/>
      <c r="T30" s="1370"/>
      <c r="U30" s="1370"/>
      <c r="V30" s="1373"/>
      <c r="W30" s="1152" t="s">
        <v>63</v>
      </c>
      <c r="X30" s="1153"/>
      <c r="Y30" s="1153"/>
      <c r="Z30" s="1153"/>
      <c r="AA30" s="1153"/>
      <c r="AB30" s="1153" t="s">
        <v>130</v>
      </c>
      <c r="AC30" s="1153"/>
      <c r="AD30" s="1153"/>
      <c r="AE30" s="1153"/>
      <c r="AF30" s="923" t="s">
        <v>64</v>
      </c>
      <c r="AG30" s="923"/>
      <c r="AH30" s="923"/>
      <c r="AI30" s="924"/>
      <c r="AJ30" s="1375" t="s">
        <v>132</v>
      </c>
      <c r="AK30" s="1376"/>
      <c r="AL30" s="1376"/>
      <c r="AM30" s="1376"/>
      <c r="AN30" s="1376"/>
      <c r="AO30" s="1377"/>
      <c r="AP30" s="755">
        <f>IF(data2!$B$2="要",data4!$DO$2,"")</f>
        <v>0</v>
      </c>
      <c r="AQ30" s="756"/>
      <c r="AR30" s="756"/>
      <c r="AS30" s="756"/>
      <c r="AT30" s="756"/>
      <c r="AU30" s="757"/>
      <c r="AV30" s="1375" t="s">
        <v>134</v>
      </c>
      <c r="AW30" s="1376"/>
      <c r="AX30" s="1376"/>
      <c r="AY30" s="1376"/>
      <c r="AZ30" s="1376"/>
      <c r="BA30" s="1377"/>
      <c r="BB30" s="1381" t="s">
        <v>66</v>
      </c>
      <c r="BC30" s="1382"/>
      <c r="BD30" s="1382"/>
      <c r="BE30" s="1382"/>
      <c r="BF30" s="1382"/>
      <c r="BG30" s="1382"/>
      <c r="BH30" s="1382"/>
      <c r="BI30" s="1382"/>
      <c r="BJ30" s="1382"/>
      <c r="BK30" s="1382"/>
      <c r="BL30" s="1382"/>
      <c r="BM30" s="1383"/>
      <c r="BN30" s="47"/>
      <c r="BO30" s="47"/>
      <c r="BP30" s="47"/>
      <c r="BQ30" s="1363"/>
      <c r="BR30" s="1364"/>
      <c r="BS30" s="1364"/>
      <c r="BT30" s="1365"/>
      <c r="BU30" s="1369" t="s">
        <v>126</v>
      </c>
      <c r="BV30" s="1370"/>
      <c r="BW30" s="1370"/>
      <c r="BX30" s="1370"/>
      <c r="BY30" s="1370"/>
      <c r="BZ30" s="457"/>
      <c r="CA30" s="458"/>
      <c r="CB30" s="458"/>
      <c r="CC30" s="458"/>
      <c r="CD30" s="458"/>
      <c r="CE30" s="458"/>
      <c r="CF30" s="459" t="s">
        <v>0</v>
      </c>
      <c r="CG30" s="1369" t="s">
        <v>129</v>
      </c>
      <c r="CH30" s="1370"/>
      <c r="CI30" s="1370"/>
      <c r="CJ30" s="1370"/>
      <c r="CK30" s="1373"/>
      <c r="CL30" s="1152" t="s">
        <v>63</v>
      </c>
      <c r="CM30" s="1153"/>
      <c r="CN30" s="1153"/>
      <c r="CO30" s="1153"/>
      <c r="CP30" s="1153"/>
      <c r="CQ30" s="1153" t="s">
        <v>130</v>
      </c>
      <c r="CR30" s="1153"/>
      <c r="CS30" s="1153"/>
      <c r="CT30" s="1153"/>
      <c r="CU30" s="923" t="s">
        <v>64</v>
      </c>
      <c r="CV30" s="923"/>
      <c r="CW30" s="923"/>
      <c r="CX30" s="924"/>
      <c r="CY30" s="1375" t="s">
        <v>132</v>
      </c>
      <c r="CZ30" s="1376"/>
      <c r="DA30" s="1376"/>
      <c r="DB30" s="1376"/>
      <c r="DC30" s="1376"/>
      <c r="DD30" s="1377"/>
      <c r="DE30" s="755">
        <f>IF(data2!$B$2="要",data4!$DO$2,"")</f>
        <v>0</v>
      </c>
      <c r="DF30" s="756"/>
      <c r="DG30" s="756"/>
      <c r="DH30" s="756"/>
      <c r="DI30" s="756"/>
      <c r="DJ30" s="757"/>
      <c r="DK30" s="1375" t="s">
        <v>134</v>
      </c>
      <c r="DL30" s="1376"/>
      <c r="DM30" s="1376"/>
      <c r="DN30" s="1376"/>
      <c r="DO30" s="1376"/>
      <c r="DP30" s="1377"/>
      <c r="DQ30" s="1381" t="s">
        <v>66</v>
      </c>
      <c r="DR30" s="1382"/>
      <c r="DS30" s="1382"/>
      <c r="DT30" s="1382"/>
      <c r="DU30" s="1382"/>
      <c r="DV30" s="1382"/>
      <c r="DW30" s="1382"/>
      <c r="DX30" s="1382"/>
      <c r="DY30" s="1382"/>
      <c r="DZ30" s="1382"/>
      <c r="EA30" s="1382"/>
      <c r="EB30" s="1383"/>
    </row>
    <row r="31" spans="1:132" ht="21.75" customHeight="1">
      <c r="A31" s="47"/>
      <c r="B31" s="1366"/>
      <c r="C31" s="1367"/>
      <c r="D31" s="1367"/>
      <c r="E31" s="1368"/>
      <c r="F31" s="1371"/>
      <c r="G31" s="1372"/>
      <c r="H31" s="1372"/>
      <c r="I31" s="1372"/>
      <c r="J31" s="1372"/>
      <c r="K31" s="1149">
        <f>IF(data2!$B$2="要",data4!$DG$2,"")</f>
        <v>0</v>
      </c>
      <c r="L31" s="1150"/>
      <c r="M31" s="1150"/>
      <c r="N31" s="1150"/>
      <c r="O31" s="1150"/>
      <c r="P31" s="1150"/>
      <c r="Q31" s="1151"/>
      <c r="R31" s="1371"/>
      <c r="S31" s="1372"/>
      <c r="T31" s="1372"/>
      <c r="U31" s="1372"/>
      <c r="V31" s="1374"/>
      <c r="W31" s="912">
        <f>IF(data2!$B$2="要",data4!$DI$2,"")</f>
        <v>0</v>
      </c>
      <c r="X31" s="911"/>
      <c r="Y31" s="911"/>
      <c r="Z31" s="911"/>
      <c r="AA31" s="911"/>
      <c r="AB31" s="911">
        <f>IF(data2!$B$2="要",data4!$DK$2,"")</f>
        <v>0</v>
      </c>
      <c r="AC31" s="911"/>
      <c r="AD31" s="911"/>
      <c r="AE31" s="911"/>
      <c r="AF31" s="1154">
        <f>IF(data2!$B$2="要",data4!$DM$2,"")</f>
        <v>0</v>
      </c>
      <c r="AG31" s="1154"/>
      <c r="AH31" s="1154"/>
      <c r="AI31" s="1155"/>
      <c r="AJ31" s="1378"/>
      <c r="AK31" s="1379"/>
      <c r="AL31" s="1379"/>
      <c r="AM31" s="1379"/>
      <c r="AN31" s="1379"/>
      <c r="AO31" s="1380"/>
      <c r="AP31" s="758"/>
      <c r="AQ31" s="759"/>
      <c r="AR31" s="759"/>
      <c r="AS31" s="759"/>
      <c r="AT31" s="759"/>
      <c r="AU31" s="760"/>
      <c r="AV31" s="1378"/>
      <c r="AW31" s="1379"/>
      <c r="AX31" s="1379"/>
      <c r="AY31" s="1379"/>
      <c r="AZ31" s="1379"/>
      <c r="BA31" s="1380"/>
      <c r="BB31" s="1143">
        <f>IF(data2!$B$2="要",data4!$DQ$2,"")</f>
        <v>0</v>
      </c>
      <c r="BC31" s="1144"/>
      <c r="BD31" s="1144"/>
      <c r="BE31" s="1144"/>
      <c r="BF31" s="1144"/>
      <c r="BG31" s="1144"/>
      <c r="BH31" s="1144"/>
      <c r="BI31" s="1144"/>
      <c r="BJ31" s="1144"/>
      <c r="BK31" s="1144"/>
      <c r="BL31" s="1144"/>
      <c r="BM31" s="1145"/>
      <c r="BN31" s="47"/>
      <c r="BO31" s="47"/>
      <c r="BP31" s="47"/>
      <c r="BQ31" s="1366"/>
      <c r="BR31" s="1367"/>
      <c r="BS31" s="1367"/>
      <c r="BT31" s="1368"/>
      <c r="BU31" s="1371"/>
      <c r="BV31" s="1372"/>
      <c r="BW31" s="1372"/>
      <c r="BX31" s="1372"/>
      <c r="BY31" s="1372"/>
      <c r="BZ31" s="1149">
        <f>IF(data2!$B$2="要",data4!$DG$2,"")</f>
        <v>0</v>
      </c>
      <c r="CA31" s="1150"/>
      <c r="CB31" s="1150"/>
      <c r="CC31" s="1150"/>
      <c r="CD31" s="1150"/>
      <c r="CE31" s="1150"/>
      <c r="CF31" s="1151"/>
      <c r="CG31" s="1371"/>
      <c r="CH31" s="1372"/>
      <c r="CI31" s="1372"/>
      <c r="CJ31" s="1372"/>
      <c r="CK31" s="1374"/>
      <c r="CL31" s="912">
        <f>IF(data2!$B$2="要",data4!$DI$2,"")</f>
        <v>0</v>
      </c>
      <c r="CM31" s="911"/>
      <c r="CN31" s="911"/>
      <c r="CO31" s="911"/>
      <c r="CP31" s="911"/>
      <c r="CQ31" s="911">
        <f>IF(data2!$B$2="要",data4!$DK$2,"")</f>
        <v>0</v>
      </c>
      <c r="CR31" s="911"/>
      <c r="CS31" s="911"/>
      <c r="CT31" s="911"/>
      <c r="CU31" s="1154">
        <f>IF(data2!$B$2="要",data4!$DM$2,"")</f>
        <v>0</v>
      </c>
      <c r="CV31" s="1154"/>
      <c r="CW31" s="1154"/>
      <c r="CX31" s="1155"/>
      <c r="CY31" s="1378"/>
      <c r="CZ31" s="1379"/>
      <c r="DA31" s="1379"/>
      <c r="DB31" s="1379"/>
      <c r="DC31" s="1379"/>
      <c r="DD31" s="1380"/>
      <c r="DE31" s="758"/>
      <c r="DF31" s="759"/>
      <c r="DG31" s="759"/>
      <c r="DH31" s="759"/>
      <c r="DI31" s="759"/>
      <c r="DJ31" s="760"/>
      <c r="DK31" s="1378"/>
      <c r="DL31" s="1379"/>
      <c r="DM31" s="1379"/>
      <c r="DN31" s="1379"/>
      <c r="DO31" s="1379"/>
      <c r="DP31" s="1380"/>
      <c r="DQ31" s="1143">
        <f>IF(data2!$B$2="要",data4!$DQ$2,"")</f>
        <v>0</v>
      </c>
      <c r="DR31" s="1144"/>
      <c r="DS31" s="1144"/>
      <c r="DT31" s="1144"/>
      <c r="DU31" s="1144"/>
      <c r="DV31" s="1144"/>
      <c r="DW31" s="1144"/>
      <c r="DX31" s="1144"/>
      <c r="DY31" s="1144"/>
      <c r="DZ31" s="1144"/>
      <c r="EA31" s="1144"/>
      <c r="EB31" s="1145"/>
    </row>
    <row r="32" spans="1:132" ht="11.25" customHeight="1">
      <c r="A32" s="47"/>
      <c r="B32" s="1438" t="s">
        <v>686</v>
      </c>
      <c r="C32" s="1439"/>
      <c r="D32" s="1439"/>
      <c r="E32" s="793" t="s">
        <v>136</v>
      </c>
      <c r="F32" s="794"/>
      <c r="G32" s="794"/>
      <c r="H32" s="794"/>
      <c r="I32" s="795"/>
      <c r="J32" s="1331" t="str">
        <f>IF(data4!$R$5="適用なし","",data4!$P$2)</f>
        <v/>
      </c>
      <c r="K32" s="1332"/>
      <c r="L32" s="1332"/>
      <c r="M32" s="1332"/>
      <c r="N32" s="1332"/>
      <c r="O32" s="1332"/>
      <c r="P32" s="1332"/>
      <c r="Q32" s="1332"/>
      <c r="R32" s="1332"/>
      <c r="S32" s="1332"/>
      <c r="T32" s="1332"/>
      <c r="U32" s="1332"/>
      <c r="V32" s="1332"/>
      <c r="W32" s="1332"/>
      <c r="X32" s="1332"/>
      <c r="Y32" s="1333" t="s">
        <v>137</v>
      </c>
      <c r="Z32" s="1334"/>
      <c r="AA32" s="949" t="str">
        <f>IF(data4!$R$5="適用なし","",data4!$S$2)</f>
        <v/>
      </c>
      <c r="AB32" s="950"/>
      <c r="AC32" s="951"/>
      <c r="AD32" s="1339" t="s">
        <v>138</v>
      </c>
      <c r="AE32" s="1340"/>
      <c r="AF32" s="1340"/>
      <c r="AG32" s="1340"/>
      <c r="AH32" s="1340"/>
      <c r="AI32" s="1341"/>
      <c r="AJ32" s="1348" t="s">
        <v>66</v>
      </c>
      <c r="AK32" s="1349"/>
      <c r="AL32" s="1349"/>
      <c r="AM32" s="1349"/>
      <c r="AN32" s="1349"/>
      <c r="AO32" s="1350"/>
      <c r="AP32" s="1339" t="s">
        <v>139</v>
      </c>
      <c r="AQ32" s="1340"/>
      <c r="AR32" s="1340"/>
      <c r="AS32" s="1340"/>
      <c r="AT32" s="1340"/>
      <c r="AU32" s="1341"/>
      <c r="AV32" s="1348" t="s">
        <v>66</v>
      </c>
      <c r="AW32" s="1349"/>
      <c r="AX32" s="1349"/>
      <c r="AY32" s="1349"/>
      <c r="AZ32" s="1349"/>
      <c r="BA32" s="1350"/>
      <c r="BB32" s="1339" t="s">
        <v>140</v>
      </c>
      <c r="BC32" s="1340"/>
      <c r="BD32" s="1340"/>
      <c r="BE32" s="1340"/>
      <c r="BF32" s="1340"/>
      <c r="BG32" s="1341"/>
      <c r="BH32" s="1348" t="s">
        <v>66</v>
      </c>
      <c r="BI32" s="1349"/>
      <c r="BJ32" s="1349"/>
      <c r="BK32" s="1349"/>
      <c r="BL32" s="1349"/>
      <c r="BM32" s="1350"/>
      <c r="BN32" s="47"/>
      <c r="BO32" s="47"/>
      <c r="BP32" s="47"/>
      <c r="BQ32" s="1438" t="s">
        <v>686</v>
      </c>
      <c r="BR32" s="1439"/>
      <c r="BS32" s="1439"/>
      <c r="BT32" s="793" t="s">
        <v>136</v>
      </c>
      <c r="BU32" s="794"/>
      <c r="BV32" s="794"/>
      <c r="BW32" s="794"/>
      <c r="BX32" s="795"/>
      <c r="BY32" s="1331" t="str">
        <f>IF(data4!$R$5="適用なし","",data4!$P$2)</f>
        <v/>
      </c>
      <c r="BZ32" s="1332"/>
      <c r="CA32" s="1332"/>
      <c r="CB32" s="1332"/>
      <c r="CC32" s="1332"/>
      <c r="CD32" s="1332"/>
      <c r="CE32" s="1332"/>
      <c r="CF32" s="1332"/>
      <c r="CG32" s="1332"/>
      <c r="CH32" s="1332"/>
      <c r="CI32" s="1332"/>
      <c r="CJ32" s="1332"/>
      <c r="CK32" s="1332"/>
      <c r="CL32" s="1332"/>
      <c r="CM32" s="1332"/>
      <c r="CN32" s="1333" t="s">
        <v>137</v>
      </c>
      <c r="CO32" s="1334"/>
      <c r="CP32" s="949" t="str">
        <f>IF(data4!$R$5="適用なし","",data4!$S$2)</f>
        <v/>
      </c>
      <c r="CQ32" s="950"/>
      <c r="CR32" s="951"/>
      <c r="CS32" s="1339" t="s">
        <v>138</v>
      </c>
      <c r="CT32" s="1340"/>
      <c r="CU32" s="1340"/>
      <c r="CV32" s="1340"/>
      <c r="CW32" s="1340"/>
      <c r="CX32" s="1341"/>
      <c r="CY32" s="1348" t="s">
        <v>66</v>
      </c>
      <c r="CZ32" s="1349"/>
      <c r="DA32" s="1349"/>
      <c r="DB32" s="1349"/>
      <c r="DC32" s="1349"/>
      <c r="DD32" s="1350"/>
      <c r="DE32" s="1339" t="s">
        <v>139</v>
      </c>
      <c r="DF32" s="1340"/>
      <c r="DG32" s="1340"/>
      <c r="DH32" s="1340"/>
      <c r="DI32" s="1340"/>
      <c r="DJ32" s="1341"/>
      <c r="DK32" s="1348" t="s">
        <v>66</v>
      </c>
      <c r="DL32" s="1349"/>
      <c r="DM32" s="1349"/>
      <c r="DN32" s="1349"/>
      <c r="DO32" s="1349"/>
      <c r="DP32" s="1350"/>
      <c r="DQ32" s="1339" t="s">
        <v>140</v>
      </c>
      <c r="DR32" s="1340"/>
      <c r="DS32" s="1340"/>
      <c r="DT32" s="1340"/>
      <c r="DU32" s="1340"/>
      <c r="DV32" s="1341"/>
      <c r="DW32" s="1348" t="s">
        <v>66</v>
      </c>
      <c r="DX32" s="1349"/>
      <c r="DY32" s="1349"/>
      <c r="DZ32" s="1349"/>
      <c r="EA32" s="1349"/>
      <c r="EB32" s="1350"/>
    </row>
    <row r="33" spans="1:132" ht="22.5" customHeight="1">
      <c r="A33" s="47"/>
      <c r="B33" s="1440"/>
      <c r="C33" s="1441"/>
      <c r="D33" s="1441"/>
      <c r="E33" s="1351" t="s">
        <v>135</v>
      </c>
      <c r="F33" s="1352"/>
      <c r="G33" s="1352"/>
      <c r="H33" s="1352"/>
      <c r="I33" s="1353"/>
      <c r="J33" s="994" t="str">
        <f>IF(data4!$R$5="適用なし","",data4!$Q$2)</f>
        <v/>
      </c>
      <c r="K33" s="995"/>
      <c r="L33" s="995"/>
      <c r="M33" s="995"/>
      <c r="N33" s="995"/>
      <c r="O33" s="995"/>
      <c r="P33" s="995"/>
      <c r="Q33" s="995"/>
      <c r="R33" s="995"/>
      <c r="S33" s="995"/>
      <c r="T33" s="995"/>
      <c r="U33" s="995"/>
      <c r="V33" s="995"/>
      <c r="W33" s="995"/>
      <c r="X33" s="995"/>
      <c r="Y33" s="1335"/>
      <c r="Z33" s="1336"/>
      <c r="AA33" s="961"/>
      <c r="AB33" s="962"/>
      <c r="AC33" s="963"/>
      <c r="AD33" s="1342"/>
      <c r="AE33" s="1343"/>
      <c r="AF33" s="1343"/>
      <c r="AG33" s="1343"/>
      <c r="AH33" s="1343"/>
      <c r="AI33" s="1344"/>
      <c r="AJ33" s="1357" t="str">
        <f>IF(data4!$R$5="適用なし","",IF(data4!$N$2="","",data4!$N$2))</f>
        <v/>
      </c>
      <c r="AK33" s="1358"/>
      <c r="AL33" s="1358"/>
      <c r="AM33" s="1358"/>
      <c r="AN33" s="1358"/>
      <c r="AO33" s="1359"/>
      <c r="AP33" s="1342"/>
      <c r="AQ33" s="1343"/>
      <c r="AR33" s="1343"/>
      <c r="AS33" s="1343"/>
      <c r="AT33" s="1343"/>
      <c r="AU33" s="1344"/>
      <c r="AV33" s="784">
        <f>IF(data2!$B$2="要",data4!$CV$2,"")</f>
        <v>0</v>
      </c>
      <c r="AW33" s="785"/>
      <c r="AX33" s="785"/>
      <c r="AY33" s="785"/>
      <c r="AZ33" s="785"/>
      <c r="BA33" s="786"/>
      <c r="BB33" s="1345"/>
      <c r="BC33" s="1346"/>
      <c r="BD33" s="1346"/>
      <c r="BE33" s="1346"/>
      <c r="BF33" s="1346"/>
      <c r="BG33" s="1347"/>
      <c r="BH33" s="790">
        <f>IF(data2!$B$2="要",data4!$DE$2,"")</f>
        <v>0</v>
      </c>
      <c r="BI33" s="791"/>
      <c r="BJ33" s="791"/>
      <c r="BK33" s="791"/>
      <c r="BL33" s="791"/>
      <c r="BM33" s="792"/>
      <c r="BN33" s="47"/>
      <c r="BO33" s="47"/>
      <c r="BP33" s="47"/>
      <c r="BQ33" s="1440"/>
      <c r="BR33" s="1441"/>
      <c r="BS33" s="1441"/>
      <c r="BT33" s="1351" t="s">
        <v>135</v>
      </c>
      <c r="BU33" s="1352"/>
      <c r="BV33" s="1352"/>
      <c r="BW33" s="1352"/>
      <c r="BX33" s="1353"/>
      <c r="BY33" s="994" t="str">
        <f>IF(data4!$R$5="適用なし","",data4!$Q$2)</f>
        <v/>
      </c>
      <c r="BZ33" s="995"/>
      <c r="CA33" s="995"/>
      <c r="CB33" s="995"/>
      <c r="CC33" s="995"/>
      <c r="CD33" s="995"/>
      <c r="CE33" s="995"/>
      <c r="CF33" s="995"/>
      <c r="CG33" s="995"/>
      <c r="CH33" s="995"/>
      <c r="CI33" s="995"/>
      <c r="CJ33" s="995"/>
      <c r="CK33" s="995"/>
      <c r="CL33" s="995"/>
      <c r="CM33" s="995"/>
      <c r="CN33" s="1335"/>
      <c r="CO33" s="1336"/>
      <c r="CP33" s="961"/>
      <c r="CQ33" s="962"/>
      <c r="CR33" s="963"/>
      <c r="CS33" s="1342"/>
      <c r="CT33" s="1343"/>
      <c r="CU33" s="1343"/>
      <c r="CV33" s="1343"/>
      <c r="CW33" s="1343"/>
      <c r="CX33" s="1344"/>
      <c r="CY33" s="1357" t="str">
        <f>IF(data4!$R$5="適用なし","",IF(data4!$N$2="","",data4!$N$2))</f>
        <v/>
      </c>
      <c r="CZ33" s="1358"/>
      <c r="DA33" s="1358"/>
      <c r="DB33" s="1358"/>
      <c r="DC33" s="1358"/>
      <c r="DD33" s="1359"/>
      <c r="DE33" s="1342"/>
      <c r="DF33" s="1343"/>
      <c r="DG33" s="1343"/>
      <c r="DH33" s="1343"/>
      <c r="DI33" s="1343"/>
      <c r="DJ33" s="1344"/>
      <c r="DK33" s="784">
        <f>IF(data2!$B$2="要",data4!$CV$2,"")</f>
        <v>0</v>
      </c>
      <c r="DL33" s="785"/>
      <c r="DM33" s="785"/>
      <c r="DN33" s="785"/>
      <c r="DO33" s="785"/>
      <c r="DP33" s="786"/>
      <c r="DQ33" s="1345"/>
      <c r="DR33" s="1346"/>
      <c r="DS33" s="1346"/>
      <c r="DT33" s="1346"/>
      <c r="DU33" s="1346"/>
      <c r="DV33" s="1347"/>
      <c r="DW33" s="790">
        <f>IF(data2!$B$2="要",data4!$DE$2,"")</f>
        <v>0</v>
      </c>
      <c r="DX33" s="791"/>
      <c r="DY33" s="791"/>
      <c r="DZ33" s="791"/>
      <c r="EA33" s="791"/>
      <c r="EB33" s="792"/>
    </row>
    <row r="34" spans="1:132" ht="11.25" customHeight="1">
      <c r="A34" s="47"/>
      <c r="B34" s="1440"/>
      <c r="C34" s="1441"/>
      <c r="D34" s="1441"/>
      <c r="E34" s="1354"/>
      <c r="F34" s="1355"/>
      <c r="G34" s="1355"/>
      <c r="H34" s="1355"/>
      <c r="I34" s="1356"/>
      <c r="J34" s="997"/>
      <c r="K34" s="998"/>
      <c r="L34" s="998"/>
      <c r="M34" s="998"/>
      <c r="N34" s="998"/>
      <c r="O34" s="998"/>
      <c r="P34" s="998"/>
      <c r="Q34" s="998"/>
      <c r="R34" s="998"/>
      <c r="S34" s="998"/>
      <c r="T34" s="998"/>
      <c r="U34" s="998"/>
      <c r="V34" s="998"/>
      <c r="W34" s="998"/>
      <c r="X34" s="998"/>
      <c r="Y34" s="1337"/>
      <c r="Z34" s="1338"/>
      <c r="AA34" s="952"/>
      <c r="AB34" s="953"/>
      <c r="AC34" s="954"/>
      <c r="AD34" s="1342"/>
      <c r="AE34" s="1343"/>
      <c r="AF34" s="1343"/>
      <c r="AG34" s="1343"/>
      <c r="AH34" s="1343"/>
      <c r="AI34" s="1344"/>
      <c r="AJ34" s="1357"/>
      <c r="AK34" s="1358"/>
      <c r="AL34" s="1358"/>
      <c r="AM34" s="1358"/>
      <c r="AN34" s="1358"/>
      <c r="AO34" s="1359"/>
      <c r="AP34" s="1339" t="s">
        <v>594</v>
      </c>
      <c r="AQ34" s="1340"/>
      <c r="AR34" s="1340"/>
      <c r="AS34" s="1340"/>
      <c r="AT34" s="1340"/>
      <c r="AU34" s="1341"/>
      <c r="AV34" s="1348" t="s">
        <v>66</v>
      </c>
      <c r="AW34" s="1349"/>
      <c r="AX34" s="1349"/>
      <c r="AY34" s="1349"/>
      <c r="AZ34" s="1349"/>
      <c r="BA34" s="1350"/>
      <c r="BB34" s="1339" t="s">
        <v>595</v>
      </c>
      <c r="BC34" s="1340"/>
      <c r="BD34" s="1340"/>
      <c r="BE34" s="1340"/>
      <c r="BF34" s="1340"/>
      <c r="BG34" s="1341"/>
      <c r="BH34" s="1348" t="s">
        <v>66</v>
      </c>
      <c r="BI34" s="1349"/>
      <c r="BJ34" s="1349"/>
      <c r="BK34" s="1349"/>
      <c r="BL34" s="1349"/>
      <c r="BM34" s="1350"/>
      <c r="BN34" s="47"/>
      <c r="BO34" s="47"/>
      <c r="BP34" s="47"/>
      <c r="BQ34" s="1440"/>
      <c r="BR34" s="1441"/>
      <c r="BS34" s="1441"/>
      <c r="BT34" s="1354"/>
      <c r="BU34" s="1355"/>
      <c r="BV34" s="1355"/>
      <c r="BW34" s="1355"/>
      <c r="BX34" s="1356"/>
      <c r="BY34" s="997"/>
      <c r="BZ34" s="998"/>
      <c r="CA34" s="998"/>
      <c r="CB34" s="998"/>
      <c r="CC34" s="998"/>
      <c r="CD34" s="998"/>
      <c r="CE34" s="998"/>
      <c r="CF34" s="998"/>
      <c r="CG34" s="998"/>
      <c r="CH34" s="998"/>
      <c r="CI34" s="998"/>
      <c r="CJ34" s="998"/>
      <c r="CK34" s="998"/>
      <c r="CL34" s="998"/>
      <c r="CM34" s="998"/>
      <c r="CN34" s="1337"/>
      <c r="CO34" s="1338"/>
      <c r="CP34" s="952"/>
      <c r="CQ34" s="953"/>
      <c r="CR34" s="954"/>
      <c r="CS34" s="1342"/>
      <c r="CT34" s="1343"/>
      <c r="CU34" s="1343"/>
      <c r="CV34" s="1343"/>
      <c r="CW34" s="1343"/>
      <c r="CX34" s="1344"/>
      <c r="CY34" s="1357"/>
      <c r="CZ34" s="1358"/>
      <c r="DA34" s="1358"/>
      <c r="DB34" s="1358"/>
      <c r="DC34" s="1358"/>
      <c r="DD34" s="1359"/>
      <c r="DE34" s="1339" t="s">
        <v>594</v>
      </c>
      <c r="DF34" s="1340"/>
      <c r="DG34" s="1340"/>
      <c r="DH34" s="1340"/>
      <c r="DI34" s="1340"/>
      <c r="DJ34" s="1341"/>
      <c r="DK34" s="1348" t="s">
        <v>66</v>
      </c>
      <c r="DL34" s="1349"/>
      <c r="DM34" s="1349"/>
      <c r="DN34" s="1349"/>
      <c r="DO34" s="1349"/>
      <c r="DP34" s="1350"/>
      <c r="DQ34" s="1339" t="s">
        <v>595</v>
      </c>
      <c r="DR34" s="1340"/>
      <c r="DS34" s="1340"/>
      <c r="DT34" s="1340"/>
      <c r="DU34" s="1340"/>
      <c r="DV34" s="1341"/>
      <c r="DW34" s="1348" t="s">
        <v>66</v>
      </c>
      <c r="DX34" s="1349"/>
      <c r="DY34" s="1349"/>
      <c r="DZ34" s="1349"/>
      <c r="EA34" s="1349"/>
      <c r="EB34" s="1350"/>
    </row>
    <row r="35" spans="1:132" ht="22.5" customHeight="1">
      <c r="A35" s="47"/>
      <c r="B35" s="1442"/>
      <c r="C35" s="1443"/>
      <c r="D35" s="1443"/>
      <c r="E35" s="964" t="s">
        <v>115</v>
      </c>
      <c r="F35" s="965"/>
      <c r="G35" s="965"/>
      <c r="H35" s="965"/>
      <c r="I35" s="966"/>
      <c r="J35" s="1006" t="str">
        <f>DBCS(IF(data4!$R$5="適用なし","",data4!$T$2))</f>
        <v/>
      </c>
      <c r="K35" s="1007"/>
      <c r="L35" s="1007"/>
      <c r="M35" s="1007"/>
      <c r="N35" s="1007"/>
      <c r="O35" s="1007"/>
      <c r="P35" s="1008"/>
      <c r="Q35" s="1127" t="str">
        <f>DBCS(IF(data4!$R$5="適用なし","",data4!$U$2))</f>
        <v/>
      </c>
      <c r="R35" s="1128"/>
      <c r="S35" s="1128"/>
      <c r="T35" s="1128"/>
      <c r="U35" s="1128"/>
      <c r="V35" s="1129"/>
      <c r="W35" s="1127" t="str">
        <f>DBCS(IF(data4!$R$5="適用なし","",data4!$V$2))</f>
        <v/>
      </c>
      <c r="X35" s="1128"/>
      <c r="Y35" s="1128"/>
      <c r="Z35" s="1128"/>
      <c r="AA35" s="1128"/>
      <c r="AB35" s="1128"/>
      <c r="AC35" s="1130"/>
      <c r="AD35" s="1345"/>
      <c r="AE35" s="1346"/>
      <c r="AF35" s="1346"/>
      <c r="AG35" s="1346"/>
      <c r="AH35" s="1346"/>
      <c r="AI35" s="1347"/>
      <c r="AJ35" s="1360"/>
      <c r="AK35" s="1361"/>
      <c r="AL35" s="1361"/>
      <c r="AM35" s="1361"/>
      <c r="AN35" s="1361"/>
      <c r="AO35" s="1362"/>
      <c r="AP35" s="1345"/>
      <c r="AQ35" s="1346"/>
      <c r="AR35" s="1346"/>
      <c r="AS35" s="1346"/>
      <c r="AT35" s="1346"/>
      <c r="AU35" s="1347"/>
      <c r="AV35" s="784">
        <f>IF(data5!$O$2=480000,"",data5!$O$2)</f>
        <v>1040000</v>
      </c>
      <c r="AW35" s="785"/>
      <c r="AX35" s="785"/>
      <c r="AY35" s="785"/>
      <c r="AZ35" s="785"/>
      <c r="BA35" s="786"/>
      <c r="BB35" s="1345"/>
      <c r="BC35" s="1346"/>
      <c r="BD35" s="1346"/>
      <c r="BE35" s="1346"/>
      <c r="BF35" s="1346"/>
      <c r="BG35" s="1347"/>
      <c r="BH35" s="790">
        <f>data5!$AC$2</f>
        <v>0</v>
      </c>
      <c r="BI35" s="791"/>
      <c r="BJ35" s="791"/>
      <c r="BK35" s="791"/>
      <c r="BL35" s="791"/>
      <c r="BM35" s="792"/>
      <c r="BN35" s="47"/>
      <c r="BO35" s="47"/>
      <c r="BP35" s="47"/>
      <c r="BQ35" s="1442"/>
      <c r="BR35" s="1443"/>
      <c r="BS35" s="1443"/>
      <c r="BT35" s="1095"/>
      <c r="BU35" s="1096"/>
      <c r="BV35" s="1096"/>
      <c r="BW35" s="1096"/>
      <c r="BX35" s="1096"/>
      <c r="BY35" s="1096"/>
      <c r="BZ35" s="1096"/>
      <c r="CA35" s="1096"/>
      <c r="CB35" s="1096"/>
      <c r="CC35" s="1096"/>
      <c r="CD35" s="1096"/>
      <c r="CE35" s="1096"/>
      <c r="CF35" s="1096"/>
      <c r="CG35" s="1096"/>
      <c r="CH35" s="1096"/>
      <c r="CI35" s="1096"/>
      <c r="CJ35" s="1096"/>
      <c r="CK35" s="1096"/>
      <c r="CL35" s="1096"/>
      <c r="CM35" s="1096"/>
      <c r="CN35" s="1096"/>
      <c r="CO35" s="1096"/>
      <c r="CP35" s="1096"/>
      <c r="CQ35" s="1096"/>
      <c r="CR35" s="1097"/>
      <c r="CS35" s="1345"/>
      <c r="CT35" s="1346"/>
      <c r="CU35" s="1346"/>
      <c r="CV35" s="1346"/>
      <c r="CW35" s="1346"/>
      <c r="CX35" s="1347"/>
      <c r="CY35" s="1360"/>
      <c r="CZ35" s="1361"/>
      <c r="DA35" s="1361"/>
      <c r="DB35" s="1361"/>
      <c r="DC35" s="1361"/>
      <c r="DD35" s="1362"/>
      <c r="DE35" s="1345"/>
      <c r="DF35" s="1346"/>
      <c r="DG35" s="1346"/>
      <c r="DH35" s="1346"/>
      <c r="DI35" s="1346"/>
      <c r="DJ35" s="1347"/>
      <c r="DK35" s="784">
        <f>IF(data5!$O$2=480000,"",data5!$O$2)</f>
        <v>1040000</v>
      </c>
      <c r="DL35" s="785"/>
      <c r="DM35" s="785"/>
      <c r="DN35" s="785"/>
      <c r="DO35" s="785"/>
      <c r="DP35" s="786"/>
      <c r="DQ35" s="1345"/>
      <c r="DR35" s="1346"/>
      <c r="DS35" s="1346"/>
      <c r="DT35" s="1346"/>
      <c r="DU35" s="1346"/>
      <c r="DV35" s="1347"/>
      <c r="DW35" s="790">
        <f>data5!$AC$2</f>
        <v>0</v>
      </c>
      <c r="DX35" s="791"/>
      <c r="DY35" s="791"/>
      <c r="DZ35" s="791"/>
      <c r="EA35" s="791"/>
      <c r="EB35" s="792"/>
    </row>
    <row r="36" spans="1:132" ht="15.75" customHeight="1">
      <c r="A36" s="47"/>
      <c r="B36" s="1246" t="s">
        <v>141</v>
      </c>
      <c r="C36" s="1247"/>
      <c r="D36" s="1437">
        <v>1</v>
      </c>
      <c r="E36" s="955" t="s">
        <v>136</v>
      </c>
      <c r="F36" s="956"/>
      <c r="G36" s="956"/>
      <c r="H36" s="956"/>
      <c r="I36" s="957"/>
      <c r="J36" s="974">
        <f>data4!$W$2</f>
        <v>0</v>
      </c>
      <c r="K36" s="975"/>
      <c r="L36" s="975"/>
      <c r="M36" s="975"/>
      <c r="N36" s="975"/>
      <c r="O36" s="975"/>
      <c r="P36" s="975"/>
      <c r="Q36" s="975"/>
      <c r="R36" s="975"/>
      <c r="S36" s="975"/>
      <c r="T36" s="975"/>
      <c r="U36" s="975"/>
      <c r="V36" s="975"/>
      <c r="W36" s="975"/>
      <c r="X36" s="976"/>
      <c r="Y36" s="1333" t="s">
        <v>137</v>
      </c>
      <c r="Z36" s="1334"/>
      <c r="AA36" s="949">
        <f>data4!$CK$2</f>
        <v>0</v>
      </c>
      <c r="AB36" s="950"/>
      <c r="AC36" s="951"/>
      <c r="AD36" s="1246" t="s">
        <v>142</v>
      </c>
      <c r="AE36" s="1247"/>
      <c r="AF36" s="1437">
        <v>1</v>
      </c>
      <c r="AG36" s="955" t="s">
        <v>136</v>
      </c>
      <c r="AH36" s="956"/>
      <c r="AI36" s="956"/>
      <c r="AJ36" s="956"/>
      <c r="AK36" s="957"/>
      <c r="AL36" s="974">
        <f>data4!$AC$2</f>
        <v>0</v>
      </c>
      <c r="AM36" s="975"/>
      <c r="AN36" s="975"/>
      <c r="AO36" s="975"/>
      <c r="AP36" s="975"/>
      <c r="AQ36" s="975"/>
      <c r="AR36" s="975"/>
      <c r="AS36" s="975"/>
      <c r="AT36" s="975"/>
      <c r="AU36" s="975"/>
      <c r="AV36" s="975"/>
      <c r="AW36" s="975"/>
      <c r="AX36" s="975"/>
      <c r="AY36" s="975"/>
      <c r="AZ36" s="976"/>
      <c r="BA36" s="1333" t="s">
        <v>137</v>
      </c>
      <c r="BB36" s="1334"/>
      <c r="BC36" s="949">
        <f>data4!$CQ$2</f>
        <v>0</v>
      </c>
      <c r="BD36" s="950"/>
      <c r="BE36" s="951"/>
      <c r="BF36" s="1464" t="s">
        <v>143</v>
      </c>
      <c r="BG36" s="1465"/>
      <c r="BH36" s="1465"/>
      <c r="BI36" s="1465"/>
      <c r="BJ36" s="1465"/>
      <c r="BK36" s="1465"/>
      <c r="BL36" s="1465"/>
      <c r="BM36" s="1466"/>
      <c r="BN36" s="47"/>
      <c r="BO36" s="47"/>
      <c r="BP36" s="47"/>
      <c r="BQ36" s="1246" t="s">
        <v>141</v>
      </c>
      <c r="BR36" s="1247"/>
      <c r="BS36" s="1437">
        <v>1</v>
      </c>
      <c r="BT36" s="955" t="s">
        <v>136</v>
      </c>
      <c r="BU36" s="956"/>
      <c r="BV36" s="956"/>
      <c r="BW36" s="956"/>
      <c r="BX36" s="957"/>
      <c r="BY36" s="974">
        <f>data4!$W$2</f>
        <v>0</v>
      </c>
      <c r="BZ36" s="975"/>
      <c r="CA36" s="975"/>
      <c r="CB36" s="975"/>
      <c r="CC36" s="975"/>
      <c r="CD36" s="975"/>
      <c r="CE36" s="975"/>
      <c r="CF36" s="975"/>
      <c r="CG36" s="975"/>
      <c r="CH36" s="975"/>
      <c r="CI36" s="975"/>
      <c r="CJ36" s="975"/>
      <c r="CK36" s="975"/>
      <c r="CL36" s="975"/>
      <c r="CM36" s="976"/>
      <c r="CN36" s="1333" t="s">
        <v>137</v>
      </c>
      <c r="CO36" s="1334"/>
      <c r="CP36" s="949">
        <f>data4!$CK$2</f>
        <v>0</v>
      </c>
      <c r="CQ36" s="950"/>
      <c r="CR36" s="951"/>
      <c r="CS36" s="1246" t="s">
        <v>142</v>
      </c>
      <c r="CT36" s="1247"/>
      <c r="CU36" s="1437">
        <v>1</v>
      </c>
      <c r="CV36" s="955" t="s">
        <v>136</v>
      </c>
      <c r="CW36" s="956"/>
      <c r="CX36" s="956"/>
      <c r="CY36" s="956"/>
      <c r="CZ36" s="957"/>
      <c r="DA36" s="974">
        <f>data4!$AC$2</f>
        <v>0</v>
      </c>
      <c r="DB36" s="975"/>
      <c r="DC36" s="975"/>
      <c r="DD36" s="975"/>
      <c r="DE36" s="975"/>
      <c r="DF36" s="975"/>
      <c r="DG36" s="975"/>
      <c r="DH36" s="975"/>
      <c r="DI36" s="975"/>
      <c r="DJ36" s="975"/>
      <c r="DK36" s="975"/>
      <c r="DL36" s="975"/>
      <c r="DM36" s="975"/>
      <c r="DN36" s="975"/>
      <c r="DO36" s="976"/>
      <c r="DP36" s="1333" t="s">
        <v>137</v>
      </c>
      <c r="DQ36" s="1334"/>
      <c r="DR36" s="949">
        <f>data4!$CQ$2</f>
        <v>0</v>
      </c>
      <c r="DS36" s="950"/>
      <c r="DT36" s="951"/>
      <c r="DU36" s="1114"/>
      <c r="DV36" s="1115"/>
      <c r="DW36" s="1115"/>
      <c r="DX36" s="1115"/>
      <c r="DY36" s="1115"/>
      <c r="DZ36" s="1115"/>
      <c r="EA36" s="1115"/>
      <c r="EB36" s="1116"/>
    </row>
    <row r="37" spans="1:132" ht="33" customHeight="1">
      <c r="A37" s="47"/>
      <c r="B37" s="1248"/>
      <c r="C37" s="1249"/>
      <c r="D37" s="1437"/>
      <c r="E37" s="1354" t="s">
        <v>135</v>
      </c>
      <c r="F37" s="1355"/>
      <c r="G37" s="1355"/>
      <c r="H37" s="1355"/>
      <c r="I37" s="1356"/>
      <c r="J37" s="997">
        <f>data4!$AG$2</f>
        <v>0</v>
      </c>
      <c r="K37" s="998"/>
      <c r="L37" s="998"/>
      <c r="M37" s="998"/>
      <c r="N37" s="998"/>
      <c r="O37" s="998"/>
      <c r="P37" s="998"/>
      <c r="Q37" s="998"/>
      <c r="R37" s="998"/>
      <c r="S37" s="998"/>
      <c r="T37" s="998"/>
      <c r="U37" s="998"/>
      <c r="V37" s="998"/>
      <c r="W37" s="998"/>
      <c r="X37" s="999"/>
      <c r="Y37" s="1337"/>
      <c r="Z37" s="1338"/>
      <c r="AA37" s="952"/>
      <c r="AB37" s="953"/>
      <c r="AC37" s="954"/>
      <c r="AD37" s="1248"/>
      <c r="AE37" s="1249"/>
      <c r="AF37" s="1437"/>
      <c r="AG37" s="1354" t="s">
        <v>135</v>
      </c>
      <c r="AH37" s="1355"/>
      <c r="AI37" s="1355"/>
      <c r="AJ37" s="1355"/>
      <c r="AK37" s="1356"/>
      <c r="AL37" s="997">
        <f>data4!$AM$2</f>
        <v>0</v>
      </c>
      <c r="AM37" s="998"/>
      <c r="AN37" s="998"/>
      <c r="AO37" s="998"/>
      <c r="AP37" s="998"/>
      <c r="AQ37" s="998"/>
      <c r="AR37" s="998"/>
      <c r="AS37" s="998"/>
      <c r="AT37" s="998"/>
      <c r="AU37" s="998"/>
      <c r="AV37" s="998"/>
      <c r="AW37" s="998"/>
      <c r="AX37" s="998"/>
      <c r="AY37" s="998"/>
      <c r="AZ37" s="999"/>
      <c r="BA37" s="1337"/>
      <c r="BB37" s="1338"/>
      <c r="BC37" s="952"/>
      <c r="BD37" s="953"/>
      <c r="BE37" s="954"/>
      <c r="BF37" s="1112" t="str">
        <f>IF(data4!$BA$2=0,"","（1）")</f>
        <v/>
      </c>
      <c r="BG37" s="1113"/>
      <c r="BH37" s="1113"/>
      <c r="BI37" s="18"/>
      <c r="BJ37" s="18"/>
      <c r="BK37" s="18"/>
      <c r="BL37" s="18"/>
      <c r="BM37" s="430"/>
      <c r="BN37" s="47"/>
      <c r="BO37" s="47"/>
      <c r="BP37" s="47"/>
      <c r="BQ37" s="1248"/>
      <c r="BR37" s="1249"/>
      <c r="BS37" s="1437"/>
      <c r="BT37" s="1354" t="s">
        <v>135</v>
      </c>
      <c r="BU37" s="1355"/>
      <c r="BV37" s="1355"/>
      <c r="BW37" s="1355"/>
      <c r="BX37" s="1356"/>
      <c r="BY37" s="997">
        <f>data4!$AG$2</f>
        <v>0</v>
      </c>
      <c r="BZ37" s="998"/>
      <c r="CA37" s="998"/>
      <c r="CB37" s="998"/>
      <c r="CC37" s="998"/>
      <c r="CD37" s="998"/>
      <c r="CE37" s="998"/>
      <c r="CF37" s="998"/>
      <c r="CG37" s="998"/>
      <c r="CH37" s="998"/>
      <c r="CI37" s="998"/>
      <c r="CJ37" s="998"/>
      <c r="CK37" s="998"/>
      <c r="CL37" s="998"/>
      <c r="CM37" s="999"/>
      <c r="CN37" s="1337"/>
      <c r="CO37" s="1338"/>
      <c r="CP37" s="952"/>
      <c r="CQ37" s="953"/>
      <c r="CR37" s="954"/>
      <c r="CS37" s="1248"/>
      <c r="CT37" s="1249"/>
      <c r="CU37" s="1437"/>
      <c r="CV37" s="1354" t="s">
        <v>135</v>
      </c>
      <c r="CW37" s="1355"/>
      <c r="CX37" s="1355"/>
      <c r="CY37" s="1355"/>
      <c r="CZ37" s="1356"/>
      <c r="DA37" s="997">
        <f>data4!$AM$2</f>
        <v>0</v>
      </c>
      <c r="DB37" s="998"/>
      <c r="DC37" s="998"/>
      <c r="DD37" s="998"/>
      <c r="DE37" s="998"/>
      <c r="DF37" s="998"/>
      <c r="DG37" s="998"/>
      <c r="DH37" s="998"/>
      <c r="DI37" s="998"/>
      <c r="DJ37" s="998"/>
      <c r="DK37" s="998"/>
      <c r="DL37" s="998"/>
      <c r="DM37" s="998"/>
      <c r="DN37" s="998"/>
      <c r="DO37" s="999"/>
      <c r="DP37" s="1337"/>
      <c r="DQ37" s="1338"/>
      <c r="DR37" s="952"/>
      <c r="DS37" s="953"/>
      <c r="DT37" s="954"/>
      <c r="DU37" s="1117"/>
      <c r="DV37" s="1118"/>
      <c r="DW37" s="1118"/>
      <c r="DX37" s="1118"/>
      <c r="DY37" s="1118"/>
      <c r="DZ37" s="1118"/>
      <c r="EA37" s="1118"/>
      <c r="EB37" s="1119"/>
    </row>
    <row r="38" spans="1:132" ht="27.75" customHeight="1">
      <c r="A38" s="47"/>
      <c r="B38" s="1248"/>
      <c r="C38" s="1249"/>
      <c r="D38" s="1437"/>
      <c r="E38" s="964" t="s">
        <v>115</v>
      </c>
      <c r="F38" s="965"/>
      <c r="G38" s="965"/>
      <c r="H38" s="965"/>
      <c r="I38" s="966"/>
      <c r="J38" s="1006" t="str">
        <f>DBCS(data4!$AW$2)</f>
        <v/>
      </c>
      <c r="K38" s="1007"/>
      <c r="L38" s="1007"/>
      <c r="M38" s="1007"/>
      <c r="N38" s="1007"/>
      <c r="O38" s="1007"/>
      <c r="P38" s="1008"/>
      <c r="Q38" s="987" t="str">
        <f>DBCS(data4!$BG$2)</f>
        <v/>
      </c>
      <c r="R38" s="987"/>
      <c r="S38" s="987"/>
      <c r="T38" s="987"/>
      <c r="U38" s="987"/>
      <c r="V38" s="989"/>
      <c r="W38" s="986" t="str">
        <f>DBCS(data4!$BQ$2)</f>
        <v/>
      </c>
      <c r="X38" s="987"/>
      <c r="Y38" s="987"/>
      <c r="Z38" s="987"/>
      <c r="AA38" s="987"/>
      <c r="AB38" s="987"/>
      <c r="AC38" s="988"/>
      <c r="AD38" s="1248"/>
      <c r="AE38" s="1249"/>
      <c r="AF38" s="1437"/>
      <c r="AG38" s="964" t="s">
        <v>115</v>
      </c>
      <c r="AH38" s="965"/>
      <c r="AI38" s="965"/>
      <c r="AJ38" s="965"/>
      <c r="AK38" s="966"/>
      <c r="AL38" s="1434"/>
      <c r="AM38" s="1435"/>
      <c r="AN38" s="1435"/>
      <c r="AO38" s="1435"/>
      <c r="AP38" s="1435"/>
      <c r="AQ38" s="1435"/>
      <c r="AR38" s="1435"/>
      <c r="AS38" s="1435"/>
      <c r="AT38" s="1435"/>
      <c r="AU38" s="1435"/>
      <c r="AV38" s="1435"/>
      <c r="AW38" s="1435"/>
      <c r="AX38" s="1435"/>
      <c r="AY38" s="1435"/>
      <c r="AZ38" s="1435"/>
      <c r="BA38" s="1435"/>
      <c r="BB38" s="1435"/>
      <c r="BC38" s="1435"/>
      <c r="BD38" s="1435"/>
      <c r="BE38" s="1436"/>
      <c r="BF38" s="311"/>
      <c r="BG38" s="1092" t="str">
        <f>IF(data4!$BA$2="","",data4!$BA$2)</f>
        <v/>
      </c>
      <c r="BH38" s="1092"/>
      <c r="BI38" s="1092" t="str">
        <f>IF(data4!$BK$2="","",data4!$BK$2)</f>
        <v/>
      </c>
      <c r="BJ38" s="1092"/>
      <c r="BK38" s="1092" t="str">
        <f>IF(data4!$BU$2="","",data4!$BU$2)</f>
        <v/>
      </c>
      <c r="BL38" s="1092"/>
      <c r="BM38" s="430"/>
      <c r="BN38" s="47"/>
      <c r="BO38" s="47"/>
      <c r="BP38" s="47"/>
      <c r="BQ38" s="1248"/>
      <c r="BR38" s="1249"/>
      <c r="BS38" s="1437"/>
      <c r="BT38" s="1095"/>
      <c r="BU38" s="1096"/>
      <c r="BV38" s="1096"/>
      <c r="BW38" s="1096"/>
      <c r="BX38" s="1096"/>
      <c r="BY38" s="1096"/>
      <c r="BZ38" s="1096"/>
      <c r="CA38" s="1096"/>
      <c r="CB38" s="1096"/>
      <c r="CC38" s="1096"/>
      <c r="CD38" s="1096"/>
      <c r="CE38" s="1096"/>
      <c r="CF38" s="1096"/>
      <c r="CG38" s="1096"/>
      <c r="CH38" s="1096"/>
      <c r="CI38" s="1096"/>
      <c r="CJ38" s="1096"/>
      <c r="CK38" s="1096"/>
      <c r="CL38" s="1096"/>
      <c r="CM38" s="1096"/>
      <c r="CN38" s="1096"/>
      <c r="CO38" s="1096"/>
      <c r="CP38" s="1096"/>
      <c r="CQ38" s="1096"/>
      <c r="CR38" s="1097"/>
      <c r="CS38" s="1248"/>
      <c r="CT38" s="1249"/>
      <c r="CU38" s="1437"/>
      <c r="CV38" s="964" t="s">
        <v>115</v>
      </c>
      <c r="CW38" s="965"/>
      <c r="CX38" s="965"/>
      <c r="CY38" s="965"/>
      <c r="CZ38" s="966"/>
      <c r="DA38" s="1434"/>
      <c r="DB38" s="1435"/>
      <c r="DC38" s="1435"/>
      <c r="DD38" s="1435"/>
      <c r="DE38" s="1435"/>
      <c r="DF38" s="1435"/>
      <c r="DG38" s="1435"/>
      <c r="DH38" s="1435"/>
      <c r="DI38" s="1435"/>
      <c r="DJ38" s="1435"/>
      <c r="DK38" s="1435"/>
      <c r="DL38" s="1435"/>
      <c r="DM38" s="1435"/>
      <c r="DN38" s="1435"/>
      <c r="DO38" s="1435"/>
      <c r="DP38" s="1435"/>
      <c r="DQ38" s="1435"/>
      <c r="DR38" s="1435"/>
      <c r="DS38" s="1435"/>
      <c r="DT38" s="1436"/>
      <c r="DU38" s="1117"/>
      <c r="DV38" s="1118"/>
      <c r="DW38" s="1118"/>
      <c r="DX38" s="1118"/>
      <c r="DY38" s="1118"/>
      <c r="DZ38" s="1118"/>
      <c r="EA38" s="1118"/>
      <c r="EB38" s="1119"/>
    </row>
    <row r="39" spans="1:132" ht="15.75" customHeight="1">
      <c r="A39" s="47"/>
      <c r="B39" s="1248"/>
      <c r="C39" s="1249"/>
      <c r="D39" s="1437">
        <v>2</v>
      </c>
      <c r="E39" s="955" t="s">
        <v>136</v>
      </c>
      <c r="F39" s="956"/>
      <c r="G39" s="956"/>
      <c r="H39" s="956"/>
      <c r="I39" s="957"/>
      <c r="J39" s="974">
        <f>data4!$X$2</f>
        <v>0</v>
      </c>
      <c r="K39" s="975"/>
      <c r="L39" s="975"/>
      <c r="M39" s="975"/>
      <c r="N39" s="975"/>
      <c r="O39" s="975"/>
      <c r="P39" s="975"/>
      <c r="Q39" s="975"/>
      <c r="R39" s="975"/>
      <c r="S39" s="975"/>
      <c r="T39" s="975"/>
      <c r="U39" s="975"/>
      <c r="V39" s="975"/>
      <c r="W39" s="975"/>
      <c r="X39" s="976"/>
      <c r="Y39" s="1333" t="s">
        <v>137</v>
      </c>
      <c r="Z39" s="1334"/>
      <c r="AA39" s="949">
        <f>data4!$CL$2</f>
        <v>0</v>
      </c>
      <c r="AB39" s="950"/>
      <c r="AC39" s="951"/>
      <c r="AD39" s="1248"/>
      <c r="AE39" s="1249"/>
      <c r="AF39" s="1437">
        <v>2</v>
      </c>
      <c r="AG39" s="955" t="s">
        <v>136</v>
      </c>
      <c r="AH39" s="956"/>
      <c r="AI39" s="956"/>
      <c r="AJ39" s="956"/>
      <c r="AK39" s="957"/>
      <c r="AL39" s="974">
        <f>data4!$AD$2</f>
        <v>0</v>
      </c>
      <c r="AM39" s="975"/>
      <c r="AN39" s="975"/>
      <c r="AO39" s="975"/>
      <c r="AP39" s="975"/>
      <c r="AQ39" s="975"/>
      <c r="AR39" s="975"/>
      <c r="AS39" s="975"/>
      <c r="AT39" s="975"/>
      <c r="AU39" s="975"/>
      <c r="AV39" s="975"/>
      <c r="AW39" s="975"/>
      <c r="AX39" s="975"/>
      <c r="AY39" s="975"/>
      <c r="AZ39" s="976"/>
      <c r="BA39" s="1333" t="s">
        <v>137</v>
      </c>
      <c r="BB39" s="1334"/>
      <c r="BC39" s="949">
        <f>data4!$CR$2</f>
        <v>0</v>
      </c>
      <c r="BD39" s="950"/>
      <c r="BE39" s="951"/>
      <c r="BF39" s="1112" t="str">
        <f>IF(data4!$BB$2=0,"","（2）")</f>
        <v/>
      </c>
      <c r="BG39" s="1113"/>
      <c r="BH39" s="1113"/>
      <c r="BI39" s="18"/>
      <c r="BJ39" s="18"/>
      <c r="BK39" s="18"/>
      <c r="BL39" s="18"/>
      <c r="BM39" s="430"/>
      <c r="BN39" s="47"/>
      <c r="BO39" s="47"/>
      <c r="BP39" s="47"/>
      <c r="BQ39" s="1248"/>
      <c r="BR39" s="1249"/>
      <c r="BS39" s="1437">
        <v>2</v>
      </c>
      <c r="BT39" s="955" t="s">
        <v>136</v>
      </c>
      <c r="BU39" s="956"/>
      <c r="BV39" s="956"/>
      <c r="BW39" s="956"/>
      <c r="BX39" s="957"/>
      <c r="BY39" s="974">
        <f>data4!$X$2</f>
        <v>0</v>
      </c>
      <c r="BZ39" s="975"/>
      <c r="CA39" s="975"/>
      <c r="CB39" s="975"/>
      <c r="CC39" s="975"/>
      <c r="CD39" s="975"/>
      <c r="CE39" s="975"/>
      <c r="CF39" s="975"/>
      <c r="CG39" s="975"/>
      <c r="CH39" s="975"/>
      <c r="CI39" s="975"/>
      <c r="CJ39" s="975"/>
      <c r="CK39" s="975"/>
      <c r="CL39" s="975"/>
      <c r="CM39" s="976"/>
      <c r="CN39" s="1333" t="s">
        <v>137</v>
      </c>
      <c r="CO39" s="1334"/>
      <c r="CP39" s="949">
        <f>data4!$CL$2</f>
        <v>0</v>
      </c>
      <c r="CQ39" s="950"/>
      <c r="CR39" s="951"/>
      <c r="CS39" s="1248"/>
      <c r="CT39" s="1249"/>
      <c r="CU39" s="1437">
        <v>2</v>
      </c>
      <c r="CV39" s="955" t="s">
        <v>136</v>
      </c>
      <c r="CW39" s="956"/>
      <c r="CX39" s="956"/>
      <c r="CY39" s="956"/>
      <c r="CZ39" s="957"/>
      <c r="DA39" s="974">
        <f>data4!$AD$2</f>
        <v>0</v>
      </c>
      <c r="DB39" s="975"/>
      <c r="DC39" s="975"/>
      <c r="DD39" s="975"/>
      <c r="DE39" s="975"/>
      <c r="DF39" s="975"/>
      <c r="DG39" s="975"/>
      <c r="DH39" s="975"/>
      <c r="DI39" s="975"/>
      <c r="DJ39" s="975"/>
      <c r="DK39" s="975"/>
      <c r="DL39" s="975"/>
      <c r="DM39" s="975"/>
      <c r="DN39" s="975"/>
      <c r="DO39" s="976"/>
      <c r="DP39" s="1333" t="s">
        <v>137</v>
      </c>
      <c r="DQ39" s="1334"/>
      <c r="DR39" s="949">
        <f>data4!$CR$2</f>
        <v>0</v>
      </c>
      <c r="DS39" s="950"/>
      <c r="DT39" s="951"/>
      <c r="DU39" s="1117"/>
      <c r="DV39" s="1118"/>
      <c r="DW39" s="1118"/>
      <c r="DX39" s="1118"/>
      <c r="DY39" s="1118"/>
      <c r="DZ39" s="1118"/>
      <c r="EA39" s="1118"/>
      <c r="EB39" s="1119"/>
    </row>
    <row r="40" spans="1:132" ht="33" customHeight="1">
      <c r="A40" s="47"/>
      <c r="B40" s="1248"/>
      <c r="C40" s="1249"/>
      <c r="D40" s="1437"/>
      <c r="E40" s="1354" t="s">
        <v>135</v>
      </c>
      <c r="F40" s="1355"/>
      <c r="G40" s="1355"/>
      <c r="H40" s="1355"/>
      <c r="I40" s="1356"/>
      <c r="J40" s="997">
        <f>data4!$AH$2</f>
        <v>0</v>
      </c>
      <c r="K40" s="998"/>
      <c r="L40" s="998"/>
      <c r="M40" s="998"/>
      <c r="N40" s="998"/>
      <c r="O40" s="998"/>
      <c r="P40" s="998"/>
      <c r="Q40" s="998"/>
      <c r="R40" s="998"/>
      <c r="S40" s="998"/>
      <c r="T40" s="998"/>
      <c r="U40" s="998"/>
      <c r="V40" s="998"/>
      <c r="W40" s="998"/>
      <c r="X40" s="999"/>
      <c r="Y40" s="1337"/>
      <c r="Z40" s="1338"/>
      <c r="AA40" s="952"/>
      <c r="AB40" s="953"/>
      <c r="AC40" s="954"/>
      <c r="AD40" s="1248"/>
      <c r="AE40" s="1249"/>
      <c r="AF40" s="1437"/>
      <c r="AG40" s="1354" t="s">
        <v>135</v>
      </c>
      <c r="AH40" s="1355"/>
      <c r="AI40" s="1355"/>
      <c r="AJ40" s="1355"/>
      <c r="AK40" s="1356"/>
      <c r="AL40" s="997">
        <f>data4!$AN$2</f>
        <v>0</v>
      </c>
      <c r="AM40" s="998"/>
      <c r="AN40" s="998"/>
      <c r="AO40" s="998"/>
      <c r="AP40" s="998"/>
      <c r="AQ40" s="998"/>
      <c r="AR40" s="998"/>
      <c r="AS40" s="998"/>
      <c r="AT40" s="998"/>
      <c r="AU40" s="998"/>
      <c r="AV40" s="998"/>
      <c r="AW40" s="998"/>
      <c r="AX40" s="998"/>
      <c r="AY40" s="998"/>
      <c r="AZ40" s="999"/>
      <c r="BA40" s="1337"/>
      <c r="BB40" s="1338"/>
      <c r="BC40" s="952"/>
      <c r="BD40" s="953"/>
      <c r="BE40" s="954"/>
      <c r="BF40" s="460"/>
      <c r="BG40" s="1092" t="str">
        <f>IF(data4!$BB$2="","",data4!$BB$2)</f>
        <v/>
      </c>
      <c r="BH40" s="1092"/>
      <c r="BI40" s="1092" t="str">
        <f>IF(data4!$BL$2="","",data4!$BL$2)</f>
        <v/>
      </c>
      <c r="BJ40" s="1092"/>
      <c r="BK40" s="1092" t="str">
        <f>IF(data4!$BV$2="","",data4!$BV$2)</f>
        <v/>
      </c>
      <c r="BL40" s="1092"/>
      <c r="BM40" s="430"/>
      <c r="BN40" s="47"/>
      <c r="BO40" s="47"/>
      <c r="BP40" s="47"/>
      <c r="BQ40" s="1248"/>
      <c r="BR40" s="1249"/>
      <c r="BS40" s="1437"/>
      <c r="BT40" s="1354" t="s">
        <v>135</v>
      </c>
      <c r="BU40" s="1355"/>
      <c r="BV40" s="1355"/>
      <c r="BW40" s="1355"/>
      <c r="BX40" s="1356"/>
      <c r="BY40" s="997">
        <f>data4!$AH$2</f>
        <v>0</v>
      </c>
      <c r="BZ40" s="998"/>
      <c r="CA40" s="998"/>
      <c r="CB40" s="998"/>
      <c r="CC40" s="998"/>
      <c r="CD40" s="998"/>
      <c r="CE40" s="998"/>
      <c r="CF40" s="998"/>
      <c r="CG40" s="998"/>
      <c r="CH40" s="998"/>
      <c r="CI40" s="998"/>
      <c r="CJ40" s="998"/>
      <c r="CK40" s="998"/>
      <c r="CL40" s="998"/>
      <c r="CM40" s="999"/>
      <c r="CN40" s="1337"/>
      <c r="CO40" s="1338"/>
      <c r="CP40" s="952"/>
      <c r="CQ40" s="953"/>
      <c r="CR40" s="954"/>
      <c r="CS40" s="1248"/>
      <c r="CT40" s="1249"/>
      <c r="CU40" s="1437"/>
      <c r="CV40" s="1354" t="s">
        <v>135</v>
      </c>
      <c r="CW40" s="1355"/>
      <c r="CX40" s="1355"/>
      <c r="CY40" s="1355"/>
      <c r="CZ40" s="1356"/>
      <c r="DA40" s="997">
        <f>data4!$AN$2</f>
        <v>0</v>
      </c>
      <c r="DB40" s="998"/>
      <c r="DC40" s="998"/>
      <c r="DD40" s="998"/>
      <c r="DE40" s="998"/>
      <c r="DF40" s="998"/>
      <c r="DG40" s="998"/>
      <c r="DH40" s="998"/>
      <c r="DI40" s="998"/>
      <c r="DJ40" s="998"/>
      <c r="DK40" s="998"/>
      <c r="DL40" s="998"/>
      <c r="DM40" s="998"/>
      <c r="DN40" s="998"/>
      <c r="DO40" s="999"/>
      <c r="DP40" s="1337"/>
      <c r="DQ40" s="1338"/>
      <c r="DR40" s="952"/>
      <c r="DS40" s="953"/>
      <c r="DT40" s="954"/>
      <c r="DU40" s="1117"/>
      <c r="DV40" s="1118"/>
      <c r="DW40" s="1118"/>
      <c r="DX40" s="1118"/>
      <c r="DY40" s="1118"/>
      <c r="DZ40" s="1118"/>
      <c r="EA40" s="1118"/>
      <c r="EB40" s="1119"/>
    </row>
    <row r="41" spans="1:132" ht="27.75" customHeight="1">
      <c r="A41" s="47"/>
      <c r="B41" s="1248"/>
      <c r="C41" s="1249"/>
      <c r="D41" s="1437"/>
      <c r="E41" s="964" t="s">
        <v>115</v>
      </c>
      <c r="F41" s="965"/>
      <c r="G41" s="965"/>
      <c r="H41" s="965"/>
      <c r="I41" s="966"/>
      <c r="J41" s="1006" t="str">
        <f>DBCS(data4!$AX$2)</f>
        <v/>
      </c>
      <c r="K41" s="1007"/>
      <c r="L41" s="1007"/>
      <c r="M41" s="1007"/>
      <c r="N41" s="1007"/>
      <c r="O41" s="1007"/>
      <c r="P41" s="1008"/>
      <c r="Q41" s="987" t="str">
        <f>DBCS(data4!$BH$2)</f>
        <v/>
      </c>
      <c r="R41" s="987"/>
      <c r="S41" s="987"/>
      <c r="T41" s="987"/>
      <c r="U41" s="987"/>
      <c r="V41" s="989"/>
      <c r="W41" s="986" t="str">
        <f>DBCS(data4!$BR$2)</f>
        <v/>
      </c>
      <c r="X41" s="987"/>
      <c r="Y41" s="987"/>
      <c r="Z41" s="987"/>
      <c r="AA41" s="987"/>
      <c r="AB41" s="987"/>
      <c r="AC41" s="988"/>
      <c r="AD41" s="1248"/>
      <c r="AE41" s="1249"/>
      <c r="AF41" s="1437"/>
      <c r="AG41" s="964" t="s">
        <v>115</v>
      </c>
      <c r="AH41" s="965"/>
      <c r="AI41" s="965"/>
      <c r="AJ41" s="965"/>
      <c r="AK41" s="966"/>
      <c r="AL41" s="1434"/>
      <c r="AM41" s="1435"/>
      <c r="AN41" s="1435"/>
      <c r="AO41" s="1435"/>
      <c r="AP41" s="1435"/>
      <c r="AQ41" s="1435"/>
      <c r="AR41" s="1435"/>
      <c r="AS41" s="1435"/>
      <c r="AT41" s="1435"/>
      <c r="AU41" s="1435"/>
      <c r="AV41" s="1435"/>
      <c r="AW41" s="1435"/>
      <c r="AX41" s="1435"/>
      <c r="AY41" s="1435"/>
      <c r="AZ41" s="1435"/>
      <c r="BA41" s="1435"/>
      <c r="BB41" s="1435"/>
      <c r="BC41" s="1435"/>
      <c r="BD41" s="1435"/>
      <c r="BE41" s="1436"/>
      <c r="BF41" s="311"/>
      <c r="BG41" s="47"/>
      <c r="BH41" s="47"/>
      <c r="BI41" s="47"/>
      <c r="BJ41" s="47"/>
      <c r="BK41" s="47"/>
      <c r="BL41" s="47"/>
      <c r="BM41" s="430"/>
      <c r="BN41" s="47"/>
      <c r="BO41" s="47"/>
      <c r="BP41" s="47"/>
      <c r="BQ41" s="1248"/>
      <c r="BR41" s="1249"/>
      <c r="BS41" s="1437"/>
      <c r="BT41" s="1095"/>
      <c r="BU41" s="1096"/>
      <c r="BV41" s="1096"/>
      <c r="BW41" s="1096"/>
      <c r="BX41" s="1096"/>
      <c r="BY41" s="1096"/>
      <c r="BZ41" s="1096"/>
      <c r="CA41" s="1096"/>
      <c r="CB41" s="1096"/>
      <c r="CC41" s="1096"/>
      <c r="CD41" s="1096"/>
      <c r="CE41" s="1096"/>
      <c r="CF41" s="1096"/>
      <c r="CG41" s="1096"/>
      <c r="CH41" s="1096"/>
      <c r="CI41" s="1096"/>
      <c r="CJ41" s="1096"/>
      <c r="CK41" s="1096"/>
      <c r="CL41" s="1096"/>
      <c r="CM41" s="1096"/>
      <c r="CN41" s="1096"/>
      <c r="CO41" s="1096"/>
      <c r="CP41" s="1096"/>
      <c r="CQ41" s="1096"/>
      <c r="CR41" s="1097"/>
      <c r="CS41" s="1248"/>
      <c r="CT41" s="1249"/>
      <c r="CU41" s="1437"/>
      <c r="CV41" s="964" t="s">
        <v>115</v>
      </c>
      <c r="CW41" s="965"/>
      <c r="CX41" s="965"/>
      <c r="CY41" s="965"/>
      <c r="CZ41" s="966"/>
      <c r="DA41" s="1434"/>
      <c r="DB41" s="1435"/>
      <c r="DC41" s="1435"/>
      <c r="DD41" s="1435"/>
      <c r="DE41" s="1435"/>
      <c r="DF41" s="1435"/>
      <c r="DG41" s="1435"/>
      <c r="DH41" s="1435"/>
      <c r="DI41" s="1435"/>
      <c r="DJ41" s="1435"/>
      <c r="DK41" s="1435"/>
      <c r="DL41" s="1435"/>
      <c r="DM41" s="1435"/>
      <c r="DN41" s="1435"/>
      <c r="DO41" s="1435"/>
      <c r="DP41" s="1435"/>
      <c r="DQ41" s="1435"/>
      <c r="DR41" s="1435"/>
      <c r="DS41" s="1435"/>
      <c r="DT41" s="1436"/>
      <c r="DU41" s="1117"/>
      <c r="DV41" s="1118"/>
      <c r="DW41" s="1118"/>
      <c r="DX41" s="1118"/>
      <c r="DY41" s="1118"/>
      <c r="DZ41" s="1118"/>
      <c r="EA41" s="1118"/>
      <c r="EB41" s="1119"/>
    </row>
    <row r="42" spans="1:132" ht="15.75" customHeight="1">
      <c r="A42" s="47"/>
      <c r="B42" s="1248"/>
      <c r="C42" s="1249"/>
      <c r="D42" s="1437">
        <v>3</v>
      </c>
      <c r="E42" s="955" t="s">
        <v>136</v>
      </c>
      <c r="F42" s="956"/>
      <c r="G42" s="956"/>
      <c r="H42" s="956"/>
      <c r="I42" s="957"/>
      <c r="J42" s="974">
        <f>data4!$Y$2</f>
        <v>0</v>
      </c>
      <c r="K42" s="975"/>
      <c r="L42" s="975"/>
      <c r="M42" s="975"/>
      <c r="N42" s="975"/>
      <c r="O42" s="975"/>
      <c r="P42" s="975"/>
      <c r="Q42" s="975"/>
      <c r="R42" s="975"/>
      <c r="S42" s="975"/>
      <c r="T42" s="975"/>
      <c r="U42" s="975"/>
      <c r="V42" s="975"/>
      <c r="W42" s="975"/>
      <c r="X42" s="976"/>
      <c r="Y42" s="1333" t="s">
        <v>137</v>
      </c>
      <c r="Z42" s="1334"/>
      <c r="AA42" s="949">
        <f>data4!$CM$2</f>
        <v>0</v>
      </c>
      <c r="AB42" s="950"/>
      <c r="AC42" s="951"/>
      <c r="AD42" s="1248"/>
      <c r="AE42" s="1249"/>
      <c r="AF42" s="1437">
        <v>3</v>
      </c>
      <c r="AG42" s="955" t="s">
        <v>136</v>
      </c>
      <c r="AH42" s="956"/>
      <c r="AI42" s="956"/>
      <c r="AJ42" s="956"/>
      <c r="AK42" s="957"/>
      <c r="AL42" s="974">
        <f>data4!$AE$2</f>
        <v>0</v>
      </c>
      <c r="AM42" s="975"/>
      <c r="AN42" s="975"/>
      <c r="AO42" s="975"/>
      <c r="AP42" s="975"/>
      <c r="AQ42" s="975"/>
      <c r="AR42" s="975"/>
      <c r="AS42" s="975"/>
      <c r="AT42" s="975"/>
      <c r="AU42" s="975"/>
      <c r="AV42" s="975"/>
      <c r="AW42" s="975"/>
      <c r="AX42" s="975"/>
      <c r="AY42" s="975"/>
      <c r="AZ42" s="976"/>
      <c r="BA42" s="1333" t="s">
        <v>137</v>
      </c>
      <c r="BB42" s="1334"/>
      <c r="BC42" s="949">
        <f>data4!$CS$2</f>
        <v>0</v>
      </c>
      <c r="BD42" s="950"/>
      <c r="BE42" s="951"/>
      <c r="BF42" s="237"/>
      <c r="BG42" s="431"/>
      <c r="BH42" s="431"/>
      <c r="BI42" s="431"/>
      <c r="BJ42" s="431"/>
      <c r="BK42" s="431"/>
      <c r="BL42" s="431"/>
      <c r="BM42" s="432"/>
      <c r="BN42" s="47"/>
      <c r="BO42" s="47"/>
      <c r="BP42" s="47"/>
      <c r="BQ42" s="1248"/>
      <c r="BR42" s="1249"/>
      <c r="BS42" s="1437">
        <v>3</v>
      </c>
      <c r="BT42" s="955" t="s">
        <v>136</v>
      </c>
      <c r="BU42" s="956"/>
      <c r="BV42" s="956"/>
      <c r="BW42" s="956"/>
      <c r="BX42" s="957"/>
      <c r="BY42" s="974">
        <f>data4!$Y$2</f>
        <v>0</v>
      </c>
      <c r="BZ42" s="975"/>
      <c r="CA42" s="975"/>
      <c r="CB42" s="975"/>
      <c r="CC42" s="975"/>
      <c r="CD42" s="975"/>
      <c r="CE42" s="975"/>
      <c r="CF42" s="975"/>
      <c r="CG42" s="975"/>
      <c r="CH42" s="975"/>
      <c r="CI42" s="975"/>
      <c r="CJ42" s="975"/>
      <c r="CK42" s="975"/>
      <c r="CL42" s="975"/>
      <c r="CM42" s="976"/>
      <c r="CN42" s="1333" t="s">
        <v>137</v>
      </c>
      <c r="CO42" s="1334"/>
      <c r="CP42" s="949">
        <f>data4!$CM$2</f>
        <v>0</v>
      </c>
      <c r="CQ42" s="950"/>
      <c r="CR42" s="951"/>
      <c r="CS42" s="1248"/>
      <c r="CT42" s="1249"/>
      <c r="CU42" s="1437">
        <v>3</v>
      </c>
      <c r="CV42" s="955" t="s">
        <v>136</v>
      </c>
      <c r="CW42" s="956"/>
      <c r="CX42" s="956"/>
      <c r="CY42" s="956"/>
      <c r="CZ42" s="957"/>
      <c r="DA42" s="974">
        <f>data4!$AE$2</f>
        <v>0</v>
      </c>
      <c r="DB42" s="975"/>
      <c r="DC42" s="975"/>
      <c r="DD42" s="975"/>
      <c r="DE42" s="975"/>
      <c r="DF42" s="975"/>
      <c r="DG42" s="975"/>
      <c r="DH42" s="975"/>
      <c r="DI42" s="975"/>
      <c r="DJ42" s="975"/>
      <c r="DK42" s="975"/>
      <c r="DL42" s="975"/>
      <c r="DM42" s="975"/>
      <c r="DN42" s="975"/>
      <c r="DO42" s="976"/>
      <c r="DP42" s="1333" t="s">
        <v>137</v>
      </c>
      <c r="DQ42" s="1334"/>
      <c r="DR42" s="949">
        <f>data4!$CS$2</f>
        <v>0</v>
      </c>
      <c r="DS42" s="950"/>
      <c r="DT42" s="951"/>
      <c r="DU42" s="1117"/>
      <c r="DV42" s="1118"/>
      <c r="DW42" s="1118"/>
      <c r="DX42" s="1118"/>
      <c r="DY42" s="1118"/>
      <c r="DZ42" s="1118"/>
      <c r="EA42" s="1118"/>
      <c r="EB42" s="1119"/>
    </row>
    <row r="43" spans="1:132" ht="33" customHeight="1">
      <c r="A43" s="47"/>
      <c r="B43" s="1248"/>
      <c r="C43" s="1249"/>
      <c r="D43" s="1437"/>
      <c r="E43" s="1354" t="s">
        <v>135</v>
      </c>
      <c r="F43" s="1355"/>
      <c r="G43" s="1355"/>
      <c r="H43" s="1355"/>
      <c r="I43" s="1356"/>
      <c r="J43" s="997">
        <f>data4!$AI$2</f>
        <v>0</v>
      </c>
      <c r="K43" s="998"/>
      <c r="L43" s="998"/>
      <c r="M43" s="998"/>
      <c r="N43" s="998"/>
      <c r="O43" s="998"/>
      <c r="P43" s="998"/>
      <c r="Q43" s="998"/>
      <c r="R43" s="998"/>
      <c r="S43" s="998"/>
      <c r="T43" s="998"/>
      <c r="U43" s="998"/>
      <c r="V43" s="998"/>
      <c r="W43" s="998"/>
      <c r="X43" s="999"/>
      <c r="Y43" s="1337"/>
      <c r="Z43" s="1338"/>
      <c r="AA43" s="952"/>
      <c r="AB43" s="953"/>
      <c r="AC43" s="954"/>
      <c r="AD43" s="1248"/>
      <c r="AE43" s="1249"/>
      <c r="AF43" s="1437"/>
      <c r="AG43" s="1354" t="s">
        <v>135</v>
      </c>
      <c r="AH43" s="1355"/>
      <c r="AI43" s="1355"/>
      <c r="AJ43" s="1355"/>
      <c r="AK43" s="1356"/>
      <c r="AL43" s="997">
        <f>data4!$AO$2</f>
        <v>0</v>
      </c>
      <c r="AM43" s="998"/>
      <c r="AN43" s="998"/>
      <c r="AO43" s="998"/>
      <c r="AP43" s="998"/>
      <c r="AQ43" s="998"/>
      <c r="AR43" s="998"/>
      <c r="AS43" s="998"/>
      <c r="AT43" s="998"/>
      <c r="AU43" s="998"/>
      <c r="AV43" s="998"/>
      <c r="AW43" s="998"/>
      <c r="AX43" s="998"/>
      <c r="AY43" s="998"/>
      <c r="AZ43" s="999"/>
      <c r="BA43" s="1337"/>
      <c r="BB43" s="1338"/>
      <c r="BC43" s="952"/>
      <c r="BD43" s="953"/>
      <c r="BE43" s="954"/>
      <c r="BF43" s="1114"/>
      <c r="BG43" s="1115"/>
      <c r="BH43" s="1115"/>
      <c r="BI43" s="1115"/>
      <c r="BJ43" s="1115"/>
      <c r="BK43" s="1115"/>
      <c r="BL43" s="1115"/>
      <c r="BM43" s="1116"/>
      <c r="BN43" s="47"/>
      <c r="BO43" s="47"/>
      <c r="BP43" s="47"/>
      <c r="BQ43" s="1248"/>
      <c r="BR43" s="1249"/>
      <c r="BS43" s="1437"/>
      <c r="BT43" s="1354" t="s">
        <v>135</v>
      </c>
      <c r="BU43" s="1355"/>
      <c r="BV43" s="1355"/>
      <c r="BW43" s="1355"/>
      <c r="BX43" s="1356"/>
      <c r="BY43" s="997">
        <f>data4!$AI$2</f>
        <v>0</v>
      </c>
      <c r="BZ43" s="998"/>
      <c r="CA43" s="998"/>
      <c r="CB43" s="998"/>
      <c r="CC43" s="998"/>
      <c r="CD43" s="998"/>
      <c r="CE43" s="998"/>
      <c r="CF43" s="998"/>
      <c r="CG43" s="998"/>
      <c r="CH43" s="998"/>
      <c r="CI43" s="998"/>
      <c r="CJ43" s="998"/>
      <c r="CK43" s="998"/>
      <c r="CL43" s="998"/>
      <c r="CM43" s="999"/>
      <c r="CN43" s="1337"/>
      <c r="CO43" s="1338"/>
      <c r="CP43" s="952"/>
      <c r="CQ43" s="953"/>
      <c r="CR43" s="954"/>
      <c r="CS43" s="1248"/>
      <c r="CT43" s="1249"/>
      <c r="CU43" s="1437"/>
      <c r="CV43" s="1354" t="s">
        <v>135</v>
      </c>
      <c r="CW43" s="1355"/>
      <c r="CX43" s="1355"/>
      <c r="CY43" s="1355"/>
      <c r="CZ43" s="1356"/>
      <c r="DA43" s="997">
        <f>data4!$AO$2</f>
        <v>0</v>
      </c>
      <c r="DB43" s="998"/>
      <c r="DC43" s="998"/>
      <c r="DD43" s="998"/>
      <c r="DE43" s="998"/>
      <c r="DF43" s="998"/>
      <c r="DG43" s="998"/>
      <c r="DH43" s="998"/>
      <c r="DI43" s="998"/>
      <c r="DJ43" s="998"/>
      <c r="DK43" s="998"/>
      <c r="DL43" s="998"/>
      <c r="DM43" s="998"/>
      <c r="DN43" s="998"/>
      <c r="DO43" s="999"/>
      <c r="DP43" s="1337"/>
      <c r="DQ43" s="1338"/>
      <c r="DR43" s="952"/>
      <c r="DS43" s="953"/>
      <c r="DT43" s="954"/>
      <c r="DU43" s="1117"/>
      <c r="DV43" s="1118"/>
      <c r="DW43" s="1118"/>
      <c r="DX43" s="1118"/>
      <c r="DY43" s="1118"/>
      <c r="DZ43" s="1118"/>
      <c r="EA43" s="1118"/>
      <c r="EB43" s="1119"/>
    </row>
    <row r="44" spans="1:132" ht="27.75" customHeight="1">
      <c r="A44" s="47"/>
      <c r="B44" s="1248"/>
      <c r="C44" s="1249"/>
      <c r="D44" s="1437"/>
      <c r="E44" s="964" t="s">
        <v>115</v>
      </c>
      <c r="F44" s="965"/>
      <c r="G44" s="965"/>
      <c r="H44" s="965"/>
      <c r="I44" s="966"/>
      <c r="J44" s="1006" t="str">
        <f>DBCS(data4!$AY$2)</f>
        <v/>
      </c>
      <c r="K44" s="1007"/>
      <c r="L44" s="1007"/>
      <c r="M44" s="1007"/>
      <c r="N44" s="1007"/>
      <c r="O44" s="1007"/>
      <c r="P44" s="1008"/>
      <c r="Q44" s="987" t="str">
        <f>DBCS(data4!$BI$2)</f>
        <v/>
      </c>
      <c r="R44" s="987"/>
      <c r="S44" s="987"/>
      <c r="T44" s="987"/>
      <c r="U44" s="987"/>
      <c r="V44" s="989"/>
      <c r="W44" s="986" t="str">
        <f>DBCS(data4!$BS$2)</f>
        <v/>
      </c>
      <c r="X44" s="987"/>
      <c r="Y44" s="987"/>
      <c r="Z44" s="987"/>
      <c r="AA44" s="987"/>
      <c r="AB44" s="987"/>
      <c r="AC44" s="988"/>
      <c r="AD44" s="1248"/>
      <c r="AE44" s="1249"/>
      <c r="AF44" s="1437"/>
      <c r="AG44" s="964" t="s">
        <v>115</v>
      </c>
      <c r="AH44" s="965"/>
      <c r="AI44" s="965"/>
      <c r="AJ44" s="965"/>
      <c r="AK44" s="966"/>
      <c r="AL44" s="1434"/>
      <c r="AM44" s="1435"/>
      <c r="AN44" s="1435"/>
      <c r="AO44" s="1435"/>
      <c r="AP44" s="1435"/>
      <c r="AQ44" s="1435"/>
      <c r="AR44" s="1435"/>
      <c r="AS44" s="1435"/>
      <c r="AT44" s="1435"/>
      <c r="AU44" s="1435"/>
      <c r="AV44" s="1435"/>
      <c r="AW44" s="1435"/>
      <c r="AX44" s="1435"/>
      <c r="AY44" s="1435"/>
      <c r="AZ44" s="1435"/>
      <c r="BA44" s="1435"/>
      <c r="BB44" s="1435"/>
      <c r="BC44" s="1435"/>
      <c r="BD44" s="1435"/>
      <c r="BE44" s="1436"/>
      <c r="BF44" s="1117"/>
      <c r="BG44" s="1118"/>
      <c r="BH44" s="1118"/>
      <c r="BI44" s="1118"/>
      <c r="BJ44" s="1118"/>
      <c r="BK44" s="1118"/>
      <c r="BL44" s="1118"/>
      <c r="BM44" s="1119"/>
      <c r="BN44" s="47"/>
      <c r="BO44" s="47"/>
      <c r="BP44" s="47"/>
      <c r="BQ44" s="1248"/>
      <c r="BR44" s="1249"/>
      <c r="BS44" s="1437"/>
      <c r="BT44" s="1095"/>
      <c r="BU44" s="1096"/>
      <c r="BV44" s="1096"/>
      <c r="BW44" s="1096"/>
      <c r="BX44" s="1096"/>
      <c r="BY44" s="1096"/>
      <c r="BZ44" s="1096"/>
      <c r="CA44" s="1096"/>
      <c r="CB44" s="1096"/>
      <c r="CC44" s="1096"/>
      <c r="CD44" s="1096"/>
      <c r="CE44" s="1096"/>
      <c r="CF44" s="1096"/>
      <c r="CG44" s="1096"/>
      <c r="CH44" s="1096"/>
      <c r="CI44" s="1096"/>
      <c r="CJ44" s="1096"/>
      <c r="CK44" s="1096"/>
      <c r="CL44" s="1096"/>
      <c r="CM44" s="1096"/>
      <c r="CN44" s="1096"/>
      <c r="CO44" s="1096"/>
      <c r="CP44" s="1096"/>
      <c r="CQ44" s="1096"/>
      <c r="CR44" s="1097"/>
      <c r="CS44" s="1248"/>
      <c r="CT44" s="1249"/>
      <c r="CU44" s="1437"/>
      <c r="CV44" s="964" t="s">
        <v>115</v>
      </c>
      <c r="CW44" s="965"/>
      <c r="CX44" s="965"/>
      <c r="CY44" s="965"/>
      <c r="CZ44" s="966"/>
      <c r="DA44" s="1434"/>
      <c r="DB44" s="1435"/>
      <c r="DC44" s="1435"/>
      <c r="DD44" s="1435"/>
      <c r="DE44" s="1435"/>
      <c r="DF44" s="1435"/>
      <c r="DG44" s="1435"/>
      <c r="DH44" s="1435"/>
      <c r="DI44" s="1435"/>
      <c r="DJ44" s="1435"/>
      <c r="DK44" s="1435"/>
      <c r="DL44" s="1435"/>
      <c r="DM44" s="1435"/>
      <c r="DN44" s="1435"/>
      <c r="DO44" s="1435"/>
      <c r="DP44" s="1435"/>
      <c r="DQ44" s="1435"/>
      <c r="DR44" s="1435"/>
      <c r="DS44" s="1435"/>
      <c r="DT44" s="1436"/>
      <c r="DU44" s="1117"/>
      <c r="DV44" s="1118"/>
      <c r="DW44" s="1118"/>
      <c r="DX44" s="1118"/>
      <c r="DY44" s="1118"/>
      <c r="DZ44" s="1118"/>
      <c r="EA44" s="1118"/>
      <c r="EB44" s="1119"/>
    </row>
    <row r="45" spans="1:132" ht="15.75" customHeight="1">
      <c r="A45" s="47"/>
      <c r="B45" s="1248"/>
      <c r="C45" s="1249"/>
      <c r="D45" s="1437">
        <v>4</v>
      </c>
      <c r="E45" s="955" t="s">
        <v>136</v>
      </c>
      <c r="F45" s="956"/>
      <c r="G45" s="956"/>
      <c r="H45" s="956"/>
      <c r="I45" s="957"/>
      <c r="J45" s="974">
        <f>data4!$Z$2</f>
        <v>0</v>
      </c>
      <c r="K45" s="975"/>
      <c r="L45" s="975"/>
      <c r="M45" s="975"/>
      <c r="N45" s="975"/>
      <c r="O45" s="975"/>
      <c r="P45" s="975"/>
      <c r="Q45" s="975"/>
      <c r="R45" s="975"/>
      <c r="S45" s="975"/>
      <c r="T45" s="975"/>
      <c r="U45" s="975"/>
      <c r="V45" s="975"/>
      <c r="W45" s="975"/>
      <c r="X45" s="976"/>
      <c r="Y45" s="1333" t="s">
        <v>137</v>
      </c>
      <c r="Z45" s="1334"/>
      <c r="AA45" s="949">
        <f>data4!$CN$2</f>
        <v>0</v>
      </c>
      <c r="AB45" s="950"/>
      <c r="AC45" s="951"/>
      <c r="AD45" s="1248"/>
      <c r="AE45" s="1249"/>
      <c r="AF45" s="1437">
        <v>4</v>
      </c>
      <c r="AG45" s="955" t="s">
        <v>136</v>
      </c>
      <c r="AH45" s="956"/>
      <c r="AI45" s="956"/>
      <c r="AJ45" s="956"/>
      <c r="AK45" s="957"/>
      <c r="AL45" s="974">
        <f>data4!$AF$2</f>
        <v>0</v>
      </c>
      <c r="AM45" s="975"/>
      <c r="AN45" s="975"/>
      <c r="AO45" s="975"/>
      <c r="AP45" s="975"/>
      <c r="AQ45" s="975"/>
      <c r="AR45" s="975"/>
      <c r="AS45" s="975"/>
      <c r="AT45" s="975"/>
      <c r="AU45" s="975"/>
      <c r="AV45" s="975"/>
      <c r="AW45" s="975"/>
      <c r="AX45" s="975"/>
      <c r="AY45" s="975"/>
      <c r="AZ45" s="976"/>
      <c r="BA45" s="1333" t="s">
        <v>137</v>
      </c>
      <c r="BB45" s="1334"/>
      <c r="BC45" s="949">
        <f>data4!$CT$2</f>
        <v>0</v>
      </c>
      <c r="BD45" s="950"/>
      <c r="BE45" s="951"/>
      <c r="BF45" s="1117"/>
      <c r="BG45" s="1118"/>
      <c r="BH45" s="1118"/>
      <c r="BI45" s="1118"/>
      <c r="BJ45" s="1118"/>
      <c r="BK45" s="1118"/>
      <c r="BL45" s="1118"/>
      <c r="BM45" s="1119"/>
      <c r="BN45" s="47"/>
      <c r="BO45" s="47"/>
      <c r="BP45" s="47"/>
      <c r="BQ45" s="1248"/>
      <c r="BR45" s="1249"/>
      <c r="BS45" s="1437">
        <v>4</v>
      </c>
      <c r="BT45" s="955" t="s">
        <v>136</v>
      </c>
      <c r="BU45" s="956"/>
      <c r="BV45" s="956"/>
      <c r="BW45" s="956"/>
      <c r="BX45" s="957"/>
      <c r="BY45" s="974">
        <f>data4!$Z$2</f>
        <v>0</v>
      </c>
      <c r="BZ45" s="975"/>
      <c r="CA45" s="975"/>
      <c r="CB45" s="975"/>
      <c r="CC45" s="975"/>
      <c r="CD45" s="975"/>
      <c r="CE45" s="975"/>
      <c r="CF45" s="975"/>
      <c r="CG45" s="975"/>
      <c r="CH45" s="975"/>
      <c r="CI45" s="975"/>
      <c r="CJ45" s="975"/>
      <c r="CK45" s="975"/>
      <c r="CL45" s="975"/>
      <c r="CM45" s="976"/>
      <c r="CN45" s="1333" t="s">
        <v>137</v>
      </c>
      <c r="CO45" s="1334"/>
      <c r="CP45" s="949">
        <f>data4!$CN$2</f>
        <v>0</v>
      </c>
      <c r="CQ45" s="950"/>
      <c r="CR45" s="951"/>
      <c r="CS45" s="1248"/>
      <c r="CT45" s="1249"/>
      <c r="CU45" s="1437">
        <v>4</v>
      </c>
      <c r="CV45" s="955" t="s">
        <v>136</v>
      </c>
      <c r="CW45" s="956"/>
      <c r="CX45" s="956"/>
      <c r="CY45" s="956"/>
      <c r="CZ45" s="957"/>
      <c r="DA45" s="974">
        <f>data4!$AF$2</f>
        <v>0</v>
      </c>
      <c r="DB45" s="975"/>
      <c r="DC45" s="975"/>
      <c r="DD45" s="975"/>
      <c r="DE45" s="975"/>
      <c r="DF45" s="975"/>
      <c r="DG45" s="975"/>
      <c r="DH45" s="975"/>
      <c r="DI45" s="975"/>
      <c r="DJ45" s="975"/>
      <c r="DK45" s="975"/>
      <c r="DL45" s="975"/>
      <c r="DM45" s="975"/>
      <c r="DN45" s="975"/>
      <c r="DO45" s="976"/>
      <c r="DP45" s="1333" t="s">
        <v>137</v>
      </c>
      <c r="DQ45" s="1334"/>
      <c r="DR45" s="949">
        <f>data4!$CT$2</f>
        <v>0</v>
      </c>
      <c r="DS45" s="950"/>
      <c r="DT45" s="951"/>
      <c r="DU45" s="1117"/>
      <c r="DV45" s="1118"/>
      <c r="DW45" s="1118"/>
      <c r="DX45" s="1118"/>
      <c r="DY45" s="1118"/>
      <c r="DZ45" s="1118"/>
      <c r="EA45" s="1118"/>
      <c r="EB45" s="1119"/>
    </row>
    <row r="46" spans="1:132" ht="33" customHeight="1">
      <c r="A46" s="47"/>
      <c r="B46" s="1248"/>
      <c r="C46" s="1249"/>
      <c r="D46" s="1437"/>
      <c r="E46" s="1354" t="s">
        <v>135</v>
      </c>
      <c r="F46" s="1355"/>
      <c r="G46" s="1355"/>
      <c r="H46" s="1355"/>
      <c r="I46" s="1356"/>
      <c r="J46" s="997">
        <f>data4!$AJ$2</f>
        <v>0</v>
      </c>
      <c r="K46" s="998"/>
      <c r="L46" s="998"/>
      <c r="M46" s="998"/>
      <c r="N46" s="998"/>
      <c r="O46" s="998"/>
      <c r="P46" s="998"/>
      <c r="Q46" s="998"/>
      <c r="R46" s="998"/>
      <c r="S46" s="998"/>
      <c r="T46" s="998"/>
      <c r="U46" s="998"/>
      <c r="V46" s="998"/>
      <c r="W46" s="998"/>
      <c r="X46" s="999"/>
      <c r="Y46" s="1337"/>
      <c r="Z46" s="1338"/>
      <c r="AA46" s="952"/>
      <c r="AB46" s="953"/>
      <c r="AC46" s="954"/>
      <c r="AD46" s="1248"/>
      <c r="AE46" s="1249"/>
      <c r="AF46" s="1437"/>
      <c r="AG46" s="1354" t="s">
        <v>135</v>
      </c>
      <c r="AH46" s="1355"/>
      <c r="AI46" s="1355"/>
      <c r="AJ46" s="1355"/>
      <c r="AK46" s="1356"/>
      <c r="AL46" s="997">
        <f>data4!$AP$2</f>
        <v>0</v>
      </c>
      <c r="AM46" s="998"/>
      <c r="AN46" s="998"/>
      <c r="AO46" s="998"/>
      <c r="AP46" s="998"/>
      <c r="AQ46" s="998"/>
      <c r="AR46" s="998"/>
      <c r="AS46" s="998"/>
      <c r="AT46" s="998"/>
      <c r="AU46" s="998"/>
      <c r="AV46" s="998"/>
      <c r="AW46" s="998"/>
      <c r="AX46" s="998"/>
      <c r="AY46" s="998"/>
      <c r="AZ46" s="999"/>
      <c r="BA46" s="1337"/>
      <c r="BB46" s="1338"/>
      <c r="BC46" s="952"/>
      <c r="BD46" s="953"/>
      <c r="BE46" s="954"/>
      <c r="BF46" s="1117"/>
      <c r="BG46" s="1118"/>
      <c r="BH46" s="1118"/>
      <c r="BI46" s="1118"/>
      <c r="BJ46" s="1118"/>
      <c r="BK46" s="1118"/>
      <c r="BL46" s="1118"/>
      <c r="BM46" s="1119"/>
      <c r="BN46" s="47"/>
      <c r="BO46" s="47"/>
      <c r="BP46" s="47"/>
      <c r="BQ46" s="1248"/>
      <c r="BR46" s="1249"/>
      <c r="BS46" s="1437"/>
      <c r="BT46" s="1354" t="s">
        <v>135</v>
      </c>
      <c r="BU46" s="1355"/>
      <c r="BV46" s="1355"/>
      <c r="BW46" s="1355"/>
      <c r="BX46" s="1356"/>
      <c r="BY46" s="997">
        <f>data4!$AJ$2</f>
        <v>0</v>
      </c>
      <c r="BZ46" s="998"/>
      <c r="CA46" s="998"/>
      <c r="CB46" s="998"/>
      <c r="CC46" s="998"/>
      <c r="CD46" s="998"/>
      <c r="CE46" s="998"/>
      <c r="CF46" s="998"/>
      <c r="CG46" s="998"/>
      <c r="CH46" s="998"/>
      <c r="CI46" s="998"/>
      <c r="CJ46" s="998"/>
      <c r="CK46" s="998"/>
      <c r="CL46" s="998"/>
      <c r="CM46" s="999"/>
      <c r="CN46" s="1337"/>
      <c r="CO46" s="1338"/>
      <c r="CP46" s="952"/>
      <c r="CQ46" s="953"/>
      <c r="CR46" s="954"/>
      <c r="CS46" s="1248"/>
      <c r="CT46" s="1249"/>
      <c r="CU46" s="1437"/>
      <c r="CV46" s="1354" t="s">
        <v>135</v>
      </c>
      <c r="CW46" s="1355"/>
      <c r="CX46" s="1355"/>
      <c r="CY46" s="1355"/>
      <c r="CZ46" s="1356"/>
      <c r="DA46" s="997">
        <f>data4!$AP$2</f>
        <v>0</v>
      </c>
      <c r="DB46" s="998"/>
      <c r="DC46" s="998"/>
      <c r="DD46" s="998"/>
      <c r="DE46" s="998"/>
      <c r="DF46" s="998"/>
      <c r="DG46" s="998"/>
      <c r="DH46" s="998"/>
      <c r="DI46" s="998"/>
      <c r="DJ46" s="998"/>
      <c r="DK46" s="998"/>
      <c r="DL46" s="998"/>
      <c r="DM46" s="998"/>
      <c r="DN46" s="998"/>
      <c r="DO46" s="999"/>
      <c r="DP46" s="1337"/>
      <c r="DQ46" s="1338"/>
      <c r="DR46" s="952"/>
      <c r="DS46" s="953"/>
      <c r="DT46" s="954"/>
      <c r="DU46" s="1117"/>
      <c r="DV46" s="1118"/>
      <c r="DW46" s="1118"/>
      <c r="DX46" s="1118"/>
      <c r="DY46" s="1118"/>
      <c r="DZ46" s="1118"/>
      <c r="EA46" s="1118"/>
      <c r="EB46" s="1119"/>
    </row>
    <row r="47" spans="1:132" ht="27.75" customHeight="1">
      <c r="A47" s="47"/>
      <c r="B47" s="1250"/>
      <c r="C47" s="1251"/>
      <c r="D47" s="1437"/>
      <c r="E47" s="964" t="s">
        <v>115</v>
      </c>
      <c r="F47" s="965"/>
      <c r="G47" s="965"/>
      <c r="H47" s="965"/>
      <c r="I47" s="966"/>
      <c r="J47" s="1006" t="str">
        <f>DBCS(data4!$AZ$2)</f>
        <v/>
      </c>
      <c r="K47" s="1007"/>
      <c r="L47" s="1007"/>
      <c r="M47" s="1007"/>
      <c r="N47" s="1007"/>
      <c r="O47" s="1007"/>
      <c r="P47" s="1008"/>
      <c r="Q47" s="987" t="str">
        <f>DBCS(data4!$BJ$2)</f>
        <v/>
      </c>
      <c r="R47" s="987"/>
      <c r="S47" s="987"/>
      <c r="T47" s="987"/>
      <c r="U47" s="987"/>
      <c r="V47" s="989"/>
      <c r="W47" s="986" t="str">
        <f>DBCS(data4!$BT$2)</f>
        <v/>
      </c>
      <c r="X47" s="987"/>
      <c r="Y47" s="987"/>
      <c r="Z47" s="987"/>
      <c r="AA47" s="987"/>
      <c r="AB47" s="987"/>
      <c r="AC47" s="988"/>
      <c r="AD47" s="1250"/>
      <c r="AE47" s="1251"/>
      <c r="AF47" s="1437"/>
      <c r="AG47" s="964" t="s">
        <v>115</v>
      </c>
      <c r="AH47" s="965"/>
      <c r="AI47" s="965"/>
      <c r="AJ47" s="965"/>
      <c r="AK47" s="966"/>
      <c r="AL47" s="1434"/>
      <c r="AM47" s="1435"/>
      <c r="AN47" s="1435"/>
      <c r="AO47" s="1435"/>
      <c r="AP47" s="1435"/>
      <c r="AQ47" s="1435"/>
      <c r="AR47" s="1435"/>
      <c r="AS47" s="1435"/>
      <c r="AT47" s="1435"/>
      <c r="AU47" s="1435"/>
      <c r="AV47" s="1435"/>
      <c r="AW47" s="1435"/>
      <c r="AX47" s="1435"/>
      <c r="AY47" s="1435"/>
      <c r="AZ47" s="1435"/>
      <c r="BA47" s="1435"/>
      <c r="BB47" s="1435"/>
      <c r="BC47" s="1435"/>
      <c r="BD47" s="1435"/>
      <c r="BE47" s="1436"/>
      <c r="BF47" s="1120"/>
      <c r="BG47" s="1121"/>
      <c r="BH47" s="1121"/>
      <c r="BI47" s="1121"/>
      <c r="BJ47" s="1121"/>
      <c r="BK47" s="1121"/>
      <c r="BL47" s="1121"/>
      <c r="BM47" s="1122"/>
      <c r="BN47" s="47"/>
      <c r="BO47" s="47"/>
      <c r="BP47" s="47"/>
      <c r="BQ47" s="1250"/>
      <c r="BR47" s="1251"/>
      <c r="BS47" s="1437"/>
      <c r="BT47" s="1095"/>
      <c r="BU47" s="1096"/>
      <c r="BV47" s="1096"/>
      <c r="BW47" s="1096"/>
      <c r="BX47" s="1096"/>
      <c r="BY47" s="1096"/>
      <c r="BZ47" s="1096"/>
      <c r="CA47" s="1096"/>
      <c r="CB47" s="1096"/>
      <c r="CC47" s="1096"/>
      <c r="CD47" s="1096"/>
      <c r="CE47" s="1096"/>
      <c r="CF47" s="1096"/>
      <c r="CG47" s="1096"/>
      <c r="CH47" s="1096"/>
      <c r="CI47" s="1096"/>
      <c r="CJ47" s="1096"/>
      <c r="CK47" s="1096"/>
      <c r="CL47" s="1096"/>
      <c r="CM47" s="1096"/>
      <c r="CN47" s="1096"/>
      <c r="CO47" s="1096"/>
      <c r="CP47" s="1096"/>
      <c r="CQ47" s="1096"/>
      <c r="CR47" s="1097"/>
      <c r="CS47" s="1250"/>
      <c r="CT47" s="1251"/>
      <c r="CU47" s="1437"/>
      <c r="CV47" s="964" t="s">
        <v>115</v>
      </c>
      <c r="CW47" s="965"/>
      <c r="CX47" s="965"/>
      <c r="CY47" s="965"/>
      <c r="CZ47" s="966"/>
      <c r="DA47" s="1434"/>
      <c r="DB47" s="1435"/>
      <c r="DC47" s="1435"/>
      <c r="DD47" s="1435"/>
      <c r="DE47" s="1435"/>
      <c r="DF47" s="1435"/>
      <c r="DG47" s="1435"/>
      <c r="DH47" s="1435"/>
      <c r="DI47" s="1435"/>
      <c r="DJ47" s="1435"/>
      <c r="DK47" s="1435"/>
      <c r="DL47" s="1435"/>
      <c r="DM47" s="1435"/>
      <c r="DN47" s="1435"/>
      <c r="DO47" s="1435"/>
      <c r="DP47" s="1435"/>
      <c r="DQ47" s="1435"/>
      <c r="DR47" s="1435"/>
      <c r="DS47" s="1435"/>
      <c r="DT47" s="1436"/>
      <c r="DU47" s="1120"/>
      <c r="DV47" s="1121"/>
      <c r="DW47" s="1121"/>
      <c r="DX47" s="1121"/>
      <c r="DY47" s="1121"/>
      <c r="DZ47" s="1121"/>
      <c r="EA47" s="1121"/>
      <c r="EB47" s="1122"/>
    </row>
    <row r="48" spans="1:132" ht="15.75" customHeight="1">
      <c r="A48" s="47"/>
      <c r="B48" s="1269" t="s">
        <v>77</v>
      </c>
      <c r="C48" s="1270"/>
      <c r="D48" s="1271"/>
      <c r="E48" s="1269" t="s">
        <v>78</v>
      </c>
      <c r="F48" s="1270"/>
      <c r="G48" s="1271"/>
      <c r="H48" s="1269" t="s">
        <v>79</v>
      </c>
      <c r="I48" s="1270"/>
      <c r="J48" s="1271"/>
      <c r="K48" s="1269" t="s">
        <v>80</v>
      </c>
      <c r="L48" s="1270"/>
      <c r="M48" s="1271"/>
      <c r="N48" s="1269" t="s">
        <v>2</v>
      </c>
      <c r="O48" s="1270"/>
      <c r="P48" s="1271"/>
      <c r="Q48" s="1278" t="s">
        <v>81</v>
      </c>
      <c r="R48" s="1278"/>
      <c r="S48" s="1278"/>
      <c r="T48" s="1278"/>
      <c r="U48" s="1278"/>
      <c r="V48" s="1278"/>
      <c r="W48" s="1269" t="s">
        <v>598</v>
      </c>
      <c r="X48" s="1270"/>
      <c r="Y48" s="1270"/>
      <c r="Z48" s="1269" t="s">
        <v>599</v>
      </c>
      <c r="AA48" s="1270"/>
      <c r="AB48" s="1271"/>
      <c r="AC48" s="1269" t="s">
        <v>85</v>
      </c>
      <c r="AD48" s="1270"/>
      <c r="AE48" s="1271"/>
      <c r="AF48" s="1086"/>
      <c r="AG48" s="1062" t="s">
        <v>58</v>
      </c>
      <c r="AH48" s="1063"/>
      <c r="AI48" s="1063"/>
      <c r="AJ48" s="1063"/>
      <c r="AK48" s="1063"/>
      <c r="AL48" s="1063"/>
      <c r="AM48" s="1063"/>
      <c r="AN48" s="1063"/>
      <c r="AO48" s="1063"/>
      <c r="AP48" s="1063"/>
      <c r="AQ48" s="1063"/>
      <c r="AR48" s="1063"/>
      <c r="AS48" s="1063"/>
      <c r="AT48" s="1063"/>
      <c r="AU48" s="1064"/>
      <c r="AV48" s="1062" t="s">
        <v>609</v>
      </c>
      <c r="AW48" s="1063"/>
      <c r="AX48" s="1063"/>
      <c r="AY48" s="1063"/>
      <c r="AZ48" s="1063"/>
      <c r="BA48" s="1063"/>
      <c r="BB48" s="1063"/>
      <c r="BC48" s="1063"/>
      <c r="BD48" s="1063"/>
      <c r="BE48" s="1063"/>
      <c r="BF48" s="1063"/>
      <c r="BG48" s="1063"/>
      <c r="BH48" s="1063"/>
      <c r="BI48" s="1063"/>
      <c r="BJ48" s="1063"/>
      <c r="BK48" s="1063"/>
      <c r="BL48" s="1063"/>
      <c r="BM48" s="1064"/>
      <c r="BN48" s="47"/>
      <c r="BO48" s="47"/>
      <c r="BP48" s="47"/>
      <c r="BQ48" s="1269" t="s">
        <v>77</v>
      </c>
      <c r="BR48" s="1270"/>
      <c r="BS48" s="1271"/>
      <c r="BT48" s="1269" t="s">
        <v>78</v>
      </c>
      <c r="BU48" s="1270"/>
      <c r="BV48" s="1271"/>
      <c r="BW48" s="1269" t="s">
        <v>79</v>
      </c>
      <c r="BX48" s="1270"/>
      <c r="BY48" s="1271"/>
      <c r="BZ48" s="1269" t="s">
        <v>80</v>
      </c>
      <c r="CA48" s="1270"/>
      <c r="CB48" s="1271"/>
      <c r="CC48" s="1269" t="s">
        <v>2</v>
      </c>
      <c r="CD48" s="1270"/>
      <c r="CE48" s="1271"/>
      <c r="CF48" s="1278" t="s">
        <v>81</v>
      </c>
      <c r="CG48" s="1278"/>
      <c r="CH48" s="1278"/>
      <c r="CI48" s="1278"/>
      <c r="CJ48" s="1278"/>
      <c r="CK48" s="1278"/>
      <c r="CL48" s="1269" t="s">
        <v>598</v>
      </c>
      <c r="CM48" s="1270"/>
      <c r="CN48" s="1270"/>
      <c r="CO48" s="1269" t="s">
        <v>599</v>
      </c>
      <c r="CP48" s="1270"/>
      <c r="CQ48" s="1271"/>
      <c r="CR48" s="1269" t="s">
        <v>85</v>
      </c>
      <c r="CS48" s="1270"/>
      <c r="CT48" s="1271"/>
      <c r="CU48" s="1086"/>
      <c r="CV48" s="1062" t="s">
        <v>58</v>
      </c>
      <c r="CW48" s="1063"/>
      <c r="CX48" s="1063"/>
      <c r="CY48" s="1063"/>
      <c r="CZ48" s="1063"/>
      <c r="DA48" s="1063"/>
      <c r="DB48" s="1063"/>
      <c r="DC48" s="1063"/>
      <c r="DD48" s="1063"/>
      <c r="DE48" s="1063"/>
      <c r="DF48" s="1063"/>
      <c r="DG48" s="1063"/>
      <c r="DH48" s="1063"/>
      <c r="DI48" s="1063"/>
      <c r="DJ48" s="1064"/>
      <c r="DK48" s="1062" t="s">
        <v>609</v>
      </c>
      <c r="DL48" s="1063"/>
      <c r="DM48" s="1063"/>
      <c r="DN48" s="1063"/>
      <c r="DO48" s="1063"/>
      <c r="DP48" s="1063"/>
      <c r="DQ48" s="1063"/>
      <c r="DR48" s="1063"/>
      <c r="DS48" s="1063"/>
      <c r="DT48" s="1063"/>
      <c r="DU48" s="1063"/>
      <c r="DV48" s="1063"/>
      <c r="DW48" s="1063"/>
      <c r="DX48" s="1063"/>
      <c r="DY48" s="1063"/>
      <c r="DZ48" s="1063"/>
      <c r="EA48" s="1063"/>
      <c r="EB48" s="1064"/>
    </row>
    <row r="49" spans="1:132" ht="15.75" customHeight="1">
      <c r="A49" s="47"/>
      <c r="B49" s="1272"/>
      <c r="C49" s="1273"/>
      <c r="D49" s="1274"/>
      <c r="E49" s="1272"/>
      <c r="F49" s="1273"/>
      <c r="G49" s="1274"/>
      <c r="H49" s="1272"/>
      <c r="I49" s="1273"/>
      <c r="J49" s="1274"/>
      <c r="K49" s="1272"/>
      <c r="L49" s="1273"/>
      <c r="M49" s="1274"/>
      <c r="N49" s="1272"/>
      <c r="O49" s="1273"/>
      <c r="P49" s="1274"/>
      <c r="Q49" s="1269" t="s">
        <v>82</v>
      </c>
      <c r="R49" s="1270"/>
      <c r="S49" s="1271"/>
      <c r="T49" s="1269" t="s">
        <v>83</v>
      </c>
      <c r="U49" s="1270"/>
      <c r="V49" s="1271"/>
      <c r="W49" s="1272"/>
      <c r="X49" s="1273"/>
      <c r="Y49" s="1273"/>
      <c r="Z49" s="1272"/>
      <c r="AA49" s="1273"/>
      <c r="AB49" s="1274"/>
      <c r="AC49" s="1272"/>
      <c r="AD49" s="1273"/>
      <c r="AE49" s="1274"/>
      <c r="AF49" s="1087"/>
      <c r="AG49" s="1065"/>
      <c r="AH49" s="1066"/>
      <c r="AI49" s="1066"/>
      <c r="AJ49" s="1066"/>
      <c r="AK49" s="1066"/>
      <c r="AL49" s="1066"/>
      <c r="AM49" s="1066"/>
      <c r="AN49" s="1066"/>
      <c r="AO49" s="1066"/>
      <c r="AP49" s="1066"/>
      <c r="AQ49" s="1066"/>
      <c r="AR49" s="1066"/>
      <c r="AS49" s="1066"/>
      <c r="AT49" s="1066"/>
      <c r="AU49" s="1067"/>
      <c r="AV49" s="1065"/>
      <c r="AW49" s="1066"/>
      <c r="AX49" s="1066"/>
      <c r="AY49" s="1066"/>
      <c r="AZ49" s="1066"/>
      <c r="BA49" s="1066"/>
      <c r="BB49" s="1066"/>
      <c r="BC49" s="1066"/>
      <c r="BD49" s="1066"/>
      <c r="BE49" s="1066"/>
      <c r="BF49" s="1066"/>
      <c r="BG49" s="1066"/>
      <c r="BH49" s="1066"/>
      <c r="BI49" s="1066"/>
      <c r="BJ49" s="1066"/>
      <c r="BK49" s="1066"/>
      <c r="BL49" s="1066"/>
      <c r="BM49" s="1067"/>
      <c r="BN49" s="47"/>
      <c r="BO49" s="47"/>
      <c r="BP49" s="47"/>
      <c r="BQ49" s="1272"/>
      <c r="BR49" s="1273"/>
      <c r="BS49" s="1274"/>
      <c r="BT49" s="1272"/>
      <c r="BU49" s="1273"/>
      <c r="BV49" s="1274"/>
      <c r="BW49" s="1272"/>
      <c r="BX49" s="1273"/>
      <c r="BY49" s="1274"/>
      <c r="BZ49" s="1272"/>
      <c r="CA49" s="1273"/>
      <c r="CB49" s="1274"/>
      <c r="CC49" s="1272"/>
      <c r="CD49" s="1273"/>
      <c r="CE49" s="1274"/>
      <c r="CF49" s="1269" t="s">
        <v>82</v>
      </c>
      <c r="CG49" s="1270"/>
      <c r="CH49" s="1271"/>
      <c r="CI49" s="1269" t="s">
        <v>83</v>
      </c>
      <c r="CJ49" s="1270"/>
      <c r="CK49" s="1271"/>
      <c r="CL49" s="1272"/>
      <c r="CM49" s="1273"/>
      <c r="CN49" s="1273"/>
      <c r="CO49" s="1272"/>
      <c r="CP49" s="1273"/>
      <c r="CQ49" s="1274"/>
      <c r="CR49" s="1272"/>
      <c r="CS49" s="1273"/>
      <c r="CT49" s="1274"/>
      <c r="CU49" s="1087"/>
      <c r="CV49" s="1065"/>
      <c r="CW49" s="1066"/>
      <c r="CX49" s="1066"/>
      <c r="CY49" s="1066"/>
      <c r="CZ49" s="1066"/>
      <c r="DA49" s="1066"/>
      <c r="DB49" s="1066"/>
      <c r="DC49" s="1066"/>
      <c r="DD49" s="1066"/>
      <c r="DE49" s="1066"/>
      <c r="DF49" s="1066"/>
      <c r="DG49" s="1066"/>
      <c r="DH49" s="1066"/>
      <c r="DI49" s="1066"/>
      <c r="DJ49" s="1067"/>
      <c r="DK49" s="1065"/>
      <c r="DL49" s="1066"/>
      <c r="DM49" s="1066"/>
      <c r="DN49" s="1066"/>
      <c r="DO49" s="1066"/>
      <c r="DP49" s="1066"/>
      <c r="DQ49" s="1066"/>
      <c r="DR49" s="1066"/>
      <c r="DS49" s="1066"/>
      <c r="DT49" s="1066"/>
      <c r="DU49" s="1066"/>
      <c r="DV49" s="1066"/>
      <c r="DW49" s="1066"/>
      <c r="DX49" s="1066"/>
      <c r="DY49" s="1066"/>
      <c r="DZ49" s="1066"/>
      <c r="EA49" s="1066"/>
      <c r="EB49" s="1067"/>
    </row>
    <row r="50" spans="1:132" ht="15.75" customHeight="1">
      <c r="A50" s="47"/>
      <c r="B50" s="1272"/>
      <c r="C50" s="1273"/>
      <c r="D50" s="1274"/>
      <c r="E50" s="1272"/>
      <c r="F50" s="1273"/>
      <c r="G50" s="1274"/>
      <c r="H50" s="1272"/>
      <c r="I50" s="1273"/>
      <c r="J50" s="1274"/>
      <c r="K50" s="1272"/>
      <c r="L50" s="1273"/>
      <c r="M50" s="1274"/>
      <c r="N50" s="1272"/>
      <c r="O50" s="1273"/>
      <c r="P50" s="1274"/>
      <c r="Q50" s="1272"/>
      <c r="R50" s="1273"/>
      <c r="S50" s="1274"/>
      <c r="T50" s="1272"/>
      <c r="U50" s="1273"/>
      <c r="V50" s="1274"/>
      <c r="W50" s="1272"/>
      <c r="X50" s="1273"/>
      <c r="Y50" s="1273"/>
      <c r="Z50" s="1272"/>
      <c r="AA50" s="1273"/>
      <c r="AB50" s="1274"/>
      <c r="AC50" s="1272"/>
      <c r="AD50" s="1273"/>
      <c r="AE50" s="1274"/>
      <c r="AF50" s="1087"/>
      <c r="AG50" s="1062" t="s">
        <v>59</v>
      </c>
      <c r="AH50" s="1063"/>
      <c r="AI50" s="1064"/>
      <c r="AJ50" s="1062" t="s">
        <v>60</v>
      </c>
      <c r="AK50" s="1063"/>
      <c r="AL50" s="1064"/>
      <c r="AM50" s="1062" t="s">
        <v>61</v>
      </c>
      <c r="AN50" s="1063"/>
      <c r="AO50" s="1064"/>
      <c r="AP50" s="1062" t="s">
        <v>1</v>
      </c>
      <c r="AQ50" s="1063"/>
      <c r="AR50" s="1064"/>
      <c r="AS50" s="1062" t="s">
        <v>62</v>
      </c>
      <c r="AT50" s="1063"/>
      <c r="AU50" s="1064"/>
      <c r="AV50" s="1062" t="s">
        <v>597</v>
      </c>
      <c r="AW50" s="1063"/>
      <c r="AX50" s="1063"/>
      <c r="AY50" s="1063"/>
      <c r="AZ50" s="1063"/>
      <c r="BA50" s="1063"/>
      <c r="BB50" s="1063"/>
      <c r="BC50" s="1063"/>
      <c r="BD50" s="1064"/>
      <c r="BE50" s="1062" t="s">
        <v>61</v>
      </c>
      <c r="BF50" s="1063"/>
      <c r="BG50" s="1064"/>
      <c r="BH50" s="1062" t="s">
        <v>1</v>
      </c>
      <c r="BI50" s="1063"/>
      <c r="BJ50" s="1064"/>
      <c r="BK50" s="1062" t="s">
        <v>62</v>
      </c>
      <c r="BL50" s="1063"/>
      <c r="BM50" s="1064"/>
      <c r="BN50" s="47"/>
      <c r="BO50" s="47"/>
      <c r="BP50" s="47"/>
      <c r="BQ50" s="1272"/>
      <c r="BR50" s="1273"/>
      <c r="BS50" s="1274"/>
      <c r="BT50" s="1272"/>
      <c r="BU50" s="1273"/>
      <c r="BV50" s="1274"/>
      <c r="BW50" s="1272"/>
      <c r="BX50" s="1273"/>
      <c r="BY50" s="1274"/>
      <c r="BZ50" s="1272"/>
      <c r="CA50" s="1273"/>
      <c r="CB50" s="1274"/>
      <c r="CC50" s="1272"/>
      <c r="CD50" s="1273"/>
      <c r="CE50" s="1274"/>
      <c r="CF50" s="1272"/>
      <c r="CG50" s="1273"/>
      <c r="CH50" s="1274"/>
      <c r="CI50" s="1272"/>
      <c r="CJ50" s="1273"/>
      <c r="CK50" s="1274"/>
      <c r="CL50" s="1272"/>
      <c r="CM50" s="1273"/>
      <c r="CN50" s="1273"/>
      <c r="CO50" s="1272"/>
      <c r="CP50" s="1273"/>
      <c r="CQ50" s="1274"/>
      <c r="CR50" s="1272"/>
      <c r="CS50" s="1273"/>
      <c r="CT50" s="1274"/>
      <c r="CU50" s="1087"/>
      <c r="CV50" s="1062" t="s">
        <v>59</v>
      </c>
      <c r="CW50" s="1063"/>
      <c r="CX50" s="1064"/>
      <c r="CY50" s="1062" t="s">
        <v>60</v>
      </c>
      <c r="CZ50" s="1063"/>
      <c r="DA50" s="1064"/>
      <c r="DB50" s="1062" t="s">
        <v>61</v>
      </c>
      <c r="DC50" s="1063"/>
      <c r="DD50" s="1064"/>
      <c r="DE50" s="1062" t="s">
        <v>1</v>
      </c>
      <c r="DF50" s="1063"/>
      <c r="DG50" s="1064"/>
      <c r="DH50" s="1062" t="s">
        <v>62</v>
      </c>
      <c r="DI50" s="1063"/>
      <c r="DJ50" s="1064"/>
      <c r="DK50" s="1062" t="s">
        <v>597</v>
      </c>
      <c r="DL50" s="1063"/>
      <c r="DM50" s="1063"/>
      <c r="DN50" s="1063"/>
      <c r="DO50" s="1063"/>
      <c r="DP50" s="1063"/>
      <c r="DQ50" s="1063"/>
      <c r="DR50" s="1063"/>
      <c r="DS50" s="1064"/>
      <c r="DT50" s="1062" t="s">
        <v>61</v>
      </c>
      <c r="DU50" s="1063"/>
      <c r="DV50" s="1064"/>
      <c r="DW50" s="1062" t="s">
        <v>1</v>
      </c>
      <c r="DX50" s="1063"/>
      <c r="DY50" s="1064"/>
      <c r="DZ50" s="1062" t="s">
        <v>62</v>
      </c>
      <c r="EA50" s="1063"/>
      <c r="EB50" s="1064"/>
    </row>
    <row r="51" spans="1:132" ht="15.75" customHeight="1">
      <c r="A51" s="47"/>
      <c r="B51" s="1275"/>
      <c r="C51" s="1276"/>
      <c r="D51" s="1277"/>
      <c r="E51" s="1275"/>
      <c r="F51" s="1276"/>
      <c r="G51" s="1277"/>
      <c r="H51" s="1275"/>
      <c r="I51" s="1276"/>
      <c r="J51" s="1277"/>
      <c r="K51" s="1275"/>
      <c r="L51" s="1276"/>
      <c r="M51" s="1277"/>
      <c r="N51" s="1275"/>
      <c r="O51" s="1276"/>
      <c r="P51" s="1277"/>
      <c r="Q51" s="1275"/>
      <c r="R51" s="1276"/>
      <c r="S51" s="1277"/>
      <c r="T51" s="1275"/>
      <c r="U51" s="1276"/>
      <c r="V51" s="1277"/>
      <c r="W51" s="1275"/>
      <c r="X51" s="1276"/>
      <c r="Y51" s="1276"/>
      <c r="Z51" s="1275"/>
      <c r="AA51" s="1276"/>
      <c r="AB51" s="1277"/>
      <c r="AC51" s="1275"/>
      <c r="AD51" s="1276"/>
      <c r="AE51" s="1277"/>
      <c r="AF51" s="1087"/>
      <c r="AG51" s="1065"/>
      <c r="AH51" s="1066"/>
      <c r="AI51" s="1067"/>
      <c r="AJ51" s="1065"/>
      <c r="AK51" s="1066"/>
      <c r="AL51" s="1067"/>
      <c r="AM51" s="1065"/>
      <c r="AN51" s="1066"/>
      <c r="AO51" s="1067"/>
      <c r="AP51" s="1065"/>
      <c r="AQ51" s="1066"/>
      <c r="AR51" s="1067"/>
      <c r="AS51" s="1065"/>
      <c r="AT51" s="1066"/>
      <c r="AU51" s="1067"/>
      <c r="AV51" s="1065"/>
      <c r="AW51" s="1066"/>
      <c r="AX51" s="1066"/>
      <c r="AY51" s="1066"/>
      <c r="AZ51" s="1066"/>
      <c r="BA51" s="1066"/>
      <c r="BB51" s="1066"/>
      <c r="BC51" s="1066"/>
      <c r="BD51" s="1067"/>
      <c r="BE51" s="1065"/>
      <c r="BF51" s="1066"/>
      <c r="BG51" s="1067"/>
      <c r="BH51" s="1065"/>
      <c r="BI51" s="1066"/>
      <c r="BJ51" s="1067"/>
      <c r="BK51" s="1065"/>
      <c r="BL51" s="1066"/>
      <c r="BM51" s="1067"/>
      <c r="BN51" s="47"/>
      <c r="BO51" s="47"/>
      <c r="BP51" s="47"/>
      <c r="BQ51" s="1275"/>
      <c r="BR51" s="1276"/>
      <c r="BS51" s="1277"/>
      <c r="BT51" s="1275"/>
      <c r="BU51" s="1276"/>
      <c r="BV51" s="1277"/>
      <c r="BW51" s="1275"/>
      <c r="BX51" s="1276"/>
      <c r="BY51" s="1277"/>
      <c r="BZ51" s="1275"/>
      <c r="CA51" s="1276"/>
      <c r="CB51" s="1277"/>
      <c r="CC51" s="1275"/>
      <c r="CD51" s="1276"/>
      <c r="CE51" s="1277"/>
      <c r="CF51" s="1275"/>
      <c r="CG51" s="1276"/>
      <c r="CH51" s="1277"/>
      <c r="CI51" s="1275"/>
      <c r="CJ51" s="1276"/>
      <c r="CK51" s="1277"/>
      <c r="CL51" s="1275"/>
      <c r="CM51" s="1276"/>
      <c r="CN51" s="1276"/>
      <c r="CO51" s="1275"/>
      <c r="CP51" s="1276"/>
      <c r="CQ51" s="1277"/>
      <c r="CR51" s="1275"/>
      <c r="CS51" s="1276"/>
      <c r="CT51" s="1277"/>
      <c r="CU51" s="1087"/>
      <c r="CV51" s="1065"/>
      <c r="CW51" s="1066"/>
      <c r="CX51" s="1067"/>
      <c r="CY51" s="1065"/>
      <c r="CZ51" s="1066"/>
      <c r="DA51" s="1067"/>
      <c r="DB51" s="1065"/>
      <c r="DC51" s="1066"/>
      <c r="DD51" s="1067"/>
      <c r="DE51" s="1065"/>
      <c r="DF51" s="1066"/>
      <c r="DG51" s="1067"/>
      <c r="DH51" s="1065"/>
      <c r="DI51" s="1066"/>
      <c r="DJ51" s="1067"/>
      <c r="DK51" s="1065"/>
      <c r="DL51" s="1066"/>
      <c r="DM51" s="1066"/>
      <c r="DN51" s="1066"/>
      <c r="DO51" s="1066"/>
      <c r="DP51" s="1066"/>
      <c r="DQ51" s="1066"/>
      <c r="DR51" s="1066"/>
      <c r="DS51" s="1067"/>
      <c r="DT51" s="1065"/>
      <c r="DU51" s="1066"/>
      <c r="DV51" s="1067"/>
      <c r="DW51" s="1065"/>
      <c r="DX51" s="1066"/>
      <c r="DY51" s="1067"/>
      <c r="DZ51" s="1065"/>
      <c r="EA51" s="1066"/>
      <c r="EB51" s="1067"/>
    </row>
    <row r="52" spans="1:132" ht="18.75" customHeight="1">
      <c r="A52" s="321"/>
      <c r="B52" s="1054">
        <f>data4!$B$2</f>
        <v>0</v>
      </c>
      <c r="C52" s="1055"/>
      <c r="D52" s="1056"/>
      <c r="E52" s="1054">
        <f>data4!$C$2</f>
        <v>0</v>
      </c>
      <c r="F52" s="1055"/>
      <c r="G52" s="1056"/>
      <c r="H52" s="1055">
        <f>data4!$D$2</f>
        <v>0</v>
      </c>
      <c r="I52" s="1055"/>
      <c r="J52" s="1056"/>
      <c r="K52" s="1054">
        <f>data4!$E$2</f>
        <v>0</v>
      </c>
      <c r="L52" s="1055"/>
      <c r="M52" s="1056"/>
      <c r="N52" s="1060">
        <f>data4!$F$2</f>
        <v>0</v>
      </c>
      <c r="O52" s="1060"/>
      <c r="P52" s="1060"/>
      <c r="Q52" s="1060">
        <f>data4!$G$2</f>
        <v>0</v>
      </c>
      <c r="R52" s="1060"/>
      <c r="S52" s="1060"/>
      <c r="T52" s="1060">
        <f>data4!$H$2</f>
        <v>0</v>
      </c>
      <c r="U52" s="1060"/>
      <c r="V52" s="1060"/>
      <c r="W52" s="1060" t="str">
        <f>IF(data4!$I$3=270000,data4!$I$2,"")</f>
        <v/>
      </c>
      <c r="X52" s="1060"/>
      <c r="Y52" s="1060"/>
      <c r="Z52" s="1060" t="str">
        <f>IF(data4!$J$3=350000,data4!$J$2,"")</f>
        <v/>
      </c>
      <c r="AA52" s="1060"/>
      <c r="AB52" s="1060"/>
      <c r="AC52" s="1054" t="str">
        <f>IF(data4!$L$3=270000,data4!$L$2,"")</f>
        <v/>
      </c>
      <c r="AD52" s="1055"/>
      <c r="AE52" s="1056"/>
      <c r="AF52" s="1087"/>
      <c r="AG52" s="1042">
        <f>data2!$AD$2</f>
        <v>0</v>
      </c>
      <c r="AH52" s="1043"/>
      <c r="AI52" s="1044"/>
      <c r="AJ52" s="1042"/>
      <c r="AK52" s="1043"/>
      <c r="AL52" s="1044"/>
      <c r="AM52" s="1048">
        <f>data2!$S$2</f>
        <v>0</v>
      </c>
      <c r="AN52" s="1049"/>
      <c r="AO52" s="1050"/>
      <c r="AP52" s="1048">
        <f>data2!$T$2</f>
        <v>0</v>
      </c>
      <c r="AQ52" s="1049"/>
      <c r="AR52" s="1050"/>
      <c r="AS52" s="1048">
        <f>data2!$U$2</f>
        <v>0</v>
      </c>
      <c r="AT52" s="1049"/>
      <c r="AU52" s="1050"/>
      <c r="AV52" s="1036">
        <f>data2!$Y$2</f>
        <v>0</v>
      </c>
      <c r="AW52" s="1037"/>
      <c r="AX52" s="1037"/>
      <c r="AY52" s="1037"/>
      <c r="AZ52" s="1037"/>
      <c r="BA52" s="1037"/>
      <c r="BB52" s="1037"/>
      <c r="BC52" s="1037"/>
      <c r="BD52" s="1038"/>
      <c r="BE52" s="1036">
        <f>data2!$O$2</f>
        <v>0</v>
      </c>
      <c r="BF52" s="1037"/>
      <c r="BG52" s="1038"/>
      <c r="BH52" s="1036">
        <f>data2!$P$2</f>
        <v>0</v>
      </c>
      <c r="BI52" s="1037"/>
      <c r="BJ52" s="1038"/>
      <c r="BK52" s="1036">
        <f>data2!$Q$2</f>
        <v>0</v>
      </c>
      <c r="BL52" s="1037"/>
      <c r="BM52" s="1038"/>
      <c r="BN52" s="47"/>
      <c r="BO52" s="47"/>
      <c r="BP52" s="1461" t="s">
        <v>92</v>
      </c>
      <c r="BQ52" s="1054">
        <f>data4!$B$2</f>
        <v>0</v>
      </c>
      <c r="BR52" s="1055"/>
      <c r="BS52" s="1056"/>
      <c r="BT52" s="1054">
        <f>data4!$C$2</f>
        <v>0</v>
      </c>
      <c r="BU52" s="1055"/>
      <c r="BV52" s="1056"/>
      <c r="BW52" s="1055">
        <f>data4!$D$2</f>
        <v>0</v>
      </c>
      <c r="BX52" s="1055"/>
      <c r="BY52" s="1056"/>
      <c r="BZ52" s="1054">
        <f>data4!$E$2</f>
        <v>0</v>
      </c>
      <c r="CA52" s="1055"/>
      <c r="CB52" s="1056"/>
      <c r="CC52" s="1060">
        <f>data4!$F$2</f>
        <v>0</v>
      </c>
      <c r="CD52" s="1060"/>
      <c r="CE52" s="1060"/>
      <c r="CF52" s="1060">
        <f>data4!$G$2</f>
        <v>0</v>
      </c>
      <c r="CG52" s="1060"/>
      <c r="CH52" s="1060"/>
      <c r="CI52" s="1060">
        <f>data4!$H$2</f>
        <v>0</v>
      </c>
      <c r="CJ52" s="1060"/>
      <c r="CK52" s="1060"/>
      <c r="CL52" s="1060" t="str">
        <f>IF(data4!$I$3=270000,data4!$I$2,"")</f>
        <v/>
      </c>
      <c r="CM52" s="1060"/>
      <c r="CN52" s="1060"/>
      <c r="CO52" s="1060" t="str">
        <f>IF(data4!$J$3=350000,data4!$J$2,"")</f>
        <v/>
      </c>
      <c r="CP52" s="1060"/>
      <c r="CQ52" s="1060"/>
      <c r="CR52" s="1054" t="str">
        <f>IF(data4!$L$3=270000,data4!$L$2,"")</f>
        <v/>
      </c>
      <c r="CS52" s="1055"/>
      <c r="CT52" s="1056"/>
      <c r="CU52" s="1087"/>
      <c r="CV52" s="1042">
        <f>data2!$AD$2</f>
        <v>0</v>
      </c>
      <c r="CW52" s="1043"/>
      <c r="CX52" s="1044"/>
      <c r="CY52" s="1042"/>
      <c r="CZ52" s="1043"/>
      <c r="DA52" s="1044"/>
      <c r="DB52" s="1048">
        <f>data2!$S$2</f>
        <v>0</v>
      </c>
      <c r="DC52" s="1049"/>
      <c r="DD52" s="1050"/>
      <c r="DE52" s="1048">
        <f>data2!$T$2</f>
        <v>0</v>
      </c>
      <c r="DF52" s="1049"/>
      <c r="DG52" s="1050"/>
      <c r="DH52" s="1048">
        <f>data2!$U$2</f>
        <v>0</v>
      </c>
      <c r="DI52" s="1049"/>
      <c r="DJ52" s="1050"/>
      <c r="DK52" s="1036">
        <f>data2!$Y$2</f>
        <v>0</v>
      </c>
      <c r="DL52" s="1037"/>
      <c r="DM52" s="1037"/>
      <c r="DN52" s="1037"/>
      <c r="DO52" s="1037"/>
      <c r="DP52" s="1037"/>
      <c r="DQ52" s="1037"/>
      <c r="DR52" s="1037"/>
      <c r="DS52" s="1038"/>
      <c r="DT52" s="1036">
        <f>data2!$O$2</f>
        <v>0</v>
      </c>
      <c r="DU52" s="1037"/>
      <c r="DV52" s="1038"/>
      <c r="DW52" s="1036">
        <f>data2!$P$2</f>
        <v>0</v>
      </c>
      <c r="DX52" s="1037"/>
      <c r="DY52" s="1038"/>
      <c r="DZ52" s="1036">
        <f>data2!$Q$2</f>
        <v>0</v>
      </c>
      <c r="EA52" s="1037"/>
      <c r="EB52" s="1038"/>
    </row>
    <row r="53" spans="1:132" ht="18.75" customHeight="1">
      <c r="A53" s="321"/>
      <c r="B53" s="1057"/>
      <c r="C53" s="1058"/>
      <c r="D53" s="1059"/>
      <c r="E53" s="1057"/>
      <c r="F53" s="1058"/>
      <c r="G53" s="1059"/>
      <c r="H53" s="1058"/>
      <c r="I53" s="1058"/>
      <c r="J53" s="1059"/>
      <c r="K53" s="1057"/>
      <c r="L53" s="1058"/>
      <c r="M53" s="1059"/>
      <c r="N53" s="1060"/>
      <c r="O53" s="1060"/>
      <c r="P53" s="1060"/>
      <c r="Q53" s="1060"/>
      <c r="R53" s="1060"/>
      <c r="S53" s="1060"/>
      <c r="T53" s="1060"/>
      <c r="U53" s="1060"/>
      <c r="V53" s="1060"/>
      <c r="W53" s="1060"/>
      <c r="X53" s="1060"/>
      <c r="Y53" s="1060"/>
      <c r="Z53" s="1060"/>
      <c r="AA53" s="1060"/>
      <c r="AB53" s="1060"/>
      <c r="AC53" s="1057"/>
      <c r="AD53" s="1058"/>
      <c r="AE53" s="1059"/>
      <c r="AF53" s="1088"/>
      <c r="AG53" s="1045"/>
      <c r="AH53" s="1046"/>
      <c r="AI53" s="1047"/>
      <c r="AJ53" s="1045">
        <f>data2!$AE$2</f>
        <v>0</v>
      </c>
      <c r="AK53" s="1046"/>
      <c r="AL53" s="1047"/>
      <c r="AM53" s="1051">
        <f>data2!$V$2</f>
        <v>0</v>
      </c>
      <c r="AN53" s="1052"/>
      <c r="AO53" s="1053"/>
      <c r="AP53" s="1051">
        <f>data2!$W$2</f>
        <v>0</v>
      </c>
      <c r="AQ53" s="1052"/>
      <c r="AR53" s="1053"/>
      <c r="AS53" s="1051">
        <f>data2!$X$2</f>
        <v>0</v>
      </c>
      <c r="AT53" s="1052"/>
      <c r="AU53" s="1053"/>
      <c r="AV53" s="1039"/>
      <c r="AW53" s="1040"/>
      <c r="AX53" s="1040"/>
      <c r="AY53" s="1040"/>
      <c r="AZ53" s="1040"/>
      <c r="BA53" s="1040"/>
      <c r="BB53" s="1040"/>
      <c r="BC53" s="1040"/>
      <c r="BD53" s="1041"/>
      <c r="BE53" s="1039"/>
      <c r="BF53" s="1040"/>
      <c r="BG53" s="1041"/>
      <c r="BH53" s="1039"/>
      <c r="BI53" s="1040"/>
      <c r="BJ53" s="1041"/>
      <c r="BK53" s="1039"/>
      <c r="BL53" s="1040"/>
      <c r="BM53" s="1041"/>
      <c r="BN53" s="47"/>
      <c r="BO53" s="47"/>
      <c r="BP53" s="1461"/>
      <c r="BQ53" s="1057"/>
      <c r="BR53" s="1058"/>
      <c r="BS53" s="1059"/>
      <c r="BT53" s="1057"/>
      <c r="BU53" s="1058"/>
      <c r="BV53" s="1059"/>
      <c r="BW53" s="1058"/>
      <c r="BX53" s="1058"/>
      <c r="BY53" s="1059"/>
      <c r="BZ53" s="1057"/>
      <c r="CA53" s="1058"/>
      <c r="CB53" s="1059"/>
      <c r="CC53" s="1060"/>
      <c r="CD53" s="1060"/>
      <c r="CE53" s="1060"/>
      <c r="CF53" s="1060"/>
      <c r="CG53" s="1060"/>
      <c r="CH53" s="1060"/>
      <c r="CI53" s="1060"/>
      <c r="CJ53" s="1060"/>
      <c r="CK53" s="1060"/>
      <c r="CL53" s="1060"/>
      <c r="CM53" s="1060"/>
      <c r="CN53" s="1060"/>
      <c r="CO53" s="1060"/>
      <c r="CP53" s="1060"/>
      <c r="CQ53" s="1060"/>
      <c r="CR53" s="1057"/>
      <c r="CS53" s="1058"/>
      <c r="CT53" s="1059"/>
      <c r="CU53" s="1088"/>
      <c r="CV53" s="1045"/>
      <c r="CW53" s="1046"/>
      <c r="CX53" s="1047"/>
      <c r="CY53" s="1045">
        <f>data2!$AE$2</f>
        <v>0</v>
      </c>
      <c r="CZ53" s="1046"/>
      <c r="DA53" s="1047"/>
      <c r="DB53" s="1051">
        <f>data2!$V$2</f>
        <v>0</v>
      </c>
      <c r="DC53" s="1052"/>
      <c r="DD53" s="1053"/>
      <c r="DE53" s="1051">
        <f>data2!$W$2</f>
        <v>0</v>
      </c>
      <c r="DF53" s="1052"/>
      <c r="DG53" s="1053"/>
      <c r="DH53" s="1051">
        <f>data2!$X$2</f>
        <v>0</v>
      </c>
      <c r="DI53" s="1052"/>
      <c r="DJ53" s="1053"/>
      <c r="DK53" s="1039"/>
      <c r="DL53" s="1040"/>
      <c r="DM53" s="1040"/>
      <c r="DN53" s="1040"/>
      <c r="DO53" s="1040"/>
      <c r="DP53" s="1040"/>
      <c r="DQ53" s="1040"/>
      <c r="DR53" s="1040"/>
      <c r="DS53" s="1041"/>
      <c r="DT53" s="1039"/>
      <c r="DU53" s="1040"/>
      <c r="DV53" s="1041"/>
      <c r="DW53" s="1039"/>
      <c r="DX53" s="1040"/>
      <c r="DY53" s="1041"/>
      <c r="DZ53" s="1039"/>
      <c r="EA53" s="1040"/>
      <c r="EB53" s="1041"/>
    </row>
    <row r="54" spans="1:132" ht="34.5" customHeight="1">
      <c r="A54" s="1463" t="s">
        <v>76</v>
      </c>
      <c r="B54" s="1042" t="s">
        <v>144</v>
      </c>
      <c r="C54" s="1043"/>
      <c r="D54" s="1044"/>
      <c r="E54" s="1424" t="s">
        <v>145</v>
      </c>
      <c r="F54" s="1425"/>
      <c r="G54" s="1425"/>
      <c r="H54" s="1425"/>
      <c r="I54" s="1425"/>
      <c r="J54" s="1425"/>
      <c r="K54" s="1426"/>
      <c r="L54" s="1022" t="str">
        <f>DBCS(data1!$D$2)</f>
        <v/>
      </c>
      <c r="M54" s="1427"/>
      <c r="N54" s="1428" t="str">
        <f>DBCS(data1!$E$2)</f>
        <v/>
      </c>
      <c r="O54" s="1429"/>
      <c r="P54" s="1429"/>
      <c r="Q54" s="1429"/>
      <c r="R54" s="1429"/>
      <c r="S54" s="1429"/>
      <c r="T54" s="1429"/>
      <c r="U54" s="1429"/>
      <c r="V54" s="1429" t="str">
        <f>DBCS(data1!$F$2)</f>
        <v/>
      </c>
      <c r="W54" s="1429"/>
      <c r="X54" s="1429"/>
      <c r="Y54" s="1429"/>
      <c r="Z54" s="1429"/>
      <c r="AA54" s="1429"/>
      <c r="AB54" s="1429"/>
      <c r="AC54" s="1429"/>
      <c r="AD54" s="1429" t="str">
        <f>DBCS(data1!$G$2)</f>
        <v/>
      </c>
      <c r="AE54" s="1429"/>
      <c r="AF54" s="1429"/>
      <c r="AG54" s="1429"/>
      <c r="AH54" s="1429"/>
      <c r="AI54" s="1429"/>
      <c r="AJ54" s="1429"/>
      <c r="AK54" s="1430"/>
      <c r="AL54" s="47"/>
      <c r="AM54" s="461" t="s">
        <v>148</v>
      </c>
      <c r="AN54" s="47"/>
      <c r="AO54" s="47"/>
      <c r="AP54" s="47"/>
      <c r="AQ54" s="47"/>
      <c r="AR54" s="47"/>
      <c r="AS54" s="47"/>
      <c r="AT54" s="47"/>
      <c r="AU54" s="47"/>
      <c r="AV54" s="462"/>
      <c r="AW54" s="462"/>
      <c r="AX54" s="47"/>
      <c r="AY54" s="462"/>
      <c r="AZ54" s="462"/>
      <c r="BA54" s="462"/>
      <c r="BB54" s="462"/>
      <c r="BC54" s="462"/>
      <c r="BD54" s="462"/>
      <c r="BE54" s="463"/>
      <c r="BF54" s="463"/>
      <c r="BG54" s="463"/>
      <c r="BH54" s="463"/>
      <c r="BI54" s="463"/>
      <c r="BJ54" s="463"/>
      <c r="BK54" s="463"/>
      <c r="BL54" s="463"/>
      <c r="BM54" s="464"/>
      <c r="BN54" s="47"/>
      <c r="BO54" s="47"/>
      <c r="BP54" s="1461"/>
      <c r="BQ54" s="1042" t="s">
        <v>144</v>
      </c>
      <c r="BR54" s="1043"/>
      <c r="BS54" s="1044"/>
      <c r="BT54" s="1424" t="s">
        <v>145</v>
      </c>
      <c r="BU54" s="1425"/>
      <c r="BV54" s="1425"/>
      <c r="BW54" s="1425"/>
      <c r="BX54" s="1425"/>
      <c r="BY54" s="1425"/>
      <c r="BZ54" s="1426"/>
      <c r="CA54" s="1022" t="str">
        <f>DBCS(data1!$D$2)</f>
        <v/>
      </c>
      <c r="CB54" s="1427"/>
      <c r="CC54" s="1428" t="str">
        <f>DBCS(data1!$E$2)</f>
        <v/>
      </c>
      <c r="CD54" s="1429"/>
      <c r="CE54" s="1429"/>
      <c r="CF54" s="1429"/>
      <c r="CG54" s="1429"/>
      <c r="CH54" s="1429"/>
      <c r="CI54" s="1429"/>
      <c r="CJ54" s="1429"/>
      <c r="CK54" s="1429" t="str">
        <f>DBCS(data1!$F$2)</f>
        <v/>
      </c>
      <c r="CL54" s="1429"/>
      <c r="CM54" s="1429"/>
      <c r="CN54" s="1429"/>
      <c r="CO54" s="1429"/>
      <c r="CP54" s="1429"/>
      <c r="CQ54" s="1429"/>
      <c r="CR54" s="1429"/>
      <c r="CS54" s="1429" t="str">
        <f>DBCS(data1!$G$2)</f>
        <v/>
      </c>
      <c r="CT54" s="1429"/>
      <c r="CU54" s="1429"/>
      <c r="CV54" s="1429"/>
      <c r="CW54" s="1429"/>
      <c r="CX54" s="1429"/>
      <c r="CY54" s="1429"/>
      <c r="CZ54" s="1430"/>
      <c r="DA54" s="47"/>
      <c r="DB54" s="461" t="s">
        <v>148</v>
      </c>
      <c r="DC54" s="47"/>
      <c r="DD54" s="47"/>
      <c r="DE54" s="47"/>
      <c r="DF54" s="47"/>
      <c r="DG54" s="47"/>
      <c r="DH54" s="47"/>
      <c r="DI54" s="47"/>
      <c r="DJ54" s="47"/>
      <c r="DK54" s="462"/>
      <c r="DL54" s="462"/>
      <c r="DM54" s="47"/>
      <c r="DN54" s="462"/>
      <c r="DO54" s="462"/>
      <c r="DP54" s="462"/>
      <c r="DQ54" s="462"/>
      <c r="DR54" s="462"/>
      <c r="DS54" s="462"/>
      <c r="DT54" s="463"/>
      <c r="DU54" s="463"/>
      <c r="DV54" s="463"/>
      <c r="DW54" s="463"/>
      <c r="DX54" s="463"/>
      <c r="DY54" s="463"/>
      <c r="DZ54" s="463"/>
      <c r="EA54" s="463"/>
      <c r="EB54" s="464"/>
    </row>
    <row r="55" spans="1:132" ht="47.25" customHeight="1">
      <c r="A55" s="1463"/>
      <c r="B55" s="1423"/>
      <c r="C55" s="1206"/>
      <c r="D55" s="1207"/>
      <c r="E55" s="1431" t="s">
        <v>146</v>
      </c>
      <c r="F55" s="1432"/>
      <c r="G55" s="1432"/>
      <c r="H55" s="1432"/>
      <c r="I55" s="1432"/>
      <c r="J55" s="1432"/>
      <c r="K55" s="1433"/>
      <c r="L55" s="1016" t="str">
        <f>data1!$A$2</f>
        <v/>
      </c>
      <c r="M55" s="1017"/>
      <c r="N55" s="1017"/>
      <c r="O55" s="1017"/>
      <c r="P55" s="1017"/>
      <c r="Q55" s="1017"/>
      <c r="R55" s="1017"/>
      <c r="S55" s="1017"/>
      <c r="T55" s="1017"/>
      <c r="U55" s="1017"/>
      <c r="V55" s="1017"/>
      <c r="W55" s="1017"/>
      <c r="X55" s="1017"/>
      <c r="Y55" s="1017"/>
      <c r="Z55" s="1017"/>
      <c r="AA55" s="1017"/>
      <c r="AB55" s="1017"/>
      <c r="AC55" s="1017"/>
      <c r="AD55" s="1017"/>
      <c r="AE55" s="1017"/>
      <c r="AF55" s="1017"/>
      <c r="AG55" s="1017"/>
      <c r="AH55" s="1017"/>
      <c r="AI55" s="1017"/>
      <c r="AJ55" s="1017"/>
      <c r="AK55" s="1017"/>
      <c r="AL55" s="1017"/>
      <c r="AM55" s="1017"/>
      <c r="AN55" s="1017"/>
      <c r="AO55" s="1017"/>
      <c r="AP55" s="1017"/>
      <c r="AQ55" s="1017"/>
      <c r="AR55" s="1017"/>
      <c r="AS55" s="1017"/>
      <c r="AT55" s="1017"/>
      <c r="AU55" s="1017"/>
      <c r="AV55" s="1017"/>
      <c r="AW55" s="1017"/>
      <c r="AX55" s="1017"/>
      <c r="AY55" s="1017"/>
      <c r="AZ55" s="1017"/>
      <c r="BA55" s="1017"/>
      <c r="BB55" s="1017"/>
      <c r="BC55" s="1017"/>
      <c r="BD55" s="1017"/>
      <c r="BE55" s="1017"/>
      <c r="BF55" s="1017"/>
      <c r="BG55" s="1017"/>
      <c r="BH55" s="1017"/>
      <c r="BI55" s="1017"/>
      <c r="BJ55" s="1017"/>
      <c r="BK55" s="1017"/>
      <c r="BL55" s="1017"/>
      <c r="BM55" s="1018"/>
      <c r="BN55" s="60"/>
      <c r="BO55" s="60"/>
      <c r="BP55" s="1461"/>
      <c r="BQ55" s="1423"/>
      <c r="BR55" s="1206"/>
      <c r="BS55" s="1207"/>
      <c r="BT55" s="1431" t="s">
        <v>146</v>
      </c>
      <c r="BU55" s="1432"/>
      <c r="BV55" s="1432"/>
      <c r="BW55" s="1432"/>
      <c r="BX55" s="1432"/>
      <c r="BY55" s="1432"/>
      <c r="BZ55" s="1433"/>
      <c r="CA55" s="1016" t="str">
        <f>data1!$A$2</f>
        <v/>
      </c>
      <c r="CB55" s="1017"/>
      <c r="CC55" s="1017"/>
      <c r="CD55" s="1017"/>
      <c r="CE55" s="1017"/>
      <c r="CF55" s="1017"/>
      <c r="CG55" s="1017"/>
      <c r="CH55" s="1017"/>
      <c r="CI55" s="1017"/>
      <c r="CJ55" s="1017"/>
      <c r="CK55" s="1017"/>
      <c r="CL55" s="1017"/>
      <c r="CM55" s="1017"/>
      <c r="CN55" s="1017"/>
      <c r="CO55" s="1017"/>
      <c r="CP55" s="1017"/>
      <c r="CQ55" s="1017"/>
      <c r="CR55" s="1017"/>
      <c r="CS55" s="1017"/>
      <c r="CT55" s="1017"/>
      <c r="CU55" s="1017"/>
      <c r="CV55" s="1017"/>
      <c r="CW55" s="1017"/>
      <c r="CX55" s="1017"/>
      <c r="CY55" s="1017"/>
      <c r="CZ55" s="1017"/>
      <c r="DA55" s="1017"/>
      <c r="DB55" s="1017"/>
      <c r="DC55" s="1017"/>
      <c r="DD55" s="1017"/>
      <c r="DE55" s="1017"/>
      <c r="DF55" s="1017"/>
      <c r="DG55" s="1017"/>
      <c r="DH55" s="1017"/>
      <c r="DI55" s="1017"/>
      <c r="DJ55" s="1017"/>
      <c r="DK55" s="1017"/>
      <c r="DL55" s="1017"/>
      <c r="DM55" s="1017"/>
      <c r="DN55" s="1017"/>
      <c r="DO55" s="1017"/>
      <c r="DP55" s="1017"/>
      <c r="DQ55" s="1017"/>
      <c r="DR55" s="1017"/>
      <c r="DS55" s="1017"/>
      <c r="DT55" s="1017"/>
      <c r="DU55" s="1017"/>
      <c r="DV55" s="1017"/>
      <c r="DW55" s="1017"/>
      <c r="DX55" s="1017"/>
      <c r="DY55" s="1017"/>
      <c r="DZ55" s="1017"/>
      <c r="EA55" s="1017"/>
      <c r="EB55" s="1018"/>
    </row>
    <row r="56" spans="1:132" ht="33.75" customHeight="1">
      <c r="A56" s="1463"/>
      <c r="B56" s="1045"/>
      <c r="C56" s="1046"/>
      <c r="D56" s="1047"/>
      <c r="E56" s="1431" t="s">
        <v>147</v>
      </c>
      <c r="F56" s="1432"/>
      <c r="G56" s="1432"/>
      <c r="H56" s="1432"/>
      <c r="I56" s="1432"/>
      <c r="J56" s="1432"/>
      <c r="K56" s="1433"/>
      <c r="L56" s="1019" t="str">
        <f>data1!$B$2</f>
        <v/>
      </c>
      <c r="M56" s="1020"/>
      <c r="N56" s="1020"/>
      <c r="O56" s="1020"/>
      <c r="P56" s="1020"/>
      <c r="Q56" s="1020"/>
      <c r="R56" s="1020"/>
      <c r="S56" s="1020"/>
      <c r="T56" s="1020"/>
      <c r="U56" s="1020"/>
      <c r="V56" s="1020"/>
      <c r="W56" s="1020"/>
      <c r="X56" s="1020"/>
      <c r="Y56" s="1020"/>
      <c r="Z56" s="1020"/>
      <c r="AA56" s="1020"/>
      <c r="AB56" s="1020"/>
      <c r="AC56" s="1020"/>
      <c r="AD56" s="1020"/>
      <c r="AE56" s="1020"/>
      <c r="AF56" s="1020"/>
      <c r="AG56" s="1020"/>
      <c r="AH56" s="1020"/>
      <c r="AI56" s="1020"/>
      <c r="AJ56" s="1020"/>
      <c r="AK56" s="1020"/>
      <c r="AL56" s="1020"/>
      <c r="AM56" s="1020"/>
      <c r="AN56" s="1020"/>
      <c r="AO56" s="1020"/>
      <c r="AP56" s="1020"/>
      <c r="AQ56" s="1020"/>
      <c r="AR56" s="1020"/>
      <c r="AS56" s="1020"/>
      <c r="AT56" s="1020"/>
      <c r="AU56" s="1020"/>
      <c r="AV56" s="1010" t="s">
        <v>69</v>
      </c>
      <c r="AW56" s="1010"/>
      <c r="AX56" s="1010"/>
      <c r="AY56" s="465"/>
      <c r="AZ56" s="466" t="str">
        <f>data1!$C$2</f>
        <v/>
      </c>
      <c r="BA56" s="465"/>
      <c r="BB56" s="465"/>
      <c r="BC56" s="465"/>
      <c r="BD56" s="465"/>
      <c r="BE56" s="465"/>
      <c r="BF56" s="465"/>
      <c r="BG56" s="465"/>
      <c r="BH56" s="465"/>
      <c r="BI56" s="465"/>
      <c r="BJ56" s="465"/>
      <c r="BK56" s="465"/>
      <c r="BL56" s="465"/>
      <c r="BM56" s="467"/>
      <c r="BN56" s="60"/>
      <c r="BO56" s="60"/>
      <c r="BP56" s="1461"/>
      <c r="BQ56" s="1045"/>
      <c r="BR56" s="1046"/>
      <c r="BS56" s="1047"/>
      <c r="BT56" s="1431" t="s">
        <v>147</v>
      </c>
      <c r="BU56" s="1432"/>
      <c r="BV56" s="1432"/>
      <c r="BW56" s="1432"/>
      <c r="BX56" s="1432"/>
      <c r="BY56" s="1432"/>
      <c r="BZ56" s="1433"/>
      <c r="CA56" s="1019" t="str">
        <f>data1!$B$2</f>
        <v/>
      </c>
      <c r="CB56" s="1020"/>
      <c r="CC56" s="1020"/>
      <c r="CD56" s="1020"/>
      <c r="CE56" s="1020"/>
      <c r="CF56" s="1020"/>
      <c r="CG56" s="1020"/>
      <c r="CH56" s="1020"/>
      <c r="CI56" s="1020"/>
      <c r="CJ56" s="1020"/>
      <c r="CK56" s="1020"/>
      <c r="CL56" s="1020"/>
      <c r="CM56" s="1020"/>
      <c r="CN56" s="1020"/>
      <c r="CO56" s="1020"/>
      <c r="CP56" s="1020"/>
      <c r="CQ56" s="1020"/>
      <c r="CR56" s="1020"/>
      <c r="CS56" s="1020"/>
      <c r="CT56" s="1020"/>
      <c r="CU56" s="1020"/>
      <c r="CV56" s="1020"/>
      <c r="CW56" s="1020"/>
      <c r="CX56" s="1020"/>
      <c r="CY56" s="1020"/>
      <c r="CZ56" s="1020"/>
      <c r="DA56" s="1020"/>
      <c r="DB56" s="1020"/>
      <c r="DC56" s="1020"/>
      <c r="DD56" s="1020"/>
      <c r="DE56" s="1020"/>
      <c r="DF56" s="1020"/>
      <c r="DG56" s="1020"/>
      <c r="DH56" s="1020"/>
      <c r="DI56" s="1020"/>
      <c r="DJ56" s="1020"/>
      <c r="DK56" s="1010" t="s">
        <v>69</v>
      </c>
      <c r="DL56" s="1010"/>
      <c r="DM56" s="1010"/>
      <c r="DN56" s="465"/>
      <c r="DO56" s="466" t="str">
        <f>data1!$C$2</f>
        <v/>
      </c>
      <c r="DP56" s="465"/>
      <c r="DQ56" s="465"/>
      <c r="DR56" s="465"/>
      <c r="DS56" s="465"/>
      <c r="DT56" s="465"/>
      <c r="DU56" s="465"/>
      <c r="DV56" s="465"/>
      <c r="DW56" s="465"/>
      <c r="DX56" s="465"/>
      <c r="DY56" s="465"/>
      <c r="DZ56" s="465"/>
      <c r="EA56" s="465"/>
      <c r="EB56" s="467"/>
    </row>
    <row r="57" spans="1:132" ht="6.75" customHeight="1">
      <c r="A57" s="323"/>
      <c r="B57" s="324"/>
      <c r="C57" s="324"/>
      <c r="D57" s="322"/>
      <c r="E57" s="315"/>
      <c r="F57" s="315"/>
      <c r="G57" s="315"/>
      <c r="H57" s="315"/>
      <c r="I57" s="315"/>
      <c r="J57" s="315"/>
      <c r="K57" s="325"/>
      <c r="L57" s="325"/>
      <c r="M57" s="325"/>
      <c r="N57" s="325"/>
      <c r="O57" s="325"/>
      <c r="P57" s="325"/>
      <c r="Q57" s="325"/>
      <c r="R57" s="325"/>
      <c r="S57" s="325"/>
      <c r="T57" s="325"/>
      <c r="U57" s="325"/>
      <c r="V57" s="325"/>
      <c r="W57" s="325"/>
      <c r="X57" s="325"/>
      <c r="Y57" s="325"/>
      <c r="Z57" s="325"/>
      <c r="AA57" s="325"/>
      <c r="AB57" s="325"/>
      <c r="AC57" s="325"/>
      <c r="AD57" s="325"/>
      <c r="AE57" s="325"/>
      <c r="AF57" s="325"/>
      <c r="AG57" s="325"/>
      <c r="AH57" s="325"/>
      <c r="AI57" s="325"/>
      <c r="AJ57" s="325"/>
      <c r="AK57" s="325"/>
      <c r="AL57" s="325"/>
      <c r="AM57" s="325"/>
      <c r="AN57" s="326"/>
      <c r="AO57" s="326"/>
      <c r="AP57" s="327"/>
      <c r="AQ57" s="328"/>
      <c r="AR57" s="328"/>
      <c r="AS57" s="328"/>
      <c r="AT57" s="328"/>
      <c r="AU57" s="328"/>
      <c r="AV57" s="328"/>
      <c r="AW57" s="328"/>
      <c r="AX57" s="328"/>
      <c r="AY57" s="328"/>
      <c r="AZ57" s="328"/>
      <c r="BA57" s="328"/>
      <c r="BB57" s="328"/>
      <c r="BC57" s="328"/>
      <c r="BD57" s="328"/>
      <c r="BE57" s="328"/>
      <c r="BF57" s="328"/>
      <c r="BG57" s="328"/>
      <c r="BH57" s="328"/>
      <c r="BI57" s="328"/>
      <c r="BJ57" s="328"/>
      <c r="BK57" s="328"/>
      <c r="BL57" s="328"/>
      <c r="BM57" s="328"/>
      <c r="BN57" s="60"/>
      <c r="BO57" s="60"/>
      <c r="BP57" s="323"/>
      <c r="BQ57" s="324"/>
      <c r="BR57" s="324"/>
      <c r="BS57" s="322"/>
      <c r="BT57" s="315"/>
      <c r="BU57" s="315"/>
      <c r="BV57" s="315"/>
      <c r="BW57" s="315"/>
      <c r="BX57" s="315"/>
      <c r="BY57" s="315"/>
      <c r="BZ57" s="325"/>
      <c r="CA57" s="325"/>
      <c r="CB57" s="325"/>
      <c r="CC57" s="325"/>
      <c r="CD57" s="325"/>
      <c r="CE57" s="325"/>
      <c r="CF57" s="325"/>
      <c r="CG57" s="325"/>
      <c r="CH57" s="325"/>
      <c r="CI57" s="325"/>
      <c r="CJ57" s="325"/>
      <c r="CK57" s="325"/>
      <c r="CL57" s="325"/>
      <c r="CM57" s="325"/>
      <c r="CN57" s="325"/>
      <c r="CO57" s="325"/>
      <c r="CP57" s="325"/>
      <c r="CQ57" s="325"/>
      <c r="CR57" s="325"/>
      <c r="CS57" s="325"/>
      <c r="CT57" s="325"/>
      <c r="CU57" s="325"/>
      <c r="CV57" s="325"/>
      <c r="CW57" s="325"/>
      <c r="CX57" s="325"/>
      <c r="CY57" s="325"/>
      <c r="CZ57" s="325"/>
      <c r="DA57" s="325"/>
      <c r="DB57" s="325"/>
      <c r="DC57" s="326"/>
      <c r="DD57" s="326"/>
      <c r="DE57" s="327"/>
      <c r="DF57" s="328"/>
      <c r="DG57" s="328"/>
      <c r="DH57" s="328"/>
      <c r="DI57" s="328"/>
      <c r="DJ57" s="328"/>
      <c r="DK57" s="328"/>
      <c r="DL57" s="328"/>
      <c r="DM57" s="328"/>
      <c r="DN57" s="328"/>
      <c r="DO57" s="328"/>
      <c r="DP57" s="328"/>
      <c r="DQ57" s="328"/>
      <c r="DR57" s="328"/>
      <c r="DS57" s="328"/>
      <c r="DT57" s="328"/>
      <c r="DU57" s="328"/>
      <c r="DV57" s="328"/>
      <c r="DW57" s="328"/>
      <c r="DX57" s="328"/>
      <c r="DY57" s="328"/>
      <c r="DZ57" s="328"/>
      <c r="EA57" s="328"/>
      <c r="EB57" s="328"/>
    </row>
    <row r="58" spans="1:132" ht="21" customHeight="1">
      <c r="A58" s="57"/>
      <c r="B58" s="1417" t="s">
        <v>87</v>
      </c>
      <c r="C58" s="1417"/>
      <c r="D58" s="1417"/>
      <c r="E58" s="1417"/>
      <c r="F58" s="1417"/>
      <c r="G58" s="1417"/>
      <c r="H58" s="1417"/>
      <c r="I58" s="1417"/>
      <c r="J58" s="858"/>
      <c r="K58" s="859"/>
      <c r="L58" s="329"/>
      <c r="M58" s="329"/>
      <c r="N58" s="329"/>
      <c r="O58" s="329"/>
      <c r="P58" s="329"/>
      <c r="Q58" s="329"/>
      <c r="R58" s="329"/>
      <c r="S58" s="329"/>
      <c r="T58" s="329"/>
      <c r="U58" s="329"/>
      <c r="V58" s="329"/>
      <c r="W58" s="329"/>
      <c r="X58" s="329"/>
      <c r="Y58" s="330"/>
      <c r="Z58" s="858"/>
      <c r="AA58" s="859"/>
      <c r="AB58" s="329"/>
      <c r="AC58" s="329"/>
      <c r="AD58" s="329"/>
      <c r="AE58" s="329"/>
      <c r="AF58" s="329"/>
      <c r="AG58" s="329"/>
      <c r="AH58" s="329"/>
      <c r="AI58" s="329"/>
      <c r="AJ58" s="329"/>
      <c r="AK58" s="329"/>
      <c r="AL58" s="329"/>
      <c r="AM58" s="329"/>
      <c r="AN58" s="329"/>
      <c r="AO58" s="330"/>
      <c r="AP58" s="60"/>
      <c r="AQ58" s="60"/>
      <c r="AR58" s="60"/>
      <c r="AS58" s="60"/>
      <c r="AT58" s="60"/>
      <c r="AU58" s="60"/>
      <c r="AV58" s="60"/>
      <c r="AW58" s="60"/>
      <c r="AX58" s="60"/>
      <c r="AY58" s="60"/>
      <c r="AZ58" s="60"/>
      <c r="BA58" s="60"/>
      <c r="BB58" s="60"/>
      <c r="BC58" s="60"/>
      <c r="BD58" s="60"/>
      <c r="BE58" s="60"/>
      <c r="BF58" s="61"/>
      <c r="BG58" s="61"/>
      <c r="BH58" s="47"/>
      <c r="BI58" s="62"/>
      <c r="BJ58" s="59"/>
      <c r="BK58" s="1418">
        <v>375</v>
      </c>
      <c r="BL58" s="1418"/>
      <c r="BM58" s="1418"/>
      <c r="BN58" s="60"/>
      <c r="BO58" s="60"/>
      <c r="BP58" s="57"/>
      <c r="BQ58" s="1417" t="s">
        <v>87</v>
      </c>
      <c r="BR58" s="1417"/>
      <c r="BS58" s="1417"/>
      <c r="BT58" s="1417"/>
      <c r="BU58" s="1417"/>
      <c r="BV58" s="1417"/>
      <c r="BW58" s="1417"/>
      <c r="BX58" s="1417"/>
      <c r="BY58" s="858"/>
      <c r="BZ58" s="859"/>
      <c r="CA58" s="329"/>
      <c r="CB58" s="329"/>
      <c r="CC58" s="329"/>
      <c r="CD58" s="329"/>
      <c r="CE58" s="329"/>
      <c r="CF58" s="329"/>
      <c r="CG58" s="329"/>
      <c r="CH58" s="329"/>
      <c r="CI58" s="329"/>
      <c r="CJ58" s="329"/>
      <c r="CK58" s="329"/>
      <c r="CL58" s="329"/>
      <c r="CM58" s="329"/>
      <c r="CN58" s="330"/>
      <c r="CO58" s="858"/>
      <c r="CP58" s="859"/>
      <c r="CQ58" s="329"/>
      <c r="CR58" s="329"/>
      <c r="CS58" s="329"/>
      <c r="CT58" s="329"/>
      <c r="CU58" s="329"/>
      <c r="CV58" s="329"/>
      <c r="CW58" s="329"/>
      <c r="CX58" s="329"/>
      <c r="CY58" s="329"/>
      <c r="CZ58" s="329"/>
      <c r="DA58" s="329"/>
      <c r="DB58" s="329"/>
      <c r="DC58" s="329"/>
      <c r="DD58" s="330"/>
      <c r="DE58" s="60"/>
      <c r="DF58" s="60"/>
      <c r="DG58" s="60"/>
      <c r="DH58" s="60"/>
      <c r="DI58" s="60"/>
      <c r="DJ58" s="60"/>
      <c r="DK58" s="60"/>
      <c r="DL58" s="60"/>
      <c r="DM58" s="60"/>
      <c r="DN58" s="60"/>
      <c r="DO58" s="60"/>
      <c r="DP58" s="60"/>
      <c r="DQ58" s="60"/>
      <c r="DR58" s="60"/>
      <c r="DS58" s="60"/>
      <c r="DT58" s="60"/>
      <c r="DU58" s="61"/>
      <c r="DV58" s="61"/>
      <c r="DW58" s="47"/>
      <c r="DX58" s="62"/>
      <c r="DY58" s="59"/>
      <c r="DZ58" s="1418">
        <v>375</v>
      </c>
      <c r="EA58" s="1418"/>
      <c r="EB58" s="1418"/>
    </row>
    <row r="59" spans="1:132" ht="15" customHeight="1">
      <c r="A59" s="57"/>
      <c r="B59" s="58"/>
      <c r="C59" s="58"/>
      <c r="D59" s="58"/>
      <c r="E59" s="58"/>
      <c r="F59" s="58"/>
      <c r="G59" s="58"/>
      <c r="H59" s="58"/>
      <c r="I59" s="58"/>
      <c r="J59" s="59"/>
      <c r="K59" s="59"/>
      <c r="L59" s="60"/>
      <c r="M59" s="60"/>
      <c r="N59" s="60"/>
      <c r="O59" s="60"/>
      <c r="P59" s="60"/>
      <c r="Q59" s="60"/>
      <c r="R59" s="60"/>
      <c r="S59" s="60"/>
      <c r="T59" s="60"/>
      <c r="U59" s="60"/>
      <c r="V59" s="60"/>
      <c r="W59" s="60"/>
      <c r="X59" s="60"/>
      <c r="Y59" s="60"/>
      <c r="Z59" s="59"/>
      <c r="AA59" s="59"/>
      <c r="AB59" s="60"/>
      <c r="AC59" s="60"/>
      <c r="AD59" s="60"/>
      <c r="AE59" s="60"/>
      <c r="AF59" s="60"/>
      <c r="AG59" s="60"/>
      <c r="AH59" s="60"/>
      <c r="AI59" s="60"/>
      <c r="AJ59" s="60"/>
      <c r="AK59" s="60"/>
      <c r="AL59" s="60"/>
      <c r="AM59" s="60"/>
      <c r="AN59" s="60"/>
      <c r="AO59" s="60"/>
      <c r="AP59" s="60"/>
      <c r="AQ59" s="60"/>
      <c r="AR59" s="60"/>
      <c r="AS59" s="60"/>
      <c r="AT59" s="60"/>
      <c r="AU59" s="60"/>
      <c r="AV59" s="60"/>
      <c r="AW59" s="60"/>
      <c r="AX59" s="60"/>
      <c r="AY59" s="60"/>
      <c r="AZ59" s="60"/>
      <c r="BA59" s="60"/>
      <c r="BB59" s="60"/>
      <c r="BC59" s="60"/>
      <c r="BD59" s="60"/>
      <c r="BE59" s="60"/>
      <c r="BF59" s="61"/>
      <c r="BG59" s="61"/>
      <c r="BH59" s="47"/>
      <c r="BI59" s="62"/>
      <c r="BJ59" s="59"/>
      <c r="BK59" s="61"/>
      <c r="BL59" s="60"/>
      <c r="BM59" s="60"/>
      <c r="BN59" s="60"/>
      <c r="BO59" s="60"/>
      <c r="BP59" s="57"/>
      <c r="BQ59" s="58"/>
      <c r="BR59" s="58"/>
      <c r="BS59" s="58"/>
      <c r="BT59" s="58"/>
      <c r="BU59" s="58"/>
      <c r="BV59" s="58"/>
      <c r="BW59" s="58"/>
      <c r="BX59" s="58"/>
      <c r="BY59" s="59"/>
      <c r="BZ59" s="59"/>
      <c r="CA59" s="60"/>
      <c r="CB59" s="60"/>
      <c r="CC59" s="60"/>
      <c r="CD59" s="60"/>
      <c r="CE59" s="60"/>
      <c r="CF59" s="60"/>
      <c r="CG59" s="60"/>
      <c r="CH59" s="60"/>
      <c r="CI59" s="60"/>
      <c r="CJ59" s="60"/>
      <c r="CK59" s="60"/>
      <c r="CL59" s="60"/>
      <c r="CM59" s="60"/>
      <c r="CN59" s="60"/>
      <c r="CO59" s="59"/>
      <c r="CP59" s="59"/>
      <c r="CQ59" s="60"/>
      <c r="CR59" s="60"/>
      <c r="CS59" s="60"/>
      <c r="CT59" s="60"/>
      <c r="CU59" s="60"/>
      <c r="CV59" s="60"/>
      <c r="CW59" s="60"/>
      <c r="CX59" s="60"/>
      <c r="CY59" s="60"/>
      <c r="CZ59" s="60"/>
      <c r="DA59" s="60"/>
      <c r="DB59" s="60"/>
      <c r="DC59" s="60"/>
      <c r="DD59" s="60"/>
      <c r="DE59" s="60"/>
      <c r="DF59" s="60"/>
      <c r="DG59" s="60"/>
      <c r="DH59" s="60"/>
      <c r="DI59" s="60"/>
      <c r="DJ59" s="60"/>
      <c r="DK59" s="60"/>
      <c r="DL59" s="60"/>
      <c r="DM59" s="60"/>
      <c r="DN59" s="60"/>
      <c r="DO59" s="60"/>
      <c r="DP59" s="60"/>
      <c r="DQ59" s="60"/>
      <c r="DR59" s="60"/>
      <c r="DS59" s="60"/>
      <c r="DT59" s="60"/>
      <c r="DU59" s="61"/>
      <c r="DV59" s="61"/>
      <c r="DW59" s="47"/>
      <c r="DX59" s="62"/>
      <c r="DY59" s="59"/>
      <c r="DZ59" s="61"/>
      <c r="EA59" s="60"/>
      <c r="EB59" s="60"/>
    </row>
    <row r="60" spans="1:132" ht="7.5" customHeight="1">
      <c r="A60" s="57"/>
      <c r="B60" s="58"/>
      <c r="C60" s="58"/>
      <c r="D60" s="58"/>
      <c r="E60" s="58"/>
      <c r="F60" s="58"/>
      <c r="G60" s="58"/>
      <c r="H60" s="58"/>
      <c r="I60" s="58"/>
      <c r="J60" s="59"/>
      <c r="K60" s="59"/>
      <c r="L60" s="60"/>
      <c r="M60" s="60"/>
      <c r="N60" s="60"/>
      <c r="O60" s="60"/>
      <c r="P60" s="60"/>
      <c r="Q60" s="60"/>
      <c r="R60" s="60"/>
      <c r="S60" s="60"/>
      <c r="T60" s="60"/>
      <c r="U60" s="60"/>
      <c r="V60" s="60"/>
      <c r="W60" s="60"/>
      <c r="X60" s="60"/>
      <c r="Y60" s="60"/>
      <c r="Z60" s="59"/>
      <c r="AA60" s="59"/>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1"/>
      <c r="BG60" s="61"/>
      <c r="BH60" s="47"/>
      <c r="BI60" s="62"/>
      <c r="BJ60" s="59"/>
      <c r="BK60" s="61"/>
      <c r="BL60" s="60"/>
      <c r="BM60" s="60"/>
      <c r="BN60" s="60"/>
      <c r="BO60" s="60"/>
      <c r="BP60" s="57"/>
      <c r="BQ60" s="58"/>
      <c r="BR60" s="58"/>
      <c r="BS60" s="58"/>
      <c r="BT60" s="58"/>
      <c r="BU60" s="58"/>
      <c r="BV60" s="58"/>
      <c r="BW60" s="58"/>
      <c r="BX60" s="58"/>
      <c r="BY60" s="59"/>
      <c r="BZ60" s="59"/>
      <c r="CA60" s="60"/>
      <c r="CB60" s="60"/>
      <c r="CC60" s="60"/>
      <c r="CD60" s="60"/>
      <c r="CE60" s="60"/>
      <c r="CF60" s="60"/>
      <c r="CG60" s="60"/>
      <c r="CH60" s="60"/>
      <c r="CI60" s="60"/>
      <c r="CJ60" s="60"/>
      <c r="CK60" s="60"/>
      <c r="CL60" s="60"/>
      <c r="CM60" s="60"/>
      <c r="CN60" s="60"/>
      <c r="CO60" s="59"/>
      <c r="CP60" s="59"/>
      <c r="CQ60" s="60"/>
      <c r="CR60" s="60"/>
      <c r="CS60" s="60"/>
      <c r="CT60" s="60"/>
      <c r="CU60" s="60"/>
      <c r="CV60" s="60"/>
      <c r="CW60" s="60"/>
      <c r="CX60" s="60"/>
      <c r="CY60" s="60"/>
      <c r="CZ60" s="60"/>
      <c r="DA60" s="60"/>
      <c r="DB60" s="60"/>
      <c r="DC60" s="60"/>
      <c r="DD60" s="60"/>
      <c r="DE60" s="60"/>
      <c r="DF60" s="60"/>
      <c r="DG60" s="60"/>
      <c r="DH60" s="60"/>
      <c r="DI60" s="60"/>
      <c r="DJ60" s="60"/>
      <c r="DK60" s="60"/>
      <c r="DL60" s="60"/>
      <c r="DM60" s="60"/>
      <c r="DN60" s="60"/>
      <c r="DO60" s="60"/>
      <c r="DP60" s="60"/>
      <c r="DQ60" s="60"/>
      <c r="DR60" s="60"/>
      <c r="DS60" s="60"/>
      <c r="DT60" s="60"/>
      <c r="DU60" s="61"/>
      <c r="DV60" s="61"/>
      <c r="DW60" s="47"/>
      <c r="DX60" s="62"/>
      <c r="DY60" s="59"/>
      <c r="DZ60" s="61"/>
      <c r="EA60" s="60"/>
      <c r="EB60" s="60"/>
    </row>
    <row r="61" spans="1:132" ht="21.75" customHeight="1">
      <c r="A61" s="51"/>
      <c r="B61" s="52"/>
      <c r="C61" s="52"/>
      <c r="D61" s="52"/>
      <c r="E61" s="52"/>
      <c r="F61" s="52"/>
      <c r="G61" s="52"/>
      <c r="H61" s="52"/>
      <c r="I61" s="52"/>
      <c r="J61" s="52"/>
      <c r="K61" s="52"/>
      <c r="L61" s="53"/>
      <c r="M61" s="53"/>
      <c r="N61" s="53"/>
      <c r="O61" s="53"/>
      <c r="P61" s="53"/>
      <c r="Q61" s="53"/>
      <c r="R61" s="53"/>
      <c r="S61" s="53"/>
      <c r="T61" s="53"/>
      <c r="U61" s="53"/>
      <c r="V61" s="53"/>
      <c r="W61" s="53"/>
      <c r="X61" s="53"/>
      <c r="Y61" s="53"/>
      <c r="Z61" s="52"/>
      <c r="AA61" s="52"/>
      <c r="AB61" s="53"/>
      <c r="AC61" s="53"/>
      <c r="AD61" s="53"/>
      <c r="AE61" s="53"/>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4"/>
      <c r="BG61" s="54"/>
      <c r="BH61" s="55"/>
      <c r="BI61" s="56"/>
      <c r="BJ61" s="52"/>
      <c r="BK61" s="54"/>
      <c r="BL61" s="53"/>
      <c r="BM61" s="289" t="str">
        <f>IF(ライセンス2!$D$8="ok",,"ＳＡＭＰＬＥ")</f>
        <v>ＳＡＭＰＬＥ</v>
      </c>
      <c r="BN61" s="53"/>
      <c r="BO61" s="53"/>
      <c r="BP61" s="51"/>
      <c r="BQ61" s="52"/>
      <c r="BR61" s="52"/>
      <c r="BS61" s="52"/>
      <c r="BT61" s="52"/>
      <c r="BU61" s="52"/>
      <c r="BV61" s="52"/>
      <c r="BW61" s="52"/>
      <c r="BX61" s="52"/>
      <c r="BY61" s="52"/>
      <c r="BZ61" s="52"/>
      <c r="CA61" s="53"/>
      <c r="CB61" s="53"/>
      <c r="CC61" s="53"/>
      <c r="CD61" s="53"/>
      <c r="CE61" s="53"/>
      <c r="CF61" s="53"/>
      <c r="CG61" s="53"/>
      <c r="CH61" s="53"/>
      <c r="CI61" s="53"/>
      <c r="CJ61" s="53"/>
      <c r="CK61" s="53"/>
      <c r="CL61" s="53"/>
      <c r="CM61" s="53"/>
      <c r="CN61" s="53"/>
      <c r="CO61" s="52"/>
      <c r="CP61" s="52"/>
      <c r="CQ61" s="53"/>
      <c r="CR61" s="53"/>
      <c r="CS61" s="53"/>
      <c r="CT61" s="53"/>
      <c r="CU61" s="53"/>
      <c r="CV61" s="53"/>
      <c r="CW61" s="53"/>
      <c r="CX61" s="53"/>
      <c r="CY61" s="53"/>
      <c r="CZ61" s="53"/>
      <c r="DA61" s="53"/>
      <c r="DB61" s="53"/>
      <c r="DC61" s="53"/>
      <c r="DD61" s="53"/>
      <c r="DE61" s="53"/>
      <c r="DF61" s="53"/>
      <c r="DG61" s="53"/>
      <c r="DH61" s="53"/>
      <c r="DI61" s="53"/>
      <c r="DJ61" s="53"/>
      <c r="DK61" s="53"/>
      <c r="DL61" s="53"/>
      <c r="DM61" s="53"/>
      <c r="DN61" s="53"/>
      <c r="DO61" s="53"/>
      <c r="DP61" s="53"/>
      <c r="DQ61" s="53"/>
      <c r="DR61" s="53"/>
      <c r="DS61" s="53"/>
      <c r="DT61" s="53"/>
      <c r="DU61" s="54"/>
      <c r="DV61" s="54"/>
      <c r="DW61" s="55"/>
      <c r="DX61" s="56"/>
      <c r="DY61" s="52"/>
      <c r="DZ61" s="54"/>
      <c r="EA61" s="53"/>
      <c r="EB61" s="289" t="str">
        <f>IF(ライセンス2!$D$8="ok",,"ＳＡＭＰＬＥ")</f>
        <v>ＳＡＭＰＬＥ</v>
      </c>
    </row>
    <row r="62" spans="1:132" ht="20.25" customHeight="1">
      <c r="A62" s="1460" t="s">
        <v>705</v>
      </c>
      <c r="B62" s="892" t="s">
        <v>164</v>
      </c>
      <c r="C62" s="892"/>
      <c r="D62" s="892"/>
      <c r="E62" s="892"/>
      <c r="F62" s="892"/>
      <c r="G62" s="892"/>
      <c r="H62" s="892"/>
      <c r="I62" s="892"/>
      <c r="J62" s="892"/>
      <c r="K62" s="892"/>
      <c r="L62" s="892"/>
      <c r="M62" s="892"/>
      <c r="N62" s="892"/>
      <c r="O62" s="892"/>
      <c r="P62" s="892"/>
      <c r="Q62" s="892"/>
      <c r="R62" s="892"/>
      <c r="S62" s="892"/>
      <c r="T62" s="892"/>
      <c r="U62" s="892"/>
      <c r="V62" s="892"/>
      <c r="W62" s="892"/>
      <c r="X62" s="892"/>
      <c r="Y62" s="892"/>
      <c r="Z62" s="892"/>
      <c r="AA62" s="892"/>
      <c r="AB62" s="892"/>
      <c r="AC62" s="892"/>
      <c r="AD62" s="892"/>
      <c r="AE62" s="892"/>
      <c r="AF62" s="892"/>
      <c r="AG62" s="892"/>
      <c r="AH62" s="892"/>
      <c r="AI62" s="892"/>
      <c r="AJ62" s="892"/>
      <c r="AK62" s="893"/>
      <c r="AL62" s="894" t="s">
        <v>97</v>
      </c>
      <c r="AM62" s="895"/>
      <c r="AN62" s="895"/>
      <c r="AO62" s="895"/>
      <c r="AP62" s="895"/>
      <c r="AQ62" s="895"/>
      <c r="AR62" s="895"/>
      <c r="AS62" s="896"/>
      <c r="AT62" s="331" t="s">
        <v>98</v>
      </c>
      <c r="AU62" s="332"/>
      <c r="AV62" s="332"/>
      <c r="AW62" s="332"/>
      <c r="AX62" s="332"/>
      <c r="AY62" s="332"/>
      <c r="AZ62" s="332"/>
      <c r="BA62" s="332"/>
      <c r="BB62" s="332"/>
      <c r="BC62" s="332"/>
      <c r="BD62" s="333"/>
      <c r="BE62" s="897" t="s">
        <v>164</v>
      </c>
      <c r="BF62" s="898"/>
      <c r="BG62" s="898"/>
      <c r="BH62" s="898"/>
      <c r="BI62" s="898"/>
      <c r="BJ62" s="898"/>
      <c r="BK62" s="898"/>
      <c r="BL62" s="898"/>
      <c r="BM62" s="899"/>
      <c r="BN62" s="53"/>
      <c r="BO62" s="53"/>
      <c r="BP62" s="1460" t="s">
        <v>705</v>
      </c>
      <c r="BQ62" s="892" t="s">
        <v>163</v>
      </c>
      <c r="BR62" s="892"/>
      <c r="BS62" s="892"/>
      <c r="BT62" s="892"/>
      <c r="BU62" s="892"/>
      <c r="BV62" s="892"/>
      <c r="BW62" s="892"/>
      <c r="BX62" s="892"/>
      <c r="BY62" s="892"/>
      <c r="BZ62" s="892"/>
      <c r="CA62" s="892"/>
      <c r="CB62" s="892"/>
      <c r="CC62" s="892"/>
      <c r="CD62" s="892"/>
      <c r="CE62" s="892"/>
      <c r="CF62" s="892"/>
      <c r="CG62" s="892"/>
      <c r="CH62" s="892"/>
      <c r="CI62" s="892"/>
      <c r="CJ62" s="892"/>
      <c r="CK62" s="892"/>
      <c r="CL62" s="892"/>
      <c r="CM62" s="892"/>
      <c r="CN62" s="892"/>
      <c r="CO62" s="892"/>
      <c r="CP62" s="892"/>
      <c r="CQ62" s="892"/>
      <c r="CR62" s="892"/>
      <c r="CS62" s="892"/>
      <c r="CT62" s="892"/>
      <c r="CU62" s="892"/>
      <c r="CV62" s="892"/>
      <c r="CW62" s="892"/>
      <c r="CX62" s="892"/>
      <c r="CY62" s="892"/>
      <c r="CZ62" s="893"/>
      <c r="DA62" s="894" t="s">
        <v>97</v>
      </c>
      <c r="DB62" s="895"/>
      <c r="DC62" s="895"/>
      <c r="DD62" s="895"/>
      <c r="DE62" s="895"/>
      <c r="DF62" s="895"/>
      <c r="DG62" s="895"/>
      <c r="DH62" s="896"/>
      <c r="DI62" s="331" t="s">
        <v>98</v>
      </c>
      <c r="DJ62" s="332"/>
      <c r="DK62" s="332"/>
      <c r="DL62" s="332"/>
      <c r="DM62" s="332"/>
      <c r="DN62" s="332"/>
      <c r="DO62" s="332"/>
      <c r="DP62" s="332"/>
      <c r="DQ62" s="332"/>
      <c r="DR62" s="332"/>
      <c r="DS62" s="333"/>
      <c r="DT62" s="897" t="s">
        <v>163</v>
      </c>
      <c r="DU62" s="898"/>
      <c r="DV62" s="898"/>
      <c r="DW62" s="898"/>
      <c r="DX62" s="898"/>
      <c r="DY62" s="898"/>
      <c r="DZ62" s="898"/>
      <c r="EA62" s="898"/>
      <c r="EB62" s="899"/>
    </row>
    <row r="63" spans="1:132" ht="39.75" customHeight="1">
      <c r="A63" s="1460"/>
      <c r="B63" s="1419"/>
      <c r="C63" s="1419"/>
      <c r="D63" s="901"/>
      <c r="E63" s="901"/>
      <c r="F63" s="901"/>
      <c r="G63" s="901"/>
      <c r="H63" s="901"/>
      <c r="I63" s="901"/>
      <c r="J63" s="901"/>
      <c r="K63" s="901"/>
      <c r="L63" s="901"/>
      <c r="M63" s="901"/>
      <c r="N63" s="901"/>
      <c r="O63" s="901"/>
      <c r="P63" s="901"/>
      <c r="Q63" s="901"/>
      <c r="R63" s="901"/>
      <c r="S63" s="901"/>
      <c r="T63" s="901"/>
      <c r="U63" s="901"/>
      <c r="V63" s="901"/>
      <c r="W63" s="901"/>
      <c r="X63" s="901"/>
      <c r="Y63" s="901"/>
      <c r="Z63" s="901"/>
      <c r="AA63" s="901"/>
      <c r="AB63" s="901"/>
      <c r="AC63" s="901"/>
      <c r="AD63" s="901"/>
      <c r="AE63" s="901"/>
      <c r="AF63" s="901"/>
      <c r="AG63" s="901"/>
      <c r="AH63" s="901"/>
      <c r="AI63" s="901"/>
      <c r="AJ63" s="901"/>
      <c r="AK63" s="903"/>
      <c r="AL63" s="1420"/>
      <c r="AM63" s="1421"/>
      <c r="AN63" s="1421"/>
      <c r="AO63" s="1421"/>
      <c r="AP63" s="1421"/>
      <c r="AQ63" s="1421"/>
      <c r="AR63" s="1421"/>
      <c r="AS63" s="1422"/>
      <c r="AT63" s="334"/>
      <c r="AU63" s="335"/>
      <c r="AV63" s="335"/>
      <c r="AW63" s="335"/>
      <c r="AX63" s="335"/>
      <c r="AY63" s="335"/>
      <c r="AZ63" s="335"/>
      <c r="BA63" s="335"/>
      <c r="BB63" s="335"/>
      <c r="BC63" s="335"/>
      <c r="BD63" s="336"/>
      <c r="BE63" s="334"/>
      <c r="BF63" s="335"/>
      <c r="BG63" s="335"/>
      <c r="BH63" s="335"/>
      <c r="BI63" s="335"/>
      <c r="BJ63" s="335"/>
      <c r="BK63" s="335"/>
      <c r="BL63" s="335"/>
      <c r="BM63" s="336"/>
      <c r="BN63" s="55"/>
      <c r="BO63" s="55"/>
      <c r="BP63" s="1460"/>
      <c r="BQ63" s="1419"/>
      <c r="BR63" s="1419"/>
      <c r="BS63" s="901"/>
      <c r="BT63" s="901"/>
      <c r="BU63" s="901"/>
      <c r="BV63" s="901"/>
      <c r="BW63" s="901"/>
      <c r="BX63" s="901"/>
      <c r="BY63" s="901"/>
      <c r="BZ63" s="901"/>
      <c r="CA63" s="901"/>
      <c r="CB63" s="901"/>
      <c r="CC63" s="901"/>
      <c r="CD63" s="901"/>
      <c r="CE63" s="901"/>
      <c r="CF63" s="901"/>
      <c r="CG63" s="901"/>
      <c r="CH63" s="901"/>
      <c r="CI63" s="901"/>
      <c r="CJ63" s="901"/>
      <c r="CK63" s="901"/>
      <c r="CL63" s="901"/>
      <c r="CM63" s="901"/>
      <c r="CN63" s="901"/>
      <c r="CO63" s="901"/>
      <c r="CP63" s="901"/>
      <c r="CQ63" s="901"/>
      <c r="CR63" s="901"/>
      <c r="CS63" s="901"/>
      <c r="CT63" s="901"/>
      <c r="CU63" s="901"/>
      <c r="CV63" s="901"/>
      <c r="CW63" s="901"/>
      <c r="CX63" s="901"/>
      <c r="CY63" s="901"/>
      <c r="CZ63" s="903"/>
      <c r="DA63" s="1420"/>
      <c r="DB63" s="1421"/>
      <c r="DC63" s="1421"/>
      <c r="DD63" s="1421"/>
      <c r="DE63" s="1421"/>
      <c r="DF63" s="1421"/>
      <c r="DG63" s="1421"/>
      <c r="DH63" s="1422"/>
      <c r="DI63" s="334"/>
      <c r="DJ63" s="335"/>
      <c r="DK63" s="335"/>
      <c r="DL63" s="335"/>
      <c r="DM63" s="335"/>
      <c r="DN63" s="335"/>
      <c r="DO63" s="335"/>
      <c r="DP63" s="335"/>
      <c r="DQ63" s="335"/>
      <c r="DR63" s="335"/>
      <c r="DS63" s="336"/>
      <c r="DT63" s="334"/>
      <c r="DU63" s="335"/>
      <c r="DV63" s="335"/>
      <c r="DW63" s="335"/>
      <c r="DX63" s="335"/>
      <c r="DY63" s="335"/>
      <c r="DZ63" s="335"/>
      <c r="EA63" s="335"/>
      <c r="EB63" s="336"/>
    </row>
    <row r="64" spans="1:132" ht="24" customHeight="1">
      <c r="A64" s="55"/>
      <c r="B64" s="1209" t="s">
        <v>150</v>
      </c>
      <c r="C64" s="1210"/>
      <c r="D64" s="1210"/>
      <c r="E64" s="1211"/>
      <c r="F64" s="1218" t="s">
        <v>51</v>
      </c>
      <c r="G64" s="1219"/>
      <c r="H64" s="1196" t="str">
        <f>IF(ライセンス2!$D$8="ok",data2!$K$2,"SAMPLE")</f>
        <v>SAMPLE</v>
      </c>
      <c r="I64" s="1197"/>
      <c r="J64" s="1197"/>
      <c r="K64" s="1197"/>
      <c r="L64" s="1197"/>
      <c r="M64" s="1197"/>
      <c r="N64" s="1197"/>
      <c r="O64" s="1197"/>
      <c r="P64" s="1197"/>
      <c r="Q64" s="1197"/>
      <c r="R64" s="1197"/>
      <c r="S64" s="1197"/>
      <c r="T64" s="1197"/>
      <c r="U64" s="1197"/>
      <c r="V64" s="1197"/>
      <c r="W64" s="1197"/>
      <c r="X64" s="1197"/>
      <c r="Y64" s="1197"/>
      <c r="Z64" s="1197"/>
      <c r="AA64" s="1197"/>
      <c r="AB64" s="1197"/>
      <c r="AC64" s="1197"/>
      <c r="AD64" s="1197"/>
      <c r="AE64" s="1197"/>
      <c r="AF64" s="1197"/>
      <c r="AG64" s="1197"/>
      <c r="AH64" s="1197"/>
      <c r="AI64" s="1197"/>
      <c r="AJ64" s="1197"/>
      <c r="AK64" s="1197"/>
      <c r="AL64" s="1224"/>
      <c r="AM64" s="1227" t="s">
        <v>52</v>
      </c>
      <c r="AN64" s="1228"/>
      <c r="AO64" s="1233" t="s">
        <v>65</v>
      </c>
      <c r="AP64" s="1234"/>
      <c r="AQ64" s="1234"/>
      <c r="AR64" s="1234"/>
      <c r="AS64" s="1234"/>
      <c r="AT64" s="1234"/>
      <c r="AU64" s="1234"/>
      <c r="AV64" s="1184">
        <f>data2!$H$2</f>
        <v>0</v>
      </c>
      <c r="AW64" s="1184"/>
      <c r="AX64" s="1184"/>
      <c r="AY64" s="1184"/>
      <c r="AZ64" s="1184"/>
      <c r="BA64" s="1184"/>
      <c r="BB64" s="1184"/>
      <c r="BC64" s="1184"/>
      <c r="BD64" s="1184"/>
      <c r="BE64" s="1184"/>
      <c r="BF64" s="1184"/>
      <c r="BG64" s="1184"/>
      <c r="BH64" s="1184"/>
      <c r="BI64" s="1184"/>
      <c r="BJ64" s="1184"/>
      <c r="BK64" s="1184"/>
      <c r="BL64" s="1184"/>
      <c r="BM64" s="1185"/>
      <c r="BN64" s="53"/>
      <c r="BO64" s="53"/>
      <c r="BP64" s="468"/>
      <c r="BQ64" s="1209" t="s">
        <v>150</v>
      </c>
      <c r="BR64" s="1210"/>
      <c r="BS64" s="1210"/>
      <c r="BT64" s="1211"/>
      <c r="BU64" s="1218" t="s">
        <v>51</v>
      </c>
      <c r="BV64" s="1219"/>
      <c r="BW64" s="1196" t="str">
        <f>IF(ライセンス2!$D$8="ok",data2!$K$2,"SAMPLE")</f>
        <v>SAMPLE</v>
      </c>
      <c r="BX64" s="1197"/>
      <c r="BY64" s="1197"/>
      <c r="BZ64" s="1197"/>
      <c r="CA64" s="1197"/>
      <c r="CB64" s="1197"/>
      <c r="CC64" s="1197"/>
      <c r="CD64" s="1197"/>
      <c r="CE64" s="1197"/>
      <c r="CF64" s="1197"/>
      <c r="CG64" s="1197"/>
      <c r="CH64" s="1197"/>
      <c r="CI64" s="1197"/>
      <c r="CJ64" s="1197"/>
      <c r="CK64" s="1197"/>
      <c r="CL64" s="1197"/>
      <c r="CM64" s="1197"/>
      <c r="CN64" s="1197"/>
      <c r="CO64" s="1197"/>
      <c r="CP64" s="1197"/>
      <c r="CQ64" s="1197"/>
      <c r="CR64" s="1197"/>
      <c r="CS64" s="1197"/>
      <c r="CT64" s="1197"/>
      <c r="CU64" s="1197"/>
      <c r="CV64" s="1197"/>
      <c r="CW64" s="1197"/>
      <c r="CX64" s="1197"/>
      <c r="CY64" s="1197"/>
      <c r="CZ64" s="1197"/>
      <c r="DA64" s="1224"/>
      <c r="DB64" s="1227" t="s">
        <v>52</v>
      </c>
      <c r="DC64" s="1228"/>
      <c r="DD64" s="1233" t="s">
        <v>65</v>
      </c>
      <c r="DE64" s="1234"/>
      <c r="DF64" s="1234"/>
      <c r="DG64" s="1234"/>
      <c r="DH64" s="1234"/>
      <c r="DI64" s="1234"/>
      <c r="DJ64" s="1234"/>
      <c r="DK64" s="1184">
        <f>data2!$H$2</f>
        <v>0</v>
      </c>
      <c r="DL64" s="1184"/>
      <c r="DM64" s="1184"/>
      <c r="DN64" s="1184"/>
      <c r="DO64" s="1184"/>
      <c r="DP64" s="1184"/>
      <c r="DQ64" s="1184"/>
      <c r="DR64" s="1184"/>
      <c r="DS64" s="1184"/>
      <c r="DT64" s="1184"/>
      <c r="DU64" s="1184"/>
      <c r="DV64" s="1184"/>
      <c r="DW64" s="1184"/>
      <c r="DX64" s="1184"/>
      <c r="DY64" s="1184"/>
      <c r="DZ64" s="1184"/>
      <c r="EA64" s="1184"/>
      <c r="EB64" s="1185"/>
    </row>
    <row r="65" spans="1:132" ht="35.25" customHeight="1">
      <c r="A65" s="1459" t="s">
        <v>175</v>
      </c>
      <c r="B65" s="1212"/>
      <c r="C65" s="1213"/>
      <c r="D65" s="1213"/>
      <c r="E65" s="1214"/>
      <c r="F65" s="1220"/>
      <c r="G65" s="1221"/>
      <c r="H65" s="736"/>
      <c r="I65" s="737"/>
      <c r="J65" s="737"/>
      <c r="K65" s="737"/>
      <c r="L65" s="737"/>
      <c r="M65" s="737"/>
      <c r="N65" s="737"/>
      <c r="O65" s="737"/>
      <c r="P65" s="737"/>
      <c r="Q65" s="737"/>
      <c r="R65" s="737"/>
      <c r="S65" s="737"/>
      <c r="T65" s="737"/>
      <c r="U65" s="737"/>
      <c r="V65" s="737"/>
      <c r="W65" s="737"/>
      <c r="X65" s="737"/>
      <c r="Y65" s="737"/>
      <c r="Z65" s="737"/>
      <c r="AA65" s="737"/>
      <c r="AB65" s="737"/>
      <c r="AC65" s="737"/>
      <c r="AD65" s="737"/>
      <c r="AE65" s="737"/>
      <c r="AF65" s="737"/>
      <c r="AG65" s="737"/>
      <c r="AH65" s="737"/>
      <c r="AI65" s="737"/>
      <c r="AJ65" s="737"/>
      <c r="AK65" s="737"/>
      <c r="AL65" s="1225"/>
      <c r="AM65" s="1229"/>
      <c r="AN65" s="1230"/>
      <c r="AO65" s="1233" t="s">
        <v>114</v>
      </c>
      <c r="AP65" s="1234"/>
      <c r="AQ65" s="1234"/>
      <c r="AR65" s="1234"/>
      <c r="AS65" s="1234"/>
      <c r="AT65" s="1234"/>
      <c r="AU65" s="1235"/>
      <c r="AV65" s="1236" t="str">
        <f>DBCS(data2!$L$2)</f>
        <v/>
      </c>
      <c r="AW65" s="1237"/>
      <c r="AX65" s="1237"/>
      <c r="AY65" s="1237"/>
      <c r="AZ65" s="1237"/>
      <c r="BA65" s="1237"/>
      <c r="BB65" s="1093" t="str">
        <f>DBCS(data2!$M$2)</f>
        <v/>
      </c>
      <c r="BC65" s="1093"/>
      <c r="BD65" s="1093"/>
      <c r="BE65" s="1093"/>
      <c r="BF65" s="1093"/>
      <c r="BG65" s="1093"/>
      <c r="BH65" s="1093" t="str">
        <f>DBCS(data2!$N$2)</f>
        <v/>
      </c>
      <c r="BI65" s="1093"/>
      <c r="BJ65" s="1093"/>
      <c r="BK65" s="1093"/>
      <c r="BL65" s="1093"/>
      <c r="BM65" s="1094"/>
      <c r="BN65" s="53"/>
      <c r="BO65" s="53"/>
      <c r="BP65" s="1459" t="s">
        <v>175</v>
      </c>
      <c r="BQ65" s="1212"/>
      <c r="BR65" s="1213"/>
      <c r="BS65" s="1213"/>
      <c r="BT65" s="1214"/>
      <c r="BU65" s="1220"/>
      <c r="BV65" s="1221"/>
      <c r="BW65" s="736"/>
      <c r="BX65" s="737"/>
      <c r="BY65" s="737"/>
      <c r="BZ65" s="737"/>
      <c r="CA65" s="737"/>
      <c r="CB65" s="737"/>
      <c r="CC65" s="737"/>
      <c r="CD65" s="737"/>
      <c r="CE65" s="737"/>
      <c r="CF65" s="737"/>
      <c r="CG65" s="737"/>
      <c r="CH65" s="737"/>
      <c r="CI65" s="737"/>
      <c r="CJ65" s="737"/>
      <c r="CK65" s="737"/>
      <c r="CL65" s="737"/>
      <c r="CM65" s="737"/>
      <c r="CN65" s="737"/>
      <c r="CO65" s="737"/>
      <c r="CP65" s="737"/>
      <c r="CQ65" s="737"/>
      <c r="CR65" s="737"/>
      <c r="CS65" s="737"/>
      <c r="CT65" s="737"/>
      <c r="CU65" s="737"/>
      <c r="CV65" s="737"/>
      <c r="CW65" s="737"/>
      <c r="CX65" s="737"/>
      <c r="CY65" s="737"/>
      <c r="CZ65" s="737"/>
      <c r="DA65" s="1225"/>
      <c r="DB65" s="1229"/>
      <c r="DC65" s="1230"/>
      <c r="DD65" s="1233" t="s">
        <v>114</v>
      </c>
      <c r="DE65" s="1234"/>
      <c r="DF65" s="1234"/>
      <c r="DG65" s="1234"/>
      <c r="DH65" s="1234"/>
      <c r="DI65" s="1234"/>
      <c r="DJ65" s="1235"/>
      <c r="DK65" s="1236" t="str">
        <f>DBCS(data2!$L$2)</f>
        <v/>
      </c>
      <c r="DL65" s="1237"/>
      <c r="DM65" s="1237"/>
      <c r="DN65" s="1237"/>
      <c r="DO65" s="1237"/>
      <c r="DP65" s="1237"/>
      <c r="DQ65" s="1093" t="str">
        <f>DBCS(data2!$M$2)</f>
        <v/>
      </c>
      <c r="DR65" s="1093"/>
      <c r="DS65" s="1093"/>
      <c r="DT65" s="1093"/>
      <c r="DU65" s="1093"/>
      <c r="DV65" s="1093"/>
      <c r="DW65" s="1093" t="str">
        <f>DBCS(data2!$N$2)</f>
        <v/>
      </c>
      <c r="DX65" s="1093"/>
      <c r="DY65" s="1093"/>
      <c r="DZ65" s="1093"/>
      <c r="EA65" s="1093"/>
      <c r="EB65" s="1094"/>
    </row>
    <row r="66" spans="1:132" ht="29.25" customHeight="1">
      <c r="A66" s="1459"/>
      <c r="B66" s="1212"/>
      <c r="C66" s="1213"/>
      <c r="D66" s="1213"/>
      <c r="E66" s="1214"/>
      <c r="F66" s="1220"/>
      <c r="G66" s="1221"/>
      <c r="H66" s="736"/>
      <c r="I66" s="737"/>
      <c r="J66" s="737"/>
      <c r="K66" s="737"/>
      <c r="L66" s="737"/>
      <c r="M66" s="737"/>
      <c r="N66" s="737"/>
      <c r="O66" s="737"/>
      <c r="P66" s="737"/>
      <c r="Q66" s="737"/>
      <c r="R66" s="737"/>
      <c r="S66" s="737"/>
      <c r="T66" s="737"/>
      <c r="U66" s="737"/>
      <c r="V66" s="737"/>
      <c r="W66" s="737"/>
      <c r="X66" s="737"/>
      <c r="Y66" s="737"/>
      <c r="Z66" s="737"/>
      <c r="AA66" s="737"/>
      <c r="AB66" s="737"/>
      <c r="AC66" s="737"/>
      <c r="AD66" s="737"/>
      <c r="AE66" s="737"/>
      <c r="AF66" s="737"/>
      <c r="AG66" s="737"/>
      <c r="AH66" s="737"/>
      <c r="AI66" s="737"/>
      <c r="AJ66" s="737"/>
      <c r="AK66" s="737"/>
      <c r="AL66" s="1225"/>
      <c r="AM66" s="1229"/>
      <c r="AN66" s="1230"/>
      <c r="AO66" s="1233" t="s">
        <v>154</v>
      </c>
      <c r="AP66" s="1234"/>
      <c r="AQ66" s="1234"/>
      <c r="AR66" s="1234"/>
      <c r="AS66" s="1234"/>
      <c r="AT66" s="1234"/>
      <c r="AU66" s="1234"/>
      <c r="AV66" s="1405">
        <f>data2!$G$2</f>
        <v>0</v>
      </c>
      <c r="AW66" s="1405"/>
      <c r="AX66" s="1405"/>
      <c r="AY66" s="1405"/>
      <c r="AZ66" s="1405"/>
      <c r="BA66" s="1405"/>
      <c r="BB66" s="1405"/>
      <c r="BC66" s="1405"/>
      <c r="BD66" s="1405"/>
      <c r="BE66" s="1405"/>
      <c r="BF66" s="1405"/>
      <c r="BG66" s="1405"/>
      <c r="BH66" s="1405"/>
      <c r="BI66" s="1405"/>
      <c r="BJ66" s="1405"/>
      <c r="BK66" s="1405"/>
      <c r="BL66" s="1405"/>
      <c r="BM66" s="1406"/>
      <c r="BN66" s="53"/>
      <c r="BO66" s="53"/>
      <c r="BP66" s="1459"/>
      <c r="BQ66" s="1212"/>
      <c r="BR66" s="1213"/>
      <c r="BS66" s="1213"/>
      <c r="BT66" s="1214"/>
      <c r="BU66" s="1220"/>
      <c r="BV66" s="1221"/>
      <c r="BW66" s="736"/>
      <c r="BX66" s="737"/>
      <c r="BY66" s="737"/>
      <c r="BZ66" s="737"/>
      <c r="CA66" s="737"/>
      <c r="CB66" s="737"/>
      <c r="CC66" s="737"/>
      <c r="CD66" s="737"/>
      <c r="CE66" s="737"/>
      <c r="CF66" s="737"/>
      <c r="CG66" s="737"/>
      <c r="CH66" s="737"/>
      <c r="CI66" s="737"/>
      <c r="CJ66" s="737"/>
      <c r="CK66" s="737"/>
      <c r="CL66" s="737"/>
      <c r="CM66" s="737"/>
      <c r="CN66" s="737"/>
      <c r="CO66" s="737"/>
      <c r="CP66" s="737"/>
      <c r="CQ66" s="737"/>
      <c r="CR66" s="737"/>
      <c r="CS66" s="737"/>
      <c r="CT66" s="737"/>
      <c r="CU66" s="737"/>
      <c r="CV66" s="737"/>
      <c r="CW66" s="737"/>
      <c r="CX66" s="737"/>
      <c r="CY66" s="737"/>
      <c r="CZ66" s="737"/>
      <c r="DA66" s="1225"/>
      <c r="DB66" s="1229"/>
      <c r="DC66" s="1230"/>
      <c r="DD66" s="1233" t="s">
        <v>154</v>
      </c>
      <c r="DE66" s="1234"/>
      <c r="DF66" s="1234"/>
      <c r="DG66" s="1234"/>
      <c r="DH66" s="1234"/>
      <c r="DI66" s="1234"/>
      <c r="DJ66" s="1234"/>
      <c r="DK66" s="1405">
        <f>data2!$G$2</f>
        <v>0</v>
      </c>
      <c r="DL66" s="1405"/>
      <c r="DM66" s="1405"/>
      <c r="DN66" s="1405"/>
      <c r="DO66" s="1405"/>
      <c r="DP66" s="1405"/>
      <c r="DQ66" s="1405"/>
      <c r="DR66" s="1405"/>
      <c r="DS66" s="1405"/>
      <c r="DT66" s="1405"/>
      <c r="DU66" s="1405"/>
      <c r="DV66" s="1405"/>
      <c r="DW66" s="1405"/>
      <c r="DX66" s="1405"/>
      <c r="DY66" s="1405"/>
      <c r="DZ66" s="1405"/>
      <c r="EA66" s="1405"/>
      <c r="EB66" s="1406"/>
    </row>
    <row r="67" spans="1:132" ht="16.5" customHeight="1">
      <c r="A67" s="1459"/>
      <c r="B67" s="1212"/>
      <c r="C67" s="1213"/>
      <c r="D67" s="1213"/>
      <c r="E67" s="1214"/>
      <c r="F67" s="1220"/>
      <c r="G67" s="1221"/>
      <c r="H67" s="736"/>
      <c r="I67" s="737"/>
      <c r="J67" s="737"/>
      <c r="K67" s="737"/>
      <c r="L67" s="737"/>
      <c r="M67" s="737"/>
      <c r="N67" s="737"/>
      <c r="O67" s="737"/>
      <c r="P67" s="737"/>
      <c r="Q67" s="737"/>
      <c r="R67" s="737"/>
      <c r="S67" s="737"/>
      <c r="T67" s="737"/>
      <c r="U67" s="737"/>
      <c r="V67" s="737"/>
      <c r="W67" s="737"/>
      <c r="X67" s="737"/>
      <c r="Y67" s="737"/>
      <c r="Z67" s="737"/>
      <c r="AA67" s="737"/>
      <c r="AB67" s="737"/>
      <c r="AC67" s="737"/>
      <c r="AD67" s="737"/>
      <c r="AE67" s="737"/>
      <c r="AF67" s="737"/>
      <c r="AG67" s="737"/>
      <c r="AH67" s="737"/>
      <c r="AI67" s="737"/>
      <c r="AJ67" s="737"/>
      <c r="AK67" s="737"/>
      <c r="AL67" s="1225"/>
      <c r="AM67" s="1229"/>
      <c r="AN67" s="1230"/>
      <c r="AO67" s="1407" t="s">
        <v>135</v>
      </c>
      <c r="AP67" s="1408"/>
      <c r="AQ67" s="469" t="s">
        <v>173</v>
      </c>
      <c r="AR67" s="470"/>
      <c r="AS67" s="470"/>
      <c r="AT67" s="470"/>
      <c r="AU67" s="1411">
        <f>data2!$C$2</f>
        <v>0</v>
      </c>
      <c r="AV67" s="1411"/>
      <c r="AW67" s="1411"/>
      <c r="AX67" s="1411"/>
      <c r="AY67" s="1411"/>
      <c r="AZ67" s="1411"/>
      <c r="BA67" s="1411"/>
      <c r="BB67" s="1411"/>
      <c r="BC67" s="1411"/>
      <c r="BD67" s="1412">
        <f>data2!$D$2</f>
        <v>0</v>
      </c>
      <c r="BE67" s="1412"/>
      <c r="BF67" s="1412"/>
      <c r="BG67" s="1412"/>
      <c r="BH67" s="1412"/>
      <c r="BI67" s="1412"/>
      <c r="BJ67" s="1412"/>
      <c r="BK67" s="1412"/>
      <c r="BL67" s="1412"/>
      <c r="BM67" s="1413"/>
      <c r="BN67" s="53"/>
      <c r="BO67" s="53"/>
      <c r="BP67" s="1459"/>
      <c r="BQ67" s="1212"/>
      <c r="BR67" s="1213"/>
      <c r="BS67" s="1213"/>
      <c r="BT67" s="1214"/>
      <c r="BU67" s="1220"/>
      <c r="BV67" s="1221"/>
      <c r="BW67" s="736"/>
      <c r="BX67" s="737"/>
      <c r="BY67" s="737"/>
      <c r="BZ67" s="737"/>
      <c r="CA67" s="737"/>
      <c r="CB67" s="737"/>
      <c r="CC67" s="737"/>
      <c r="CD67" s="737"/>
      <c r="CE67" s="737"/>
      <c r="CF67" s="737"/>
      <c r="CG67" s="737"/>
      <c r="CH67" s="737"/>
      <c r="CI67" s="737"/>
      <c r="CJ67" s="737"/>
      <c r="CK67" s="737"/>
      <c r="CL67" s="737"/>
      <c r="CM67" s="737"/>
      <c r="CN67" s="737"/>
      <c r="CO67" s="737"/>
      <c r="CP67" s="737"/>
      <c r="CQ67" s="737"/>
      <c r="CR67" s="737"/>
      <c r="CS67" s="737"/>
      <c r="CT67" s="737"/>
      <c r="CU67" s="737"/>
      <c r="CV67" s="737"/>
      <c r="CW67" s="737"/>
      <c r="CX67" s="737"/>
      <c r="CY67" s="737"/>
      <c r="CZ67" s="737"/>
      <c r="DA67" s="1225"/>
      <c r="DB67" s="1229"/>
      <c r="DC67" s="1230"/>
      <c r="DD67" s="1407" t="s">
        <v>135</v>
      </c>
      <c r="DE67" s="1408"/>
      <c r="DF67" s="469" t="s">
        <v>136</v>
      </c>
      <c r="DG67" s="470"/>
      <c r="DH67" s="470"/>
      <c r="DI67" s="470"/>
      <c r="DJ67" s="1411">
        <f>data2!$C$2</f>
        <v>0</v>
      </c>
      <c r="DK67" s="1411"/>
      <c r="DL67" s="1411"/>
      <c r="DM67" s="1411"/>
      <c r="DN67" s="1411"/>
      <c r="DO67" s="1411"/>
      <c r="DP67" s="1411"/>
      <c r="DQ67" s="1411"/>
      <c r="DR67" s="1411"/>
      <c r="DS67" s="1412">
        <f>data2!$D$2</f>
        <v>0</v>
      </c>
      <c r="DT67" s="1412"/>
      <c r="DU67" s="1412"/>
      <c r="DV67" s="1412"/>
      <c r="DW67" s="1412"/>
      <c r="DX67" s="1412"/>
      <c r="DY67" s="1412"/>
      <c r="DZ67" s="1412"/>
      <c r="EA67" s="1412"/>
      <c r="EB67" s="1413"/>
    </row>
    <row r="68" spans="1:132" ht="29.25" customHeight="1">
      <c r="A68" s="1459"/>
      <c r="B68" s="1215"/>
      <c r="C68" s="1216"/>
      <c r="D68" s="1216"/>
      <c r="E68" s="1217"/>
      <c r="F68" s="1222"/>
      <c r="G68" s="1223"/>
      <c r="H68" s="738"/>
      <c r="I68" s="739"/>
      <c r="J68" s="739"/>
      <c r="K68" s="739"/>
      <c r="L68" s="739"/>
      <c r="M68" s="739"/>
      <c r="N68" s="739"/>
      <c r="O68" s="739"/>
      <c r="P68" s="739"/>
      <c r="Q68" s="739"/>
      <c r="R68" s="739"/>
      <c r="S68" s="739"/>
      <c r="T68" s="739"/>
      <c r="U68" s="739"/>
      <c r="V68" s="739"/>
      <c r="W68" s="739"/>
      <c r="X68" s="739"/>
      <c r="Y68" s="739"/>
      <c r="Z68" s="739"/>
      <c r="AA68" s="739"/>
      <c r="AB68" s="739"/>
      <c r="AC68" s="739"/>
      <c r="AD68" s="739"/>
      <c r="AE68" s="739"/>
      <c r="AF68" s="739"/>
      <c r="AG68" s="739"/>
      <c r="AH68" s="739"/>
      <c r="AI68" s="739"/>
      <c r="AJ68" s="739"/>
      <c r="AK68" s="739"/>
      <c r="AL68" s="1226"/>
      <c r="AM68" s="1231"/>
      <c r="AN68" s="1232"/>
      <c r="AO68" s="1409"/>
      <c r="AP68" s="1410"/>
      <c r="AQ68" s="471"/>
      <c r="AR68" s="472"/>
      <c r="AS68" s="472"/>
      <c r="AT68" s="1414">
        <f>data2!$E$2</f>
        <v>0</v>
      </c>
      <c r="AU68" s="1414"/>
      <c r="AV68" s="1414"/>
      <c r="AW68" s="1414"/>
      <c r="AX68" s="1414"/>
      <c r="AY68" s="1414"/>
      <c r="AZ68" s="1414"/>
      <c r="BA68" s="1414"/>
      <c r="BB68" s="1414"/>
      <c r="BC68" s="1414"/>
      <c r="BD68" s="1415">
        <f>data2!$F$2</f>
        <v>0</v>
      </c>
      <c r="BE68" s="1415"/>
      <c r="BF68" s="1415"/>
      <c r="BG68" s="1415"/>
      <c r="BH68" s="1415"/>
      <c r="BI68" s="1415"/>
      <c r="BJ68" s="1415"/>
      <c r="BK68" s="1415"/>
      <c r="BL68" s="1415"/>
      <c r="BM68" s="1416"/>
      <c r="BN68" s="53"/>
      <c r="BO68" s="53"/>
      <c r="BP68" s="1459"/>
      <c r="BQ68" s="1215"/>
      <c r="BR68" s="1216"/>
      <c r="BS68" s="1216"/>
      <c r="BT68" s="1217"/>
      <c r="BU68" s="1222"/>
      <c r="BV68" s="1223"/>
      <c r="BW68" s="738"/>
      <c r="BX68" s="739"/>
      <c r="BY68" s="739"/>
      <c r="BZ68" s="739"/>
      <c r="CA68" s="739"/>
      <c r="CB68" s="739"/>
      <c r="CC68" s="739"/>
      <c r="CD68" s="739"/>
      <c r="CE68" s="739"/>
      <c r="CF68" s="739"/>
      <c r="CG68" s="739"/>
      <c r="CH68" s="739"/>
      <c r="CI68" s="739"/>
      <c r="CJ68" s="739"/>
      <c r="CK68" s="739"/>
      <c r="CL68" s="739"/>
      <c r="CM68" s="739"/>
      <c r="CN68" s="739"/>
      <c r="CO68" s="739"/>
      <c r="CP68" s="739"/>
      <c r="CQ68" s="739"/>
      <c r="CR68" s="739"/>
      <c r="CS68" s="739"/>
      <c r="CT68" s="739"/>
      <c r="CU68" s="739"/>
      <c r="CV68" s="739"/>
      <c r="CW68" s="739"/>
      <c r="CX68" s="739"/>
      <c r="CY68" s="739"/>
      <c r="CZ68" s="739"/>
      <c r="DA68" s="1226"/>
      <c r="DB68" s="1231"/>
      <c r="DC68" s="1232"/>
      <c r="DD68" s="1409"/>
      <c r="DE68" s="1410"/>
      <c r="DF68" s="471"/>
      <c r="DG68" s="472"/>
      <c r="DH68" s="472"/>
      <c r="DI68" s="1414">
        <f>data2!$E$2</f>
        <v>0</v>
      </c>
      <c r="DJ68" s="1414"/>
      <c r="DK68" s="1414"/>
      <c r="DL68" s="1414"/>
      <c r="DM68" s="1414"/>
      <c r="DN68" s="1414"/>
      <c r="DO68" s="1414"/>
      <c r="DP68" s="1414"/>
      <c r="DQ68" s="1414"/>
      <c r="DR68" s="1414"/>
      <c r="DS68" s="1415">
        <f>data2!$F$2</f>
        <v>0</v>
      </c>
      <c r="DT68" s="1415"/>
      <c r="DU68" s="1415"/>
      <c r="DV68" s="1415"/>
      <c r="DW68" s="1415"/>
      <c r="DX68" s="1415"/>
      <c r="DY68" s="1415"/>
      <c r="DZ68" s="1415"/>
      <c r="EA68" s="1415"/>
      <c r="EB68" s="1416"/>
    </row>
    <row r="69" spans="1:132" ht="24" customHeight="1">
      <c r="A69" s="1459"/>
      <c r="B69" s="1238" t="s">
        <v>165</v>
      </c>
      <c r="C69" s="1238"/>
      <c r="D69" s="1238"/>
      <c r="E69" s="1238"/>
      <c r="F69" s="1238"/>
      <c r="G69" s="1238"/>
      <c r="H69" s="1238"/>
      <c r="I69" s="1238"/>
      <c r="J69" s="1238"/>
      <c r="K69" s="1238"/>
      <c r="L69" s="1238"/>
      <c r="M69" s="1238"/>
      <c r="N69" s="1238" t="s">
        <v>166</v>
      </c>
      <c r="O69" s="1238"/>
      <c r="P69" s="1238"/>
      <c r="Q69" s="1238"/>
      <c r="R69" s="1238"/>
      <c r="S69" s="1238"/>
      <c r="T69" s="1238"/>
      <c r="U69" s="1238"/>
      <c r="V69" s="1238"/>
      <c r="W69" s="1238"/>
      <c r="X69" s="1238"/>
      <c r="Y69" s="1238"/>
      <c r="Z69" s="1238"/>
      <c r="AA69" s="1238" t="s">
        <v>167</v>
      </c>
      <c r="AB69" s="1238"/>
      <c r="AC69" s="1238"/>
      <c r="AD69" s="1238"/>
      <c r="AE69" s="1238"/>
      <c r="AF69" s="1238"/>
      <c r="AG69" s="1238"/>
      <c r="AH69" s="1238"/>
      <c r="AI69" s="1238"/>
      <c r="AJ69" s="1238"/>
      <c r="AK69" s="1238"/>
      <c r="AL69" s="1238"/>
      <c r="AM69" s="1238"/>
      <c r="AN69" s="1238" t="s">
        <v>53</v>
      </c>
      <c r="AO69" s="1238"/>
      <c r="AP69" s="1238"/>
      <c r="AQ69" s="1238"/>
      <c r="AR69" s="1238"/>
      <c r="AS69" s="1238"/>
      <c r="AT69" s="1238"/>
      <c r="AU69" s="1238"/>
      <c r="AV69" s="1238"/>
      <c r="AW69" s="1238"/>
      <c r="AX69" s="1238"/>
      <c r="AY69" s="1238"/>
      <c r="AZ69" s="1238"/>
      <c r="BA69" s="1238" t="s">
        <v>168</v>
      </c>
      <c r="BB69" s="1238"/>
      <c r="BC69" s="1238"/>
      <c r="BD69" s="1238"/>
      <c r="BE69" s="1238"/>
      <c r="BF69" s="1238"/>
      <c r="BG69" s="1238"/>
      <c r="BH69" s="1238"/>
      <c r="BI69" s="1238"/>
      <c r="BJ69" s="1238"/>
      <c r="BK69" s="1238"/>
      <c r="BL69" s="1238"/>
      <c r="BM69" s="1238"/>
      <c r="BN69" s="473"/>
      <c r="BO69" s="473"/>
      <c r="BP69" s="1459"/>
      <c r="BQ69" s="1238" t="s">
        <v>93</v>
      </c>
      <c r="BR69" s="1238"/>
      <c r="BS69" s="1238"/>
      <c r="BT69" s="1238"/>
      <c r="BU69" s="1238"/>
      <c r="BV69" s="1238"/>
      <c r="BW69" s="1238"/>
      <c r="BX69" s="1238"/>
      <c r="BY69" s="1238"/>
      <c r="BZ69" s="1238"/>
      <c r="CA69" s="1238"/>
      <c r="CB69" s="1238"/>
      <c r="CC69" s="1238" t="s">
        <v>94</v>
      </c>
      <c r="CD69" s="1238"/>
      <c r="CE69" s="1238"/>
      <c r="CF69" s="1238"/>
      <c r="CG69" s="1238"/>
      <c r="CH69" s="1238"/>
      <c r="CI69" s="1238"/>
      <c r="CJ69" s="1238"/>
      <c r="CK69" s="1238"/>
      <c r="CL69" s="1238"/>
      <c r="CM69" s="1238"/>
      <c r="CN69" s="1238"/>
      <c r="CO69" s="1238"/>
      <c r="CP69" s="1238" t="s">
        <v>95</v>
      </c>
      <c r="CQ69" s="1238"/>
      <c r="CR69" s="1238"/>
      <c r="CS69" s="1238"/>
      <c r="CT69" s="1238"/>
      <c r="CU69" s="1238"/>
      <c r="CV69" s="1238"/>
      <c r="CW69" s="1238"/>
      <c r="CX69" s="1238"/>
      <c r="CY69" s="1238"/>
      <c r="CZ69" s="1238"/>
      <c r="DA69" s="1238"/>
      <c r="DB69" s="1238"/>
      <c r="DC69" s="1238" t="s">
        <v>53</v>
      </c>
      <c r="DD69" s="1238"/>
      <c r="DE69" s="1238"/>
      <c r="DF69" s="1238"/>
      <c r="DG69" s="1238"/>
      <c r="DH69" s="1238"/>
      <c r="DI69" s="1238"/>
      <c r="DJ69" s="1238"/>
      <c r="DK69" s="1238"/>
      <c r="DL69" s="1238"/>
      <c r="DM69" s="1238"/>
      <c r="DN69" s="1238"/>
      <c r="DO69" s="1238"/>
      <c r="DP69" s="1238" t="s">
        <v>96</v>
      </c>
      <c r="DQ69" s="1238"/>
      <c r="DR69" s="1238"/>
      <c r="DS69" s="1238"/>
      <c r="DT69" s="1238"/>
      <c r="DU69" s="1238"/>
      <c r="DV69" s="1238"/>
      <c r="DW69" s="1238"/>
      <c r="DX69" s="1238"/>
      <c r="DY69" s="1238"/>
      <c r="DZ69" s="1238"/>
      <c r="EA69" s="1238"/>
      <c r="EB69" s="1238"/>
    </row>
    <row r="70" spans="1:132" ht="19.5" customHeight="1">
      <c r="A70" s="1459"/>
      <c r="B70" s="1169" t="str">
        <f>data2!$R$2</f>
        <v>給料</v>
      </c>
      <c r="C70" s="1170"/>
      <c r="D70" s="1170"/>
      <c r="E70" s="1170"/>
      <c r="F70" s="1170"/>
      <c r="G70" s="1170"/>
      <c r="H70" s="1170"/>
      <c r="I70" s="1170"/>
      <c r="J70" s="1170"/>
      <c r="K70" s="1170"/>
      <c r="L70" s="1170"/>
      <c r="M70" s="1171"/>
      <c r="N70" s="474" t="s">
        <v>54</v>
      </c>
      <c r="O70" s="475"/>
      <c r="P70" s="475"/>
      <c r="Q70" s="475"/>
      <c r="R70" s="475"/>
      <c r="S70" s="475"/>
      <c r="T70" s="475"/>
      <c r="U70" s="475"/>
      <c r="V70" s="475"/>
      <c r="W70" s="475"/>
      <c r="X70" s="475"/>
      <c r="Y70" s="475"/>
      <c r="Z70" s="476" t="s">
        <v>0</v>
      </c>
      <c r="AA70" s="477"/>
      <c r="AB70" s="475"/>
      <c r="AC70" s="475"/>
      <c r="AD70" s="475"/>
      <c r="AE70" s="475"/>
      <c r="AF70" s="475"/>
      <c r="AG70" s="475"/>
      <c r="AH70" s="475"/>
      <c r="AI70" s="475"/>
      <c r="AJ70" s="475"/>
      <c r="AK70" s="475"/>
      <c r="AL70" s="475"/>
      <c r="AM70" s="476" t="s">
        <v>0</v>
      </c>
      <c r="AN70" s="478"/>
      <c r="AO70" s="479"/>
      <c r="AP70" s="479"/>
      <c r="AQ70" s="479"/>
      <c r="AR70" s="479"/>
      <c r="AS70" s="479"/>
      <c r="AT70" s="479"/>
      <c r="AU70" s="479"/>
      <c r="AV70" s="479"/>
      <c r="AW70" s="479"/>
      <c r="AX70" s="479"/>
      <c r="AY70" s="479"/>
      <c r="AZ70" s="476" t="s">
        <v>0</v>
      </c>
      <c r="BA70" s="474" t="s">
        <v>54</v>
      </c>
      <c r="BB70" s="479"/>
      <c r="BC70" s="479"/>
      <c r="BD70" s="479"/>
      <c r="BE70" s="479"/>
      <c r="BF70" s="479"/>
      <c r="BG70" s="479"/>
      <c r="BH70" s="479"/>
      <c r="BI70" s="479"/>
      <c r="BJ70" s="479"/>
      <c r="BK70" s="479"/>
      <c r="BL70" s="479"/>
      <c r="BM70" s="476" t="s">
        <v>0</v>
      </c>
      <c r="BN70" s="480"/>
      <c r="BO70" s="480"/>
      <c r="BP70" s="1459"/>
      <c r="BQ70" s="1169" t="str">
        <f>data2!$R$2</f>
        <v>給料</v>
      </c>
      <c r="BR70" s="1170"/>
      <c r="BS70" s="1170"/>
      <c r="BT70" s="1170"/>
      <c r="BU70" s="1170"/>
      <c r="BV70" s="1170"/>
      <c r="BW70" s="1170"/>
      <c r="BX70" s="1170"/>
      <c r="BY70" s="1170"/>
      <c r="BZ70" s="1170"/>
      <c r="CA70" s="1170"/>
      <c r="CB70" s="1171"/>
      <c r="CC70" s="474" t="s">
        <v>54</v>
      </c>
      <c r="CD70" s="475"/>
      <c r="CE70" s="475"/>
      <c r="CF70" s="475"/>
      <c r="CG70" s="475"/>
      <c r="CH70" s="475"/>
      <c r="CI70" s="475"/>
      <c r="CJ70" s="475"/>
      <c r="CK70" s="475"/>
      <c r="CL70" s="475"/>
      <c r="CM70" s="475"/>
      <c r="CN70" s="475"/>
      <c r="CO70" s="476" t="s">
        <v>0</v>
      </c>
      <c r="CP70" s="477"/>
      <c r="CQ70" s="475"/>
      <c r="CR70" s="475"/>
      <c r="CS70" s="475"/>
      <c r="CT70" s="475"/>
      <c r="CU70" s="475"/>
      <c r="CV70" s="475"/>
      <c r="CW70" s="475"/>
      <c r="CX70" s="475"/>
      <c r="CY70" s="475"/>
      <c r="CZ70" s="475"/>
      <c r="DA70" s="475"/>
      <c r="DB70" s="476" t="s">
        <v>0</v>
      </c>
      <c r="DC70" s="478"/>
      <c r="DD70" s="479"/>
      <c r="DE70" s="479"/>
      <c r="DF70" s="479"/>
      <c r="DG70" s="479"/>
      <c r="DH70" s="479"/>
      <c r="DI70" s="479"/>
      <c r="DJ70" s="479"/>
      <c r="DK70" s="479"/>
      <c r="DL70" s="479"/>
      <c r="DM70" s="479"/>
      <c r="DN70" s="479"/>
      <c r="DO70" s="476" t="s">
        <v>0</v>
      </c>
      <c r="DP70" s="474" t="s">
        <v>54</v>
      </c>
      <c r="DQ70" s="479"/>
      <c r="DR70" s="479"/>
      <c r="DS70" s="479"/>
      <c r="DT70" s="479"/>
      <c r="DU70" s="479"/>
      <c r="DV70" s="479"/>
      <c r="DW70" s="479"/>
      <c r="DX70" s="479"/>
      <c r="DY70" s="479"/>
      <c r="DZ70" s="479"/>
      <c r="EA70" s="479"/>
      <c r="EB70" s="476" t="s">
        <v>0</v>
      </c>
    </row>
    <row r="71" spans="1:132" ht="28.5" customHeight="1">
      <c r="A71" s="1459"/>
      <c r="B71" s="851"/>
      <c r="C71" s="852"/>
      <c r="D71" s="852"/>
      <c r="E71" s="852"/>
      <c r="F71" s="852"/>
      <c r="G71" s="852"/>
      <c r="H71" s="852"/>
      <c r="I71" s="852"/>
      <c r="J71" s="852"/>
      <c r="K71" s="852"/>
      <c r="L71" s="852"/>
      <c r="M71" s="853"/>
      <c r="N71" s="730">
        <f>data5!$D$2</f>
        <v>0</v>
      </c>
      <c r="O71" s="731"/>
      <c r="P71" s="731"/>
      <c r="Q71" s="731"/>
      <c r="R71" s="731"/>
      <c r="S71" s="731"/>
      <c r="T71" s="731"/>
      <c r="U71" s="731"/>
      <c r="V71" s="731"/>
      <c r="W71" s="731"/>
      <c r="X71" s="731"/>
      <c r="Y71" s="731"/>
      <c r="Z71" s="732"/>
      <c r="AA71" s="733">
        <f>IF(data2!$B$2="要",data5!$AD$2,"")</f>
        <v>0</v>
      </c>
      <c r="AB71" s="734"/>
      <c r="AC71" s="734"/>
      <c r="AD71" s="734"/>
      <c r="AE71" s="734"/>
      <c r="AF71" s="734"/>
      <c r="AG71" s="734"/>
      <c r="AH71" s="734"/>
      <c r="AI71" s="734"/>
      <c r="AJ71" s="734"/>
      <c r="AK71" s="734"/>
      <c r="AL71" s="734"/>
      <c r="AM71" s="735"/>
      <c r="AN71" s="1239">
        <f>IF(data2!$B$2="要",data5!$Q$2,"")</f>
        <v>1040000</v>
      </c>
      <c r="AO71" s="1240"/>
      <c r="AP71" s="1240"/>
      <c r="AQ71" s="1240"/>
      <c r="AR71" s="1240"/>
      <c r="AS71" s="1240"/>
      <c r="AT71" s="1240"/>
      <c r="AU71" s="1240"/>
      <c r="AV71" s="1240"/>
      <c r="AW71" s="1240"/>
      <c r="AX71" s="1240"/>
      <c r="AY71" s="1240"/>
      <c r="AZ71" s="1241"/>
      <c r="BA71" s="730" t="str">
        <f>IF(ライセンス2!$D$8="ok",IF(IF(data2!$B$2="否",data5!$U$2,data5!$Y$2)=0,"0",IF(data2!$B$2="否",data5!$U$2,data5!$Y$2)),"SAMPLE")</f>
        <v>SAMPLE</v>
      </c>
      <c r="BB71" s="731"/>
      <c r="BC71" s="731"/>
      <c r="BD71" s="731"/>
      <c r="BE71" s="731"/>
      <c r="BF71" s="731"/>
      <c r="BG71" s="731"/>
      <c r="BH71" s="731"/>
      <c r="BI71" s="731"/>
      <c r="BJ71" s="731"/>
      <c r="BK71" s="731"/>
      <c r="BL71" s="731"/>
      <c r="BM71" s="732"/>
      <c r="BN71" s="51"/>
      <c r="BO71" s="51"/>
      <c r="BP71" s="1459"/>
      <c r="BQ71" s="851"/>
      <c r="BR71" s="852"/>
      <c r="BS71" s="852"/>
      <c r="BT71" s="852"/>
      <c r="BU71" s="852"/>
      <c r="BV71" s="852"/>
      <c r="BW71" s="852"/>
      <c r="BX71" s="852"/>
      <c r="BY71" s="852"/>
      <c r="BZ71" s="852"/>
      <c r="CA71" s="852"/>
      <c r="CB71" s="853"/>
      <c r="CC71" s="730">
        <f>data5!$D$2</f>
        <v>0</v>
      </c>
      <c r="CD71" s="731"/>
      <c r="CE71" s="731"/>
      <c r="CF71" s="731"/>
      <c r="CG71" s="731"/>
      <c r="CH71" s="731"/>
      <c r="CI71" s="731"/>
      <c r="CJ71" s="731"/>
      <c r="CK71" s="731"/>
      <c r="CL71" s="731"/>
      <c r="CM71" s="731"/>
      <c r="CN71" s="731"/>
      <c r="CO71" s="732"/>
      <c r="CP71" s="733">
        <f>IF(data2!$B$2="要",data5!$AD$2,"")</f>
        <v>0</v>
      </c>
      <c r="CQ71" s="734"/>
      <c r="CR71" s="734"/>
      <c r="CS71" s="734"/>
      <c r="CT71" s="734"/>
      <c r="CU71" s="734"/>
      <c r="CV71" s="734"/>
      <c r="CW71" s="734"/>
      <c r="CX71" s="734"/>
      <c r="CY71" s="734"/>
      <c r="CZ71" s="734"/>
      <c r="DA71" s="734"/>
      <c r="DB71" s="735"/>
      <c r="DC71" s="1239">
        <f>IF(data2!$B$2="要",data5!$Q$2,"")</f>
        <v>1040000</v>
      </c>
      <c r="DD71" s="1240"/>
      <c r="DE71" s="1240"/>
      <c r="DF71" s="1240"/>
      <c r="DG71" s="1240"/>
      <c r="DH71" s="1240"/>
      <c r="DI71" s="1240"/>
      <c r="DJ71" s="1240"/>
      <c r="DK71" s="1240"/>
      <c r="DL71" s="1240"/>
      <c r="DM71" s="1240"/>
      <c r="DN71" s="1240"/>
      <c r="DO71" s="1241"/>
      <c r="DP71" s="730" t="str">
        <f>IF(ライセンス2!$D$8="ok",IF(IF(data2!$B$2="否",data5!$U$2,data5!$Y$2)=0,"0",IF(data2!$B$2="否",data5!$U$2,data5!$Y$2)),"SAMPLE")</f>
        <v>SAMPLE</v>
      </c>
      <c r="DQ71" s="731"/>
      <c r="DR71" s="731"/>
      <c r="DS71" s="731"/>
      <c r="DT71" s="731"/>
      <c r="DU71" s="731"/>
      <c r="DV71" s="731"/>
      <c r="DW71" s="731"/>
      <c r="DX71" s="731"/>
      <c r="DY71" s="731"/>
      <c r="DZ71" s="731"/>
      <c r="EA71" s="731"/>
      <c r="EB71" s="732"/>
    </row>
    <row r="72" spans="1:132" ht="19.5" customHeight="1">
      <c r="A72" s="1459"/>
      <c r="B72" s="1242" t="s">
        <v>585</v>
      </c>
      <c r="C72" s="1243"/>
      <c r="D72" s="1243"/>
      <c r="E72" s="1243"/>
      <c r="F72" s="1243"/>
      <c r="G72" s="1243"/>
      <c r="H72" s="1243"/>
      <c r="I72" s="1243"/>
      <c r="J72" s="1243"/>
      <c r="K72" s="807" t="s">
        <v>590</v>
      </c>
      <c r="L72" s="808"/>
      <c r="M72" s="808"/>
      <c r="N72" s="808"/>
      <c r="O72" s="808"/>
      <c r="P72" s="808"/>
      <c r="Q72" s="808"/>
      <c r="R72" s="808"/>
      <c r="S72" s="809"/>
      <c r="T72" s="816" t="s">
        <v>70</v>
      </c>
      <c r="U72" s="817"/>
      <c r="V72" s="817"/>
      <c r="W72" s="817"/>
      <c r="X72" s="817"/>
      <c r="Y72" s="817"/>
      <c r="Z72" s="817"/>
      <c r="AA72" s="817"/>
      <c r="AB72" s="817"/>
      <c r="AC72" s="817"/>
      <c r="AD72" s="817"/>
      <c r="AE72" s="817"/>
      <c r="AF72" s="817"/>
      <c r="AG72" s="817"/>
      <c r="AH72" s="817"/>
      <c r="AI72" s="817"/>
      <c r="AJ72" s="817"/>
      <c r="AK72" s="817"/>
      <c r="AL72" s="817"/>
      <c r="AM72" s="817"/>
      <c r="AN72" s="817"/>
      <c r="AO72" s="817"/>
      <c r="AP72" s="817"/>
      <c r="AQ72" s="817"/>
      <c r="AR72" s="817"/>
      <c r="AS72" s="817"/>
      <c r="AT72" s="818"/>
      <c r="AU72" s="754" t="s">
        <v>121</v>
      </c>
      <c r="AV72" s="754"/>
      <c r="AW72" s="754"/>
      <c r="AX72" s="754"/>
      <c r="AY72" s="755" t="s">
        <v>155</v>
      </c>
      <c r="AZ72" s="756"/>
      <c r="BA72" s="756"/>
      <c r="BB72" s="756"/>
      <c r="BC72" s="756"/>
      <c r="BD72" s="756"/>
      <c r="BE72" s="756"/>
      <c r="BF72" s="756"/>
      <c r="BG72" s="756"/>
      <c r="BH72" s="756"/>
      <c r="BI72" s="757"/>
      <c r="BJ72" s="1162" t="s">
        <v>120</v>
      </c>
      <c r="BK72" s="1162"/>
      <c r="BL72" s="1162"/>
      <c r="BM72" s="1163"/>
      <c r="BN72" s="55"/>
      <c r="BO72" s="55"/>
      <c r="BP72" s="1459"/>
      <c r="BQ72" s="1242" t="s">
        <v>585</v>
      </c>
      <c r="BR72" s="1243"/>
      <c r="BS72" s="1243"/>
      <c r="BT72" s="1243"/>
      <c r="BU72" s="1243"/>
      <c r="BV72" s="1243"/>
      <c r="BW72" s="1243"/>
      <c r="BX72" s="1243"/>
      <c r="BY72" s="1243"/>
      <c r="BZ72" s="807" t="s">
        <v>590</v>
      </c>
      <c r="CA72" s="808"/>
      <c r="CB72" s="808"/>
      <c r="CC72" s="808"/>
      <c r="CD72" s="808"/>
      <c r="CE72" s="808"/>
      <c r="CF72" s="808"/>
      <c r="CG72" s="808"/>
      <c r="CH72" s="809"/>
      <c r="CI72" s="816" t="s">
        <v>70</v>
      </c>
      <c r="CJ72" s="817"/>
      <c r="CK72" s="817"/>
      <c r="CL72" s="817"/>
      <c r="CM72" s="817"/>
      <c r="CN72" s="817"/>
      <c r="CO72" s="817"/>
      <c r="CP72" s="817"/>
      <c r="CQ72" s="817"/>
      <c r="CR72" s="817"/>
      <c r="CS72" s="817"/>
      <c r="CT72" s="817"/>
      <c r="CU72" s="817"/>
      <c r="CV72" s="817"/>
      <c r="CW72" s="817"/>
      <c r="CX72" s="817"/>
      <c r="CY72" s="817"/>
      <c r="CZ72" s="817"/>
      <c r="DA72" s="817"/>
      <c r="DB72" s="817"/>
      <c r="DC72" s="817"/>
      <c r="DD72" s="817"/>
      <c r="DE72" s="817"/>
      <c r="DF72" s="817"/>
      <c r="DG72" s="817"/>
      <c r="DH72" s="817"/>
      <c r="DI72" s="818"/>
      <c r="DJ72" s="754" t="s">
        <v>121</v>
      </c>
      <c r="DK72" s="754"/>
      <c r="DL72" s="754"/>
      <c r="DM72" s="754"/>
      <c r="DN72" s="755" t="s">
        <v>155</v>
      </c>
      <c r="DO72" s="756"/>
      <c r="DP72" s="756"/>
      <c r="DQ72" s="756"/>
      <c r="DR72" s="756"/>
      <c r="DS72" s="756"/>
      <c r="DT72" s="756"/>
      <c r="DU72" s="756"/>
      <c r="DV72" s="756"/>
      <c r="DW72" s="756"/>
      <c r="DX72" s="757"/>
      <c r="DY72" s="1162" t="s">
        <v>120</v>
      </c>
      <c r="DZ72" s="1162"/>
      <c r="EA72" s="1162"/>
      <c r="EB72" s="1163"/>
    </row>
    <row r="73" spans="1:132" ht="13.5" customHeight="1">
      <c r="A73" s="1459"/>
      <c r="B73" s="748" t="s">
        <v>153</v>
      </c>
      <c r="C73" s="749"/>
      <c r="D73" s="749"/>
      <c r="E73" s="749"/>
      <c r="F73" s="749"/>
      <c r="G73" s="749"/>
      <c r="H73" s="765" t="s">
        <v>4</v>
      </c>
      <c r="I73" s="765"/>
      <c r="J73" s="765"/>
      <c r="K73" s="810"/>
      <c r="L73" s="811"/>
      <c r="M73" s="811"/>
      <c r="N73" s="811"/>
      <c r="O73" s="811"/>
      <c r="P73" s="811"/>
      <c r="Q73" s="811"/>
      <c r="R73" s="811"/>
      <c r="S73" s="812"/>
      <c r="T73" s="766" t="s">
        <v>586</v>
      </c>
      <c r="U73" s="767"/>
      <c r="V73" s="767"/>
      <c r="W73" s="767"/>
      <c r="X73" s="767"/>
      <c r="Y73" s="767"/>
      <c r="Z73" s="767"/>
      <c r="AA73" s="767"/>
      <c r="AB73" s="767"/>
      <c r="AC73" s="767"/>
      <c r="AD73" s="767"/>
      <c r="AE73" s="767"/>
      <c r="AF73" s="767"/>
      <c r="AG73" s="767"/>
      <c r="AH73" s="767"/>
      <c r="AI73" s="767"/>
      <c r="AJ73" s="767"/>
      <c r="AK73" s="767"/>
      <c r="AL73" s="767"/>
      <c r="AM73" s="767"/>
      <c r="AN73" s="767"/>
      <c r="AO73" s="767"/>
      <c r="AP73" s="767"/>
      <c r="AQ73" s="767"/>
      <c r="AR73" s="767"/>
      <c r="AS73" s="767"/>
      <c r="AT73" s="768"/>
      <c r="AU73" s="754"/>
      <c r="AV73" s="754"/>
      <c r="AW73" s="754"/>
      <c r="AX73" s="754"/>
      <c r="AY73" s="758"/>
      <c r="AZ73" s="759"/>
      <c r="BA73" s="759"/>
      <c r="BB73" s="759"/>
      <c r="BC73" s="759"/>
      <c r="BD73" s="759"/>
      <c r="BE73" s="759"/>
      <c r="BF73" s="759"/>
      <c r="BG73" s="759"/>
      <c r="BH73" s="759"/>
      <c r="BI73" s="760"/>
      <c r="BJ73" s="1164"/>
      <c r="BK73" s="1164"/>
      <c r="BL73" s="1164"/>
      <c r="BM73" s="1165"/>
      <c r="BN73" s="55"/>
      <c r="BO73" s="55"/>
      <c r="BP73" s="1459"/>
      <c r="BQ73" s="748" t="s">
        <v>153</v>
      </c>
      <c r="BR73" s="749"/>
      <c r="BS73" s="749"/>
      <c r="BT73" s="749"/>
      <c r="BU73" s="749"/>
      <c r="BV73" s="749"/>
      <c r="BW73" s="765" t="s">
        <v>4</v>
      </c>
      <c r="BX73" s="765"/>
      <c r="BY73" s="765"/>
      <c r="BZ73" s="810"/>
      <c r="CA73" s="811"/>
      <c r="CB73" s="811"/>
      <c r="CC73" s="811"/>
      <c r="CD73" s="811"/>
      <c r="CE73" s="811"/>
      <c r="CF73" s="811"/>
      <c r="CG73" s="811"/>
      <c r="CH73" s="812"/>
      <c r="CI73" s="766" t="s">
        <v>586</v>
      </c>
      <c r="CJ73" s="767"/>
      <c r="CK73" s="767"/>
      <c r="CL73" s="767"/>
      <c r="CM73" s="767"/>
      <c r="CN73" s="767"/>
      <c r="CO73" s="767"/>
      <c r="CP73" s="767"/>
      <c r="CQ73" s="767"/>
      <c r="CR73" s="767"/>
      <c r="CS73" s="767"/>
      <c r="CT73" s="767"/>
      <c r="CU73" s="767"/>
      <c r="CV73" s="767"/>
      <c r="CW73" s="767"/>
      <c r="CX73" s="767"/>
      <c r="CY73" s="767"/>
      <c r="CZ73" s="767"/>
      <c r="DA73" s="767"/>
      <c r="DB73" s="767"/>
      <c r="DC73" s="767"/>
      <c r="DD73" s="767"/>
      <c r="DE73" s="767"/>
      <c r="DF73" s="767"/>
      <c r="DG73" s="767"/>
      <c r="DH73" s="767"/>
      <c r="DI73" s="768"/>
      <c r="DJ73" s="754"/>
      <c r="DK73" s="754"/>
      <c r="DL73" s="754"/>
      <c r="DM73" s="754"/>
      <c r="DN73" s="758"/>
      <c r="DO73" s="759"/>
      <c r="DP73" s="759"/>
      <c r="DQ73" s="759"/>
      <c r="DR73" s="759"/>
      <c r="DS73" s="759"/>
      <c r="DT73" s="759"/>
      <c r="DU73" s="759"/>
      <c r="DV73" s="759"/>
      <c r="DW73" s="759"/>
      <c r="DX73" s="760"/>
      <c r="DY73" s="1164"/>
      <c r="DZ73" s="1164"/>
      <c r="EA73" s="1164"/>
      <c r="EB73" s="1165"/>
    </row>
    <row r="74" spans="1:132" ht="21" customHeight="1">
      <c r="A74" s="1459"/>
      <c r="B74" s="1244"/>
      <c r="C74" s="1245"/>
      <c r="D74" s="1245"/>
      <c r="E74" s="1245"/>
      <c r="F74" s="1245"/>
      <c r="G74" s="1245"/>
      <c r="H74" s="765"/>
      <c r="I74" s="765"/>
      <c r="J74" s="765"/>
      <c r="K74" s="813"/>
      <c r="L74" s="814"/>
      <c r="M74" s="814"/>
      <c r="N74" s="814"/>
      <c r="O74" s="814"/>
      <c r="P74" s="814"/>
      <c r="Q74" s="814"/>
      <c r="R74" s="814"/>
      <c r="S74" s="815"/>
      <c r="T74" s="766" t="s">
        <v>71</v>
      </c>
      <c r="U74" s="767"/>
      <c r="V74" s="767"/>
      <c r="W74" s="767"/>
      <c r="X74" s="767"/>
      <c r="Y74" s="768"/>
      <c r="Z74" s="766" t="s">
        <v>73</v>
      </c>
      <c r="AA74" s="767"/>
      <c r="AB74" s="767"/>
      <c r="AC74" s="767"/>
      <c r="AD74" s="767"/>
      <c r="AE74" s="767"/>
      <c r="AF74" s="767"/>
      <c r="AG74" s="767"/>
      <c r="AH74" s="768"/>
      <c r="AI74" s="766" t="s">
        <v>72</v>
      </c>
      <c r="AJ74" s="767"/>
      <c r="AK74" s="767"/>
      <c r="AL74" s="767"/>
      <c r="AM74" s="767"/>
      <c r="AN74" s="768"/>
      <c r="AO74" s="766" t="s">
        <v>689</v>
      </c>
      <c r="AP74" s="767"/>
      <c r="AQ74" s="767"/>
      <c r="AR74" s="767"/>
      <c r="AS74" s="767"/>
      <c r="AT74" s="768"/>
      <c r="AU74" s="754"/>
      <c r="AV74" s="754"/>
      <c r="AW74" s="754"/>
      <c r="AX74" s="754"/>
      <c r="AY74" s="769" t="s">
        <v>122</v>
      </c>
      <c r="AZ74" s="770"/>
      <c r="BA74" s="770"/>
      <c r="BB74" s="770"/>
      <c r="BC74" s="770"/>
      <c r="BD74" s="770"/>
      <c r="BE74" s="771"/>
      <c r="BF74" s="1168" t="s">
        <v>83</v>
      </c>
      <c r="BG74" s="1168"/>
      <c r="BH74" s="1168"/>
      <c r="BI74" s="1168"/>
      <c r="BJ74" s="1166"/>
      <c r="BK74" s="1166"/>
      <c r="BL74" s="1166"/>
      <c r="BM74" s="1167"/>
      <c r="BN74" s="55"/>
      <c r="BO74" s="55"/>
      <c r="BP74" s="1459"/>
      <c r="BQ74" s="1244"/>
      <c r="BR74" s="1245"/>
      <c r="BS74" s="1245"/>
      <c r="BT74" s="1245"/>
      <c r="BU74" s="1245"/>
      <c r="BV74" s="1245"/>
      <c r="BW74" s="765"/>
      <c r="BX74" s="765"/>
      <c r="BY74" s="765"/>
      <c r="BZ74" s="813"/>
      <c r="CA74" s="814"/>
      <c r="CB74" s="814"/>
      <c r="CC74" s="814"/>
      <c r="CD74" s="814"/>
      <c r="CE74" s="814"/>
      <c r="CF74" s="814"/>
      <c r="CG74" s="814"/>
      <c r="CH74" s="815"/>
      <c r="CI74" s="766" t="s">
        <v>71</v>
      </c>
      <c r="CJ74" s="767"/>
      <c r="CK74" s="767"/>
      <c r="CL74" s="767"/>
      <c r="CM74" s="767"/>
      <c r="CN74" s="768"/>
      <c r="CO74" s="766" t="s">
        <v>73</v>
      </c>
      <c r="CP74" s="767"/>
      <c r="CQ74" s="767"/>
      <c r="CR74" s="767"/>
      <c r="CS74" s="767"/>
      <c r="CT74" s="767"/>
      <c r="CU74" s="767"/>
      <c r="CV74" s="767"/>
      <c r="CW74" s="768"/>
      <c r="CX74" s="766" t="s">
        <v>72</v>
      </c>
      <c r="CY74" s="767"/>
      <c r="CZ74" s="767"/>
      <c r="DA74" s="767"/>
      <c r="DB74" s="767"/>
      <c r="DC74" s="768"/>
      <c r="DD74" s="766" t="s">
        <v>689</v>
      </c>
      <c r="DE74" s="767"/>
      <c r="DF74" s="767"/>
      <c r="DG74" s="767"/>
      <c r="DH74" s="767"/>
      <c r="DI74" s="768"/>
      <c r="DJ74" s="754"/>
      <c r="DK74" s="754"/>
      <c r="DL74" s="754"/>
      <c r="DM74" s="754"/>
      <c r="DN74" s="769" t="s">
        <v>122</v>
      </c>
      <c r="DO74" s="770"/>
      <c r="DP74" s="770"/>
      <c r="DQ74" s="770"/>
      <c r="DR74" s="770"/>
      <c r="DS74" s="770"/>
      <c r="DT74" s="771"/>
      <c r="DU74" s="1168" t="s">
        <v>83</v>
      </c>
      <c r="DV74" s="1168"/>
      <c r="DW74" s="1168"/>
      <c r="DX74" s="1168"/>
      <c r="DY74" s="1166"/>
      <c r="DZ74" s="1166"/>
      <c r="EA74" s="1166"/>
      <c r="EB74" s="1167"/>
    </row>
    <row r="75" spans="1:132" ht="16.5" customHeight="1">
      <c r="A75" s="1459"/>
      <c r="B75" s="1089" t="s">
        <v>55</v>
      </c>
      <c r="C75" s="1090"/>
      <c r="D75" s="1091"/>
      <c r="E75" s="1089" t="s">
        <v>56</v>
      </c>
      <c r="F75" s="1090"/>
      <c r="G75" s="1090"/>
      <c r="H75" s="825"/>
      <c r="I75" s="826"/>
      <c r="J75" s="826"/>
      <c r="K75" s="319"/>
      <c r="L75" s="28"/>
      <c r="M75" s="28"/>
      <c r="N75" s="421"/>
      <c r="O75" s="421"/>
      <c r="P75" s="421"/>
      <c r="Q75" s="421"/>
      <c r="R75" s="421"/>
      <c r="S75" s="320" t="s">
        <v>66</v>
      </c>
      <c r="T75" s="1396" t="s">
        <v>5</v>
      </c>
      <c r="U75" s="1394"/>
      <c r="V75" s="1394"/>
      <c r="W75" s="1395"/>
      <c r="X75" s="1397" t="s">
        <v>57</v>
      </c>
      <c r="Y75" s="1398"/>
      <c r="Z75" s="422"/>
      <c r="AA75" s="423"/>
      <c r="AB75" s="423" t="s">
        <v>67</v>
      </c>
      <c r="AC75" s="1399" t="s">
        <v>68</v>
      </c>
      <c r="AD75" s="1400"/>
      <c r="AE75" s="1400"/>
      <c r="AF75" s="1401"/>
      <c r="AG75" s="1402" t="s">
        <v>57</v>
      </c>
      <c r="AH75" s="1403"/>
      <c r="AI75" s="1396" t="s">
        <v>99</v>
      </c>
      <c r="AJ75" s="1394"/>
      <c r="AK75" s="1394"/>
      <c r="AL75" s="1395"/>
      <c r="AM75" s="1397" t="s">
        <v>100</v>
      </c>
      <c r="AN75" s="1398"/>
      <c r="AO75" s="1396" t="s">
        <v>99</v>
      </c>
      <c r="AP75" s="1394"/>
      <c r="AQ75" s="1394"/>
      <c r="AR75" s="1395"/>
      <c r="AS75" s="1397" t="s">
        <v>100</v>
      </c>
      <c r="AT75" s="1398"/>
      <c r="AU75" s="1396" t="s">
        <v>86</v>
      </c>
      <c r="AV75" s="1394"/>
      <c r="AW75" s="1394"/>
      <c r="AX75" s="1395"/>
      <c r="AY75" s="1396" t="s">
        <v>67</v>
      </c>
      <c r="AZ75" s="1394"/>
      <c r="BA75" s="1404"/>
      <c r="BB75" s="1393" t="s">
        <v>86</v>
      </c>
      <c r="BC75" s="1394"/>
      <c r="BD75" s="1394"/>
      <c r="BE75" s="1395"/>
      <c r="BF75" s="1396" t="s">
        <v>86</v>
      </c>
      <c r="BG75" s="1394"/>
      <c r="BH75" s="1394"/>
      <c r="BI75" s="1395"/>
      <c r="BJ75" s="1396" t="s">
        <v>86</v>
      </c>
      <c r="BK75" s="1394"/>
      <c r="BL75" s="1394"/>
      <c r="BM75" s="1395"/>
      <c r="BN75" s="55"/>
      <c r="BO75" s="55"/>
      <c r="BP75" s="1459"/>
      <c r="BQ75" s="1089" t="s">
        <v>55</v>
      </c>
      <c r="BR75" s="1090"/>
      <c r="BS75" s="1091"/>
      <c r="BT75" s="1089" t="s">
        <v>56</v>
      </c>
      <c r="BU75" s="1090"/>
      <c r="BV75" s="1090"/>
      <c r="BW75" s="825"/>
      <c r="BX75" s="826"/>
      <c r="BY75" s="826"/>
      <c r="BZ75" s="319"/>
      <c r="CA75" s="28"/>
      <c r="CB75" s="28"/>
      <c r="CC75" s="421"/>
      <c r="CD75" s="421"/>
      <c r="CE75" s="421"/>
      <c r="CF75" s="421"/>
      <c r="CG75" s="421"/>
      <c r="CH75" s="320" t="s">
        <v>66</v>
      </c>
      <c r="CI75" s="1396" t="s">
        <v>5</v>
      </c>
      <c r="CJ75" s="1394"/>
      <c r="CK75" s="1394"/>
      <c r="CL75" s="1395"/>
      <c r="CM75" s="1397" t="s">
        <v>57</v>
      </c>
      <c r="CN75" s="1398"/>
      <c r="CO75" s="422"/>
      <c r="CP75" s="423"/>
      <c r="CQ75" s="423" t="s">
        <v>67</v>
      </c>
      <c r="CR75" s="1399" t="s">
        <v>68</v>
      </c>
      <c r="CS75" s="1400"/>
      <c r="CT75" s="1400"/>
      <c r="CU75" s="1401"/>
      <c r="CV75" s="1402" t="s">
        <v>57</v>
      </c>
      <c r="CW75" s="1403"/>
      <c r="CX75" s="1396" t="s">
        <v>99</v>
      </c>
      <c r="CY75" s="1394"/>
      <c r="CZ75" s="1394"/>
      <c r="DA75" s="1395"/>
      <c r="DB75" s="1397" t="s">
        <v>100</v>
      </c>
      <c r="DC75" s="1398"/>
      <c r="DD75" s="1396" t="s">
        <v>99</v>
      </c>
      <c r="DE75" s="1394"/>
      <c r="DF75" s="1394"/>
      <c r="DG75" s="1395"/>
      <c r="DH75" s="1397" t="s">
        <v>100</v>
      </c>
      <c r="DI75" s="1398"/>
      <c r="DJ75" s="1396" t="s">
        <v>86</v>
      </c>
      <c r="DK75" s="1394"/>
      <c r="DL75" s="1394"/>
      <c r="DM75" s="1395"/>
      <c r="DN75" s="1396" t="s">
        <v>67</v>
      </c>
      <c r="DO75" s="1394"/>
      <c r="DP75" s="1404"/>
      <c r="DQ75" s="1393" t="s">
        <v>86</v>
      </c>
      <c r="DR75" s="1394"/>
      <c r="DS75" s="1394"/>
      <c r="DT75" s="1395"/>
      <c r="DU75" s="1396" t="s">
        <v>86</v>
      </c>
      <c r="DV75" s="1394"/>
      <c r="DW75" s="1394"/>
      <c r="DX75" s="1395"/>
      <c r="DY75" s="1396" t="s">
        <v>86</v>
      </c>
      <c r="DZ75" s="1394"/>
      <c r="EA75" s="1394"/>
      <c r="EB75" s="1395"/>
    </row>
    <row r="76" spans="1:132" ht="7.5" customHeight="1">
      <c r="A76" s="1459"/>
      <c r="B76" s="838" t="str">
        <f>IF(OR(data4!$R$5="一般の控除対象配偶者",data4!$R$5="老人控除対象配偶者"),"○","")</f>
        <v/>
      </c>
      <c r="C76" s="839"/>
      <c r="D76" s="840"/>
      <c r="E76" s="838"/>
      <c r="F76" s="839"/>
      <c r="G76" s="839"/>
      <c r="H76" s="847" t="str">
        <f>IF(data4!$R$5="老人控除対象配偶者","○","")</f>
        <v/>
      </c>
      <c r="I76" s="847"/>
      <c r="J76" s="848"/>
      <c r="K76" s="873">
        <f>data5!$K$2+data5!$L$2</f>
        <v>0</v>
      </c>
      <c r="L76" s="874"/>
      <c r="M76" s="874"/>
      <c r="N76" s="874"/>
      <c r="O76" s="874"/>
      <c r="P76" s="874"/>
      <c r="Q76" s="874"/>
      <c r="R76" s="874"/>
      <c r="S76" s="875"/>
      <c r="T76" s="774">
        <f>data4!$AQ$7</f>
        <v>0</v>
      </c>
      <c r="U76" s="849"/>
      <c r="V76" s="849"/>
      <c r="W76" s="849"/>
      <c r="X76" s="774"/>
      <c r="Y76" s="850"/>
      <c r="Z76" s="774">
        <f>data4!$AR$7</f>
        <v>0</v>
      </c>
      <c r="AA76" s="849"/>
      <c r="AB76" s="871"/>
      <c r="AC76" s="880">
        <f>data4!$AS$7+data4!$AR$7</f>
        <v>0</v>
      </c>
      <c r="AD76" s="881"/>
      <c r="AE76" s="881"/>
      <c r="AF76" s="882"/>
      <c r="AG76" s="433"/>
      <c r="AH76" s="434"/>
      <c r="AI76" s="772">
        <f>data4!$AT$7</f>
        <v>0</v>
      </c>
      <c r="AJ76" s="772"/>
      <c r="AK76" s="772"/>
      <c r="AL76" s="772"/>
      <c r="AM76" s="435"/>
      <c r="AN76" s="436"/>
      <c r="AO76" s="772">
        <f>data4!$AU$7</f>
        <v>0</v>
      </c>
      <c r="AP76" s="772"/>
      <c r="AQ76" s="772"/>
      <c r="AR76" s="772"/>
      <c r="AS76" s="435"/>
      <c r="AT76" s="436"/>
      <c r="AU76" s="774">
        <f>data4!$AI$7</f>
        <v>0</v>
      </c>
      <c r="AV76" s="775"/>
      <c r="AW76" s="775"/>
      <c r="AX76" s="776"/>
      <c r="AY76" s="774">
        <f>data4!$BZ$7</f>
        <v>0</v>
      </c>
      <c r="AZ76" s="849"/>
      <c r="BA76" s="871"/>
      <c r="BB76" s="907">
        <f>data4!$CA$7+data4!$BZ$7</f>
        <v>0</v>
      </c>
      <c r="BC76" s="849"/>
      <c r="BD76" s="849"/>
      <c r="BE76" s="850"/>
      <c r="BF76" s="774">
        <f>data4!$CB$7</f>
        <v>0</v>
      </c>
      <c r="BG76" s="849"/>
      <c r="BH76" s="849"/>
      <c r="BI76" s="850"/>
      <c r="BJ76" s="774">
        <f>data4!$BV$6</f>
        <v>0</v>
      </c>
      <c r="BK76" s="849"/>
      <c r="BL76" s="849"/>
      <c r="BM76" s="850"/>
      <c r="BN76" s="55"/>
      <c r="BO76" s="55"/>
      <c r="BP76" s="1459"/>
      <c r="BQ76" s="838" t="str">
        <f>IF(OR(data4!$R$5="一般の控除対象配偶者",data4!$R$5="老人控除対象配偶者"),"○","")</f>
        <v/>
      </c>
      <c r="BR76" s="839"/>
      <c r="BS76" s="840"/>
      <c r="BT76" s="838"/>
      <c r="BU76" s="839"/>
      <c r="BV76" s="839"/>
      <c r="BW76" s="847" t="str">
        <f>IF(data4!$R$5="老人控除対象配偶者","○","")</f>
        <v/>
      </c>
      <c r="BX76" s="847"/>
      <c r="BY76" s="848"/>
      <c r="BZ76" s="873">
        <f>data5!$K$2+data5!$L$2</f>
        <v>0</v>
      </c>
      <c r="CA76" s="874"/>
      <c r="CB76" s="874"/>
      <c r="CC76" s="874"/>
      <c r="CD76" s="874"/>
      <c r="CE76" s="874"/>
      <c r="CF76" s="874"/>
      <c r="CG76" s="874"/>
      <c r="CH76" s="875"/>
      <c r="CI76" s="774">
        <f>data4!$AQ$7</f>
        <v>0</v>
      </c>
      <c r="CJ76" s="849"/>
      <c r="CK76" s="849"/>
      <c r="CL76" s="849"/>
      <c r="CM76" s="774"/>
      <c r="CN76" s="850"/>
      <c r="CO76" s="774">
        <f>data4!$AR$7</f>
        <v>0</v>
      </c>
      <c r="CP76" s="849"/>
      <c r="CQ76" s="871"/>
      <c r="CR76" s="880">
        <f>data4!$AS$7+data4!$AR$7</f>
        <v>0</v>
      </c>
      <c r="CS76" s="881"/>
      <c r="CT76" s="881"/>
      <c r="CU76" s="882"/>
      <c r="CV76" s="433"/>
      <c r="CW76" s="434"/>
      <c r="CX76" s="772">
        <f>data4!$AT$7</f>
        <v>0</v>
      </c>
      <c r="CY76" s="772"/>
      <c r="CZ76" s="772"/>
      <c r="DA76" s="772"/>
      <c r="DB76" s="435"/>
      <c r="DC76" s="436"/>
      <c r="DD76" s="772">
        <f>data4!$AU$7</f>
        <v>0</v>
      </c>
      <c r="DE76" s="772"/>
      <c r="DF76" s="772"/>
      <c r="DG76" s="772"/>
      <c r="DH76" s="435"/>
      <c r="DI76" s="436"/>
      <c r="DJ76" s="774">
        <f>data4!$AI$7</f>
        <v>0</v>
      </c>
      <c r="DK76" s="775"/>
      <c r="DL76" s="775"/>
      <c r="DM76" s="776"/>
      <c r="DN76" s="774">
        <f>data4!$BZ$7</f>
        <v>0</v>
      </c>
      <c r="DO76" s="849"/>
      <c r="DP76" s="871"/>
      <c r="DQ76" s="907">
        <f>data4!$CA$7+data4!$BZ$7</f>
        <v>0</v>
      </c>
      <c r="DR76" s="849"/>
      <c r="DS76" s="849"/>
      <c r="DT76" s="850"/>
      <c r="DU76" s="774">
        <f>data4!$CB$7</f>
        <v>0</v>
      </c>
      <c r="DV76" s="849"/>
      <c r="DW76" s="849"/>
      <c r="DX76" s="850"/>
      <c r="DY76" s="774">
        <f>data4!$BV$6</f>
        <v>0</v>
      </c>
      <c r="DZ76" s="849"/>
      <c r="EA76" s="849"/>
      <c r="EB76" s="850"/>
    </row>
    <row r="77" spans="1:132" ht="13.5" customHeight="1">
      <c r="A77" s="1459"/>
      <c r="B77" s="841"/>
      <c r="C77" s="842"/>
      <c r="D77" s="843"/>
      <c r="E77" s="841"/>
      <c r="F77" s="842"/>
      <c r="G77" s="842"/>
      <c r="H77" s="847"/>
      <c r="I77" s="847"/>
      <c r="J77" s="848"/>
      <c r="K77" s="873"/>
      <c r="L77" s="874"/>
      <c r="M77" s="874"/>
      <c r="N77" s="874"/>
      <c r="O77" s="874"/>
      <c r="P77" s="874"/>
      <c r="Q77" s="874"/>
      <c r="R77" s="874"/>
      <c r="S77" s="875"/>
      <c r="T77" s="774"/>
      <c r="U77" s="849"/>
      <c r="V77" s="849"/>
      <c r="W77" s="849"/>
      <c r="X77" s="774"/>
      <c r="Y77" s="850"/>
      <c r="Z77" s="774"/>
      <c r="AA77" s="849"/>
      <c r="AB77" s="871"/>
      <c r="AC77" s="880"/>
      <c r="AD77" s="881"/>
      <c r="AE77" s="881"/>
      <c r="AF77" s="882"/>
      <c r="AG77" s="433"/>
      <c r="AH77" s="434"/>
      <c r="AI77" s="773"/>
      <c r="AJ77" s="773"/>
      <c r="AK77" s="773"/>
      <c r="AL77" s="773"/>
      <c r="AM77" s="435"/>
      <c r="AN77" s="436"/>
      <c r="AO77" s="773"/>
      <c r="AP77" s="773"/>
      <c r="AQ77" s="773"/>
      <c r="AR77" s="773"/>
      <c r="AS77" s="435"/>
      <c r="AT77" s="436"/>
      <c r="AU77" s="777"/>
      <c r="AV77" s="775"/>
      <c r="AW77" s="775"/>
      <c r="AX77" s="776"/>
      <c r="AY77" s="774"/>
      <c r="AZ77" s="849"/>
      <c r="BA77" s="871"/>
      <c r="BB77" s="907"/>
      <c r="BC77" s="849"/>
      <c r="BD77" s="849"/>
      <c r="BE77" s="850"/>
      <c r="BF77" s="774"/>
      <c r="BG77" s="849"/>
      <c r="BH77" s="849"/>
      <c r="BI77" s="850"/>
      <c r="BJ77" s="774"/>
      <c r="BK77" s="849"/>
      <c r="BL77" s="849"/>
      <c r="BM77" s="850"/>
      <c r="BN77" s="55"/>
      <c r="BO77" s="55"/>
      <c r="BP77" s="1459"/>
      <c r="BQ77" s="841"/>
      <c r="BR77" s="842"/>
      <c r="BS77" s="843"/>
      <c r="BT77" s="841"/>
      <c r="BU77" s="842"/>
      <c r="BV77" s="842"/>
      <c r="BW77" s="847"/>
      <c r="BX77" s="847"/>
      <c r="BY77" s="848"/>
      <c r="BZ77" s="873"/>
      <c r="CA77" s="874"/>
      <c r="CB77" s="874"/>
      <c r="CC77" s="874"/>
      <c r="CD77" s="874"/>
      <c r="CE77" s="874"/>
      <c r="CF77" s="874"/>
      <c r="CG77" s="874"/>
      <c r="CH77" s="875"/>
      <c r="CI77" s="774"/>
      <c r="CJ77" s="849"/>
      <c r="CK77" s="849"/>
      <c r="CL77" s="849"/>
      <c r="CM77" s="774"/>
      <c r="CN77" s="850"/>
      <c r="CO77" s="774"/>
      <c r="CP77" s="849"/>
      <c r="CQ77" s="871"/>
      <c r="CR77" s="880"/>
      <c r="CS77" s="881"/>
      <c r="CT77" s="881"/>
      <c r="CU77" s="882"/>
      <c r="CV77" s="433"/>
      <c r="CW77" s="434"/>
      <c r="CX77" s="773"/>
      <c r="CY77" s="773"/>
      <c r="CZ77" s="773"/>
      <c r="DA77" s="773"/>
      <c r="DB77" s="435"/>
      <c r="DC77" s="436"/>
      <c r="DD77" s="773"/>
      <c r="DE77" s="773"/>
      <c r="DF77" s="773"/>
      <c r="DG77" s="773"/>
      <c r="DH77" s="435"/>
      <c r="DI77" s="436"/>
      <c r="DJ77" s="777"/>
      <c r="DK77" s="775"/>
      <c r="DL77" s="775"/>
      <c r="DM77" s="776"/>
      <c r="DN77" s="774"/>
      <c r="DO77" s="849"/>
      <c r="DP77" s="871"/>
      <c r="DQ77" s="907"/>
      <c r="DR77" s="849"/>
      <c r="DS77" s="849"/>
      <c r="DT77" s="850"/>
      <c r="DU77" s="774"/>
      <c r="DV77" s="849"/>
      <c r="DW77" s="849"/>
      <c r="DX77" s="850"/>
      <c r="DY77" s="774"/>
      <c r="DZ77" s="849"/>
      <c r="EA77" s="849"/>
      <c r="EB77" s="850"/>
    </row>
    <row r="78" spans="1:132" ht="20.25" customHeight="1">
      <c r="A78" s="1459"/>
      <c r="B78" s="844"/>
      <c r="C78" s="845"/>
      <c r="D78" s="846"/>
      <c r="E78" s="844"/>
      <c r="F78" s="845"/>
      <c r="G78" s="845"/>
      <c r="H78" s="847"/>
      <c r="I78" s="847"/>
      <c r="J78" s="848"/>
      <c r="K78" s="876"/>
      <c r="L78" s="877"/>
      <c r="M78" s="877"/>
      <c r="N78" s="877"/>
      <c r="O78" s="877"/>
      <c r="P78" s="877"/>
      <c r="Q78" s="877"/>
      <c r="R78" s="877"/>
      <c r="S78" s="878"/>
      <c r="T78" s="774"/>
      <c r="U78" s="849"/>
      <c r="V78" s="849"/>
      <c r="W78" s="852"/>
      <c r="X78" s="851"/>
      <c r="Y78" s="853"/>
      <c r="Z78" s="851"/>
      <c r="AA78" s="852"/>
      <c r="AB78" s="872"/>
      <c r="AC78" s="883"/>
      <c r="AD78" s="884"/>
      <c r="AE78" s="884"/>
      <c r="AF78" s="885"/>
      <c r="AG78" s="437"/>
      <c r="AH78" s="438"/>
      <c r="AI78" s="773"/>
      <c r="AJ78" s="773"/>
      <c r="AK78" s="773"/>
      <c r="AL78" s="773"/>
      <c r="AM78" s="439"/>
      <c r="AN78" s="440"/>
      <c r="AO78" s="773"/>
      <c r="AP78" s="773"/>
      <c r="AQ78" s="773"/>
      <c r="AR78" s="773"/>
      <c r="AS78" s="439"/>
      <c r="AT78" s="440"/>
      <c r="AU78" s="778"/>
      <c r="AV78" s="779"/>
      <c r="AW78" s="779"/>
      <c r="AX78" s="780"/>
      <c r="AY78" s="851"/>
      <c r="AZ78" s="852"/>
      <c r="BA78" s="872"/>
      <c r="BB78" s="908"/>
      <c r="BC78" s="852"/>
      <c r="BD78" s="852"/>
      <c r="BE78" s="853"/>
      <c r="BF78" s="851"/>
      <c r="BG78" s="852"/>
      <c r="BH78" s="852"/>
      <c r="BI78" s="853"/>
      <c r="BJ78" s="851"/>
      <c r="BK78" s="852"/>
      <c r="BL78" s="852"/>
      <c r="BM78" s="853"/>
      <c r="BN78" s="55"/>
      <c r="BO78" s="55"/>
      <c r="BP78" s="1459"/>
      <c r="BQ78" s="844"/>
      <c r="BR78" s="845"/>
      <c r="BS78" s="846"/>
      <c r="BT78" s="844"/>
      <c r="BU78" s="845"/>
      <c r="BV78" s="845"/>
      <c r="BW78" s="847"/>
      <c r="BX78" s="847"/>
      <c r="BY78" s="848"/>
      <c r="BZ78" s="876"/>
      <c r="CA78" s="877"/>
      <c r="CB78" s="877"/>
      <c r="CC78" s="877"/>
      <c r="CD78" s="877"/>
      <c r="CE78" s="877"/>
      <c r="CF78" s="877"/>
      <c r="CG78" s="877"/>
      <c r="CH78" s="878"/>
      <c r="CI78" s="774"/>
      <c r="CJ78" s="849"/>
      <c r="CK78" s="849"/>
      <c r="CL78" s="852"/>
      <c r="CM78" s="851"/>
      <c r="CN78" s="853"/>
      <c r="CO78" s="851"/>
      <c r="CP78" s="852"/>
      <c r="CQ78" s="872"/>
      <c r="CR78" s="883"/>
      <c r="CS78" s="884"/>
      <c r="CT78" s="884"/>
      <c r="CU78" s="885"/>
      <c r="CV78" s="437"/>
      <c r="CW78" s="438"/>
      <c r="CX78" s="773"/>
      <c r="CY78" s="773"/>
      <c r="CZ78" s="773"/>
      <c r="DA78" s="773"/>
      <c r="DB78" s="439"/>
      <c r="DC78" s="440"/>
      <c r="DD78" s="773"/>
      <c r="DE78" s="773"/>
      <c r="DF78" s="773"/>
      <c r="DG78" s="773"/>
      <c r="DH78" s="439"/>
      <c r="DI78" s="440"/>
      <c r="DJ78" s="778"/>
      <c r="DK78" s="779"/>
      <c r="DL78" s="779"/>
      <c r="DM78" s="780"/>
      <c r="DN78" s="851"/>
      <c r="DO78" s="852"/>
      <c r="DP78" s="872"/>
      <c r="DQ78" s="908"/>
      <c r="DR78" s="852"/>
      <c r="DS78" s="852"/>
      <c r="DT78" s="853"/>
      <c r="DU78" s="851"/>
      <c r="DV78" s="852"/>
      <c r="DW78" s="852"/>
      <c r="DX78" s="853"/>
      <c r="DY78" s="851"/>
      <c r="DZ78" s="852"/>
      <c r="EA78" s="852"/>
      <c r="EB78" s="853"/>
    </row>
    <row r="79" spans="1:132" ht="21" customHeight="1">
      <c r="A79" s="1459"/>
      <c r="B79" s="854" t="s">
        <v>685</v>
      </c>
      <c r="C79" s="854"/>
      <c r="D79" s="854"/>
      <c r="E79" s="854"/>
      <c r="F79" s="854"/>
      <c r="G79" s="854"/>
      <c r="H79" s="854"/>
      <c r="I79" s="854"/>
      <c r="J79" s="854"/>
      <c r="K79" s="854"/>
      <c r="L79" s="854"/>
      <c r="M79" s="854"/>
      <c r="N79" s="855" t="s">
        <v>116</v>
      </c>
      <c r="O79" s="855"/>
      <c r="P79" s="855"/>
      <c r="Q79" s="855"/>
      <c r="R79" s="855"/>
      <c r="S79" s="855"/>
      <c r="T79" s="855"/>
      <c r="U79" s="855"/>
      <c r="V79" s="855"/>
      <c r="W79" s="855"/>
      <c r="X79" s="855"/>
      <c r="Y79" s="855"/>
      <c r="Z79" s="855"/>
      <c r="AA79" s="856" t="s">
        <v>117</v>
      </c>
      <c r="AB79" s="856"/>
      <c r="AC79" s="856"/>
      <c r="AD79" s="856"/>
      <c r="AE79" s="856"/>
      <c r="AF79" s="856"/>
      <c r="AG79" s="856"/>
      <c r="AH79" s="856"/>
      <c r="AI79" s="856"/>
      <c r="AJ79" s="856"/>
      <c r="AK79" s="856"/>
      <c r="AL79" s="856"/>
      <c r="AM79" s="856"/>
      <c r="AN79" s="856" t="s">
        <v>118</v>
      </c>
      <c r="AO79" s="856"/>
      <c r="AP79" s="856"/>
      <c r="AQ79" s="856"/>
      <c r="AR79" s="856"/>
      <c r="AS79" s="856"/>
      <c r="AT79" s="856"/>
      <c r="AU79" s="856"/>
      <c r="AV79" s="856"/>
      <c r="AW79" s="856"/>
      <c r="AX79" s="856"/>
      <c r="AY79" s="856"/>
      <c r="AZ79" s="857"/>
      <c r="BA79" s="858" t="s">
        <v>119</v>
      </c>
      <c r="BB79" s="859"/>
      <c r="BC79" s="859"/>
      <c r="BD79" s="859"/>
      <c r="BE79" s="859"/>
      <c r="BF79" s="859"/>
      <c r="BG79" s="859"/>
      <c r="BH79" s="859"/>
      <c r="BI79" s="859"/>
      <c r="BJ79" s="859"/>
      <c r="BK79" s="859"/>
      <c r="BL79" s="859"/>
      <c r="BM79" s="860"/>
      <c r="BN79" s="55"/>
      <c r="BO79" s="55"/>
      <c r="BP79" s="1459"/>
      <c r="BQ79" s="854" t="s">
        <v>685</v>
      </c>
      <c r="BR79" s="854"/>
      <c r="BS79" s="854"/>
      <c r="BT79" s="854"/>
      <c r="BU79" s="854"/>
      <c r="BV79" s="854"/>
      <c r="BW79" s="854"/>
      <c r="BX79" s="854"/>
      <c r="BY79" s="854"/>
      <c r="BZ79" s="854"/>
      <c r="CA79" s="854"/>
      <c r="CB79" s="854"/>
      <c r="CC79" s="855" t="s">
        <v>116</v>
      </c>
      <c r="CD79" s="855"/>
      <c r="CE79" s="855"/>
      <c r="CF79" s="855"/>
      <c r="CG79" s="855"/>
      <c r="CH79" s="855"/>
      <c r="CI79" s="855"/>
      <c r="CJ79" s="855"/>
      <c r="CK79" s="855"/>
      <c r="CL79" s="855"/>
      <c r="CM79" s="855"/>
      <c r="CN79" s="855"/>
      <c r="CO79" s="855"/>
      <c r="CP79" s="856" t="s">
        <v>117</v>
      </c>
      <c r="CQ79" s="856"/>
      <c r="CR79" s="856"/>
      <c r="CS79" s="856"/>
      <c r="CT79" s="856"/>
      <c r="CU79" s="856"/>
      <c r="CV79" s="856"/>
      <c r="CW79" s="856"/>
      <c r="CX79" s="856"/>
      <c r="CY79" s="856"/>
      <c r="CZ79" s="856"/>
      <c r="DA79" s="856"/>
      <c r="DB79" s="856"/>
      <c r="DC79" s="856" t="s">
        <v>118</v>
      </c>
      <c r="DD79" s="856"/>
      <c r="DE79" s="856"/>
      <c r="DF79" s="856"/>
      <c r="DG79" s="856"/>
      <c r="DH79" s="856"/>
      <c r="DI79" s="856"/>
      <c r="DJ79" s="856"/>
      <c r="DK79" s="856"/>
      <c r="DL79" s="856"/>
      <c r="DM79" s="856"/>
      <c r="DN79" s="856"/>
      <c r="DO79" s="857"/>
      <c r="DP79" s="858" t="s">
        <v>119</v>
      </c>
      <c r="DQ79" s="859"/>
      <c r="DR79" s="859"/>
      <c r="DS79" s="859"/>
      <c r="DT79" s="859"/>
      <c r="DU79" s="859"/>
      <c r="DV79" s="859"/>
      <c r="DW79" s="859"/>
      <c r="DX79" s="859"/>
      <c r="DY79" s="859"/>
      <c r="DZ79" s="859"/>
      <c r="EA79" s="859"/>
      <c r="EB79" s="860"/>
    </row>
    <row r="80" spans="1:132" ht="21" customHeight="1">
      <c r="A80" s="1459"/>
      <c r="B80" s="442"/>
      <c r="C80" s="443"/>
      <c r="D80" s="443"/>
      <c r="E80" s="443"/>
      <c r="F80" s="444"/>
      <c r="G80" s="444"/>
      <c r="H80" s="444"/>
      <c r="I80" s="444"/>
      <c r="J80" s="444"/>
      <c r="K80" s="444"/>
      <c r="L80" s="444"/>
      <c r="M80" s="445" t="s">
        <v>66</v>
      </c>
      <c r="N80" s="29" t="s">
        <v>54</v>
      </c>
      <c r="O80" s="1208">
        <f>data4!$CW$2+data5!$H$2</f>
        <v>0</v>
      </c>
      <c r="P80" s="1208"/>
      <c r="Q80" s="1208"/>
      <c r="R80" s="1208"/>
      <c r="S80" s="1208"/>
      <c r="T80" s="1208"/>
      <c r="U80" s="1208"/>
      <c r="V80" s="1208"/>
      <c r="W80" s="1208"/>
      <c r="X80" s="1208"/>
      <c r="Y80" s="1208"/>
      <c r="Z80" s="446" t="s">
        <v>66</v>
      </c>
      <c r="AA80" s="447"/>
      <c r="AB80" s="443"/>
      <c r="AC80" s="443"/>
      <c r="AD80" s="443"/>
      <c r="AE80" s="443"/>
      <c r="AF80" s="443"/>
      <c r="AG80" s="448"/>
      <c r="AH80" s="443"/>
      <c r="AI80" s="443"/>
      <c r="AJ80" s="443"/>
      <c r="AK80" s="443"/>
      <c r="AL80" s="443"/>
      <c r="AM80" s="446" t="s">
        <v>66</v>
      </c>
      <c r="AN80" s="443"/>
      <c r="AO80" s="443"/>
      <c r="AP80" s="443"/>
      <c r="AQ80" s="443"/>
      <c r="AR80" s="443"/>
      <c r="AS80" s="443"/>
      <c r="AT80" s="443"/>
      <c r="AU80" s="443"/>
      <c r="AV80" s="443"/>
      <c r="AW80" s="448"/>
      <c r="AX80" s="443"/>
      <c r="AY80" s="443"/>
      <c r="AZ80" s="446" t="s">
        <v>66</v>
      </c>
      <c r="BA80" s="449"/>
      <c r="BB80" s="449"/>
      <c r="BC80" s="449"/>
      <c r="BD80" s="449"/>
      <c r="BE80" s="449"/>
      <c r="BF80" s="449"/>
      <c r="BG80" s="449"/>
      <c r="BH80" s="449"/>
      <c r="BI80" s="449"/>
      <c r="BJ80" s="449"/>
      <c r="BK80" s="449"/>
      <c r="BL80" s="449"/>
      <c r="BM80" s="450" t="s">
        <v>66</v>
      </c>
      <c r="BN80" s="55"/>
      <c r="BO80" s="55"/>
      <c r="BP80" s="1459"/>
      <c r="BQ80" s="442"/>
      <c r="BR80" s="443"/>
      <c r="BS80" s="443"/>
      <c r="BT80" s="443"/>
      <c r="BU80" s="444"/>
      <c r="BV80" s="444"/>
      <c r="BW80" s="444"/>
      <c r="BX80" s="444"/>
      <c r="BY80" s="444"/>
      <c r="BZ80" s="444"/>
      <c r="CA80" s="444"/>
      <c r="CB80" s="445" t="s">
        <v>66</v>
      </c>
      <c r="CC80" s="29" t="s">
        <v>54</v>
      </c>
      <c r="CD80" s="1208">
        <f>data4!$CW$2+data5!$H$2</f>
        <v>0</v>
      </c>
      <c r="CE80" s="1208"/>
      <c r="CF80" s="1208"/>
      <c r="CG80" s="1208"/>
      <c r="CH80" s="1208"/>
      <c r="CI80" s="1208"/>
      <c r="CJ80" s="1208"/>
      <c r="CK80" s="1208"/>
      <c r="CL80" s="1208"/>
      <c r="CM80" s="1208"/>
      <c r="CN80" s="1208"/>
      <c r="CO80" s="446" t="s">
        <v>66</v>
      </c>
      <c r="CP80" s="447"/>
      <c r="CQ80" s="443"/>
      <c r="CR80" s="443"/>
      <c r="CS80" s="443"/>
      <c r="CT80" s="443"/>
      <c r="CU80" s="443"/>
      <c r="CV80" s="448"/>
      <c r="CW80" s="443"/>
      <c r="CX80" s="443"/>
      <c r="CY80" s="443"/>
      <c r="CZ80" s="443"/>
      <c r="DA80" s="443"/>
      <c r="DB80" s="446" t="s">
        <v>66</v>
      </c>
      <c r="DC80" s="443"/>
      <c r="DD80" s="443"/>
      <c r="DE80" s="443"/>
      <c r="DF80" s="443"/>
      <c r="DG80" s="443"/>
      <c r="DH80" s="443"/>
      <c r="DI80" s="443"/>
      <c r="DJ80" s="443"/>
      <c r="DK80" s="443"/>
      <c r="DL80" s="448"/>
      <c r="DM80" s="443"/>
      <c r="DN80" s="443"/>
      <c r="DO80" s="446" t="s">
        <v>66</v>
      </c>
      <c r="DP80" s="449"/>
      <c r="DQ80" s="449"/>
      <c r="DR80" s="449"/>
      <c r="DS80" s="449"/>
      <c r="DT80" s="449"/>
      <c r="DU80" s="449"/>
      <c r="DV80" s="449"/>
      <c r="DW80" s="449"/>
      <c r="DX80" s="449"/>
      <c r="DY80" s="449"/>
      <c r="DZ80" s="449"/>
      <c r="EA80" s="449"/>
      <c r="EB80" s="450" t="s">
        <v>66</v>
      </c>
    </row>
    <row r="81" spans="1:132" ht="21" customHeight="1">
      <c r="A81" s="1459"/>
      <c r="B81" s="861">
        <f>IF(data2!$B$2="要",data4!$EG$2,"")</f>
        <v>0</v>
      </c>
      <c r="C81" s="862"/>
      <c r="D81" s="862"/>
      <c r="E81" s="862"/>
      <c r="F81" s="862"/>
      <c r="G81" s="862"/>
      <c r="H81" s="862"/>
      <c r="I81" s="862"/>
      <c r="J81" s="862"/>
      <c r="K81" s="862"/>
      <c r="L81" s="862"/>
      <c r="M81" s="863"/>
      <c r="N81" s="886">
        <f>data5!$F$2+data5!$G$2+data5!$H$2</f>
        <v>0</v>
      </c>
      <c r="O81" s="886"/>
      <c r="P81" s="886"/>
      <c r="Q81" s="886"/>
      <c r="R81" s="886"/>
      <c r="S81" s="886"/>
      <c r="T81" s="886"/>
      <c r="U81" s="886"/>
      <c r="V81" s="886"/>
      <c r="W81" s="886"/>
      <c r="X81" s="886"/>
      <c r="Y81" s="886"/>
      <c r="Z81" s="887"/>
      <c r="AA81" s="890">
        <f>data5!$I$2</f>
        <v>0</v>
      </c>
      <c r="AB81" s="886"/>
      <c r="AC81" s="886"/>
      <c r="AD81" s="886"/>
      <c r="AE81" s="886"/>
      <c r="AF81" s="886"/>
      <c r="AG81" s="886"/>
      <c r="AH81" s="886"/>
      <c r="AI81" s="886"/>
      <c r="AJ81" s="886"/>
      <c r="AK81" s="886"/>
      <c r="AL81" s="886"/>
      <c r="AM81" s="887"/>
      <c r="AN81" s="886">
        <f>data5!$J$2</f>
        <v>0</v>
      </c>
      <c r="AO81" s="886"/>
      <c r="AP81" s="886"/>
      <c r="AQ81" s="886"/>
      <c r="AR81" s="886"/>
      <c r="AS81" s="886"/>
      <c r="AT81" s="886"/>
      <c r="AU81" s="886"/>
      <c r="AV81" s="886"/>
      <c r="AW81" s="886"/>
      <c r="AX81" s="886"/>
      <c r="AY81" s="886"/>
      <c r="AZ81" s="887"/>
      <c r="BA81" s="867">
        <f>MIN(data5!$V$2,data5!$W$2)</f>
        <v>0</v>
      </c>
      <c r="BB81" s="867"/>
      <c r="BC81" s="867"/>
      <c r="BD81" s="867"/>
      <c r="BE81" s="867"/>
      <c r="BF81" s="867"/>
      <c r="BG81" s="867"/>
      <c r="BH81" s="867"/>
      <c r="BI81" s="867"/>
      <c r="BJ81" s="867"/>
      <c r="BK81" s="867"/>
      <c r="BL81" s="867"/>
      <c r="BM81" s="868"/>
      <c r="BN81" s="55"/>
      <c r="BO81" s="55"/>
      <c r="BP81" s="1459"/>
      <c r="BQ81" s="861">
        <f>IF(data2!$B$2="要",data4!$EG$2,"")</f>
        <v>0</v>
      </c>
      <c r="BR81" s="862"/>
      <c r="BS81" s="862"/>
      <c r="BT81" s="862"/>
      <c r="BU81" s="862"/>
      <c r="BV81" s="862"/>
      <c r="BW81" s="862"/>
      <c r="BX81" s="862"/>
      <c r="BY81" s="862"/>
      <c r="BZ81" s="862"/>
      <c r="CA81" s="862"/>
      <c r="CB81" s="863"/>
      <c r="CC81" s="886">
        <f>data5!$F$2+data5!$G$2+data5!$H$2</f>
        <v>0</v>
      </c>
      <c r="CD81" s="886"/>
      <c r="CE81" s="886"/>
      <c r="CF81" s="886"/>
      <c r="CG81" s="886"/>
      <c r="CH81" s="886"/>
      <c r="CI81" s="886"/>
      <c r="CJ81" s="886"/>
      <c r="CK81" s="886"/>
      <c r="CL81" s="886"/>
      <c r="CM81" s="886"/>
      <c r="CN81" s="886"/>
      <c r="CO81" s="887"/>
      <c r="CP81" s="890">
        <f>data5!$I$2</f>
        <v>0</v>
      </c>
      <c r="CQ81" s="886"/>
      <c r="CR81" s="886"/>
      <c r="CS81" s="886"/>
      <c r="CT81" s="886"/>
      <c r="CU81" s="886"/>
      <c r="CV81" s="886"/>
      <c r="CW81" s="886"/>
      <c r="CX81" s="886"/>
      <c r="CY81" s="886"/>
      <c r="CZ81" s="886"/>
      <c r="DA81" s="886"/>
      <c r="DB81" s="887"/>
      <c r="DC81" s="886">
        <f>data5!$J$2</f>
        <v>0</v>
      </c>
      <c r="DD81" s="886"/>
      <c r="DE81" s="886"/>
      <c r="DF81" s="886"/>
      <c r="DG81" s="886"/>
      <c r="DH81" s="886"/>
      <c r="DI81" s="886"/>
      <c r="DJ81" s="886"/>
      <c r="DK81" s="886"/>
      <c r="DL81" s="886"/>
      <c r="DM81" s="886"/>
      <c r="DN81" s="886"/>
      <c r="DO81" s="887"/>
      <c r="DP81" s="867">
        <f>MIN(data5!$V$2,data5!$W$2)</f>
        <v>0</v>
      </c>
      <c r="DQ81" s="867"/>
      <c r="DR81" s="867"/>
      <c r="DS81" s="867"/>
      <c r="DT81" s="867"/>
      <c r="DU81" s="867"/>
      <c r="DV81" s="867"/>
      <c r="DW81" s="867"/>
      <c r="DX81" s="867"/>
      <c r="DY81" s="867"/>
      <c r="DZ81" s="867"/>
      <c r="EA81" s="867"/>
      <c r="EB81" s="868"/>
    </row>
    <row r="82" spans="1:132" ht="9.75" customHeight="1">
      <c r="A82" s="1459"/>
      <c r="B82" s="864"/>
      <c r="C82" s="865"/>
      <c r="D82" s="865"/>
      <c r="E82" s="865"/>
      <c r="F82" s="865"/>
      <c r="G82" s="865"/>
      <c r="H82" s="865"/>
      <c r="I82" s="865"/>
      <c r="J82" s="865"/>
      <c r="K82" s="865"/>
      <c r="L82" s="865"/>
      <c r="M82" s="866"/>
      <c r="N82" s="888"/>
      <c r="O82" s="888"/>
      <c r="P82" s="888"/>
      <c r="Q82" s="888"/>
      <c r="R82" s="888"/>
      <c r="S82" s="888"/>
      <c r="T82" s="888"/>
      <c r="U82" s="888"/>
      <c r="V82" s="888"/>
      <c r="W82" s="888"/>
      <c r="X82" s="888"/>
      <c r="Y82" s="888"/>
      <c r="Z82" s="889"/>
      <c r="AA82" s="891"/>
      <c r="AB82" s="888"/>
      <c r="AC82" s="888"/>
      <c r="AD82" s="888"/>
      <c r="AE82" s="888"/>
      <c r="AF82" s="888"/>
      <c r="AG82" s="888"/>
      <c r="AH82" s="888"/>
      <c r="AI82" s="888"/>
      <c r="AJ82" s="888"/>
      <c r="AK82" s="888"/>
      <c r="AL82" s="888"/>
      <c r="AM82" s="889"/>
      <c r="AN82" s="888"/>
      <c r="AO82" s="888"/>
      <c r="AP82" s="888"/>
      <c r="AQ82" s="888"/>
      <c r="AR82" s="888"/>
      <c r="AS82" s="888"/>
      <c r="AT82" s="888"/>
      <c r="AU82" s="888"/>
      <c r="AV82" s="888"/>
      <c r="AW82" s="888"/>
      <c r="AX82" s="888"/>
      <c r="AY82" s="888"/>
      <c r="AZ82" s="889"/>
      <c r="BA82" s="869"/>
      <c r="BB82" s="869"/>
      <c r="BC82" s="869"/>
      <c r="BD82" s="869"/>
      <c r="BE82" s="869"/>
      <c r="BF82" s="869"/>
      <c r="BG82" s="869"/>
      <c r="BH82" s="869"/>
      <c r="BI82" s="869"/>
      <c r="BJ82" s="869"/>
      <c r="BK82" s="869"/>
      <c r="BL82" s="869"/>
      <c r="BM82" s="870"/>
      <c r="BN82" s="55"/>
      <c r="BO82" s="55"/>
      <c r="BP82" s="1459"/>
      <c r="BQ82" s="864"/>
      <c r="BR82" s="865"/>
      <c r="BS82" s="865"/>
      <c r="BT82" s="865"/>
      <c r="BU82" s="865"/>
      <c r="BV82" s="865"/>
      <c r="BW82" s="865"/>
      <c r="BX82" s="865"/>
      <c r="BY82" s="865"/>
      <c r="BZ82" s="865"/>
      <c r="CA82" s="865"/>
      <c r="CB82" s="866"/>
      <c r="CC82" s="888"/>
      <c r="CD82" s="888"/>
      <c r="CE82" s="888"/>
      <c r="CF82" s="888"/>
      <c r="CG82" s="888"/>
      <c r="CH82" s="888"/>
      <c r="CI82" s="888"/>
      <c r="CJ82" s="888"/>
      <c r="CK82" s="888"/>
      <c r="CL82" s="888"/>
      <c r="CM82" s="888"/>
      <c r="CN82" s="888"/>
      <c r="CO82" s="889"/>
      <c r="CP82" s="891"/>
      <c r="CQ82" s="888"/>
      <c r="CR82" s="888"/>
      <c r="CS82" s="888"/>
      <c r="CT82" s="888"/>
      <c r="CU82" s="888"/>
      <c r="CV82" s="888"/>
      <c r="CW82" s="888"/>
      <c r="CX82" s="888"/>
      <c r="CY82" s="888"/>
      <c r="CZ82" s="888"/>
      <c r="DA82" s="888"/>
      <c r="DB82" s="889"/>
      <c r="DC82" s="888"/>
      <c r="DD82" s="888"/>
      <c r="DE82" s="888"/>
      <c r="DF82" s="888"/>
      <c r="DG82" s="888"/>
      <c r="DH82" s="888"/>
      <c r="DI82" s="888"/>
      <c r="DJ82" s="888"/>
      <c r="DK82" s="888"/>
      <c r="DL82" s="888"/>
      <c r="DM82" s="888"/>
      <c r="DN82" s="888"/>
      <c r="DO82" s="889"/>
      <c r="DP82" s="869"/>
      <c r="DQ82" s="869"/>
      <c r="DR82" s="869"/>
      <c r="DS82" s="869"/>
      <c r="DT82" s="869"/>
      <c r="DU82" s="869"/>
      <c r="DV82" s="869"/>
      <c r="DW82" s="869"/>
      <c r="DX82" s="869"/>
      <c r="DY82" s="869"/>
      <c r="DZ82" s="869"/>
      <c r="EA82" s="869"/>
      <c r="EB82" s="870"/>
    </row>
    <row r="83" spans="1:132" ht="17.25" customHeight="1">
      <c r="A83" s="1459"/>
      <c r="B83" s="947" t="s">
        <v>123</v>
      </c>
      <c r="C83" s="948"/>
      <c r="D83" s="948"/>
      <c r="E83" s="948"/>
      <c r="F83" s="451"/>
      <c r="G83" s="946" t="str">
        <f>IF(data2!$B$2="要","","年末調整未済")</f>
        <v/>
      </c>
      <c r="H83" s="946"/>
      <c r="I83" s="946"/>
      <c r="J83" s="946"/>
      <c r="K83" s="946"/>
      <c r="L83" s="946"/>
      <c r="M83" s="946"/>
      <c r="N83" s="946"/>
      <c r="O83" s="946"/>
      <c r="P83" s="946"/>
      <c r="Q83" s="946"/>
      <c r="R83" s="452"/>
      <c r="S83" s="945" t="str">
        <f>IF(data4!$AK$2="","","(1)")</f>
        <v/>
      </c>
      <c r="T83" s="945"/>
      <c r="U83" s="1384">
        <f>data4!$AK$2</f>
        <v>0</v>
      </c>
      <c r="V83" s="1384"/>
      <c r="W83" s="1384"/>
      <c r="X83" s="1384"/>
      <c r="Y83" s="1384"/>
      <c r="Z83" s="1384"/>
      <c r="AA83" s="1385"/>
      <c r="AB83" s="1385"/>
      <c r="AC83" s="919">
        <f>data4!$CO$2</f>
        <v>0</v>
      </c>
      <c r="AD83" s="919"/>
      <c r="AE83" s="919"/>
      <c r="AF83" s="919"/>
      <c r="AG83" s="919"/>
      <c r="AH83" s="919"/>
      <c r="AI83" s="453"/>
      <c r="AJ83" s="921" t="str">
        <f>IF(data4!$AL$2="","","(2)")</f>
        <v/>
      </c>
      <c r="AK83" s="921"/>
      <c r="AL83" s="1385">
        <f>data4!$AL$2</f>
        <v>0</v>
      </c>
      <c r="AM83" s="1385"/>
      <c r="AN83" s="1385"/>
      <c r="AO83" s="1385"/>
      <c r="AP83" s="1385"/>
      <c r="AQ83" s="1385"/>
      <c r="AR83" s="1385"/>
      <c r="AS83" s="1385"/>
      <c r="AT83" s="919">
        <f>data4!$CP$2</f>
        <v>0</v>
      </c>
      <c r="AU83" s="919"/>
      <c r="AV83" s="919"/>
      <c r="AW83" s="919"/>
      <c r="AX83" s="919"/>
      <c r="AY83" s="919"/>
      <c r="AZ83" s="47"/>
      <c r="BA83" s="47"/>
      <c r="BB83" s="47"/>
      <c r="BC83" s="47"/>
      <c r="BD83" s="47"/>
      <c r="BE83" s="47"/>
      <c r="BF83" s="47"/>
      <c r="BG83" s="47"/>
      <c r="BH83" s="47"/>
      <c r="BI83" s="47"/>
      <c r="BJ83" s="47"/>
      <c r="BK83" s="47"/>
      <c r="BL83" s="451"/>
      <c r="BM83" s="454"/>
      <c r="BN83" s="55"/>
      <c r="BO83" s="55"/>
      <c r="BP83" s="1459"/>
      <c r="BQ83" s="947" t="s">
        <v>123</v>
      </c>
      <c r="BR83" s="948"/>
      <c r="BS83" s="948"/>
      <c r="BT83" s="948"/>
      <c r="BU83" s="451"/>
      <c r="BV83" s="946" t="str">
        <f>IF(data2!$B$2="要","","年末調整未済")</f>
        <v/>
      </c>
      <c r="BW83" s="946"/>
      <c r="BX83" s="946"/>
      <c r="BY83" s="946"/>
      <c r="BZ83" s="946"/>
      <c r="CA83" s="946"/>
      <c r="CB83" s="946"/>
      <c r="CC83" s="946"/>
      <c r="CD83" s="946"/>
      <c r="CE83" s="946"/>
      <c r="CF83" s="946"/>
      <c r="CG83" s="452"/>
      <c r="CH83" s="945" t="str">
        <f>IF(data4!$AK$2="","","(1)")</f>
        <v/>
      </c>
      <c r="CI83" s="945"/>
      <c r="CJ83" s="1384">
        <f>data4!$AK$2</f>
        <v>0</v>
      </c>
      <c r="CK83" s="1384"/>
      <c r="CL83" s="1384"/>
      <c r="CM83" s="1384"/>
      <c r="CN83" s="1384"/>
      <c r="CO83" s="1384"/>
      <c r="CP83" s="1385"/>
      <c r="CQ83" s="1385"/>
      <c r="CR83" s="919">
        <f>data4!$CO$2</f>
        <v>0</v>
      </c>
      <c r="CS83" s="919"/>
      <c r="CT83" s="919"/>
      <c r="CU83" s="919"/>
      <c r="CV83" s="919"/>
      <c r="CW83" s="919"/>
      <c r="CX83" s="453"/>
      <c r="CY83" s="921" t="str">
        <f>IF(data4!$AL$2="","","(2)")</f>
        <v/>
      </c>
      <c r="CZ83" s="921"/>
      <c r="DA83" s="1385">
        <f>data4!$AL$2</f>
        <v>0</v>
      </c>
      <c r="DB83" s="1385"/>
      <c r="DC83" s="1385"/>
      <c r="DD83" s="1385"/>
      <c r="DE83" s="1385"/>
      <c r="DF83" s="1385"/>
      <c r="DG83" s="1385"/>
      <c r="DH83" s="1385"/>
      <c r="DI83" s="919">
        <f>data4!$CP$2</f>
        <v>0</v>
      </c>
      <c r="DJ83" s="919"/>
      <c r="DK83" s="919"/>
      <c r="DL83" s="919"/>
      <c r="DM83" s="919"/>
      <c r="DN83" s="919"/>
      <c r="DO83" s="47"/>
      <c r="DP83" s="47"/>
      <c r="DQ83" s="47"/>
      <c r="DR83" s="47"/>
      <c r="DS83" s="47"/>
      <c r="DT83" s="47"/>
      <c r="DU83" s="47"/>
      <c r="DV83" s="47"/>
      <c r="DW83" s="47"/>
      <c r="DX83" s="47"/>
      <c r="DY83" s="47"/>
      <c r="DZ83" s="47"/>
      <c r="EA83" s="451"/>
      <c r="EB83" s="454"/>
    </row>
    <row r="84" spans="1:132" ht="17.25" customHeight="1">
      <c r="A84" s="1459"/>
      <c r="B84" s="909"/>
      <c r="C84" s="881"/>
      <c r="D84" s="881"/>
      <c r="E84" s="881"/>
      <c r="F84" s="1386"/>
      <c r="G84" s="1386"/>
      <c r="H84" s="1386"/>
      <c r="I84" s="1386"/>
      <c r="J84" s="1386"/>
      <c r="K84" s="1386"/>
      <c r="L84" s="1386"/>
      <c r="M84" s="1386"/>
      <c r="N84" s="1386"/>
      <c r="O84" s="1386"/>
      <c r="P84" s="1386"/>
      <c r="Q84" s="1386"/>
      <c r="R84" s="1386"/>
      <c r="S84" s="1386"/>
      <c r="T84" s="1386"/>
      <c r="U84" s="1386"/>
      <c r="V84" s="1386"/>
      <c r="W84" s="1387"/>
      <c r="X84" s="1387"/>
      <c r="Y84" s="1387"/>
      <c r="Z84" s="1387"/>
      <c r="AA84" s="1387"/>
      <c r="AB84" s="1388"/>
      <c r="AC84" s="1388"/>
      <c r="AD84" s="1388"/>
      <c r="AE84" s="1388"/>
      <c r="AF84" s="1388"/>
      <c r="AG84" s="1388"/>
      <c r="AH84" s="1388"/>
      <c r="AI84" s="1388"/>
      <c r="AJ84" s="1388"/>
      <c r="AK84" s="1388"/>
      <c r="AL84" s="1387"/>
      <c r="AM84" s="1387"/>
      <c r="AN84" s="1387"/>
      <c r="AO84" s="1387"/>
      <c r="AP84" s="1387"/>
      <c r="AQ84" s="1388"/>
      <c r="AR84" s="1388"/>
      <c r="AS84" s="455"/>
      <c r="AT84" s="1388"/>
      <c r="AU84" s="1388"/>
      <c r="AV84" s="1388"/>
      <c r="AW84" s="1388"/>
      <c r="AX84" s="1388"/>
      <c r="AY84" s="1388"/>
      <c r="AZ84" s="1388"/>
      <c r="BA84" s="1388"/>
      <c r="BB84" s="1388"/>
      <c r="BC84" s="1388"/>
      <c r="BD84" s="1388"/>
      <c r="BE84" s="1388"/>
      <c r="BF84" s="1388"/>
      <c r="BG84" s="455"/>
      <c r="BH84" s="455"/>
      <c r="BI84" s="455"/>
      <c r="BJ84" s="455"/>
      <c r="BK84" s="455"/>
      <c r="BL84" s="455"/>
      <c r="BM84" s="456"/>
      <c r="BN84" s="55"/>
      <c r="BO84" s="55"/>
      <c r="BP84" s="1459"/>
      <c r="BQ84" s="909"/>
      <c r="BR84" s="881"/>
      <c r="BS84" s="881"/>
      <c r="BT84" s="881"/>
      <c r="BU84" s="1386"/>
      <c r="BV84" s="1386"/>
      <c r="BW84" s="1386"/>
      <c r="BX84" s="1386"/>
      <c r="BY84" s="1386"/>
      <c r="BZ84" s="1386"/>
      <c r="CA84" s="1386"/>
      <c r="CB84" s="1386"/>
      <c r="CC84" s="1386"/>
      <c r="CD84" s="1386"/>
      <c r="CE84" s="1386"/>
      <c r="CF84" s="1386"/>
      <c r="CG84" s="1386"/>
      <c r="CH84" s="1386"/>
      <c r="CI84" s="1386"/>
      <c r="CJ84" s="1386"/>
      <c r="CK84" s="1386"/>
      <c r="CL84" s="1387"/>
      <c r="CM84" s="1387"/>
      <c r="CN84" s="1387"/>
      <c r="CO84" s="1387"/>
      <c r="CP84" s="1387"/>
      <c r="CQ84" s="1388"/>
      <c r="CR84" s="1388"/>
      <c r="CS84" s="1388"/>
      <c r="CT84" s="1388"/>
      <c r="CU84" s="1388"/>
      <c r="CV84" s="1388"/>
      <c r="CW84" s="1388"/>
      <c r="CX84" s="1388"/>
      <c r="CY84" s="1388"/>
      <c r="CZ84" s="1388"/>
      <c r="DA84" s="1387"/>
      <c r="DB84" s="1387"/>
      <c r="DC84" s="1387"/>
      <c r="DD84" s="1387"/>
      <c r="DE84" s="1387"/>
      <c r="DF84" s="1388"/>
      <c r="DG84" s="1388"/>
      <c r="DH84" s="455"/>
      <c r="DI84" s="1388"/>
      <c r="DJ84" s="1388"/>
      <c r="DK84" s="1388"/>
      <c r="DL84" s="1388"/>
      <c r="DM84" s="1388"/>
      <c r="DN84" s="1388"/>
      <c r="DO84" s="1388"/>
      <c r="DP84" s="1388"/>
      <c r="DQ84" s="1388"/>
      <c r="DR84" s="1388"/>
      <c r="DS84" s="1388"/>
      <c r="DT84" s="1388"/>
      <c r="DU84" s="1388"/>
      <c r="DV84" s="455"/>
      <c r="DW84" s="455"/>
      <c r="DX84" s="455"/>
      <c r="DY84" s="455"/>
      <c r="DZ84" s="455"/>
      <c r="EA84" s="455"/>
      <c r="EB84" s="456"/>
    </row>
    <row r="85" spans="1:132" ht="17.25" customHeight="1">
      <c r="A85" s="55"/>
      <c r="B85" s="909"/>
      <c r="C85" s="881"/>
      <c r="D85" s="881"/>
      <c r="E85" s="881"/>
      <c r="F85" s="1389">
        <f>data4!$DR$2</f>
        <v>0</v>
      </c>
      <c r="G85" s="1389"/>
      <c r="H85" s="1389"/>
      <c r="I85" s="1389"/>
      <c r="J85" s="1389"/>
      <c r="K85" s="1389"/>
      <c r="L85" s="1389"/>
      <c r="M85" s="1389"/>
      <c r="N85" s="1389"/>
      <c r="O85" s="1389"/>
      <c r="P85" s="1389"/>
      <c r="Q85" s="1389"/>
      <c r="R85" s="1389"/>
      <c r="S85" s="1389"/>
      <c r="T85" s="1389"/>
      <c r="U85" s="1389"/>
      <c r="V85" s="1389"/>
      <c r="W85" s="1389"/>
      <c r="X85" s="1389"/>
      <c r="Y85" s="1389"/>
      <c r="Z85" s="1389"/>
      <c r="AA85" s="1389"/>
      <c r="AB85" s="1389"/>
      <c r="AC85" s="1389"/>
      <c r="AD85" s="1389"/>
      <c r="AE85" s="1389"/>
      <c r="AF85" s="1389"/>
      <c r="AG85" s="1389"/>
      <c r="AH85" s="1389"/>
      <c r="AI85" s="1389"/>
      <c r="AJ85" s="1389"/>
      <c r="AK85" s="1389"/>
      <c r="AL85" s="1389"/>
      <c r="AM85" s="1389"/>
      <c r="AN85" s="1389"/>
      <c r="AO85" s="1389"/>
      <c r="AP85" s="1389"/>
      <c r="AQ85" s="1389"/>
      <c r="AR85" s="1389"/>
      <c r="AS85" s="1389"/>
      <c r="AT85" s="1389"/>
      <c r="AU85" s="1389"/>
      <c r="AV85" s="1389"/>
      <c r="AW85" s="1389"/>
      <c r="AX85" s="1389"/>
      <c r="AY85" s="1389"/>
      <c r="AZ85" s="1389"/>
      <c r="BA85" s="1389"/>
      <c r="BB85" s="1389"/>
      <c r="BC85" s="1389"/>
      <c r="BD85" s="1389"/>
      <c r="BE85" s="1389"/>
      <c r="BF85" s="1389"/>
      <c r="BG85" s="1389"/>
      <c r="BH85" s="1389"/>
      <c r="BI85" s="1389"/>
      <c r="BJ85" s="1389"/>
      <c r="BK85" s="1389"/>
      <c r="BL85" s="1389"/>
      <c r="BM85" s="1390"/>
      <c r="BN85" s="55"/>
      <c r="BO85" s="55"/>
      <c r="BP85" s="55"/>
      <c r="BQ85" s="909"/>
      <c r="BR85" s="881"/>
      <c r="BS85" s="881"/>
      <c r="BT85" s="881"/>
      <c r="BU85" s="1389">
        <f>data4!$DR$2</f>
        <v>0</v>
      </c>
      <c r="BV85" s="1389"/>
      <c r="BW85" s="1389"/>
      <c r="BX85" s="1389"/>
      <c r="BY85" s="1389"/>
      <c r="BZ85" s="1389"/>
      <c r="CA85" s="1389"/>
      <c r="CB85" s="1389"/>
      <c r="CC85" s="1389"/>
      <c r="CD85" s="1389"/>
      <c r="CE85" s="1389"/>
      <c r="CF85" s="1389"/>
      <c r="CG85" s="1389"/>
      <c r="CH85" s="1389"/>
      <c r="CI85" s="1389"/>
      <c r="CJ85" s="1389"/>
      <c r="CK85" s="1389"/>
      <c r="CL85" s="1389"/>
      <c r="CM85" s="1389"/>
      <c r="CN85" s="1389"/>
      <c r="CO85" s="1389"/>
      <c r="CP85" s="1389"/>
      <c r="CQ85" s="1389"/>
      <c r="CR85" s="1389"/>
      <c r="CS85" s="1389"/>
      <c r="CT85" s="1389"/>
      <c r="CU85" s="1389"/>
      <c r="CV85" s="1389"/>
      <c r="CW85" s="1389"/>
      <c r="CX85" s="1389"/>
      <c r="CY85" s="1389"/>
      <c r="CZ85" s="1389"/>
      <c r="DA85" s="1389"/>
      <c r="DB85" s="1389"/>
      <c r="DC85" s="1389"/>
      <c r="DD85" s="1389"/>
      <c r="DE85" s="1389"/>
      <c r="DF85" s="1389"/>
      <c r="DG85" s="1389"/>
      <c r="DH85" s="1389"/>
      <c r="DI85" s="1389"/>
      <c r="DJ85" s="1389"/>
      <c r="DK85" s="1389"/>
      <c r="DL85" s="1389"/>
      <c r="DM85" s="1389"/>
      <c r="DN85" s="1389"/>
      <c r="DO85" s="1389"/>
      <c r="DP85" s="1389"/>
      <c r="DQ85" s="1389"/>
      <c r="DR85" s="1389"/>
      <c r="DS85" s="1389"/>
      <c r="DT85" s="1389"/>
      <c r="DU85" s="1389"/>
      <c r="DV85" s="1389"/>
      <c r="DW85" s="1389"/>
      <c r="DX85" s="1389"/>
      <c r="DY85" s="1389"/>
      <c r="DZ85" s="1389"/>
      <c r="EA85" s="1389"/>
      <c r="EB85" s="1390"/>
    </row>
    <row r="86" spans="1:132" ht="17.25" customHeight="1">
      <c r="A86" s="55"/>
      <c r="B86" s="909"/>
      <c r="C86" s="881"/>
      <c r="D86" s="881"/>
      <c r="E86" s="881"/>
      <c r="F86" s="1389"/>
      <c r="G86" s="1389"/>
      <c r="H86" s="1389"/>
      <c r="I86" s="1389"/>
      <c r="J86" s="1389"/>
      <c r="K86" s="1389"/>
      <c r="L86" s="1389"/>
      <c r="M86" s="1389"/>
      <c r="N86" s="1389"/>
      <c r="O86" s="1389"/>
      <c r="P86" s="1389"/>
      <c r="Q86" s="1389"/>
      <c r="R86" s="1389"/>
      <c r="S86" s="1389"/>
      <c r="T86" s="1389"/>
      <c r="U86" s="1389"/>
      <c r="V86" s="1389"/>
      <c r="W86" s="1389"/>
      <c r="X86" s="1389"/>
      <c r="Y86" s="1389"/>
      <c r="Z86" s="1389"/>
      <c r="AA86" s="1389"/>
      <c r="AB86" s="1389"/>
      <c r="AC86" s="1389"/>
      <c r="AD86" s="1389"/>
      <c r="AE86" s="1389"/>
      <c r="AF86" s="1389"/>
      <c r="AG86" s="1389"/>
      <c r="AH86" s="1389"/>
      <c r="AI86" s="1389"/>
      <c r="AJ86" s="1389"/>
      <c r="AK86" s="1389"/>
      <c r="AL86" s="1389"/>
      <c r="AM86" s="1389"/>
      <c r="AN86" s="1389"/>
      <c r="AO86" s="1389"/>
      <c r="AP86" s="1389"/>
      <c r="AQ86" s="1389"/>
      <c r="AR86" s="1389"/>
      <c r="AS86" s="1389"/>
      <c r="AT86" s="1389"/>
      <c r="AU86" s="1389"/>
      <c r="AV86" s="1389"/>
      <c r="AW86" s="1389"/>
      <c r="AX86" s="1389"/>
      <c r="AY86" s="1389"/>
      <c r="AZ86" s="1389"/>
      <c r="BA86" s="1389"/>
      <c r="BB86" s="1389"/>
      <c r="BC86" s="1389"/>
      <c r="BD86" s="1389"/>
      <c r="BE86" s="1389"/>
      <c r="BF86" s="1389"/>
      <c r="BG86" s="1389"/>
      <c r="BH86" s="1389"/>
      <c r="BI86" s="1389"/>
      <c r="BJ86" s="1389"/>
      <c r="BK86" s="1389"/>
      <c r="BL86" s="1389"/>
      <c r="BM86" s="1390"/>
      <c r="BN86" s="55"/>
      <c r="BO86" s="55"/>
      <c r="BP86" s="55"/>
      <c r="BQ86" s="909"/>
      <c r="BR86" s="881"/>
      <c r="BS86" s="881"/>
      <c r="BT86" s="881"/>
      <c r="BU86" s="1389"/>
      <c r="BV86" s="1389"/>
      <c r="BW86" s="1389"/>
      <c r="BX86" s="1389"/>
      <c r="BY86" s="1389"/>
      <c r="BZ86" s="1389"/>
      <c r="CA86" s="1389"/>
      <c r="CB86" s="1389"/>
      <c r="CC86" s="1389"/>
      <c r="CD86" s="1389"/>
      <c r="CE86" s="1389"/>
      <c r="CF86" s="1389"/>
      <c r="CG86" s="1389"/>
      <c r="CH86" s="1389"/>
      <c r="CI86" s="1389"/>
      <c r="CJ86" s="1389"/>
      <c r="CK86" s="1389"/>
      <c r="CL86" s="1389"/>
      <c r="CM86" s="1389"/>
      <c r="CN86" s="1389"/>
      <c r="CO86" s="1389"/>
      <c r="CP86" s="1389"/>
      <c r="CQ86" s="1389"/>
      <c r="CR86" s="1389"/>
      <c r="CS86" s="1389"/>
      <c r="CT86" s="1389"/>
      <c r="CU86" s="1389"/>
      <c r="CV86" s="1389"/>
      <c r="CW86" s="1389"/>
      <c r="CX86" s="1389"/>
      <c r="CY86" s="1389"/>
      <c r="CZ86" s="1389"/>
      <c r="DA86" s="1389"/>
      <c r="DB86" s="1389"/>
      <c r="DC86" s="1389"/>
      <c r="DD86" s="1389"/>
      <c r="DE86" s="1389"/>
      <c r="DF86" s="1389"/>
      <c r="DG86" s="1389"/>
      <c r="DH86" s="1389"/>
      <c r="DI86" s="1389"/>
      <c r="DJ86" s="1389"/>
      <c r="DK86" s="1389"/>
      <c r="DL86" s="1389"/>
      <c r="DM86" s="1389"/>
      <c r="DN86" s="1389"/>
      <c r="DO86" s="1389"/>
      <c r="DP86" s="1389"/>
      <c r="DQ86" s="1389"/>
      <c r="DR86" s="1389"/>
      <c r="DS86" s="1389"/>
      <c r="DT86" s="1389"/>
      <c r="DU86" s="1389"/>
      <c r="DV86" s="1389"/>
      <c r="DW86" s="1389"/>
      <c r="DX86" s="1389"/>
      <c r="DY86" s="1389"/>
      <c r="DZ86" s="1389"/>
      <c r="EA86" s="1389"/>
      <c r="EB86" s="1390"/>
    </row>
    <row r="87" spans="1:132" ht="32.25" customHeight="1">
      <c r="A87" s="55"/>
      <c r="B87" s="910"/>
      <c r="C87" s="884"/>
      <c r="D87" s="884"/>
      <c r="E87" s="884"/>
      <c r="F87" s="1391"/>
      <c r="G87" s="1391"/>
      <c r="H87" s="1391"/>
      <c r="I87" s="1391"/>
      <c r="J87" s="1391"/>
      <c r="K87" s="1391"/>
      <c r="L87" s="1391"/>
      <c r="M87" s="1391"/>
      <c r="N87" s="1391"/>
      <c r="O87" s="1391"/>
      <c r="P87" s="1391"/>
      <c r="Q87" s="1391"/>
      <c r="R87" s="1391"/>
      <c r="S87" s="1391"/>
      <c r="T87" s="1391"/>
      <c r="U87" s="1391"/>
      <c r="V87" s="1391"/>
      <c r="W87" s="1391"/>
      <c r="X87" s="1391"/>
      <c r="Y87" s="1391"/>
      <c r="Z87" s="1391"/>
      <c r="AA87" s="1391"/>
      <c r="AB87" s="1391"/>
      <c r="AC87" s="1391"/>
      <c r="AD87" s="1391"/>
      <c r="AE87" s="1391"/>
      <c r="AF87" s="1391"/>
      <c r="AG87" s="1391"/>
      <c r="AH87" s="1391"/>
      <c r="AI87" s="1391"/>
      <c r="AJ87" s="1391"/>
      <c r="AK87" s="1391"/>
      <c r="AL87" s="1391"/>
      <c r="AM87" s="1391"/>
      <c r="AN87" s="1391"/>
      <c r="AO87" s="1391"/>
      <c r="AP87" s="1391"/>
      <c r="AQ87" s="1391"/>
      <c r="AR87" s="1391"/>
      <c r="AS87" s="1391"/>
      <c r="AT87" s="1391"/>
      <c r="AU87" s="1391"/>
      <c r="AV87" s="1391"/>
      <c r="AW87" s="1391"/>
      <c r="AX87" s="1391"/>
      <c r="AY87" s="1391"/>
      <c r="AZ87" s="1391"/>
      <c r="BA87" s="1391"/>
      <c r="BB87" s="1391"/>
      <c r="BC87" s="1391"/>
      <c r="BD87" s="1391"/>
      <c r="BE87" s="1391"/>
      <c r="BF87" s="1391"/>
      <c r="BG87" s="1391"/>
      <c r="BH87" s="1391"/>
      <c r="BI87" s="1391"/>
      <c r="BJ87" s="1391"/>
      <c r="BK87" s="1391"/>
      <c r="BL87" s="1391"/>
      <c r="BM87" s="1392"/>
      <c r="BN87" s="55"/>
      <c r="BO87" s="55"/>
      <c r="BP87" s="55"/>
      <c r="BQ87" s="910"/>
      <c r="BR87" s="884"/>
      <c r="BS87" s="884"/>
      <c r="BT87" s="884"/>
      <c r="BU87" s="1391"/>
      <c r="BV87" s="1391"/>
      <c r="BW87" s="1391"/>
      <c r="BX87" s="1391"/>
      <c r="BY87" s="1391"/>
      <c r="BZ87" s="1391"/>
      <c r="CA87" s="1391"/>
      <c r="CB87" s="1391"/>
      <c r="CC87" s="1391"/>
      <c r="CD87" s="1391"/>
      <c r="CE87" s="1391"/>
      <c r="CF87" s="1391"/>
      <c r="CG87" s="1391"/>
      <c r="CH87" s="1391"/>
      <c r="CI87" s="1391"/>
      <c r="CJ87" s="1391"/>
      <c r="CK87" s="1391"/>
      <c r="CL87" s="1391"/>
      <c r="CM87" s="1391"/>
      <c r="CN87" s="1391"/>
      <c r="CO87" s="1391"/>
      <c r="CP87" s="1391"/>
      <c r="CQ87" s="1391"/>
      <c r="CR87" s="1391"/>
      <c r="CS87" s="1391"/>
      <c r="CT87" s="1391"/>
      <c r="CU87" s="1391"/>
      <c r="CV87" s="1391"/>
      <c r="CW87" s="1391"/>
      <c r="CX87" s="1391"/>
      <c r="CY87" s="1391"/>
      <c r="CZ87" s="1391"/>
      <c r="DA87" s="1391"/>
      <c r="DB87" s="1391"/>
      <c r="DC87" s="1391"/>
      <c r="DD87" s="1391"/>
      <c r="DE87" s="1391"/>
      <c r="DF87" s="1391"/>
      <c r="DG87" s="1391"/>
      <c r="DH87" s="1391"/>
      <c r="DI87" s="1391"/>
      <c r="DJ87" s="1391"/>
      <c r="DK87" s="1391"/>
      <c r="DL87" s="1391"/>
      <c r="DM87" s="1391"/>
      <c r="DN87" s="1391"/>
      <c r="DO87" s="1391"/>
      <c r="DP87" s="1391"/>
      <c r="DQ87" s="1391"/>
      <c r="DR87" s="1391"/>
      <c r="DS87" s="1391"/>
      <c r="DT87" s="1391"/>
      <c r="DU87" s="1391"/>
      <c r="DV87" s="1391"/>
      <c r="DW87" s="1391"/>
      <c r="DX87" s="1391"/>
      <c r="DY87" s="1391"/>
      <c r="DZ87" s="1391"/>
      <c r="EA87" s="1391"/>
      <c r="EB87" s="1392"/>
    </row>
    <row r="88" spans="1:132" ht="15" customHeight="1">
      <c r="A88" s="55"/>
      <c r="B88" s="1363" t="s">
        <v>588</v>
      </c>
      <c r="C88" s="1364"/>
      <c r="D88" s="1364"/>
      <c r="E88" s="1364"/>
      <c r="F88" s="913" t="s">
        <v>74</v>
      </c>
      <c r="G88" s="914"/>
      <c r="H88" s="914"/>
      <c r="I88" s="914"/>
      <c r="J88" s="914"/>
      <c r="K88" s="457"/>
      <c r="L88" s="458"/>
      <c r="M88" s="458"/>
      <c r="N88" s="458"/>
      <c r="O88" s="458"/>
      <c r="P88" s="458"/>
      <c r="Q88" s="459" t="s">
        <v>0</v>
      </c>
      <c r="R88" s="913" t="s">
        <v>75</v>
      </c>
      <c r="S88" s="914"/>
      <c r="T88" s="914"/>
      <c r="U88" s="914"/>
      <c r="V88" s="914"/>
      <c r="W88" s="457"/>
      <c r="X88" s="458"/>
      <c r="Y88" s="458"/>
      <c r="Z88" s="458"/>
      <c r="AA88" s="458"/>
      <c r="AB88" s="458"/>
      <c r="AC88" s="459" t="s">
        <v>0</v>
      </c>
      <c r="AD88" s="913" t="s">
        <v>124</v>
      </c>
      <c r="AE88" s="914"/>
      <c r="AF88" s="914"/>
      <c r="AG88" s="914"/>
      <c r="AH88" s="914"/>
      <c r="AI88" s="457"/>
      <c r="AJ88" s="458"/>
      <c r="AK88" s="458"/>
      <c r="AL88" s="458"/>
      <c r="AM88" s="458"/>
      <c r="AN88" s="458"/>
      <c r="AO88" s="459" t="s">
        <v>0</v>
      </c>
      <c r="AP88" s="913" t="s">
        <v>156</v>
      </c>
      <c r="AQ88" s="914"/>
      <c r="AR88" s="914"/>
      <c r="AS88" s="914"/>
      <c r="AT88" s="914"/>
      <c r="AU88" s="457"/>
      <c r="AV88" s="458"/>
      <c r="AW88" s="458"/>
      <c r="AX88" s="458"/>
      <c r="AY88" s="458"/>
      <c r="AZ88" s="458"/>
      <c r="BA88" s="459" t="s">
        <v>0</v>
      </c>
      <c r="BB88" s="913" t="s">
        <v>157</v>
      </c>
      <c r="BC88" s="914"/>
      <c r="BD88" s="914"/>
      <c r="BE88" s="914"/>
      <c r="BF88" s="914"/>
      <c r="BG88" s="457"/>
      <c r="BH88" s="458"/>
      <c r="BI88" s="458"/>
      <c r="BJ88" s="458"/>
      <c r="BK88" s="458"/>
      <c r="BL88" s="458"/>
      <c r="BM88" s="459" t="s">
        <v>0</v>
      </c>
      <c r="BN88" s="55"/>
      <c r="BO88" s="55"/>
      <c r="BP88" s="55"/>
      <c r="BQ88" s="1363" t="s">
        <v>588</v>
      </c>
      <c r="BR88" s="1364"/>
      <c r="BS88" s="1364"/>
      <c r="BT88" s="1364"/>
      <c r="BU88" s="913" t="s">
        <v>74</v>
      </c>
      <c r="BV88" s="914"/>
      <c r="BW88" s="914"/>
      <c r="BX88" s="914"/>
      <c r="BY88" s="914"/>
      <c r="BZ88" s="457"/>
      <c r="CA88" s="458"/>
      <c r="CB88" s="458"/>
      <c r="CC88" s="458"/>
      <c r="CD88" s="458"/>
      <c r="CE88" s="458"/>
      <c r="CF88" s="459" t="s">
        <v>0</v>
      </c>
      <c r="CG88" s="913" t="s">
        <v>75</v>
      </c>
      <c r="CH88" s="914"/>
      <c r="CI88" s="914"/>
      <c r="CJ88" s="914"/>
      <c r="CK88" s="914"/>
      <c r="CL88" s="457"/>
      <c r="CM88" s="458"/>
      <c r="CN88" s="458"/>
      <c r="CO88" s="458"/>
      <c r="CP88" s="458"/>
      <c r="CQ88" s="458"/>
      <c r="CR88" s="459" t="s">
        <v>0</v>
      </c>
      <c r="CS88" s="913" t="s">
        <v>124</v>
      </c>
      <c r="CT88" s="914"/>
      <c r="CU88" s="914"/>
      <c r="CV88" s="914"/>
      <c r="CW88" s="914"/>
      <c r="CX88" s="457"/>
      <c r="CY88" s="458"/>
      <c r="CZ88" s="458"/>
      <c r="DA88" s="458"/>
      <c r="DB88" s="458"/>
      <c r="DC88" s="458"/>
      <c r="DD88" s="459" t="s">
        <v>0</v>
      </c>
      <c r="DE88" s="913" t="s">
        <v>156</v>
      </c>
      <c r="DF88" s="914"/>
      <c r="DG88" s="914"/>
      <c r="DH88" s="914"/>
      <c r="DI88" s="914"/>
      <c r="DJ88" s="457"/>
      <c r="DK88" s="458"/>
      <c r="DL88" s="458"/>
      <c r="DM88" s="458"/>
      <c r="DN88" s="458"/>
      <c r="DO88" s="458"/>
      <c r="DP88" s="459" t="s">
        <v>0</v>
      </c>
      <c r="DQ88" s="913" t="s">
        <v>157</v>
      </c>
      <c r="DR88" s="914"/>
      <c r="DS88" s="914"/>
      <c r="DT88" s="914"/>
      <c r="DU88" s="914"/>
      <c r="DV88" s="457"/>
      <c r="DW88" s="458"/>
      <c r="DX88" s="458"/>
      <c r="DY88" s="458"/>
      <c r="DZ88" s="458"/>
      <c r="EA88" s="458"/>
      <c r="EB88" s="459" t="s">
        <v>0</v>
      </c>
    </row>
    <row r="89" spans="1:132" ht="29.25" customHeight="1">
      <c r="A89" s="55"/>
      <c r="B89" s="1366"/>
      <c r="C89" s="1367"/>
      <c r="D89" s="1367"/>
      <c r="E89" s="1367"/>
      <c r="F89" s="916"/>
      <c r="G89" s="917"/>
      <c r="H89" s="917"/>
      <c r="I89" s="917"/>
      <c r="J89" s="917"/>
      <c r="K89" s="934">
        <f>IF(data2!$B$2="要",data4!$CY$2,"")</f>
        <v>0</v>
      </c>
      <c r="L89" s="935"/>
      <c r="M89" s="935"/>
      <c r="N89" s="935"/>
      <c r="O89" s="935"/>
      <c r="P89" s="935"/>
      <c r="Q89" s="936"/>
      <c r="R89" s="916"/>
      <c r="S89" s="917"/>
      <c r="T89" s="917"/>
      <c r="U89" s="917"/>
      <c r="V89" s="917"/>
      <c r="W89" s="934">
        <f>IF(data2!$B$2="要",data4!$CZ$2,"")</f>
        <v>0</v>
      </c>
      <c r="X89" s="935"/>
      <c r="Y89" s="935"/>
      <c r="Z89" s="935"/>
      <c r="AA89" s="935"/>
      <c r="AB89" s="935"/>
      <c r="AC89" s="936"/>
      <c r="AD89" s="916"/>
      <c r="AE89" s="917"/>
      <c r="AF89" s="917"/>
      <c r="AG89" s="917"/>
      <c r="AH89" s="917"/>
      <c r="AI89" s="934">
        <f>IF(data2!$B$2="要",data4!$DA$2,"")</f>
        <v>0</v>
      </c>
      <c r="AJ89" s="935"/>
      <c r="AK89" s="935"/>
      <c r="AL89" s="935"/>
      <c r="AM89" s="935"/>
      <c r="AN89" s="935"/>
      <c r="AO89" s="936"/>
      <c r="AP89" s="916"/>
      <c r="AQ89" s="917"/>
      <c r="AR89" s="917"/>
      <c r="AS89" s="917"/>
      <c r="AT89" s="917"/>
      <c r="AU89" s="934">
        <f>IF(data2!$B$2="要",data4!$DB$2,"")</f>
        <v>0</v>
      </c>
      <c r="AV89" s="935"/>
      <c r="AW89" s="935"/>
      <c r="AX89" s="935"/>
      <c r="AY89" s="935"/>
      <c r="AZ89" s="935"/>
      <c r="BA89" s="936"/>
      <c r="BB89" s="916"/>
      <c r="BC89" s="917"/>
      <c r="BD89" s="917"/>
      <c r="BE89" s="917"/>
      <c r="BF89" s="917"/>
      <c r="BG89" s="934">
        <f>IF(data2!$B$2="要",data4!$DC$2,"")</f>
        <v>0</v>
      </c>
      <c r="BH89" s="935"/>
      <c r="BI89" s="935"/>
      <c r="BJ89" s="935"/>
      <c r="BK89" s="935"/>
      <c r="BL89" s="935"/>
      <c r="BM89" s="936"/>
      <c r="BN89" s="55"/>
      <c r="BO89" s="55"/>
      <c r="BP89" s="55"/>
      <c r="BQ89" s="1366"/>
      <c r="BR89" s="1367"/>
      <c r="BS89" s="1367"/>
      <c r="BT89" s="1367"/>
      <c r="BU89" s="916"/>
      <c r="BV89" s="917"/>
      <c r="BW89" s="917"/>
      <c r="BX89" s="917"/>
      <c r="BY89" s="917"/>
      <c r="BZ89" s="934">
        <f>IF(data2!$B$2="要",data4!$CY$2,"")</f>
        <v>0</v>
      </c>
      <c r="CA89" s="935"/>
      <c r="CB89" s="935"/>
      <c r="CC89" s="935"/>
      <c r="CD89" s="935"/>
      <c r="CE89" s="935"/>
      <c r="CF89" s="936"/>
      <c r="CG89" s="916"/>
      <c r="CH89" s="917"/>
      <c r="CI89" s="917"/>
      <c r="CJ89" s="917"/>
      <c r="CK89" s="917"/>
      <c r="CL89" s="934">
        <f>IF(data2!$B$2="要",data4!$CZ$2,"")</f>
        <v>0</v>
      </c>
      <c r="CM89" s="935"/>
      <c r="CN89" s="935"/>
      <c r="CO89" s="935"/>
      <c r="CP89" s="935"/>
      <c r="CQ89" s="935"/>
      <c r="CR89" s="936"/>
      <c r="CS89" s="916"/>
      <c r="CT89" s="917"/>
      <c r="CU89" s="917"/>
      <c r="CV89" s="917"/>
      <c r="CW89" s="917"/>
      <c r="CX89" s="934">
        <f>IF(data2!$B$2="要",data4!$DA$2,"")</f>
        <v>0</v>
      </c>
      <c r="CY89" s="935"/>
      <c r="CZ89" s="935"/>
      <c r="DA89" s="935"/>
      <c r="DB89" s="935"/>
      <c r="DC89" s="935"/>
      <c r="DD89" s="936"/>
      <c r="DE89" s="916"/>
      <c r="DF89" s="917"/>
      <c r="DG89" s="917"/>
      <c r="DH89" s="917"/>
      <c r="DI89" s="917"/>
      <c r="DJ89" s="934">
        <f>IF(data2!$B$2="要",data4!$DB$2,"")</f>
        <v>0</v>
      </c>
      <c r="DK89" s="935"/>
      <c r="DL89" s="935"/>
      <c r="DM89" s="935"/>
      <c r="DN89" s="935"/>
      <c r="DO89" s="935"/>
      <c r="DP89" s="936"/>
      <c r="DQ89" s="916"/>
      <c r="DR89" s="917"/>
      <c r="DS89" s="917"/>
      <c r="DT89" s="917"/>
      <c r="DU89" s="917"/>
      <c r="DV89" s="934">
        <f>IF(data2!$B$2="要",data4!$DC$2,"")</f>
        <v>0</v>
      </c>
      <c r="DW89" s="935"/>
      <c r="DX89" s="935"/>
      <c r="DY89" s="935"/>
      <c r="DZ89" s="935"/>
      <c r="EA89" s="935"/>
      <c r="EB89" s="936"/>
    </row>
    <row r="90" spans="1:132" ht="11.25" customHeight="1">
      <c r="A90" s="55"/>
      <c r="B90" s="793" t="s">
        <v>125</v>
      </c>
      <c r="C90" s="794"/>
      <c r="D90" s="794"/>
      <c r="E90" s="795"/>
      <c r="F90" s="1369" t="s">
        <v>127</v>
      </c>
      <c r="G90" s="1370"/>
      <c r="H90" s="1370"/>
      <c r="I90" s="1370"/>
      <c r="J90" s="1370"/>
      <c r="K90" s="949">
        <f>IF(data2!$B$2="要",data4!$DF$2,"")</f>
        <v>0</v>
      </c>
      <c r="L90" s="950"/>
      <c r="M90" s="950"/>
      <c r="N90" s="950"/>
      <c r="O90" s="950"/>
      <c r="P90" s="950"/>
      <c r="Q90" s="951"/>
      <c r="R90" s="1369" t="s">
        <v>128</v>
      </c>
      <c r="S90" s="1370"/>
      <c r="T90" s="1370"/>
      <c r="U90" s="1370"/>
      <c r="V90" s="1373"/>
      <c r="W90" s="1152" t="s">
        <v>63</v>
      </c>
      <c r="X90" s="1153"/>
      <c r="Y90" s="1153"/>
      <c r="Z90" s="1153"/>
      <c r="AA90" s="1153"/>
      <c r="AB90" s="1153" t="s">
        <v>130</v>
      </c>
      <c r="AC90" s="1153"/>
      <c r="AD90" s="1153"/>
      <c r="AE90" s="1153"/>
      <c r="AF90" s="923" t="s">
        <v>64</v>
      </c>
      <c r="AG90" s="923"/>
      <c r="AH90" s="923"/>
      <c r="AI90" s="924"/>
      <c r="AJ90" s="1375" t="s">
        <v>131</v>
      </c>
      <c r="AK90" s="1376"/>
      <c r="AL90" s="1376"/>
      <c r="AM90" s="1376"/>
      <c r="AN90" s="1376"/>
      <c r="AO90" s="1377"/>
      <c r="AP90" s="755">
        <f>IF(data2!$B$2="要",data4!$DN$2,"")</f>
        <v>0</v>
      </c>
      <c r="AQ90" s="756"/>
      <c r="AR90" s="756"/>
      <c r="AS90" s="756"/>
      <c r="AT90" s="756"/>
      <c r="AU90" s="757"/>
      <c r="AV90" s="1375" t="s">
        <v>133</v>
      </c>
      <c r="AW90" s="1376"/>
      <c r="AX90" s="1376"/>
      <c r="AY90" s="1376"/>
      <c r="AZ90" s="1376"/>
      <c r="BA90" s="1377"/>
      <c r="BB90" s="1381" t="s">
        <v>66</v>
      </c>
      <c r="BC90" s="1382"/>
      <c r="BD90" s="1382"/>
      <c r="BE90" s="1382"/>
      <c r="BF90" s="1382"/>
      <c r="BG90" s="1382"/>
      <c r="BH90" s="1382"/>
      <c r="BI90" s="1382"/>
      <c r="BJ90" s="1382"/>
      <c r="BK90" s="1382"/>
      <c r="BL90" s="1382"/>
      <c r="BM90" s="1383"/>
      <c r="BN90" s="55"/>
      <c r="BO90" s="55"/>
      <c r="BP90" s="55"/>
      <c r="BQ90" s="793" t="s">
        <v>125</v>
      </c>
      <c r="BR90" s="794"/>
      <c r="BS90" s="794"/>
      <c r="BT90" s="795"/>
      <c r="BU90" s="1369" t="s">
        <v>127</v>
      </c>
      <c r="BV90" s="1370"/>
      <c r="BW90" s="1370"/>
      <c r="BX90" s="1370"/>
      <c r="BY90" s="1370"/>
      <c r="BZ90" s="949">
        <f>IF(data2!$B$2="要",data4!$DF$2,"")</f>
        <v>0</v>
      </c>
      <c r="CA90" s="950"/>
      <c r="CB90" s="950"/>
      <c r="CC90" s="950"/>
      <c r="CD90" s="950"/>
      <c r="CE90" s="950"/>
      <c r="CF90" s="951"/>
      <c r="CG90" s="1369" t="s">
        <v>128</v>
      </c>
      <c r="CH90" s="1370"/>
      <c r="CI90" s="1370"/>
      <c r="CJ90" s="1370"/>
      <c r="CK90" s="1373"/>
      <c r="CL90" s="1152" t="s">
        <v>63</v>
      </c>
      <c r="CM90" s="1153"/>
      <c r="CN90" s="1153"/>
      <c r="CO90" s="1153"/>
      <c r="CP90" s="1153"/>
      <c r="CQ90" s="1153" t="s">
        <v>130</v>
      </c>
      <c r="CR90" s="1153"/>
      <c r="CS90" s="1153"/>
      <c r="CT90" s="1153"/>
      <c r="CU90" s="923" t="s">
        <v>64</v>
      </c>
      <c r="CV90" s="923"/>
      <c r="CW90" s="923"/>
      <c r="CX90" s="924"/>
      <c r="CY90" s="1375" t="s">
        <v>131</v>
      </c>
      <c r="CZ90" s="1376"/>
      <c r="DA90" s="1376"/>
      <c r="DB90" s="1376"/>
      <c r="DC90" s="1376"/>
      <c r="DD90" s="1377"/>
      <c r="DE90" s="755">
        <f>IF(data2!$B$2="要",data4!$DN$2,"")</f>
        <v>0</v>
      </c>
      <c r="DF90" s="756"/>
      <c r="DG90" s="756"/>
      <c r="DH90" s="756"/>
      <c r="DI90" s="756"/>
      <c r="DJ90" s="757"/>
      <c r="DK90" s="1375" t="s">
        <v>133</v>
      </c>
      <c r="DL90" s="1376"/>
      <c r="DM90" s="1376"/>
      <c r="DN90" s="1376"/>
      <c r="DO90" s="1376"/>
      <c r="DP90" s="1377"/>
      <c r="DQ90" s="1381" t="s">
        <v>66</v>
      </c>
      <c r="DR90" s="1382"/>
      <c r="DS90" s="1382"/>
      <c r="DT90" s="1382"/>
      <c r="DU90" s="1382"/>
      <c r="DV90" s="1382"/>
      <c r="DW90" s="1382"/>
      <c r="DX90" s="1382"/>
      <c r="DY90" s="1382"/>
      <c r="DZ90" s="1382"/>
      <c r="EA90" s="1382"/>
      <c r="EB90" s="1383"/>
    </row>
    <row r="91" spans="1:132" ht="22.5" customHeight="1">
      <c r="A91" s="55"/>
      <c r="B91" s="1363"/>
      <c r="C91" s="1364"/>
      <c r="D91" s="1364"/>
      <c r="E91" s="1365"/>
      <c r="F91" s="1371"/>
      <c r="G91" s="1372"/>
      <c r="H91" s="1372"/>
      <c r="I91" s="1372"/>
      <c r="J91" s="1372"/>
      <c r="K91" s="952"/>
      <c r="L91" s="953"/>
      <c r="M91" s="953"/>
      <c r="N91" s="953"/>
      <c r="O91" s="953"/>
      <c r="P91" s="953"/>
      <c r="Q91" s="954"/>
      <c r="R91" s="1371"/>
      <c r="S91" s="1372"/>
      <c r="T91" s="1372"/>
      <c r="U91" s="1372"/>
      <c r="V91" s="1374"/>
      <c r="W91" s="912">
        <f>IF(data2!$B$2="要",data4!$DH$2,"")</f>
        <v>0</v>
      </c>
      <c r="X91" s="911"/>
      <c r="Y91" s="911"/>
      <c r="Z91" s="911"/>
      <c r="AA91" s="911"/>
      <c r="AB91" s="911">
        <f>IF(data2!$B$2="要",data4!$DJ$2,"")</f>
        <v>0</v>
      </c>
      <c r="AC91" s="911"/>
      <c r="AD91" s="911"/>
      <c r="AE91" s="911"/>
      <c r="AF91" s="1154">
        <f>IF(data2!$B$2="要",data4!$DL$2,"")</f>
        <v>0</v>
      </c>
      <c r="AG91" s="1154"/>
      <c r="AH91" s="1154"/>
      <c r="AI91" s="1155"/>
      <c r="AJ91" s="1378"/>
      <c r="AK91" s="1379"/>
      <c r="AL91" s="1379"/>
      <c r="AM91" s="1379"/>
      <c r="AN91" s="1379"/>
      <c r="AO91" s="1380"/>
      <c r="AP91" s="758"/>
      <c r="AQ91" s="759"/>
      <c r="AR91" s="759"/>
      <c r="AS91" s="759"/>
      <c r="AT91" s="759"/>
      <c r="AU91" s="760"/>
      <c r="AV91" s="1378"/>
      <c r="AW91" s="1379"/>
      <c r="AX91" s="1379"/>
      <c r="AY91" s="1379"/>
      <c r="AZ91" s="1379"/>
      <c r="BA91" s="1380"/>
      <c r="BB91" s="1143">
        <f>IF(data2!$B$2="要",data4!$DP$2,"")</f>
        <v>0</v>
      </c>
      <c r="BC91" s="1144"/>
      <c r="BD91" s="1144"/>
      <c r="BE91" s="1144"/>
      <c r="BF91" s="1144"/>
      <c r="BG91" s="1144"/>
      <c r="BH91" s="1144"/>
      <c r="BI91" s="1144"/>
      <c r="BJ91" s="1144"/>
      <c r="BK91" s="1144"/>
      <c r="BL91" s="1144"/>
      <c r="BM91" s="1145"/>
      <c r="BN91" s="55"/>
      <c r="BO91" s="55"/>
      <c r="BP91" s="55"/>
      <c r="BQ91" s="1363"/>
      <c r="BR91" s="1364"/>
      <c r="BS91" s="1364"/>
      <c r="BT91" s="1365"/>
      <c r="BU91" s="1371"/>
      <c r="BV91" s="1372"/>
      <c r="BW91" s="1372"/>
      <c r="BX91" s="1372"/>
      <c r="BY91" s="1372"/>
      <c r="BZ91" s="952"/>
      <c r="CA91" s="953"/>
      <c r="CB91" s="953"/>
      <c r="CC91" s="953"/>
      <c r="CD91" s="953"/>
      <c r="CE91" s="953"/>
      <c r="CF91" s="954"/>
      <c r="CG91" s="1371"/>
      <c r="CH91" s="1372"/>
      <c r="CI91" s="1372"/>
      <c r="CJ91" s="1372"/>
      <c r="CK91" s="1374"/>
      <c r="CL91" s="912">
        <f>IF(data2!$B$2="要",data4!$DH$2,"")</f>
        <v>0</v>
      </c>
      <c r="CM91" s="911"/>
      <c r="CN91" s="911"/>
      <c r="CO91" s="911"/>
      <c r="CP91" s="911"/>
      <c r="CQ91" s="911">
        <f>IF(data2!$B$2="要",data4!$DJ$2,"")</f>
        <v>0</v>
      </c>
      <c r="CR91" s="911"/>
      <c r="CS91" s="911"/>
      <c r="CT91" s="911"/>
      <c r="CU91" s="1154">
        <f>IF(data2!$B$2="要",data4!$DL$2,"")</f>
        <v>0</v>
      </c>
      <c r="CV91" s="1154"/>
      <c r="CW91" s="1154"/>
      <c r="CX91" s="1155"/>
      <c r="CY91" s="1378"/>
      <c r="CZ91" s="1379"/>
      <c r="DA91" s="1379"/>
      <c r="DB91" s="1379"/>
      <c r="DC91" s="1379"/>
      <c r="DD91" s="1380"/>
      <c r="DE91" s="758"/>
      <c r="DF91" s="759"/>
      <c r="DG91" s="759"/>
      <c r="DH91" s="759"/>
      <c r="DI91" s="759"/>
      <c r="DJ91" s="760"/>
      <c r="DK91" s="1378"/>
      <c r="DL91" s="1379"/>
      <c r="DM91" s="1379"/>
      <c r="DN91" s="1379"/>
      <c r="DO91" s="1379"/>
      <c r="DP91" s="1380"/>
      <c r="DQ91" s="1143">
        <f>IF(data2!$B$2="要",data4!$DP$2,"")</f>
        <v>0</v>
      </c>
      <c r="DR91" s="1144"/>
      <c r="DS91" s="1144"/>
      <c r="DT91" s="1144"/>
      <c r="DU91" s="1144"/>
      <c r="DV91" s="1144"/>
      <c r="DW91" s="1144"/>
      <c r="DX91" s="1144"/>
      <c r="DY91" s="1144"/>
      <c r="DZ91" s="1144"/>
      <c r="EA91" s="1144"/>
      <c r="EB91" s="1145"/>
    </row>
    <row r="92" spans="1:132" ht="11.25" customHeight="1">
      <c r="A92" s="55"/>
      <c r="B92" s="1363"/>
      <c r="C92" s="1364"/>
      <c r="D92" s="1364"/>
      <c r="E92" s="1365"/>
      <c r="F92" s="1369" t="s">
        <v>126</v>
      </c>
      <c r="G92" s="1370"/>
      <c r="H92" s="1370"/>
      <c r="I92" s="1370"/>
      <c r="J92" s="1370"/>
      <c r="K92" s="457"/>
      <c r="L92" s="458"/>
      <c r="M92" s="458"/>
      <c r="N92" s="458"/>
      <c r="O92" s="458"/>
      <c r="P92" s="458"/>
      <c r="Q92" s="459" t="s">
        <v>0</v>
      </c>
      <c r="R92" s="1369" t="s">
        <v>129</v>
      </c>
      <c r="S92" s="1370"/>
      <c r="T92" s="1370"/>
      <c r="U92" s="1370"/>
      <c r="V92" s="1373"/>
      <c r="W92" s="1152" t="s">
        <v>63</v>
      </c>
      <c r="X92" s="1153"/>
      <c r="Y92" s="1153"/>
      <c r="Z92" s="1153"/>
      <c r="AA92" s="1153"/>
      <c r="AB92" s="1153" t="s">
        <v>130</v>
      </c>
      <c r="AC92" s="1153"/>
      <c r="AD92" s="1153"/>
      <c r="AE92" s="1153"/>
      <c r="AF92" s="923" t="s">
        <v>64</v>
      </c>
      <c r="AG92" s="923"/>
      <c r="AH92" s="923"/>
      <c r="AI92" s="924"/>
      <c r="AJ92" s="1375" t="s">
        <v>132</v>
      </c>
      <c r="AK92" s="1376"/>
      <c r="AL92" s="1376"/>
      <c r="AM92" s="1376"/>
      <c r="AN92" s="1376"/>
      <c r="AO92" s="1377"/>
      <c r="AP92" s="755">
        <f>IF(data2!$B$2="要",data4!$DO$2,"")</f>
        <v>0</v>
      </c>
      <c r="AQ92" s="756"/>
      <c r="AR92" s="756"/>
      <c r="AS92" s="756"/>
      <c r="AT92" s="756"/>
      <c r="AU92" s="757"/>
      <c r="AV92" s="1375" t="s">
        <v>134</v>
      </c>
      <c r="AW92" s="1376"/>
      <c r="AX92" s="1376"/>
      <c r="AY92" s="1376"/>
      <c r="AZ92" s="1376"/>
      <c r="BA92" s="1377"/>
      <c r="BB92" s="1381" t="s">
        <v>66</v>
      </c>
      <c r="BC92" s="1382"/>
      <c r="BD92" s="1382"/>
      <c r="BE92" s="1382"/>
      <c r="BF92" s="1382"/>
      <c r="BG92" s="1382"/>
      <c r="BH92" s="1382"/>
      <c r="BI92" s="1382"/>
      <c r="BJ92" s="1382"/>
      <c r="BK92" s="1382"/>
      <c r="BL92" s="1382"/>
      <c r="BM92" s="1383"/>
      <c r="BN92" s="55"/>
      <c r="BO92" s="55"/>
      <c r="BP92" s="55"/>
      <c r="BQ92" s="1363"/>
      <c r="BR92" s="1364"/>
      <c r="BS92" s="1364"/>
      <c r="BT92" s="1365"/>
      <c r="BU92" s="1369" t="s">
        <v>126</v>
      </c>
      <c r="BV92" s="1370"/>
      <c r="BW92" s="1370"/>
      <c r="BX92" s="1370"/>
      <c r="BY92" s="1370"/>
      <c r="BZ92" s="457"/>
      <c r="CA92" s="458"/>
      <c r="CB92" s="458"/>
      <c r="CC92" s="458"/>
      <c r="CD92" s="458"/>
      <c r="CE92" s="458"/>
      <c r="CF92" s="459" t="s">
        <v>0</v>
      </c>
      <c r="CG92" s="1369" t="s">
        <v>129</v>
      </c>
      <c r="CH92" s="1370"/>
      <c r="CI92" s="1370"/>
      <c r="CJ92" s="1370"/>
      <c r="CK92" s="1373"/>
      <c r="CL92" s="1152" t="s">
        <v>63</v>
      </c>
      <c r="CM92" s="1153"/>
      <c r="CN92" s="1153"/>
      <c r="CO92" s="1153"/>
      <c r="CP92" s="1153"/>
      <c r="CQ92" s="1153" t="s">
        <v>130</v>
      </c>
      <c r="CR92" s="1153"/>
      <c r="CS92" s="1153"/>
      <c r="CT92" s="1153"/>
      <c r="CU92" s="923" t="s">
        <v>64</v>
      </c>
      <c r="CV92" s="923"/>
      <c r="CW92" s="923"/>
      <c r="CX92" s="924"/>
      <c r="CY92" s="1375" t="s">
        <v>132</v>
      </c>
      <c r="CZ92" s="1376"/>
      <c r="DA92" s="1376"/>
      <c r="DB92" s="1376"/>
      <c r="DC92" s="1376"/>
      <c r="DD92" s="1377"/>
      <c r="DE92" s="755">
        <f>IF(data2!$B$2="要",data4!$DO$2,"")</f>
        <v>0</v>
      </c>
      <c r="DF92" s="756"/>
      <c r="DG92" s="756"/>
      <c r="DH92" s="756"/>
      <c r="DI92" s="756"/>
      <c r="DJ92" s="757"/>
      <c r="DK92" s="1375" t="s">
        <v>134</v>
      </c>
      <c r="DL92" s="1376"/>
      <c r="DM92" s="1376"/>
      <c r="DN92" s="1376"/>
      <c r="DO92" s="1376"/>
      <c r="DP92" s="1377"/>
      <c r="DQ92" s="1381" t="s">
        <v>66</v>
      </c>
      <c r="DR92" s="1382"/>
      <c r="DS92" s="1382"/>
      <c r="DT92" s="1382"/>
      <c r="DU92" s="1382"/>
      <c r="DV92" s="1382"/>
      <c r="DW92" s="1382"/>
      <c r="DX92" s="1382"/>
      <c r="DY92" s="1382"/>
      <c r="DZ92" s="1382"/>
      <c r="EA92" s="1382"/>
      <c r="EB92" s="1383"/>
    </row>
    <row r="93" spans="1:132" ht="22.5" customHeight="1">
      <c r="A93" s="55"/>
      <c r="B93" s="1366"/>
      <c r="C93" s="1367"/>
      <c r="D93" s="1367"/>
      <c r="E93" s="1368"/>
      <c r="F93" s="1371"/>
      <c r="G93" s="1372"/>
      <c r="H93" s="1372"/>
      <c r="I93" s="1372"/>
      <c r="J93" s="1372"/>
      <c r="K93" s="1149">
        <f>IF(data2!$B$2="要",data4!$DG$2,"")</f>
        <v>0</v>
      </c>
      <c r="L93" s="1150"/>
      <c r="M93" s="1150"/>
      <c r="N93" s="1150"/>
      <c r="O93" s="1150"/>
      <c r="P93" s="1150"/>
      <c r="Q93" s="1151"/>
      <c r="R93" s="1371"/>
      <c r="S93" s="1372"/>
      <c r="T93" s="1372"/>
      <c r="U93" s="1372"/>
      <c r="V93" s="1374"/>
      <c r="W93" s="912">
        <f>IF(data2!$B$2="要",data4!$DI$2,"")</f>
        <v>0</v>
      </c>
      <c r="X93" s="911"/>
      <c r="Y93" s="911"/>
      <c r="Z93" s="911"/>
      <c r="AA93" s="911"/>
      <c r="AB93" s="911">
        <f>IF(data2!$B$2="要",data4!$DK$2,"")</f>
        <v>0</v>
      </c>
      <c r="AC93" s="911"/>
      <c r="AD93" s="911"/>
      <c r="AE93" s="911"/>
      <c r="AF93" s="1154">
        <f>IF(data2!$B$2="要",data4!$DM$2,"")</f>
        <v>0</v>
      </c>
      <c r="AG93" s="1154"/>
      <c r="AH93" s="1154"/>
      <c r="AI93" s="1155"/>
      <c r="AJ93" s="1378"/>
      <c r="AK93" s="1379"/>
      <c r="AL93" s="1379"/>
      <c r="AM93" s="1379"/>
      <c r="AN93" s="1379"/>
      <c r="AO93" s="1380"/>
      <c r="AP93" s="758"/>
      <c r="AQ93" s="759"/>
      <c r="AR93" s="759"/>
      <c r="AS93" s="759"/>
      <c r="AT93" s="759"/>
      <c r="AU93" s="760"/>
      <c r="AV93" s="1378"/>
      <c r="AW93" s="1379"/>
      <c r="AX93" s="1379"/>
      <c r="AY93" s="1379"/>
      <c r="AZ93" s="1379"/>
      <c r="BA93" s="1380"/>
      <c r="BB93" s="1143">
        <f>IF(data2!$B$2="要",data4!$DQ$2,"")</f>
        <v>0</v>
      </c>
      <c r="BC93" s="1144"/>
      <c r="BD93" s="1144"/>
      <c r="BE93" s="1144"/>
      <c r="BF93" s="1144"/>
      <c r="BG93" s="1144"/>
      <c r="BH93" s="1144"/>
      <c r="BI93" s="1144"/>
      <c r="BJ93" s="1144"/>
      <c r="BK93" s="1144"/>
      <c r="BL93" s="1144"/>
      <c r="BM93" s="1145"/>
      <c r="BN93" s="55"/>
      <c r="BO93" s="55"/>
      <c r="BP93" s="55"/>
      <c r="BQ93" s="1366"/>
      <c r="BR93" s="1367"/>
      <c r="BS93" s="1367"/>
      <c r="BT93" s="1368"/>
      <c r="BU93" s="1371"/>
      <c r="BV93" s="1372"/>
      <c r="BW93" s="1372"/>
      <c r="BX93" s="1372"/>
      <c r="BY93" s="1372"/>
      <c r="BZ93" s="1149">
        <f>IF(data2!$B$2="要",data4!$DG$2,"")</f>
        <v>0</v>
      </c>
      <c r="CA93" s="1150"/>
      <c r="CB93" s="1150"/>
      <c r="CC93" s="1150"/>
      <c r="CD93" s="1150"/>
      <c r="CE93" s="1150"/>
      <c r="CF93" s="1151"/>
      <c r="CG93" s="1371"/>
      <c r="CH93" s="1372"/>
      <c r="CI93" s="1372"/>
      <c r="CJ93" s="1372"/>
      <c r="CK93" s="1374"/>
      <c r="CL93" s="912">
        <f>IF(data2!$B$2="要",data4!$DI$2,"")</f>
        <v>0</v>
      </c>
      <c r="CM93" s="911"/>
      <c r="CN93" s="911"/>
      <c r="CO93" s="911"/>
      <c r="CP93" s="911"/>
      <c r="CQ93" s="911">
        <f>IF(data2!$B$2="要",data4!$DK$2,"")</f>
        <v>0</v>
      </c>
      <c r="CR93" s="911"/>
      <c r="CS93" s="911"/>
      <c r="CT93" s="911"/>
      <c r="CU93" s="1154">
        <f>IF(data2!$B$2="要",data4!$DM$2,"")</f>
        <v>0</v>
      </c>
      <c r="CV93" s="1154"/>
      <c r="CW93" s="1154"/>
      <c r="CX93" s="1155"/>
      <c r="CY93" s="1378"/>
      <c r="CZ93" s="1379"/>
      <c r="DA93" s="1379"/>
      <c r="DB93" s="1379"/>
      <c r="DC93" s="1379"/>
      <c r="DD93" s="1380"/>
      <c r="DE93" s="758"/>
      <c r="DF93" s="759"/>
      <c r="DG93" s="759"/>
      <c r="DH93" s="759"/>
      <c r="DI93" s="759"/>
      <c r="DJ93" s="760"/>
      <c r="DK93" s="1378"/>
      <c r="DL93" s="1379"/>
      <c r="DM93" s="1379"/>
      <c r="DN93" s="1379"/>
      <c r="DO93" s="1379"/>
      <c r="DP93" s="1380"/>
      <c r="DQ93" s="1143">
        <f>IF(data2!$B$2="要",data4!$DQ$2,"")</f>
        <v>0</v>
      </c>
      <c r="DR93" s="1144"/>
      <c r="DS93" s="1144"/>
      <c r="DT93" s="1144"/>
      <c r="DU93" s="1144"/>
      <c r="DV93" s="1144"/>
      <c r="DW93" s="1144"/>
      <c r="DX93" s="1144"/>
      <c r="DY93" s="1144"/>
      <c r="DZ93" s="1144"/>
      <c r="EA93" s="1144"/>
      <c r="EB93" s="1145"/>
    </row>
    <row r="94" spans="1:132" ht="11.25" customHeight="1">
      <c r="A94" s="47"/>
      <c r="B94" s="990" t="s">
        <v>587</v>
      </c>
      <c r="C94" s="991"/>
      <c r="D94" s="991"/>
      <c r="E94" s="793" t="s">
        <v>136</v>
      </c>
      <c r="F94" s="794"/>
      <c r="G94" s="794"/>
      <c r="H94" s="794"/>
      <c r="I94" s="795"/>
      <c r="J94" s="1331" t="str">
        <f>IF(data4!$R$5="適用なし","",data4!$P$2)</f>
        <v/>
      </c>
      <c r="K94" s="1332"/>
      <c r="L94" s="1332"/>
      <c r="M94" s="1332"/>
      <c r="N94" s="1332"/>
      <c r="O94" s="1332"/>
      <c r="P94" s="1332"/>
      <c r="Q94" s="1332"/>
      <c r="R94" s="1332"/>
      <c r="S94" s="1332"/>
      <c r="T94" s="1332"/>
      <c r="U94" s="1332"/>
      <c r="V94" s="1332"/>
      <c r="W94" s="1332"/>
      <c r="X94" s="1332"/>
      <c r="Y94" s="1333" t="s">
        <v>137</v>
      </c>
      <c r="Z94" s="1334"/>
      <c r="AA94" s="949" t="str">
        <f>IF(data4!$R$5="適用なし","",data4!$S$2)</f>
        <v/>
      </c>
      <c r="AB94" s="950"/>
      <c r="AC94" s="951"/>
      <c r="AD94" s="1339" t="s">
        <v>138</v>
      </c>
      <c r="AE94" s="1340"/>
      <c r="AF94" s="1340"/>
      <c r="AG94" s="1340"/>
      <c r="AH94" s="1340"/>
      <c r="AI94" s="1341"/>
      <c r="AJ94" s="1348" t="s">
        <v>66</v>
      </c>
      <c r="AK94" s="1349"/>
      <c r="AL94" s="1349"/>
      <c r="AM94" s="1349"/>
      <c r="AN94" s="1349"/>
      <c r="AO94" s="1350"/>
      <c r="AP94" s="1339" t="s">
        <v>139</v>
      </c>
      <c r="AQ94" s="1340"/>
      <c r="AR94" s="1340"/>
      <c r="AS94" s="1340"/>
      <c r="AT94" s="1340"/>
      <c r="AU94" s="1341"/>
      <c r="AV94" s="1348" t="s">
        <v>66</v>
      </c>
      <c r="AW94" s="1349"/>
      <c r="AX94" s="1349"/>
      <c r="AY94" s="1349"/>
      <c r="AZ94" s="1349"/>
      <c r="BA94" s="1350"/>
      <c r="BB94" s="1339" t="s">
        <v>140</v>
      </c>
      <c r="BC94" s="1340"/>
      <c r="BD94" s="1340"/>
      <c r="BE94" s="1340"/>
      <c r="BF94" s="1340"/>
      <c r="BG94" s="1341"/>
      <c r="BH94" s="1348" t="s">
        <v>66</v>
      </c>
      <c r="BI94" s="1349"/>
      <c r="BJ94" s="1349"/>
      <c r="BK94" s="1349"/>
      <c r="BL94" s="1349"/>
      <c r="BM94" s="1350"/>
      <c r="BN94" s="47"/>
      <c r="BO94" s="47"/>
      <c r="BP94" s="47"/>
      <c r="BQ94" s="990" t="s">
        <v>587</v>
      </c>
      <c r="BR94" s="991"/>
      <c r="BS94" s="991"/>
      <c r="BT94" s="793" t="s">
        <v>136</v>
      </c>
      <c r="BU94" s="794"/>
      <c r="BV94" s="794"/>
      <c r="BW94" s="794"/>
      <c r="BX94" s="795"/>
      <c r="BY94" s="1331" t="str">
        <f>IF(data4!$R$5="適用なし","",data4!$P$2)</f>
        <v/>
      </c>
      <c r="BZ94" s="1332"/>
      <c r="CA94" s="1332"/>
      <c r="CB94" s="1332"/>
      <c r="CC94" s="1332"/>
      <c r="CD94" s="1332"/>
      <c r="CE94" s="1332"/>
      <c r="CF94" s="1332"/>
      <c r="CG94" s="1332"/>
      <c r="CH94" s="1332"/>
      <c r="CI94" s="1332"/>
      <c r="CJ94" s="1332"/>
      <c r="CK94" s="1332"/>
      <c r="CL94" s="1332"/>
      <c r="CM94" s="1332"/>
      <c r="CN94" s="1333" t="s">
        <v>137</v>
      </c>
      <c r="CO94" s="1334"/>
      <c r="CP94" s="949" t="str">
        <f>IF(data4!$R$5="適用なし","",data4!$S$2)</f>
        <v/>
      </c>
      <c r="CQ94" s="950"/>
      <c r="CR94" s="951"/>
      <c r="CS94" s="1339" t="s">
        <v>138</v>
      </c>
      <c r="CT94" s="1340"/>
      <c r="CU94" s="1340"/>
      <c r="CV94" s="1340"/>
      <c r="CW94" s="1340"/>
      <c r="CX94" s="1341"/>
      <c r="CY94" s="1348" t="s">
        <v>66</v>
      </c>
      <c r="CZ94" s="1349"/>
      <c r="DA94" s="1349"/>
      <c r="DB94" s="1349"/>
      <c r="DC94" s="1349"/>
      <c r="DD94" s="1350"/>
      <c r="DE94" s="1339" t="s">
        <v>139</v>
      </c>
      <c r="DF94" s="1340"/>
      <c r="DG94" s="1340"/>
      <c r="DH94" s="1340"/>
      <c r="DI94" s="1340"/>
      <c r="DJ94" s="1341"/>
      <c r="DK94" s="1348" t="s">
        <v>66</v>
      </c>
      <c r="DL94" s="1349"/>
      <c r="DM94" s="1349"/>
      <c r="DN94" s="1349"/>
      <c r="DO94" s="1349"/>
      <c r="DP94" s="1350"/>
      <c r="DQ94" s="1339" t="s">
        <v>140</v>
      </c>
      <c r="DR94" s="1340"/>
      <c r="DS94" s="1340"/>
      <c r="DT94" s="1340"/>
      <c r="DU94" s="1340"/>
      <c r="DV94" s="1341"/>
      <c r="DW94" s="1348" t="s">
        <v>66</v>
      </c>
      <c r="DX94" s="1349"/>
      <c r="DY94" s="1349"/>
      <c r="DZ94" s="1349"/>
      <c r="EA94" s="1349"/>
      <c r="EB94" s="1350"/>
    </row>
    <row r="95" spans="1:132" ht="22.5" customHeight="1">
      <c r="A95" s="47"/>
      <c r="B95" s="937"/>
      <c r="C95" s="938"/>
      <c r="D95" s="938"/>
      <c r="E95" s="1351" t="s">
        <v>135</v>
      </c>
      <c r="F95" s="1352"/>
      <c r="G95" s="1352"/>
      <c r="H95" s="1352"/>
      <c r="I95" s="1353"/>
      <c r="J95" s="994" t="str">
        <f>IF(data4!$R$5="適用なし","",data4!$Q$2)</f>
        <v/>
      </c>
      <c r="K95" s="995"/>
      <c r="L95" s="995"/>
      <c r="M95" s="995"/>
      <c r="N95" s="995"/>
      <c r="O95" s="995"/>
      <c r="P95" s="995"/>
      <c r="Q95" s="995"/>
      <c r="R95" s="995"/>
      <c r="S95" s="995"/>
      <c r="T95" s="995"/>
      <c r="U95" s="995"/>
      <c r="V95" s="995"/>
      <c r="W95" s="995"/>
      <c r="X95" s="995"/>
      <c r="Y95" s="1335"/>
      <c r="Z95" s="1336"/>
      <c r="AA95" s="961"/>
      <c r="AB95" s="962"/>
      <c r="AC95" s="963"/>
      <c r="AD95" s="1342"/>
      <c r="AE95" s="1343"/>
      <c r="AF95" s="1343"/>
      <c r="AG95" s="1343"/>
      <c r="AH95" s="1343"/>
      <c r="AI95" s="1344"/>
      <c r="AJ95" s="1357" t="str">
        <f>IF(data4!$R$5="適用なし","",IF(data4!$N$2="","",data4!$N$2))</f>
        <v/>
      </c>
      <c r="AK95" s="1358"/>
      <c r="AL95" s="1358"/>
      <c r="AM95" s="1358"/>
      <c r="AN95" s="1358"/>
      <c r="AO95" s="1359"/>
      <c r="AP95" s="1342"/>
      <c r="AQ95" s="1343"/>
      <c r="AR95" s="1343"/>
      <c r="AS95" s="1343"/>
      <c r="AT95" s="1343"/>
      <c r="AU95" s="1344"/>
      <c r="AV95" s="784">
        <f>IF(data2!$B$2="要",data4!$CV$2,"")</f>
        <v>0</v>
      </c>
      <c r="AW95" s="785"/>
      <c r="AX95" s="785"/>
      <c r="AY95" s="785"/>
      <c r="AZ95" s="785"/>
      <c r="BA95" s="786"/>
      <c r="BB95" s="1345"/>
      <c r="BC95" s="1346"/>
      <c r="BD95" s="1346"/>
      <c r="BE95" s="1346"/>
      <c r="BF95" s="1346"/>
      <c r="BG95" s="1347"/>
      <c r="BH95" s="790">
        <f>IF(data2!$B$2="要",data4!$DE$2,"")</f>
        <v>0</v>
      </c>
      <c r="BI95" s="791"/>
      <c r="BJ95" s="791"/>
      <c r="BK95" s="791"/>
      <c r="BL95" s="791"/>
      <c r="BM95" s="792"/>
      <c r="BN95" s="47"/>
      <c r="BO95" s="47"/>
      <c r="BP95" s="47"/>
      <c r="BQ95" s="937"/>
      <c r="BR95" s="938"/>
      <c r="BS95" s="938"/>
      <c r="BT95" s="1351" t="s">
        <v>135</v>
      </c>
      <c r="BU95" s="1352"/>
      <c r="BV95" s="1352"/>
      <c r="BW95" s="1352"/>
      <c r="BX95" s="1353"/>
      <c r="BY95" s="994" t="str">
        <f>IF(data4!$R$5="適用なし","",data4!$Q$2)</f>
        <v/>
      </c>
      <c r="BZ95" s="995"/>
      <c r="CA95" s="995"/>
      <c r="CB95" s="995"/>
      <c r="CC95" s="995"/>
      <c r="CD95" s="995"/>
      <c r="CE95" s="995"/>
      <c r="CF95" s="995"/>
      <c r="CG95" s="995"/>
      <c r="CH95" s="995"/>
      <c r="CI95" s="995"/>
      <c r="CJ95" s="995"/>
      <c r="CK95" s="995"/>
      <c r="CL95" s="995"/>
      <c r="CM95" s="995"/>
      <c r="CN95" s="1335"/>
      <c r="CO95" s="1336"/>
      <c r="CP95" s="961"/>
      <c r="CQ95" s="962"/>
      <c r="CR95" s="963"/>
      <c r="CS95" s="1342"/>
      <c r="CT95" s="1343"/>
      <c r="CU95" s="1343"/>
      <c r="CV95" s="1343"/>
      <c r="CW95" s="1343"/>
      <c r="CX95" s="1344"/>
      <c r="CY95" s="1357" t="str">
        <f>IF(data4!$R$5="適用なし","",IF(data4!$N$2="","",data4!$N$2))</f>
        <v/>
      </c>
      <c r="CZ95" s="1358"/>
      <c r="DA95" s="1358"/>
      <c r="DB95" s="1358"/>
      <c r="DC95" s="1358"/>
      <c r="DD95" s="1359"/>
      <c r="DE95" s="1342"/>
      <c r="DF95" s="1343"/>
      <c r="DG95" s="1343"/>
      <c r="DH95" s="1343"/>
      <c r="DI95" s="1343"/>
      <c r="DJ95" s="1344"/>
      <c r="DK95" s="784">
        <f>IF(data2!$B$2="要",data4!$CV$2,"")</f>
        <v>0</v>
      </c>
      <c r="DL95" s="785"/>
      <c r="DM95" s="785"/>
      <c r="DN95" s="785"/>
      <c r="DO95" s="785"/>
      <c r="DP95" s="786"/>
      <c r="DQ95" s="1345"/>
      <c r="DR95" s="1346"/>
      <c r="DS95" s="1346"/>
      <c r="DT95" s="1346"/>
      <c r="DU95" s="1346"/>
      <c r="DV95" s="1347"/>
      <c r="DW95" s="790">
        <f>IF(data2!$B$2="要",data4!$DE$2,"")</f>
        <v>0</v>
      </c>
      <c r="DX95" s="791"/>
      <c r="DY95" s="791"/>
      <c r="DZ95" s="791"/>
      <c r="EA95" s="791"/>
      <c r="EB95" s="792"/>
    </row>
    <row r="96" spans="1:132" ht="11.25" customHeight="1">
      <c r="A96" s="47"/>
      <c r="B96" s="937"/>
      <c r="C96" s="938"/>
      <c r="D96" s="938"/>
      <c r="E96" s="1354"/>
      <c r="F96" s="1355"/>
      <c r="G96" s="1355"/>
      <c r="H96" s="1355"/>
      <c r="I96" s="1356"/>
      <c r="J96" s="997"/>
      <c r="K96" s="998"/>
      <c r="L96" s="998"/>
      <c r="M96" s="998"/>
      <c r="N96" s="998"/>
      <c r="O96" s="998"/>
      <c r="P96" s="998"/>
      <c r="Q96" s="998"/>
      <c r="R96" s="998"/>
      <c r="S96" s="998"/>
      <c r="T96" s="998"/>
      <c r="U96" s="998"/>
      <c r="V96" s="998"/>
      <c r="W96" s="998"/>
      <c r="X96" s="998"/>
      <c r="Y96" s="1337"/>
      <c r="Z96" s="1338"/>
      <c r="AA96" s="952"/>
      <c r="AB96" s="953"/>
      <c r="AC96" s="954"/>
      <c r="AD96" s="1342"/>
      <c r="AE96" s="1343"/>
      <c r="AF96" s="1343"/>
      <c r="AG96" s="1343"/>
      <c r="AH96" s="1343"/>
      <c r="AI96" s="1344"/>
      <c r="AJ96" s="1357"/>
      <c r="AK96" s="1358"/>
      <c r="AL96" s="1358"/>
      <c r="AM96" s="1358"/>
      <c r="AN96" s="1358"/>
      <c r="AO96" s="1359"/>
      <c r="AP96" s="1339" t="s">
        <v>594</v>
      </c>
      <c r="AQ96" s="1340"/>
      <c r="AR96" s="1340"/>
      <c r="AS96" s="1340"/>
      <c r="AT96" s="1340"/>
      <c r="AU96" s="1341"/>
      <c r="AV96" s="1348" t="s">
        <v>66</v>
      </c>
      <c r="AW96" s="1349"/>
      <c r="AX96" s="1349"/>
      <c r="AY96" s="1349"/>
      <c r="AZ96" s="1349"/>
      <c r="BA96" s="1350"/>
      <c r="BB96" s="1339" t="s">
        <v>595</v>
      </c>
      <c r="BC96" s="1340"/>
      <c r="BD96" s="1340"/>
      <c r="BE96" s="1340"/>
      <c r="BF96" s="1340"/>
      <c r="BG96" s="1341"/>
      <c r="BH96" s="1348" t="s">
        <v>66</v>
      </c>
      <c r="BI96" s="1349"/>
      <c r="BJ96" s="1349"/>
      <c r="BK96" s="1349"/>
      <c r="BL96" s="1349"/>
      <c r="BM96" s="1350"/>
      <c r="BN96" s="47"/>
      <c r="BO96" s="47"/>
      <c r="BP96" s="47"/>
      <c r="BQ96" s="937"/>
      <c r="BR96" s="938"/>
      <c r="BS96" s="938"/>
      <c r="BT96" s="1354"/>
      <c r="BU96" s="1355"/>
      <c r="BV96" s="1355"/>
      <c r="BW96" s="1355"/>
      <c r="BX96" s="1356"/>
      <c r="BY96" s="997"/>
      <c r="BZ96" s="998"/>
      <c r="CA96" s="998"/>
      <c r="CB96" s="998"/>
      <c r="CC96" s="998"/>
      <c r="CD96" s="998"/>
      <c r="CE96" s="998"/>
      <c r="CF96" s="998"/>
      <c r="CG96" s="998"/>
      <c r="CH96" s="998"/>
      <c r="CI96" s="998"/>
      <c r="CJ96" s="998"/>
      <c r="CK96" s="998"/>
      <c r="CL96" s="998"/>
      <c r="CM96" s="998"/>
      <c r="CN96" s="1337"/>
      <c r="CO96" s="1338"/>
      <c r="CP96" s="952"/>
      <c r="CQ96" s="953"/>
      <c r="CR96" s="954"/>
      <c r="CS96" s="1342"/>
      <c r="CT96" s="1343"/>
      <c r="CU96" s="1343"/>
      <c r="CV96" s="1343"/>
      <c r="CW96" s="1343"/>
      <c r="CX96" s="1344"/>
      <c r="CY96" s="1357"/>
      <c r="CZ96" s="1358"/>
      <c r="DA96" s="1358"/>
      <c r="DB96" s="1358"/>
      <c r="DC96" s="1358"/>
      <c r="DD96" s="1359"/>
      <c r="DE96" s="1339" t="s">
        <v>594</v>
      </c>
      <c r="DF96" s="1340"/>
      <c r="DG96" s="1340"/>
      <c r="DH96" s="1340"/>
      <c r="DI96" s="1340"/>
      <c r="DJ96" s="1341"/>
      <c r="DK96" s="1348" t="s">
        <v>66</v>
      </c>
      <c r="DL96" s="1349"/>
      <c r="DM96" s="1349"/>
      <c r="DN96" s="1349"/>
      <c r="DO96" s="1349"/>
      <c r="DP96" s="1350"/>
      <c r="DQ96" s="1339" t="s">
        <v>595</v>
      </c>
      <c r="DR96" s="1340"/>
      <c r="DS96" s="1340"/>
      <c r="DT96" s="1340"/>
      <c r="DU96" s="1340"/>
      <c r="DV96" s="1341"/>
      <c r="DW96" s="1348" t="s">
        <v>66</v>
      </c>
      <c r="DX96" s="1349"/>
      <c r="DY96" s="1349"/>
      <c r="DZ96" s="1349"/>
      <c r="EA96" s="1349"/>
      <c r="EB96" s="1350"/>
    </row>
    <row r="97" spans="1:132" ht="22.5" customHeight="1">
      <c r="A97" s="47"/>
      <c r="B97" s="939"/>
      <c r="C97" s="940"/>
      <c r="D97" s="940"/>
      <c r="E97" s="964" t="s">
        <v>115</v>
      </c>
      <c r="F97" s="965"/>
      <c r="G97" s="965"/>
      <c r="H97" s="965"/>
      <c r="I97" s="966"/>
      <c r="J97" s="1006" t="str">
        <f>DBCS(IF(data4!$R$5="適用なし","",data4!$T$2))</f>
        <v/>
      </c>
      <c r="K97" s="1007"/>
      <c r="L97" s="1007"/>
      <c r="M97" s="1007"/>
      <c r="N97" s="1007"/>
      <c r="O97" s="1007"/>
      <c r="P97" s="1008"/>
      <c r="Q97" s="1127" t="str">
        <f>DBCS(IF(data4!$R$5="適用なし","",data4!$U$2))</f>
        <v/>
      </c>
      <c r="R97" s="1128"/>
      <c r="S97" s="1128"/>
      <c r="T97" s="1128"/>
      <c r="U97" s="1128"/>
      <c r="V97" s="1129"/>
      <c r="W97" s="1127" t="str">
        <f>DBCS(IF(data4!$R$5="適用なし","",data4!$V$2))</f>
        <v/>
      </c>
      <c r="X97" s="1128"/>
      <c r="Y97" s="1128"/>
      <c r="Z97" s="1128"/>
      <c r="AA97" s="1128"/>
      <c r="AB97" s="1128"/>
      <c r="AC97" s="1130"/>
      <c r="AD97" s="1345"/>
      <c r="AE97" s="1346"/>
      <c r="AF97" s="1346"/>
      <c r="AG97" s="1346"/>
      <c r="AH97" s="1346"/>
      <c r="AI97" s="1347"/>
      <c r="AJ97" s="1360"/>
      <c r="AK97" s="1361"/>
      <c r="AL97" s="1361"/>
      <c r="AM97" s="1361"/>
      <c r="AN97" s="1361"/>
      <c r="AO97" s="1362"/>
      <c r="AP97" s="1345"/>
      <c r="AQ97" s="1346"/>
      <c r="AR97" s="1346"/>
      <c r="AS97" s="1346"/>
      <c r="AT97" s="1346"/>
      <c r="AU97" s="1347"/>
      <c r="AV97" s="784">
        <f>IF(data5!$O$2=480000,"",data5!$O$2)</f>
        <v>1040000</v>
      </c>
      <c r="AW97" s="785"/>
      <c r="AX97" s="785"/>
      <c r="AY97" s="785"/>
      <c r="AZ97" s="785"/>
      <c r="BA97" s="786"/>
      <c r="BB97" s="1345"/>
      <c r="BC97" s="1346"/>
      <c r="BD97" s="1346"/>
      <c r="BE97" s="1346"/>
      <c r="BF97" s="1346"/>
      <c r="BG97" s="1347"/>
      <c r="BH97" s="790">
        <f>data5!$AC$2</f>
        <v>0</v>
      </c>
      <c r="BI97" s="791"/>
      <c r="BJ97" s="791"/>
      <c r="BK97" s="791"/>
      <c r="BL97" s="791"/>
      <c r="BM97" s="792"/>
      <c r="BN97" s="47"/>
      <c r="BO97" s="47"/>
      <c r="BP97" s="47"/>
      <c r="BQ97" s="939"/>
      <c r="BR97" s="940"/>
      <c r="BS97" s="940"/>
      <c r="BT97" s="964" t="s">
        <v>115</v>
      </c>
      <c r="BU97" s="965"/>
      <c r="BV97" s="965"/>
      <c r="BW97" s="965"/>
      <c r="BX97" s="966"/>
      <c r="BY97" s="1006" t="str">
        <f>DBCS(IF(data4!$R$5="適用なし","",data4!$T$2))</f>
        <v/>
      </c>
      <c r="BZ97" s="1007"/>
      <c r="CA97" s="1007"/>
      <c r="CB97" s="1007"/>
      <c r="CC97" s="1007"/>
      <c r="CD97" s="1007"/>
      <c r="CE97" s="1008"/>
      <c r="CF97" s="1127" t="str">
        <f>DBCS(IF(data4!$R$5="適用なし","",data4!$U$2))</f>
        <v/>
      </c>
      <c r="CG97" s="1128"/>
      <c r="CH97" s="1128"/>
      <c r="CI97" s="1128"/>
      <c r="CJ97" s="1128"/>
      <c r="CK97" s="1129"/>
      <c r="CL97" s="1127" t="str">
        <f>DBCS(IF(data4!$R$5="適用なし","",data4!$V$2))</f>
        <v/>
      </c>
      <c r="CM97" s="1128"/>
      <c r="CN97" s="1128"/>
      <c r="CO97" s="1128"/>
      <c r="CP97" s="1128"/>
      <c r="CQ97" s="1128"/>
      <c r="CR97" s="1130"/>
      <c r="CS97" s="1345"/>
      <c r="CT97" s="1346"/>
      <c r="CU97" s="1346"/>
      <c r="CV97" s="1346"/>
      <c r="CW97" s="1346"/>
      <c r="CX97" s="1347"/>
      <c r="CY97" s="1360"/>
      <c r="CZ97" s="1361"/>
      <c r="DA97" s="1361"/>
      <c r="DB97" s="1361"/>
      <c r="DC97" s="1361"/>
      <c r="DD97" s="1362"/>
      <c r="DE97" s="1345"/>
      <c r="DF97" s="1346"/>
      <c r="DG97" s="1346"/>
      <c r="DH97" s="1346"/>
      <c r="DI97" s="1346"/>
      <c r="DJ97" s="1347"/>
      <c r="DK97" s="784">
        <f>IF(data5!$O$2=480000,"",data5!$O$2)</f>
        <v>1040000</v>
      </c>
      <c r="DL97" s="785"/>
      <c r="DM97" s="785"/>
      <c r="DN97" s="785"/>
      <c r="DO97" s="785"/>
      <c r="DP97" s="786"/>
      <c r="DQ97" s="1345"/>
      <c r="DR97" s="1346"/>
      <c r="DS97" s="1346"/>
      <c r="DT97" s="1346"/>
      <c r="DU97" s="1346"/>
      <c r="DV97" s="1347"/>
      <c r="DW97" s="790">
        <f>data5!$AC$2</f>
        <v>0</v>
      </c>
      <c r="DX97" s="791"/>
      <c r="DY97" s="791"/>
      <c r="DZ97" s="791"/>
      <c r="EA97" s="791"/>
      <c r="EB97" s="792"/>
    </row>
    <row r="98" spans="1:132" ht="15.75" customHeight="1">
      <c r="A98" s="55"/>
      <c r="B98" s="1315" t="s">
        <v>141</v>
      </c>
      <c r="C98" s="1316"/>
      <c r="D98" s="1291">
        <v>1</v>
      </c>
      <c r="E98" s="955" t="s">
        <v>136</v>
      </c>
      <c r="F98" s="956"/>
      <c r="G98" s="956"/>
      <c r="H98" s="956"/>
      <c r="I98" s="957"/>
      <c r="J98" s="974">
        <f>data4!$W$2</f>
        <v>0</v>
      </c>
      <c r="K98" s="975"/>
      <c r="L98" s="975"/>
      <c r="M98" s="975"/>
      <c r="N98" s="975"/>
      <c r="O98" s="975"/>
      <c r="P98" s="975"/>
      <c r="Q98" s="975"/>
      <c r="R98" s="975"/>
      <c r="S98" s="975"/>
      <c r="T98" s="975"/>
      <c r="U98" s="975"/>
      <c r="V98" s="975"/>
      <c r="W98" s="975"/>
      <c r="X98" s="976"/>
      <c r="Y98" s="1294" t="s">
        <v>137</v>
      </c>
      <c r="Z98" s="1295"/>
      <c r="AA98" s="1298">
        <f>data4!$CK$2</f>
        <v>0</v>
      </c>
      <c r="AB98" s="1299"/>
      <c r="AC98" s="1299"/>
      <c r="AD98" s="1321" t="s">
        <v>142</v>
      </c>
      <c r="AE98" s="1322"/>
      <c r="AF98" s="1302">
        <v>1</v>
      </c>
      <c r="AG98" s="955" t="s">
        <v>136</v>
      </c>
      <c r="AH98" s="956"/>
      <c r="AI98" s="956"/>
      <c r="AJ98" s="956"/>
      <c r="AK98" s="957"/>
      <c r="AL98" s="974">
        <f>data4!$AC$2</f>
        <v>0</v>
      </c>
      <c r="AM98" s="975"/>
      <c r="AN98" s="975"/>
      <c r="AO98" s="975"/>
      <c r="AP98" s="975"/>
      <c r="AQ98" s="975"/>
      <c r="AR98" s="975"/>
      <c r="AS98" s="975"/>
      <c r="AT98" s="975"/>
      <c r="AU98" s="975"/>
      <c r="AV98" s="975"/>
      <c r="AW98" s="975"/>
      <c r="AX98" s="975"/>
      <c r="AY98" s="975"/>
      <c r="AZ98" s="976"/>
      <c r="BA98" s="1294" t="s">
        <v>137</v>
      </c>
      <c r="BB98" s="1295"/>
      <c r="BC98" s="1298">
        <f>data4!$CQ$2</f>
        <v>0</v>
      </c>
      <c r="BD98" s="1299"/>
      <c r="BE98" s="1299"/>
      <c r="BF98" s="1325" t="s">
        <v>151</v>
      </c>
      <c r="BG98" s="1326"/>
      <c r="BH98" s="1326"/>
      <c r="BI98" s="1326"/>
      <c r="BJ98" s="1326"/>
      <c r="BK98" s="1326"/>
      <c r="BL98" s="1326"/>
      <c r="BM98" s="1327"/>
      <c r="BN98" s="55"/>
      <c r="BO98" s="55"/>
      <c r="BP98" s="55"/>
      <c r="BQ98" s="1315" t="s">
        <v>141</v>
      </c>
      <c r="BR98" s="1316"/>
      <c r="BS98" s="1291">
        <v>1</v>
      </c>
      <c r="BT98" s="955" t="s">
        <v>136</v>
      </c>
      <c r="BU98" s="956"/>
      <c r="BV98" s="956"/>
      <c r="BW98" s="956"/>
      <c r="BX98" s="957"/>
      <c r="BY98" s="974">
        <f>data4!$W$2</f>
        <v>0</v>
      </c>
      <c r="BZ98" s="975"/>
      <c r="CA98" s="975"/>
      <c r="CB98" s="975"/>
      <c r="CC98" s="975"/>
      <c r="CD98" s="975"/>
      <c r="CE98" s="975"/>
      <c r="CF98" s="975"/>
      <c r="CG98" s="975"/>
      <c r="CH98" s="975"/>
      <c r="CI98" s="975"/>
      <c r="CJ98" s="975"/>
      <c r="CK98" s="975"/>
      <c r="CL98" s="975"/>
      <c r="CM98" s="976"/>
      <c r="CN98" s="1294" t="s">
        <v>137</v>
      </c>
      <c r="CO98" s="1295"/>
      <c r="CP98" s="1298">
        <f>data4!$CK$2</f>
        <v>0</v>
      </c>
      <c r="CQ98" s="1299"/>
      <c r="CR98" s="1299"/>
      <c r="CS98" s="1321" t="s">
        <v>142</v>
      </c>
      <c r="CT98" s="1322"/>
      <c r="CU98" s="1302">
        <v>1</v>
      </c>
      <c r="CV98" s="955" t="s">
        <v>136</v>
      </c>
      <c r="CW98" s="956"/>
      <c r="CX98" s="956"/>
      <c r="CY98" s="956"/>
      <c r="CZ98" s="957"/>
      <c r="DA98" s="974">
        <f>data4!$AC$2</f>
        <v>0</v>
      </c>
      <c r="DB98" s="975"/>
      <c r="DC98" s="975"/>
      <c r="DD98" s="975"/>
      <c r="DE98" s="975"/>
      <c r="DF98" s="975"/>
      <c r="DG98" s="975"/>
      <c r="DH98" s="975"/>
      <c r="DI98" s="975"/>
      <c r="DJ98" s="975"/>
      <c r="DK98" s="975"/>
      <c r="DL98" s="975"/>
      <c r="DM98" s="975"/>
      <c r="DN98" s="975"/>
      <c r="DO98" s="976"/>
      <c r="DP98" s="1294" t="s">
        <v>137</v>
      </c>
      <c r="DQ98" s="1295"/>
      <c r="DR98" s="1298">
        <f>data4!$CQ$2</f>
        <v>0</v>
      </c>
      <c r="DS98" s="1299"/>
      <c r="DT98" s="1299"/>
      <c r="DU98" s="1325" t="s">
        <v>151</v>
      </c>
      <c r="DV98" s="1326"/>
      <c r="DW98" s="1326"/>
      <c r="DX98" s="1326"/>
      <c r="DY98" s="1326"/>
      <c r="DZ98" s="1326"/>
      <c r="EA98" s="1326"/>
      <c r="EB98" s="1327"/>
    </row>
    <row r="99" spans="1:132" ht="33" customHeight="1">
      <c r="A99" s="55"/>
      <c r="B99" s="1317"/>
      <c r="C99" s="1318"/>
      <c r="D99" s="1292"/>
      <c r="E99" s="1279" t="s">
        <v>135</v>
      </c>
      <c r="F99" s="1280"/>
      <c r="G99" s="1280"/>
      <c r="H99" s="1280"/>
      <c r="I99" s="1280"/>
      <c r="J99" s="1281">
        <f>data4!$AG$2</f>
        <v>0</v>
      </c>
      <c r="K99" s="1282"/>
      <c r="L99" s="1282"/>
      <c r="M99" s="1282"/>
      <c r="N99" s="1282"/>
      <c r="O99" s="1282"/>
      <c r="P99" s="1282"/>
      <c r="Q99" s="1282"/>
      <c r="R99" s="1282"/>
      <c r="S99" s="1282"/>
      <c r="T99" s="1282"/>
      <c r="U99" s="1282"/>
      <c r="V99" s="1282"/>
      <c r="W99" s="1282"/>
      <c r="X99" s="1283"/>
      <c r="Y99" s="1296"/>
      <c r="Z99" s="1297"/>
      <c r="AA99" s="1300"/>
      <c r="AB99" s="1301"/>
      <c r="AC99" s="1301"/>
      <c r="AD99" s="1323"/>
      <c r="AE99" s="1324"/>
      <c r="AF99" s="1302"/>
      <c r="AG99" s="1279" t="s">
        <v>135</v>
      </c>
      <c r="AH99" s="1280"/>
      <c r="AI99" s="1280"/>
      <c r="AJ99" s="1280"/>
      <c r="AK99" s="1280"/>
      <c r="AL99" s="1284">
        <f>data4!$AM$2</f>
        <v>0</v>
      </c>
      <c r="AM99" s="1285"/>
      <c r="AN99" s="1285"/>
      <c r="AO99" s="1285"/>
      <c r="AP99" s="1285"/>
      <c r="AQ99" s="1285"/>
      <c r="AR99" s="1285"/>
      <c r="AS99" s="1285"/>
      <c r="AT99" s="1285"/>
      <c r="AU99" s="1285"/>
      <c r="AV99" s="1285"/>
      <c r="AW99" s="1285"/>
      <c r="AX99" s="1285"/>
      <c r="AY99" s="1285"/>
      <c r="AZ99" s="1286"/>
      <c r="BA99" s="1296"/>
      <c r="BB99" s="1297"/>
      <c r="BC99" s="1300"/>
      <c r="BD99" s="1301"/>
      <c r="BE99" s="1301"/>
      <c r="BF99" s="1328"/>
      <c r="BG99" s="1329"/>
      <c r="BH99" s="1329"/>
      <c r="BI99" s="1329"/>
      <c r="BJ99" s="1329"/>
      <c r="BK99" s="1329"/>
      <c r="BL99" s="1329"/>
      <c r="BM99" s="1330"/>
      <c r="BN99" s="55"/>
      <c r="BO99" s="55"/>
      <c r="BP99" s="55"/>
      <c r="BQ99" s="1317"/>
      <c r="BR99" s="1318"/>
      <c r="BS99" s="1292"/>
      <c r="BT99" s="1279" t="s">
        <v>135</v>
      </c>
      <c r="BU99" s="1280"/>
      <c r="BV99" s="1280"/>
      <c r="BW99" s="1280"/>
      <c r="BX99" s="1280"/>
      <c r="BY99" s="1281">
        <f>data4!$AG$2</f>
        <v>0</v>
      </c>
      <c r="BZ99" s="1282"/>
      <c r="CA99" s="1282"/>
      <c r="CB99" s="1282"/>
      <c r="CC99" s="1282"/>
      <c r="CD99" s="1282"/>
      <c r="CE99" s="1282"/>
      <c r="CF99" s="1282"/>
      <c r="CG99" s="1282"/>
      <c r="CH99" s="1282"/>
      <c r="CI99" s="1282"/>
      <c r="CJ99" s="1282"/>
      <c r="CK99" s="1282"/>
      <c r="CL99" s="1282"/>
      <c r="CM99" s="1283"/>
      <c r="CN99" s="1296"/>
      <c r="CO99" s="1297"/>
      <c r="CP99" s="1300"/>
      <c r="CQ99" s="1301"/>
      <c r="CR99" s="1301"/>
      <c r="CS99" s="1323"/>
      <c r="CT99" s="1324"/>
      <c r="CU99" s="1302"/>
      <c r="CV99" s="1279" t="s">
        <v>135</v>
      </c>
      <c r="CW99" s="1280"/>
      <c r="CX99" s="1280"/>
      <c r="CY99" s="1280"/>
      <c r="CZ99" s="1280"/>
      <c r="DA99" s="1284">
        <f>data4!$AM$2</f>
        <v>0</v>
      </c>
      <c r="DB99" s="1285"/>
      <c r="DC99" s="1285"/>
      <c r="DD99" s="1285"/>
      <c r="DE99" s="1285"/>
      <c r="DF99" s="1285"/>
      <c r="DG99" s="1285"/>
      <c r="DH99" s="1285"/>
      <c r="DI99" s="1285"/>
      <c r="DJ99" s="1285"/>
      <c r="DK99" s="1285"/>
      <c r="DL99" s="1285"/>
      <c r="DM99" s="1285"/>
      <c r="DN99" s="1285"/>
      <c r="DO99" s="1286"/>
      <c r="DP99" s="1296"/>
      <c r="DQ99" s="1297"/>
      <c r="DR99" s="1300"/>
      <c r="DS99" s="1301"/>
      <c r="DT99" s="1301"/>
      <c r="DU99" s="1328"/>
      <c r="DV99" s="1329"/>
      <c r="DW99" s="1329"/>
      <c r="DX99" s="1329"/>
      <c r="DY99" s="1329"/>
      <c r="DZ99" s="1329"/>
      <c r="EA99" s="1329"/>
      <c r="EB99" s="1330"/>
    </row>
    <row r="100" spans="1:132" ht="27.75" customHeight="1">
      <c r="A100" s="55"/>
      <c r="B100" s="1317"/>
      <c r="C100" s="1318"/>
      <c r="D100" s="1314"/>
      <c r="E100" s="1311" t="s">
        <v>115</v>
      </c>
      <c r="F100" s="1312"/>
      <c r="G100" s="1312"/>
      <c r="H100" s="1312"/>
      <c r="I100" s="1313"/>
      <c r="J100" s="1123" t="str">
        <f>DBCS(data4!$AW$2)</f>
        <v/>
      </c>
      <c r="K100" s="1124"/>
      <c r="L100" s="1124"/>
      <c r="M100" s="1124"/>
      <c r="N100" s="1124"/>
      <c r="O100" s="1124"/>
      <c r="P100" s="1124"/>
      <c r="Q100" s="1125" t="str">
        <f>DBCS(data4!$BG$2)</f>
        <v/>
      </c>
      <c r="R100" s="1125"/>
      <c r="S100" s="1125"/>
      <c r="T100" s="1125"/>
      <c r="U100" s="1125"/>
      <c r="V100" s="1125"/>
      <c r="W100" s="1125" t="str">
        <f>DBCS(data4!$BQ$2)</f>
        <v/>
      </c>
      <c r="X100" s="1125"/>
      <c r="Y100" s="1125"/>
      <c r="Z100" s="1125"/>
      <c r="AA100" s="1125"/>
      <c r="AB100" s="1125"/>
      <c r="AC100" s="1290"/>
      <c r="AD100" s="1323"/>
      <c r="AE100" s="1324"/>
      <c r="AF100" s="1302"/>
      <c r="AG100" s="1311" t="s">
        <v>115</v>
      </c>
      <c r="AH100" s="1312"/>
      <c r="AI100" s="1312"/>
      <c r="AJ100" s="1312"/>
      <c r="AK100" s="1313"/>
      <c r="AL100" s="1098" t="str">
        <f>DBCS(data4!$BC$2)</f>
        <v/>
      </c>
      <c r="AM100" s="1099"/>
      <c r="AN100" s="1099"/>
      <c r="AO100" s="1099"/>
      <c r="AP100" s="1099"/>
      <c r="AQ100" s="1099"/>
      <c r="AR100" s="1099"/>
      <c r="AS100" s="1093" t="str">
        <f>DBCS(data4!$BM$2)</f>
        <v/>
      </c>
      <c r="AT100" s="1093"/>
      <c r="AU100" s="1093"/>
      <c r="AV100" s="1093"/>
      <c r="AW100" s="1093"/>
      <c r="AX100" s="1093"/>
      <c r="AY100" s="1093" t="str">
        <f>DBCS(data4!$BW$2)</f>
        <v/>
      </c>
      <c r="AZ100" s="1093"/>
      <c r="BA100" s="1093"/>
      <c r="BB100" s="1093"/>
      <c r="BC100" s="1093"/>
      <c r="BD100" s="1093"/>
      <c r="BE100" s="1094"/>
      <c r="BF100" s="1109" t="str">
        <f>IF(data4!$BA$2=0,"","（1）")</f>
        <v/>
      </c>
      <c r="BG100" s="1110"/>
      <c r="BH100" s="1110"/>
      <c r="BI100" s="310"/>
      <c r="BJ100" s="310"/>
      <c r="BK100" s="310"/>
      <c r="BL100" s="310"/>
      <c r="BM100" s="337"/>
      <c r="BN100" s="55"/>
      <c r="BO100" s="55"/>
      <c r="BP100" s="55"/>
      <c r="BQ100" s="1317"/>
      <c r="BR100" s="1318"/>
      <c r="BS100" s="1314"/>
      <c r="BT100" s="1311" t="s">
        <v>115</v>
      </c>
      <c r="BU100" s="1312"/>
      <c r="BV100" s="1312"/>
      <c r="BW100" s="1312"/>
      <c r="BX100" s="1313"/>
      <c r="BY100" s="1123" t="str">
        <f>DBCS(data4!$AW$2)</f>
        <v/>
      </c>
      <c r="BZ100" s="1124"/>
      <c r="CA100" s="1124"/>
      <c r="CB100" s="1124"/>
      <c r="CC100" s="1124"/>
      <c r="CD100" s="1124"/>
      <c r="CE100" s="1124"/>
      <c r="CF100" s="1125" t="str">
        <f>DBCS(data4!$BG$2)</f>
        <v/>
      </c>
      <c r="CG100" s="1125"/>
      <c r="CH100" s="1125"/>
      <c r="CI100" s="1125"/>
      <c r="CJ100" s="1125"/>
      <c r="CK100" s="1125"/>
      <c r="CL100" s="1125" t="str">
        <f>DBCS(data4!$BQ$2)</f>
        <v/>
      </c>
      <c r="CM100" s="1125"/>
      <c r="CN100" s="1125"/>
      <c r="CO100" s="1125"/>
      <c r="CP100" s="1125"/>
      <c r="CQ100" s="1125"/>
      <c r="CR100" s="1290"/>
      <c r="CS100" s="1323"/>
      <c r="CT100" s="1324"/>
      <c r="CU100" s="1302"/>
      <c r="CV100" s="1311" t="s">
        <v>115</v>
      </c>
      <c r="CW100" s="1312"/>
      <c r="CX100" s="1312"/>
      <c r="CY100" s="1312"/>
      <c r="CZ100" s="1313"/>
      <c r="DA100" s="1098" t="str">
        <f>DBCS(data4!$BC$2)</f>
        <v/>
      </c>
      <c r="DB100" s="1099"/>
      <c r="DC100" s="1099"/>
      <c r="DD100" s="1099"/>
      <c r="DE100" s="1099"/>
      <c r="DF100" s="1099"/>
      <c r="DG100" s="1099"/>
      <c r="DH100" s="1093" t="str">
        <f>DBCS(data4!$BM$2)</f>
        <v/>
      </c>
      <c r="DI100" s="1093"/>
      <c r="DJ100" s="1093"/>
      <c r="DK100" s="1093"/>
      <c r="DL100" s="1093"/>
      <c r="DM100" s="1093"/>
      <c r="DN100" s="1093" t="str">
        <f>DBCS(data4!$BW$2)</f>
        <v/>
      </c>
      <c r="DO100" s="1093"/>
      <c r="DP100" s="1093"/>
      <c r="DQ100" s="1093"/>
      <c r="DR100" s="1093"/>
      <c r="DS100" s="1093"/>
      <c r="DT100" s="1094"/>
      <c r="DU100" s="1109" t="str">
        <f>IF(data4!$BA$2=0,"","（1）")</f>
        <v/>
      </c>
      <c r="DV100" s="1110"/>
      <c r="DW100" s="1110"/>
      <c r="DX100" s="310"/>
      <c r="DY100" s="310"/>
      <c r="DZ100" s="310"/>
      <c r="EA100" s="310"/>
      <c r="EB100" s="337"/>
    </row>
    <row r="101" spans="1:132" ht="15.75" customHeight="1">
      <c r="A101" s="55"/>
      <c r="B101" s="1317"/>
      <c r="C101" s="1318"/>
      <c r="D101" s="1291">
        <v>2</v>
      </c>
      <c r="E101" s="955" t="s">
        <v>136</v>
      </c>
      <c r="F101" s="956"/>
      <c r="G101" s="956"/>
      <c r="H101" s="956"/>
      <c r="I101" s="957"/>
      <c r="J101" s="974">
        <f>data4!$X$2</f>
        <v>0</v>
      </c>
      <c r="K101" s="975"/>
      <c r="L101" s="975"/>
      <c r="M101" s="975"/>
      <c r="N101" s="975"/>
      <c r="O101" s="975"/>
      <c r="P101" s="975"/>
      <c r="Q101" s="975"/>
      <c r="R101" s="975"/>
      <c r="S101" s="975"/>
      <c r="T101" s="975"/>
      <c r="U101" s="975"/>
      <c r="V101" s="975"/>
      <c r="W101" s="975"/>
      <c r="X101" s="976"/>
      <c r="Y101" s="1294" t="s">
        <v>137</v>
      </c>
      <c r="Z101" s="1295"/>
      <c r="AA101" s="1298">
        <f>data4!$CL$2</f>
        <v>0</v>
      </c>
      <c r="AB101" s="1299"/>
      <c r="AC101" s="1299"/>
      <c r="AD101" s="1323"/>
      <c r="AE101" s="1324"/>
      <c r="AF101" s="1302">
        <v>2</v>
      </c>
      <c r="AG101" s="955" t="s">
        <v>136</v>
      </c>
      <c r="AH101" s="956"/>
      <c r="AI101" s="956"/>
      <c r="AJ101" s="956"/>
      <c r="AK101" s="957"/>
      <c r="AL101" s="974">
        <f>data4!$AD$2</f>
        <v>0</v>
      </c>
      <c r="AM101" s="975"/>
      <c r="AN101" s="975"/>
      <c r="AO101" s="975"/>
      <c r="AP101" s="975"/>
      <c r="AQ101" s="975"/>
      <c r="AR101" s="975"/>
      <c r="AS101" s="975"/>
      <c r="AT101" s="975"/>
      <c r="AU101" s="975"/>
      <c r="AV101" s="975"/>
      <c r="AW101" s="975"/>
      <c r="AX101" s="975"/>
      <c r="AY101" s="975"/>
      <c r="AZ101" s="976"/>
      <c r="BA101" s="1304" t="s">
        <v>137</v>
      </c>
      <c r="BB101" s="1305"/>
      <c r="BC101" s="1306">
        <f>data4!$CR$2</f>
        <v>0</v>
      </c>
      <c r="BD101" s="1307"/>
      <c r="BE101" s="1307"/>
      <c r="BF101" s="311"/>
      <c r="BG101" s="1092" t="str">
        <f>IF(data4!$BA$2="","",data4!$BA$2)</f>
        <v/>
      </c>
      <c r="BH101" s="1092"/>
      <c r="BI101" s="1092" t="str">
        <f>IF(data4!$BK$2="","",data4!$BK$2)</f>
        <v/>
      </c>
      <c r="BJ101" s="1092"/>
      <c r="BK101" s="1092" t="str">
        <f>IF(data4!$BU$2="","",data4!$BU$2)</f>
        <v/>
      </c>
      <c r="BL101" s="1092"/>
      <c r="BM101" s="338"/>
      <c r="BN101" s="55"/>
      <c r="BO101" s="55"/>
      <c r="BP101" s="55"/>
      <c r="BQ101" s="1317"/>
      <c r="BR101" s="1318"/>
      <c r="BS101" s="1291">
        <v>2</v>
      </c>
      <c r="BT101" s="955" t="s">
        <v>136</v>
      </c>
      <c r="BU101" s="956"/>
      <c r="BV101" s="956"/>
      <c r="BW101" s="956"/>
      <c r="BX101" s="957"/>
      <c r="BY101" s="974">
        <f>data4!$X$2</f>
        <v>0</v>
      </c>
      <c r="BZ101" s="975"/>
      <c r="CA101" s="975"/>
      <c r="CB101" s="975"/>
      <c r="CC101" s="975"/>
      <c r="CD101" s="975"/>
      <c r="CE101" s="975"/>
      <c r="CF101" s="975"/>
      <c r="CG101" s="975"/>
      <c r="CH101" s="975"/>
      <c r="CI101" s="975"/>
      <c r="CJ101" s="975"/>
      <c r="CK101" s="975"/>
      <c r="CL101" s="975"/>
      <c r="CM101" s="976"/>
      <c r="CN101" s="1294" t="s">
        <v>137</v>
      </c>
      <c r="CO101" s="1295"/>
      <c r="CP101" s="1298">
        <f>data4!$CL$2</f>
        <v>0</v>
      </c>
      <c r="CQ101" s="1299"/>
      <c r="CR101" s="1299"/>
      <c r="CS101" s="1323"/>
      <c r="CT101" s="1324"/>
      <c r="CU101" s="1302">
        <v>2</v>
      </c>
      <c r="CV101" s="955" t="s">
        <v>136</v>
      </c>
      <c r="CW101" s="956"/>
      <c r="CX101" s="956"/>
      <c r="CY101" s="956"/>
      <c r="CZ101" s="957"/>
      <c r="DA101" s="974">
        <f>data4!$AD$2</f>
        <v>0</v>
      </c>
      <c r="DB101" s="975"/>
      <c r="DC101" s="975"/>
      <c r="DD101" s="975"/>
      <c r="DE101" s="975"/>
      <c r="DF101" s="975"/>
      <c r="DG101" s="975"/>
      <c r="DH101" s="975"/>
      <c r="DI101" s="975"/>
      <c r="DJ101" s="975"/>
      <c r="DK101" s="975"/>
      <c r="DL101" s="975"/>
      <c r="DM101" s="975"/>
      <c r="DN101" s="975"/>
      <c r="DO101" s="976"/>
      <c r="DP101" s="1304" t="s">
        <v>137</v>
      </c>
      <c r="DQ101" s="1305"/>
      <c r="DR101" s="1306">
        <f>data4!$CR$2</f>
        <v>0</v>
      </c>
      <c r="DS101" s="1307"/>
      <c r="DT101" s="1307"/>
      <c r="DU101" s="311"/>
      <c r="DV101" s="1092" t="str">
        <f>IF(data4!$BA$2="","",data4!$BA$2)</f>
        <v/>
      </c>
      <c r="DW101" s="1092"/>
      <c r="DX101" s="1092" t="str">
        <f>IF(data4!$BK$2="","",data4!$BK$2)</f>
        <v/>
      </c>
      <c r="DY101" s="1092"/>
      <c r="DZ101" s="1092" t="str">
        <f>IF(data4!$BU$2="","",data4!$BU$2)</f>
        <v/>
      </c>
      <c r="EA101" s="1092"/>
      <c r="EB101" s="338"/>
    </row>
    <row r="102" spans="1:132" ht="33" customHeight="1">
      <c r="A102" s="55"/>
      <c r="B102" s="1317"/>
      <c r="C102" s="1318"/>
      <c r="D102" s="1292"/>
      <c r="E102" s="1279" t="s">
        <v>135</v>
      </c>
      <c r="F102" s="1280"/>
      <c r="G102" s="1280"/>
      <c r="H102" s="1280"/>
      <c r="I102" s="1280"/>
      <c r="J102" s="1281">
        <f>data4!$AH$2</f>
        <v>0</v>
      </c>
      <c r="K102" s="1282"/>
      <c r="L102" s="1282"/>
      <c r="M102" s="1282"/>
      <c r="N102" s="1282"/>
      <c r="O102" s="1282"/>
      <c r="P102" s="1282"/>
      <c r="Q102" s="1282"/>
      <c r="R102" s="1282"/>
      <c r="S102" s="1282"/>
      <c r="T102" s="1282"/>
      <c r="U102" s="1282"/>
      <c r="V102" s="1282"/>
      <c r="W102" s="1282"/>
      <c r="X102" s="1283"/>
      <c r="Y102" s="1296"/>
      <c r="Z102" s="1297"/>
      <c r="AA102" s="1300"/>
      <c r="AB102" s="1301"/>
      <c r="AC102" s="1301"/>
      <c r="AD102" s="1323"/>
      <c r="AE102" s="1324"/>
      <c r="AF102" s="1302"/>
      <c r="AG102" s="1279" t="s">
        <v>135</v>
      </c>
      <c r="AH102" s="1280"/>
      <c r="AI102" s="1280"/>
      <c r="AJ102" s="1280"/>
      <c r="AK102" s="1280"/>
      <c r="AL102" s="1284">
        <f>data4!$AN$2</f>
        <v>0</v>
      </c>
      <c r="AM102" s="1285"/>
      <c r="AN102" s="1285"/>
      <c r="AO102" s="1285"/>
      <c r="AP102" s="1285"/>
      <c r="AQ102" s="1285"/>
      <c r="AR102" s="1285"/>
      <c r="AS102" s="1285"/>
      <c r="AT102" s="1285"/>
      <c r="AU102" s="1285"/>
      <c r="AV102" s="1285"/>
      <c r="AW102" s="1285"/>
      <c r="AX102" s="1285"/>
      <c r="AY102" s="1285"/>
      <c r="AZ102" s="1286"/>
      <c r="BA102" s="1296"/>
      <c r="BB102" s="1297"/>
      <c r="BC102" s="1300"/>
      <c r="BD102" s="1301"/>
      <c r="BE102" s="1301"/>
      <c r="BF102" s="1112" t="str">
        <f>IF(data4!$BB$2=0,"","（2）")</f>
        <v/>
      </c>
      <c r="BG102" s="1113"/>
      <c r="BH102" s="1113"/>
      <c r="BI102" s="18"/>
      <c r="BJ102" s="18"/>
      <c r="BK102" s="18"/>
      <c r="BL102" s="18"/>
      <c r="BM102" s="338"/>
      <c r="BN102" s="55"/>
      <c r="BO102" s="55"/>
      <c r="BP102" s="55"/>
      <c r="BQ102" s="1317"/>
      <c r="BR102" s="1318"/>
      <c r="BS102" s="1292"/>
      <c r="BT102" s="1279" t="s">
        <v>135</v>
      </c>
      <c r="BU102" s="1280"/>
      <c r="BV102" s="1280"/>
      <c r="BW102" s="1280"/>
      <c r="BX102" s="1280"/>
      <c r="BY102" s="1281">
        <f>data4!$AH$2</f>
        <v>0</v>
      </c>
      <c r="BZ102" s="1282"/>
      <c r="CA102" s="1282"/>
      <c r="CB102" s="1282"/>
      <c r="CC102" s="1282"/>
      <c r="CD102" s="1282"/>
      <c r="CE102" s="1282"/>
      <c r="CF102" s="1282"/>
      <c r="CG102" s="1282"/>
      <c r="CH102" s="1282"/>
      <c r="CI102" s="1282"/>
      <c r="CJ102" s="1282"/>
      <c r="CK102" s="1282"/>
      <c r="CL102" s="1282"/>
      <c r="CM102" s="1283"/>
      <c r="CN102" s="1296"/>
      <c r="CO102" s="1297"/>
      <c r="CP102" s="1300"/>
      <c r="CQ102" s="1301"/>
      <c r="CR102" s="1301"/>
      <c r="CS102" s="1323"/>
      <c r="CT102" s="1324"/>
      <c r="CU102" s="1302"/>
      <c r="CV102" s="1279" t="s">
        <v>135</v>
      </c>
      <c r="CW102" s="1280"/>
      <c r="CX102" s="1280"/>
      <c r="CY102" s="1280"/>
      <c r="CZ102" s="1280"/>
      <c r="DA102" s="1284">
        <f>data4!$AN$2</f>
        <v>0</v>
      </c>
      <c r="DB102" s="1285"/>
      <c r="DC102" s="1285"/>
      <c r="DD102" s="1285"/>
      <c r="DE102" s="1285"/>
      <c r="DF102" s="1285"/>
      <c r="DG102" s="1285"/>
      <c r="DH102" s="1285"/>
      <c r="DI102" s="1285"/>
      <c r="DJ102" s="1285"/>
      <c r="DK102" s="1285"/>
      <c r="DL102" s="1285"/>
      <c r="DM102" s="1285"/>
      <c r="DN102" s="1285"/>
      <c r="DO102" s="1286"/>
      <c r="DP102" s="1296"/>
      <c r="DQ102" s="1297"/>
      <c r="DR102" s="1300"/>
      <c r="DS102" s="1301"/>
      <c r="DT102" s="1301"/>
      <c r="DU102" s="1112" t="str">
        <f>IF(data4!$BB$2=0,"","（2）")</f>
        <v/>
      </c>
      <c r="DV102" s="1113"/>
      <c r="DW102" s="1113"/>
      <c r="DX102" s="18"/>
      <c r="DY102" s="18"/>
      <c r="DZ102" s="18"/>
      <c r="EA102" s="18"/>
      <c r="EB102" s="338"/>
    </row>
    <row r="103" spans="1:132" ht="27.75" customHeight="1">
      <c r="A103" s="55"/>
      <c r="B103" s="1317"/>
      <c r="C103" s="1318"/>
      <c r="D103" s="1314"/>
      <c r="E103" s="1311" t="s">
        <v>115</v>
      </c>
      <c r="F103" s="1312"/>
      <c r="G103" s="1312"/>
      <c r="H103" s="1312"/>
      <c r="I103" s="1313"/>
      <c r="J103" s="1123" t="str">
        <f>DBCS(data4!$AX$2)</f>
        <v/>
      </c>
      <c r="K103" s="1124"/>
      <c r="L103" s="1124"/>
      <c r="M103" s="1124"/>
      <c r="N103" s="1124"/>
      <c r="O103" s="1124"/>
      <c r="P103" s="1124"/>
      <c r="Q103" s="1125" t="str">
        <f>DBCS(data4!$BH$2)</f>
        <v/>
      </c>
      <c r="R103" s="1125"/>
      <c r="S103" s="1125"/>
      <c r="T103" s="1125"/>
      <c r="U103" s="1125"/>
      <c r="V103" s="1125"/>
      <c r="W103" s="1125" t="str">
        <f>DBCS(data4!$BR$2)</f>
        <v/>
      </c>
      <c r="X103" s="1125"/>
      <c r="Y103" s="1125"/>
      <c r="Z103" s="1125"/>
      <c r="AA103" s="1125"/>
      <c r="AB103" s="1125"/>
      <c r="AC103" s="1290"/>
      <c r="AD103" s="1323"/>
      <c r="AE103" s="1324"/>
      <c r="AF103" s="1302"/>
      <c r="AG103" s="1311" t="s">
        <v>115</v>
      </c>
      <c r="AH103" s="1312"/>
      <c r="AI103" s="1312"/>
      <c r="AJ103" s="1312"/>
      <c r="AK103" s="1313"/>
      <c r="AL103" s="1098" t="str">
        <f>DBCS(data4!$BD$2)</f>
        <v/>
      </c>
      <c r="AM103" s="1099"/>
      <c r="AN103" s="1099"/>
      <c r="AO103" s="1099"/>
      <c r="AP103" s="1099"/>
      <c r="AQ103" s="1099"/>
      <c r="AR103" s="1099"/>
      <c r="AS103" s="1093" t="str">
        <f>DBCS(data4!$BN$2)</f>
        <v/>
      </c>
      <c r="AT103" s="1093"/>
      <c r="AU103" s="1093"/>
      <c r="AV103" s="1093"/>
      <c r="AW103" s="1093"/>
      <c r="AX103" s="1093"/>
      <c r="AY103" s="1093" t="str">
        <f>DBCS(data4!$BX$2)</f>
        <v/>
      </c>
      <c r="AZ103" s="1093"/>
      <c r="BA103" s="1093"/>
      <c r="BB103" s="1093"/>
      <c r="BC103" s="1093"/>
      <c r="BD103" s="1093"/>
      <c r="BE103" s="1094"/>
      <c r="BF103" s="339"/>
      <c r="BG103" s="1092" t="str">
        <f>IF(data4!$BB$2="","",data4!$BB$2)</f>
        <v/>
      </c>
      <c r="BH103" s="1092"/>
      <c r="BI103" s="1092" t="str">
        <f>IF(data4!$BL$2="","",data4!$BL$2)</f>
        <v/>
      </c>
      <c r="BJ103" s="1092"/>
      <c r="BK103" s="1092" t="str">
        <f>IF(data4!$BV$2="","",data4!$BV$2)</f>
        <v/>
      </c>
      <c r="BL103" s="1092"/>
      <c r="BM103" s="338"/>
      <c r="BN103" s="55"/>
      <c r="BO103" s="55"/>
      <c r="BP103" s="55"/>
      <c r="BQ103" s="1317"/>
      <c r="BR103" s="1318"/>
      <c r="BS103" s="1314"/>
      <c r="BT103" s="1311" t="s">
        <v>115</v>
      </c>
      <c r="BU103" s="1312"/>
      <c r="BV103" s="1312"/>
      <c r="BW103" s="1312"/>
      <c r="BX103" s="1313"/>
      <c r="BY103" s="1123" t="str">
        <f>DBCS(data4!$AX$2)</f>
        <v/>
      </c>
      <c r="BZ103" s="1124"/>
      <c r="CA103" s="1124"/>
      <c r="CB103" s="1124"/>
      <c r="CC103" s="1124"/>
      <c r="CD103" s="1124"/>
      <c r="CE103" s="1124"/>
      <c r="CF103" s="1125" t="str">
        <f>DBCS(data4!$BH$2)</f>
        <v/>
      </c>
      <c r="CG103" s="1125"/>
      <c r="CH103" s="1125"/>
      <c r="CI103" s="1125"/>
      <c r="CJ103" s="1125"/>
      <c r="CK103" s="1125"/>
      <c r="CL103" s="1125" t="str">
        <f>DBCS(data4!$BR$2)</f>
        <v/>
      </c>
      <c r="CM103" s="1125"/>
      <c r="CN103" s="1125"/>
      <c r="CO103" s="1125"/>
      <c r="CP103" s="1125"/>
      <c r="CQ103" s="1125"/>
      <c r="CR103" s="1290"/>
      <c r="CS103" s="1323"/>
      <c r="CT103" s="1324"/>
      <c r="CU103" s="1302"/>
      <c r="CV103" s="1311" t="s">
        <v>115</v>
      </c>
      <c r="CW103" s="1312"/>
      <c r="CX103" s="1312"/>
      <c r="CY103" s="1312"/>
      <c r="CZ103" s="1313"/>
      <c r="DA103" s="1098" t="str">
        <f>DBCS(data4!$BD$2)</f>
        <v/>
      </c>
      <c r="DB103" s="1099"/>
      <c r="DC103" s="1099"/>
      <c r="DD103" s="1099"/>
      <c r="DE103" s="1099"/>
      <c r="DF103" s="1099"/>
      <c r="DG103" s="1099"/>
      <c r="DH103" s="1093" t="str">
        <f>DBCS(data4!$BN$2)</f>
        <v/>
      </c>
      <c r="DI103" s="1093"/>
      <c r="DJ103" s="1093"/>
      <c r="DK103" s="1093"/>
      <c r="DL103" s="1093"/>
      <c r="DM103" s="1093"/>
      <c r="DN103" s="1093" t="str">
        <f>DBCS(data4!$BX$2)</f>
        <v/>
      </c>
      <c r="DO103" s="1093"/>
      <c r="DP103" s="1093"/>
      <c r="DQ103" s="1093"/>
      <c r="DR103" s="1093"/>
      <c r="DS103" s="1093"/>
      <c r="DT103" s="1094"/>
      <c r="DU103" s="339"/>
      <c r="DV103" s="1092" t="str">
        <f>IF(data4!$BB$2="","",data4!$BB$2)</f>
        <v/>
      </c>
      <c r="DW103" s="1092"/>
      <c r="DX103" s="1092" t="str">
        <f>IF(data4!$BL$2="","",data4!$BL$2)</f>
        <v/>
      </c>
      <c r="DY103" s="1092"/>
      <c r="DZ103" s="1092" t="str">
        <f>IF(data4!$BV$2="","",data4!$BV$2)</f>
        <v/>
      </c>
      <c r="EA103" s="1092"/>
      <c r="EB103" s="338"/>
    </row>
    <row r="104" spans="1:132" ht="15.75" customHeight="1">
      <c r="A104" s="55"/>
      <c r="B104" s="1317"/>
      <c r="C104" s="1318"/>
      <c r="D104" s="1291">
        <v>3</v>
      </c>
      <c r="E104" s="955" t="s">
        <v>136</v>
      </c>
      <c r="F104" s="956"/>
      <c r="G104" s="956"/>
      <c r="H104" s="956"/>
      <c r="I104" s="957"/>
      <c r="J104" s="974">
        <f>data4!$Y$2</f>
        <v>0</v>
      </c>
      <c r="K104" s="975"/>
      <c r="L104" s="975"/>
      <c r="M104" s="975"/>
      <c r="N104" s="975"/>
      <c r="O104" s="975"/>
      <c r="P104" s="975"/>
      <c r="Q104" s="975"/>
      <c r="R104" s="975"/>
      <c r="S104" s="975"/>
      <c r="T104" s="975"/>
      <c r="U104" s="975"/>
      <c r="V104" s="975"/>
      <c r="W104" s="975"/>
      <c r="X104" s="976"/>
      <c r="Y104" s="1294" t="s">
        <v>137</v>
      </c>
      <c r="Z104" s="1295"/>
      <c r="AA104" s="1298">
        <f>data4!$CM$2</f>
        <v>0</v>
      </c>
      <c r="AB104" s="1299"/>
      <c r="AC104" s="1299"/>
      <c r="AD104" s="1323"/>
      <c r="AE104" s="1324"/>
      <c r="AF104" s="1302">
        <v>3</v>
      </c>
      <c r="AG104" s="955" t="s">
        <v>136</v>
      </c>
      <c r="AH104" s="956"/>
      <c r="AI104" s="956"/>
      <c r="AJ104" s="956"/>
      <c r="AK104" s="957"/>
      <c r="AL104" s="974">
        <f>data4!$AE$2</f>
        <v>0</v>
      </c>
      <c r="AM104" s="975"/>
      <c r="AN104" s="975"/>
      <c r="AO104" s="975"/>
      <c r="AP104" s="975"/>
      <c r="AQ104" s="975"/>
      <c r="AR104" s="975"/>
      <c r="AS104" s="975"/>
      <c r="AT104" s="975"/>
      <c r="AU104" s="975"/>
      <c r="AV104" s="975"/>
      <c r="AW104" s="975"/>
      <c r="AX104" s="975"/>
      <c r="AY104" s="975"/>
      <c r="AZ104" s="976"/>
      <c r="BA104" s="1304" t="s">
        <v>137</v>
      </c>
      <c r="BB104" s="1305"/>
      <c r="BC104" s="1306">
        <f>data4!$CS$2</f>
        <v>0</v>
      </c>
      <c r="BD104" s="1307"/>
      <c r="BE104" s="1307"/>
      <c r="BF104" s="340"/>
      <c r="BG104" s="341"/>
      <c r="BH104" s="341"/>
      <c r="BI104" s="341"/>
      <c r="BJ104" s="341"/>
      <c r="BK104" s="341"/>
      <c r="BL104" s="341"/>
      <c r="BM104" s="342"/>
      <c r="BN104" s="55"/>
      <c r="BO104" s="55"/>
      <c r="BP104" s="55"/>
      <c r="BQ104" s="1317"/>
      <c r="BR104" s="1318"/>
      <c r="BS104" s="1291">
        <v>3</v>
      </c>
      <c r="BT104" s="955" t="s">
        <v>136</v>
      </c>
      <c r="BU104" s="956"/>
      <c r="BV104" s="956"/>
      <c r="BW104" s="956"/>
      <c r="BX104" s="957"/>
      <c r="BY104" s="974">
        <f>data4!$Y$2</f>
        <v>0</v>
      </c>
      <c r="BZ104" s="975"/>
      <c r="CA104" s="975"/>
      <c r="CB104" s="975"/>
      <c r="CC104" s="975"/>
      <c r="CD104" s="975"/>
      <c r="CE104" s="975"/>
      <c r="CF104" s="975"/>
      <c r="CG104" s="975"/>
      <c r="CH104" s="975"/>
      <c r="CI104" s="975"/>
      <c r="CJ104" s="975"/>
      <c r="CK104" s="975"/>
      <c r="CL104" s="975"/>
      <c r="CM104" s="976"/>
      <c r="CN104" s="1294" t="s">
        <v>137</v>
      </c>
      <c r="CO104" s="1295"/>
      <c r="CP104" s="1298">
        <f>data4!$CM$2</f>
        <v>0</v>
      </c>
      <c r="CQ104" s="1299"/>
      <c r="CR104" s="1299"/>
      <c r="CS104" s="1323"/>
      <c r="CT104" s="1324"/>
      <c r="CU104" s="1302">
        <v>3</v>
      </c>
      <c r="CV104" s="955" t="s">
        <v>136</v>
      </c>
      <c r="CW104" s="956"/>
      <c r="CX104" s="956"/>
      <c r="CY104" s="956"/>
      <c r="CZ104" s="957"/>
      <c r="DA104" s="974">
        <f>data4!$AE$2</f>
        <v>0</v>
      </c>
      <c r="DB104" s="975"/>
      <c r="DC104" s="975"/>
      <c r="DD104" s="975"/>
      <c r="DE104" s="975"/>
      <c r="DF104" s="975"/>
      <c r="DG104" s="975"/>
      <c r="DH104" s="975"/>
      <c r="DI104" s="975"/>
      <c r="DJ104" s="975"/>
      <c r="DK104" s="975"/>
      <c r="DL104" s="975"/>
      <c r="DM104" s="975"/>
      <c r="DN104" s="975"/>
      <c r="DO104" s="976"/>
      <c r="DP104" s="1304" t="s">
        <v>137</v>
      </c>
      <c r="DQ104" s="1305"/>
      <c r="DR104" s="1306">
        <f>data4!$CS$2</f>
        <v>0</v>
      </c>
      <c r="DS104" s="1307"/>
      <c r="DT104" s="1307"/>
      <c r="DU104" s="340"/>
      <c r="DV104" s="341"/>
      <c r="DW104" s="341"/>
      <c r="DX104" s="341"/>
      <c r="DY104" s="341"/>
      <c r="DZ104" s="341"/>
      <c r="EA104" s="341"/>
      <c r="EB104" s="342"/>
    </row>
    <row r="105" spans="1:132" ht="33" customHeight="1">
      <c r="A105" s="55"/>
      <c r="B105" s="1317"/>
      <c r="C105" s="1318"/>
      <c r="D105" s="1292"/>
      <c r="E105" s="1279" t="s">
        <v>135</v>
      </c>
      <c r="F105" s="1280"/>
      <c r="G105" s="1280"/>
      <c r="H105" s="1280"/>
      <c r="I105" s="1280"/>
      <c r="J105" s="1281">
        <f>data4!$AI$2</f>
        <v>0</v>
      </c>
      <c r="K105" s="1282"/>
      <c r="L105" s="1282"/>
      <c r="M105" s="1282"/>
      <c r="N105" s="1282"/>
      <c r="O105" s="1282"/>
      <c r="P105" s="1282"/>
      <c r="Q105" s="1282"/>
      <c r="R105" s="1282"/>
      <c r="S105" s="1282"/>
      <c r="T105" s="1282"/>
      <c r="U105" s="1282"/>
      <c r="V105" s="1282"/>
      <c r="W105" s="1282"/>
      <c r="X105" s="1283"/>
      <c r="Y105" s="1296"/>
      <c r="Z105" s="1297"/>
      <c r="AA105" s="1300"/>
      <c r="AB105" s="1301"/>
      <c r="AC105" s="1301"/>
      <c r="AD105" s="1323"/>
      <c r="AE105" s="1324"/>
      <c r="AF105" s="1302"/>
      <c r="AG105" s="1279" t="s">
        <v>135</v>
      </c>
      <c r="AH105" s="1280"/>
      <c r="AI105" s="1280"/>
      <c r="AJ105" s="1280"/>
      <c r="AK105" s="1280"/>
      <c r="AL105" s="1284">
        <f>data4!$AO$2</f>
        <v>0</v>
      </c>
      <c r="AM105" s="1285"/>
      <c r="AN105" s="1285"/>
      <c r="AO105" s="1285"/>
      <c r="AP105" s="1285"/>
      <c r="AQ105" s="1285"/>
      <c r="AR105" s="1285"/>
      <c r="AS105" s="1285"/>
      <c r="AT105" s="1285"/>
      <c r="AU105" s="1285"/>
      <c r="AV105" s="1285"/>
      <c r="AW105" s="1285"/>
      <c r="AX105" s="1285"/>
      <c r="AY105" s="1285"/>
      <c r="AZ105" s="1286"/>
      <c r="BA105" s="1296"/>
      <c r="BB105" s="1297"/>
      <c r="BC105" s="1300"/>
      <c r="BD105" s="1301"/>
      <c r="BE105" s="1301"/>
      <c r="BF105" s="1308" t="s">
        <v>152</v>
      </c>
      <c r="BG105" s="1309"/>
      <c r="BH105" s="1309"/>
      <c r="BI105" s="1309"/>
      <c r="BJ105" s="1309"/>
      <c r="BK105" s="1309"/>
      <c r="BL105" s="1309"/>
      <c r="BM105" s="1310"/>
      <c r="BN105" s="55"/>
      <c r="BO105" s="55"/>
      <c r="BP105" s="55"/>
      <c r="BQ105" s="1317"/>
      <c r="BR105" s="1318"/>
      <c r="BS105" s="1292"/>
      <c r="BT105" s="1279" t="s">
        <v>135</v>
      </c>
      <c r="BU105" s="1280"/>
      <c r="BV105" s="1280"/>
      <c r="BW105" s="1280"/>
      <c r="BX105" s="1280"/>
      <c r="BY105" s="1281">
        <f>data4!$AI$2</f>
        <v>0</v>
      </c>
      <c r="BZ105" s="1282"/>
      <c r="CA105" s="1282"/>
      <c r="CB105" s="1282"/>
      <c r="CC105" s="1282"/>
      <c r="CD105" s="1282"/>
      <c r="CE105" s="1282"/>
      <c r="CF105" s="1282"/>
      <c r="CG105" s="1282"/>
      <c r="CH105" s="1282"/>
      <c r="CI105" s="1282"/>
      <c r="CJ105" s="1282"/>
      <c r="CK105" s="1282"/>
      <c r="CL105" s="1282"/>
      <c r="CM105" s="1283"/>
      <c r="CN105" s="1296"/>
      <c r="CO105" s="1297"/>
      <c r="CP105" s="1300"/>
      <c r="CQ105" s="1301"/>
      <c r="CR105" s="1301"/>
      <c r="CS105" s="1323"/>
      <c r="CT105" s="1324"/>
      <c r="CU105" s="1302"/>
      <c r="CV105" s="1279" t="s">
        <v>135</v>
      </c>
      <c r="CW105" s="1280"/>
      <c r="CX105" s="1280"/>
      <c r="CY105" s="1280"/>
      <c r="CZ105" s="1280"/>
      <c r="DA105" s="1284">
        <f>data4!$AO$2</f>
        <v>0</v>
      </c>
      <c r="DB105" s="1285"/>
      <c r="DC105" s="1285"/>
      <c r="DD105" s="1285"/>
      <c r="DE105" s="1285"/>
      <c r="DF105" s="1285"/>
      <c r="DG105" s="1285"/>
      <c r="DH105" s="1285"/>
      <c r="DI105" s="1285"/>
      <c r="DJ105" s="1285"/>
      <c r="DK105" s="1285"/>
      <c r="DL105" s="1285"/>
      <c r="DM105" s="1285"/>
      <c r="DN105" s="1285"/>
      <c r="DO105" s="1286"/>
      <c r="DP105" s="1296"/>
      <c r="DQ105" s="1297"/>
      <c r="DR105" s="1300"/>
      <c r="DS105" s="1301"/>
      <c r="DT105" s="1301"/>
      <c r="DU105" s="1308" t="s">
        <v>152</v>
      </c>
      <c r="DV105" s="1309"/>
      <c r="DW105" s="1309"/>
      <c r="DX105" s="1309"/>
      <c r="DY105" s="1309"/>
      <c r="DZ105" s="1309"/>
      <c r="EA105" s="1309"/>
      <c r="EB105" s="1310"/>
    </row>
    <row r="106" spans="1:132" ht="27.75" customHeight="1">
      <c r="A106" s="55"/>
      <c r="B106" s="1317"/>
      <c r="C106" s="1318"/>
      <c r="D106" s="1314"/>
      <c r="E106" s="1311" t="s">
        <v>115</v>
      </c>
      <c r="F106" s="1312"/>
      <c r="G106" s="1312"/>
      <c r="H106" s="1312"/>
      <c r="I106" s="1313"/>
      <c r="J106" s="1123" t="str">
        <f>DBCS(data4!$AY$2)</f>
        <v/>
      </c>
      <c r="K106" s="1124"/>
      <c r="L106" s="1124"/>
      <c r="M106" s="1124"/>
      <c r="N106" s="1124"/>
      <c r="O106" s="1124"/>
      <c r="P106" s="1124"/>
      <c r="Q106" s="1125" t="str">
        <f>DBCS(data4!$BI$2)</f>
        <v/>
      </c>
      <c r="R106" s="1125"/>
      <c r="S106" s="1125"/>
      <c r="T106" s="1125"/>
      <c r="U106" s="1125"/>
      <c r="V106" s="1125"/>
      <c r="W106" s="1125" t="str">
        <f>DBCS(data4!$BS$2)</f>
        <v/>
      </c>
      <c r="X106" s="1125"/>
      <c r="Y106" s="1125"/>
      <c r="Z106" s="1125"/>
      <c r="AA106" s="1125"/>
      <c r="AB106" s="1125"/>
      <c r="AC106" s="1290"/>
      <c r="AD106" s="1323"/>
      <c r="AE106" s="1324"/>
      <c r="AF106" s="1302"/>
      <c r="AG106" s="1311" t="s">
        <v>115</v>
      </c>
      <c r="AH106" s="1312"/>
      <c r="AI106" s="1312"/>
      <c r="AJ106" s="1312"/>
      <c r="AK106" s="1313"/>
      <c r="AL106" s="1098" t="str">
        <f>DBCS(data4!$BE$2)</f>
        <v/>
      </c>
      <c r="AM106" s="1099"/>
      <c r="AN106" s="1099"/>
      <c r="AO106" s="1099"/>
      <c r="AP106" s="1099"/>
      <c r="AQ106" s="1099"/>
      <c r="AR106" s="1099"/>
      <c r="AS106" s="1093" t="str">
        <f>DBCS(data4!$BO$2)</f>
        <v/>
      </c>
      <c r="AT106" s="1093"/>
      <c r="AU106" s="1093"/>
      <c r="AV106" s="1093"/>
      <c r="AW106" s="1093"/>
      <c r="AX106" s="1093"/>
      <c r="AY106" s="1093" t="str">
        <f>DBCS(data4!$BY$2)</f>
        <v/>
      </c>
      <c r="AZ106" s="1093"/>
      <c r="BA106" s="1093"/>
      <c r="BB106" s="1093"/>
      <c r="BC106" s="1093"/>
      <c r="BD106" s="1093"/>
      <c r="BE106" s="1094"/>
      <c r="BF106" s="334"/>
      <c r="BG106" s="335"/>
      <c r="BH106" s="335"/>
      <c r="BI106" s="335"/>
      <c r="BJ106" s="335"/>
      <c r="BK106" s="335"/>
      <c r="BL106" s="335"/>
      <c r="BM106" s="336"/>
      <c r="BN106" s="55"/>
      <c r="BO106" s="55"/>
      <c r="BP106" s="55"/>
      <c r="BQ106" s="1317"/>
      <c r="BR106" s="1318"/>
      <c r="BS106" s="1314"/>
      <c r="BT106" s="1311" t="s">
        <v>115</v>
      </c>
      <c r="BU106" s="1312"/>
      <c r="BV106" s="1312"/>
      <c r="BW106" s="1312"/>
      <c r="BX106" s="1313"/>
      <c r="BY106" s="1123" t="str">
        <f>DBCS(data4!$AY$2)</f>
        <v/>
      </c>
      <c r="BZ106" s="1124"/>
      <c r="CA106" s="1124"/>
      <c r="CB106" s="1124"/>
      <c r="CC106" s="1124"/>
      <c r="CD106" s="1124"/>
      <c r="CE106" s="1124"/>
      <c r="CF106" s="1125" t="str">
        <f>DBCS(data4!$BI$2)</f>
        <v/>
      </c>
      <c r="CG106" s="1125"/>
      <c r="CH106" s="1125"/>
      <c r="CI106" s="1125"/>
      <c r="CJ106" s="1125"/>
      <c r="CK106" s="1125"/>
      <c r="CL106" s="1125" t="str">
        <f>DBCS(data4!$BS$2)</f>
        <v/>
      </c>
      <c r="CM106" s="1125"/>
      <c r="CN106" s="1125"/>
      <c r="CO106" s="1125"/>
      <c r="CP106" s="1125"/>
      <c r="CQ106" s="1125"/>
      <c r="CR106" s="1290"/>
      <c r="CS106" s="1323"/>
      <c r="CT106" s="1324"/>
      <c r="CU106" s="1302"/>
      <c r="CV106" s="1311" t="s">
        <v>115</v>
      </c>
      <c r="CW106" s="1312"/>
      <c r="CX106" s="1312"/>
      <c r="CY106" s="1312"/>
      <c r="CZ106" s="1313"/>
      <c r="DA106" s="1098" t="str">
        <f>DBCS(data4!$BE$2)</f>
        <v/>
      </c>
      <c r="DB106" s="1099"/>
      <c r="DC106" s="1099"/>
      <c r="DD106" s="1099"/>
      <c r="DE106" s="1099"/>
      <c r="DF106" s="1099"/>
      <c r="DG106" s="1099"/>
      <c r="DH106" s="1093" t="str">
        <f>DBCS(data4!$BO$2)</f>
        <v/>
      </c>
      <c r="DI106" s="1093"/>
      <c r="DJ106" s="1093"/>
      <c r="DK106" s="1093"/>
      <c r="DL106" s="1093"/>
      <c r="DM106" s="1093"/>
      <c r="DN106" s="1093" t="str">
        <f>DBCS(data4!$BY$2)</f>
        <v/>
      </c>
      <c r="DO106" s="1093"/>
      <c r="DP106" s="1093"/>
      <c r="DQ106" s="1093"/>
      <c r="DR106" s="1093"/>
      <c r="DS106" s="1093"/>
      <c r="DT106" s="1094"/>
      <c r="DU106" s="334"/>
      <c r="DV106" s="335"/>
      <c r="DW106" s="335"/>
      <c r="DX106" s="335"/>
      <c r="DY106" s="335"/>
      <c r="DZ106" s="335"/>
      <c r="EA106" s="335"/>
      <c r="EB106" s="336"/>
    </row>
    <row r="107" spans="1:132" ht="15.75" customHeight="1">
      <c r="A107" s="55"/>
      <c r="B107" s="1317"/>
      <c r="C107" s="1318"/>
      <c r="D107" s="1291">
        <v>4</v>
      </c>
      <c r="E107" s="955" t="s">
        <v>136</v>
      </c>
      <c r="F107" s="956"/>
      <c r="G107" s="956"/>
      <c r="H107" s="956"/>
      <c r="I107" s="957"/>
      <c r="J107" s="974">
        <f>data4!$Z$2</f>
        <v>0</v>
      </c>
      <c r="K107" s="975"/>
      <c r="L107" s="975"/>
      <c r="M107" s="975"/>
      <c r="N107" s="975"/>
      <c r="O107" s="975"/>
      <c r="P107" s="975"/>
      <c r="Q107" s="975"/>
      <c r="R107" s="975"/>
      <c r="S107" s="975"/>
      <c r="T107" s="975"/>
      <c r="U107" s="975"/>
      <c r="V107" s="975"/>
      <c r="W107" s="975"/>
      <c r="X107" s="976"/>
      <c r="Y107" s="1294" t="s">
        <v>137</v>
      </c>
      <c r="Z107" s="1295"/>
      <c r="AA107" s="1298">
        <f>data4!$CN$2</f>
        <v>0</v>
      </c>
      <c r="AB107" s="1299"/>
      <c r="AC107" s="1299"/>
      <c r="AD107" s="1323"/>
      <c r="AE107" s="1324"/>
      <c r="AF107" s="1302">
        <v>4</v>
      </c>
      <c r="AG107" s="955" t="s">
        <v>136</v>
      </c>
      <c r="AH107" s="956"/>
      <c r="AI107" s="956"/>
      <c r="AJ107" s="956"/>
      <c r="AK107" s="957"/>
      <c r="AL107" s="974">
        <f>data4!$AF$2</f>
        <v>0</v>
      </c>
      <c r="AM107" s="975"/>
      <c r="AN107" s="975"/>
      <c r="AO107" s="975"/>
      <c r="AP107" s="975"/>
      <c r="AQ107" s="975"/>
      <c r="AR107" s="975"/>
      <c r="AS107" s="975"/>
      <c r="AT107" s="975"/>
      <c r="AU107" s="975"/>
      <c r="AV107" s="975"/>
      <c r="AW107" s="975"/>
      <c r="AX107" s="975"/>
      <c r="AY107" s="975"/>
      <c r="AZ107" s="976"/>
      <c r="BA107" s="1304" t="s">
        <v>137</v>
      </c>
      <c r="BB107" s="1305"/>
      <c r="BC107" s="1306">
        <f>data4!$CT$2</f>
        <v>0</v>
      </c>
      <c r="BD107" s="1307"/>
      <c r="BE107" s="1307"/>
      <c r="BF107" s="343"/>
      <c r="BG107" s="344"/>
      <c r="BH107" s="344"/>
      <c r="BI107" s="344"/>
      <c r="BJ107" s="344"/>
      <c r="BK107" s="344"/>
      <c r="BL107" s="344"/>
      <c r="BM107" s="345"/>
      <c r="BN107" s="55"/>
      <c r="BO107" s="55"/>
      <c r="BP107" s="55"/>
      <c r="BQ107" s="1317"/>
      <c r="BR107" s="1318"/>
      <c r="BS107" s="1291">
        <v>4</v>
      </c>
      <c r="BT107" s="955" t="s">
        <v>136</v>
      </c>
      <c r="BU107" s="956"/>
      <c r="BV107" s="956"/>
      <c r="BW107" s="956"/>
      <c r="BX107" s="957"/>
      <c r="BY107" s="974">
        <f>data4!$Z$2</f>
        <v>0</v>
      </c>
      <c r="BZ107" s="975"/>
      <c r="CA107" s="975"/>
      <c r="CB107" s="975"/>
      <c r="CC107" s="975"/>
      <c r="CD107" s="975"/>
      <c r="CE107" s="975"/>
      <c r="CF107" s="975"/>
      <c r="CG107" s="975"/>
      <c r="CH107" s="975"/>
      <c r="CI107" s="975"/>
      <c r="CJ107" s="975"/>
      <c r="CK107" s="975"/>
      <c r="CL107" s="975"/>
      <c r="CM107" s="976"/>
      <c r="CN107" s="1294" t="s">
        <v>137</v>
      </c>
      <c r="CO107" s="1295"/>
      <c r="CP107" s="1298">
        <f>data4!$CN$2</f>
        <v>0</v>
      </c>
      <c r="CQ107" s="1299"/>
      <c r="CR107" s="1299"/>
      <c r="CS107" s="1323"/>
      <c r="CT107" s="1324"/>
      <c r="CU107" s="1302">
        <v>4</v>
      </c>
      <c r="CV107" s="955" t="s">
        <v>136</v>
      </c>
      <c r="CW107" s="956"/>
      <c r="CX107" s="956"/>
      <c r="CY107" s="956"/>
      <c r="CZ107" s="957"/>
      <c r="DA107" s="974">
        <f>data4!$AF$2</f>
        <v>0</v>
      </c>
      <c r="DB107" s="975"/>
      <c r="DC107" s="975"/>
      <c r="DD107" s="975"/>
      <c r="DE107" s="975"/>
      <c r="DF107" s="975"/>
      <c r="DG107" s="975"/>
      <c r="DH107" s="975"/>
      <c r="DI107" s="975"/>
      <c r="DJ107" s="975"/>
      <c r="DK107" s="975"/>
      <c r="DL107" s="975"/>
      <c r="DM107" s="975"/>
      <c r="DN107" s="975"/>
      <c r="DO107" s="976"/>
      <c r="DP107" s="1304" t="s">
        <v>137</v>
      </c>
      <c r="DQ107" s="1305"/>
      <c r="DR107" s="1306">
        <f>data4!$CT$2</f>
        <v>0</v>
      </c>
      <c r="DS107" s="1307"/>
      <c r="DT107" s="1307"/>
      <c r="DU107" s="343"/>
      <c r="DV107" s="344"/>
      <c r="DW107" s="344"/>
      <c r="DX107" s="344"/>
      <c r="DY107" s="344"/>
      <c r="DZ107" s="344"/>
      <c r="EA107" s="344"/>
      <c r="EB107" s="345"/>
    </row>
    <row r="108" spans="1:132" ht="33" customHeight="1">
      <c r="A108" s="55"/>
      <c r="B108" s="1317"/>
      <c r="C108" s="1318"/>
      <c r="D108" s="1292"/>
      <c r="E108" s="1279" t="s">
        <v>135</v>
      </c>
      <c r="F108" s="1280"/>
      <c r="G108" s="1280"/>
      <c r="H108" s="1280"/>
      <c r="I108" s="1280"/>
      <c r="J108" s="1281">
        <f>data4!$AJ$2</f>
        <v>0</v>
      </c>
      <c r="K108" s="1282"/>
      <c r="L108" s="1282"/>
      <c r="M108" s="1282"/>
      <c r="N108" s="1282"/>
      <c r="O108" s="1282"/>
      <c r="P108" s="1282"/>
      <c r="Q108" s="1282"/>
      <c r="R108" s="1282"/>
      <c r="S108" s="1282"/>
      <c r="T108" s="1282"/>
      <c r="U108" s="1282"/>
      <c r="V108" s="1282"/>
      <c r="W108" s="1282"/>
      <c r="X108" s="1283"/>
      <c r="Y108" s="1296"/>
      <c r="Z108" s="1297"/>
      <c r="AA108" s="1300"/>
      <c r="AB108" s="1301"/>
      <c r="AC108" s="1301"/>
      <c r="AD108" s="1323"/>
      <c r="AE108" s="1324"/>
      <c r="AF108" s="1302"/>
      <c r="AG108" s="1279" t="s">
        <v>135</v>
      </c>
      <c r="AH108" s="1280"/>
      <c r="AI108" s="1280"/>
      <c r="AJ108" s="1280"/>
      <c r="AK108" s="1280"/>
      <c r="AL108" s="1284">
        <f>data4!$AP$2</f>
        <v>0</v>
      </c>
      <c r="AM108" s="1285"/>
      <c r="AN108" s="1285"/>
      <c r="AO108" s="1285"/>
      <c r="AP108" s="1285"/>
      <c r="AQ108" s="1285"/>
      <c r="AR108" s="1285"/>
      <c r="AS108" s="1285"/>
      <c r="AT108" s="1285"/>
      <c r="AU108" s="1285"/>
      <c r="AV108" s="1285"/>
      <c r="AW108" s="1285"/>
      <c r="AX108" s="1285"/>
      <c r="AY108" s="1285"/>
      <c r="AZ108" s="1286"/>
      <c r="BA108" s="1296"/>
      <c r="BB108" s="1297"/>
      <c r="BC108" s="1300"/>
      <c r="BD108" s="1301"/>
      <c r="BE108" s="1301"/>
      <c r="BF108" s="343"/>
      <c r="BG108" s="344"/>
      <c r="BH108" s="344"/>
      <c r="BI108" s="344"/>
      <c r="BJ108" s="344"/>
      <c r="BK108" s="344"/>
      <c r="BL108" s="344"/>
      <c r="BM108" s="345"/>
      <c r="BN108" s="55"/>
      <c r="BO108" s="55"/>
      <c r="BP108" s="55"/>
      <c r="BQ108" s="1317"/>
      <c r="BR108" s="1318"/>
      <c r="BS108" s="1292"/>
      <c r="BT108" s="1279" t="s">
        <v>135</v>
      </c>
      <c r="BU108" s="1280"/>
      <c r="BV108" s="1280"/>
      <c r="BW108" s="1280"/>
      <c r="BX108" s="1280"/>
      <c r="BY108" s="1281">
        <f>data4!$AJ$2</f>
        <v>0</v>
      </c>
      <c r="BZ108" s="1282"/>
      <c r="CA108" s="1282"/>
      <c r="CB108" s="1282"/>
      <c r="CC108" s="1282"/>
      <c r="CD108" s="1282"/>
      <c r="CE108" s="1282"/>
      <c r="CF108" s="1282"/>
      <c r="CG108" s="1282"/>
      <c r="CH108" s="1282"/>
      <c r="CI108" s="1282"/>
      <c r="CJ108" s="1282"/>
      <c r="CK108" s="1282"/>
      <c r="CL108" s="1282"/>
      <c r="CM108" s="1283"/>
      <c r="CN108" s="1296"/>
      <c r="CO108" s="1297"/>
      <c r="CP108" s="1300"/>
      <c r="CQ108" s="1301"/>
      <c r="CR108" s="1301"/>
      <c r="CS108" s="1323"/>
      <c r="CT108" s="1324"/>
      <c r="CU108" s="1302"/>
      <c r="CV108" s="1279" t="s">
        <v>135</v>
      </c>
      <c r="CW108" s="1280"/>
      <c r="CX108" s="1280"/>
      <c r="CY108" s="1280"/>
      <c r="CZ108" s="1280"/>
      <c r="DA108" s="1284">
        <f>data4!$AP$2</f>
        <v>0</v>
      </c>
      <c r="DB108" s="1285"/>
      <c r="DC108" s="1285"/>
      <c r="DD108" s="1285"/>
      <c r="DE108" s="1285"/>
      <c r="DF108" s="1285"/>
      <c r="DG108" s="1285"/>
      <c r="DH108" s="1285"/>
      <c r="DI108" s="1285"/>
      <c r="DJ108" s="1285"/>
      <c r="DK108" s="1285"/>
      <c r="DL108" s="1285"/>
      <c r="DM108" s="1285"/>
      <c r="DN108" s="1285"/>
      <c r="DO108" s="1286"/>
      <c r="DP108" s="1296"/>
      <c r="DQ108" s="1297"/>
      <c r="DR108" s="1300"/>
      <c r="DS108" s="1301"/>
      <c r="DT108" s="1301"/>
      <c r="DU108" s="343"/>
      <c r="DV108" s="344"/>
      <c r="DW108" s="344"/>
      <c r="DX108" s="344"/>
      <c r="DY108" s="344"/>
      <c r="DZ108" s="344"/>
      <c r="EA108" s="344"/>
      <c r="EB108" s="345"/>
    </row>
    <row r="109" spans="1:132" ht="27.75" customHeight="1">
      <c r="A109" s="55"/>
      <c r="B109" s="1319"/>
      <c r="C109" s="1320"/>
      <c r="D109" s="1293"/>
      <c r="E109" s="1287" t="s">
        <v>115</v>
      </c>
      <c r="F109" s="1288"/>
      <c r="G109" s="1288"/>
      <c r="H109" s="1288"/>
      <c r="I109" s="1289"/>
      <c r="J109" s="1123" t="str">
        <f>DBCS(data4!$AZ$2)</f>
        <v/>
      </c>
      <c r="K109" s="1124"/>
      <c r="L109" s="1124"/>
      <c r="M109" s="1124"/>
      <c r="N109" s="1124"/>
      <c r="O109" s="1124"/>
      <c r="P109" s="1124"/>
      <c r="Q109" s="1125" t="str">
        <f>DBCS(data4!$BJ$2)</f>
        <v/>
      </c>
      <c r="R109" s="1125"/>
      <c r="S109" s="1125"/>
      <c r="T109" s="1125"/>
      <c r="U109" s="1125"/>
      <c r="V109" s="1125"/>
      <c r="W109" s="1125" t="str">
        <f>DBCS(data4!$BT$2)</f>
        <v/>
      </c>
      <c r="X109" s="1125"/>
      <c r="Y109" s="1125"/>
      <c r="Z109" s="1125"/>
      <c r="AA109" s="1125"/>
      <c r="AB109" s="1125"/>
      <c r="AC109" s="1290"/>
      <c r="AD109" s="1323"/>
      <c r="AE109" s="1324"/>
      <c r="AF109" s="1303"/>
      <c r="AG109" s="1287" t="s">
        <v>115</v>
      </c>
      <c r="AH109" s="1288"/>
      <c r="AI109" s="1288"/>
      <c r="AJ109" s="1288"/>
      <c r="AK109" s="1289"/>
      <c r="AL109" s="1123" t="str">
        <f>DBCS(data4!$BF$2)</f>
        <v/>
      </c>
      <c r="AM109" s="1124"/>
      <c r="AN109" s="1124"/>
      <c r="AO109" s="1124"/>
      <c r="AP109" s="1124"/>
      <c r="AQ109" s="1124"/>
      <c r="AR109" s="1124"/>
      <c r="AS109" s="1125" t="str">
        <f>DBCS(data4!$BP$2)</f>
        <v/>
      </c>
      <c r="AT109" s="1125"/>
      <c r="AU109" s="1125"/>
      <c r="AV109" s="1125"/>
      <c r="AW109" s="1125"/>
      <c r="AX109" s="1125"/>
      <c r="AY109" s="1125" t="str">
        <f>DBCS(data4!$BZ$2)</f>
        <v/>
      </c>
      <c r="AZ109" s="1125"/>
      <c r="BA109" s="1125"/>
      <c r="BB109" s="1125"/>
      <c r="BC109" s="1125"/>
      <c r="BD109" s="1125"/>
      <c r="BE109" s="1126"/>
      <c r="BF109" s="343"/>
      <c r="BG109" s="344"/>
      <c r="BH109" s="344"/>
      <c r="BI109" s="344"/>
      <c r="BJ109" s="344"/>
      <c r="BK109" s="344"/>
      <c r="BL109" s="344"/>
      <c r="BM109" s="345"/>
      <c r="BN109" s="55"/>
      <c r="BO109" s="55"/>
      <c r="BP109" s="55"/>
      <c r="BQ109" s="1319"/>
      <c r="BR109" s="1320"/>
      <c r="BS109" s="1293"/>
      <c r="BT109" s="1287" t="s">
        <v>115</v>
      </c>
      <c r="BU109" s="1288"/>
      <c r="BV109" s="1288"/>
      <c r="BW109" s="1288"/>
      <c r="BX109" s="1289"/>
      <c r="BY109" s="1123" t="str">
        <f>DBCS(data4!$AZ$2)</f>
        <v/>
      </c>
      <c r="BZ109" s="1124"/>
      <c r="CA109" s="1124"/>
      <c r="CB109" s="1124"/>
      <c r="CC109" s="1124"/>
      <c r="CD109" s="1124"/>
      <c r="CE109" s="1124"/>
      <c r="CF109" s="1125" t="str">
        <f>DBCS(data4!$BJ$2)</f>
        <v/>
      </c>
      <c r="CG109" s="1125"/>
      <c r="CH109" s="1125"/>
      <c r="CI109" s="1125"/>
      <c r="CJ109" s="1125"/>
      <c r="CK109" s="1125"/>
      <c r="CL109" s="1125" t="str">
        <f>DBCS(data4!$BT$2)</f>
        <v/>
      </c>
      <c r="CM109" s="1125"/>
      <c r="CN109" s="1125"/>
      <c r="CO109" s="1125"/>
      <c r="CP109" s="1125"/>
      <c r="CQ109" s="1125"/>
      <c r="CR109" s="1290"/>
      <c r="CS109" s="1323"/>
      <c r="CT109" s="1324"/>
      <c r="CU109" s="1303"/>
      <c r="CV109" s="1287" t="s">
        <v>115</v>
      </c>
      <c r="CW109" s="1288"/>
      <c r="CX109" s="1288"/>
      <c r="CY109" s="1288"/>
      <c r="CZ109" s="1289"/>
      <c r="DA109" s="1123" t="str">
        <f>DBCS(data4!$BF$2)</f>
        <v/>
      </c>
      <c r="DB109" s="1124"/>
      <c r="DC109" s="1124"/>
      <c r="DD109" s="1124"/>
      <c r="DE109" s="1124"/>
      <c r="DF109" s="1124"/>
      <c r="DG109" s="1124"/>
      <c r="DH109" s="1125" t="str">
        <f>DBCS(data4!$BP$2)</f>
        <v/>
      </c>
      <c r="DI109" s="1125"/>
      <c r="DJ109" s="1125"/>
      <c r="DK109" s="1125"/>
      <c r="DL109" s="1125"/>
      <c r="DM109" s="1125"/>
      <c r="DN109" s="1125" t="str">
        <f>DBCS(data4!$BZ$2)</f>
        <v/>
      </c>
      <c r="DO109" s="1125"/>
      <c r="DP109" s="1125"/>
      <c r="DQ109" s="1125"/>
      <c r="DR109" s="1125"/>
      <c r="DS109" s="1125"/>
      <c r="DT109" s="1126"/>
      <c r="DU109" s="343"/>
      <c r="DV109" s="344"/>
      <c r="DW109" s="344"/>
      <c r="DX109" s="344"/>
      <c r="DY109" s="344"/>
      <c r="DZ109" s="344"/>
      <c r="EA109" s="344"/>
      <c r="EB109" s="345"/>
    </row>
    <row r="110" spans="1:132" ht="15.75" customHeight="1">
      <c r="A110" s="47"/>
      <c r="B110" s="1269" t="s">
        <v>77</v>
      </c>
      <c r="C110" s="1270"/>
      <c r="D110" s="1271"/>
      <c r="E110" s="1269" t="s">
        <v>78</v>
      </c>
      <c r="F110" s="1270"/>
      <c r="G110" s="1271"/>
      <c r="H110" s="1269" t="s">
        <v>79</v>
      </c>
      <c r="I110" s="1270"/>
      <c r="J110" s="1271"/>
      <c r="K110" s="1269" t="s">
        <v>80</v>
      </c>
      <c r="L110" s="1270"/>
      <c r="M110" s="1271"/>
      <c r="N110" s="1269" t="s">
        <v>2</v>
      </c>
      <c r="O110" s="1270"/>
      <c r="P110" s="1271"/>
      <c r="Q110" s="1278" t="s">
        <v>81</v>
      </c>
      <c r="R110" s="1278"/>
      <c r="S110" s="1278"/>
      <c r="T110" s="1278"/>
      <c r="U110" s="1278"/>
      <c r="V110" s="1278"/>
      <c r="W110" s="1269" t="s">
        <v>598</v>
      </c>
      <c r="X110" s="1270"/>
      <c r="Y110" s="1270"/>
      <c r="Z110" s="1269" t="s">
        <v>599</v>
      </c>
      <c r="AA110" s="1270"/>
      <c r="AB110" s="1271"/>
      <c r="AC110" s="1269" t="s">
        <v>85</v>
      </c>
      <c r="AD110" s="1270"/>
      <c r="AE110" s="1271"/>
      <c r="AF110" s="1086"/>
      <c r="AG110" s="1062" t="s">
        <v>58</v>
      </c>
      <c r="AH110" s="1063"/>
      <c r="AI110" s="1063"/>
      <c r="AJ110" s="1063"/>
      <c r="AK110" s="1063"/>
      <c r="AL110" s="1063"/>
      <c r="AM110" s="1063"/>
      <c r="AN110" s="1063"/>
      <c r="AO110" s="1063"/>
      <c r="AP110" s="1063"/>
      <c r="AQ110" s="1063"/>
      <c r="AR110" s="1063"/>
      <c r="AS110" s="1063"/>
      <c r="AT110" s="1063"/>
      <c r="AU110" s="1064"/>
      <c r="AV110" s="1062" t="s">
        <v>609</v>
      </c>
      <c r="AW110" s="1063"/>
      <c r="AX110" s="1063"/>
      <c r="AY110" s="1063"/>
      <c r="AZ110" s="1063"/>
      <c r="BA110" s="1063"/>
      <c r="BB110" s="1063"/>
      <c r="BC110" s="1063"/>
      <c r="BD110" s="1063"/>
      <c r="BE110" s="1063"/>
      <c r="BF110" s="1063"/>
      <c r="BG110" s="1063"/>
      <c r="BH110" s="1063"/>
      <c r="BI110" s="1063"/>
      <c r="BJ110" s="1063"/>
      <c r="BK110" s="1063"/>
      <c r="BL110" s="1063"/>
      <c r="BM110" s="1064"/>
      <c r="BN110" s="47"/>
      <c r="BO110" s="47"/>
      <c r="BP110" s="47"/>
      <c r="BQ110" s="1269" t="s">
        <v>77</v>
      </c>
      <c r="BR110" s="1270"/>
      <c r="BS110" s="1271"/>
      <c r="BT110" s="1269" t="s">
        <v>78</v>
      </c>
      <c r="BU110" s="1270"/>
      <c r="BV110" s="1271"/>
      <c r="BW110" s="1269" t="s">
        <v>79</v>
      </c>
      <c r="BX110" s="1270"/>
      <c r="BY110" s="1271"/>
      <c r="BZ110" s="1269" t="s">
        <v>80</v>
      </c>
      <c r="CA110" s="1270"/>
      <c r="CB110" s="1271"/>
      <c r="CC110" s="1269" t="s">
        <v>2</v>
      </c>
      <c r="CD110" s="1270"/>
      <c r="CE110" s="1271"/>
      <c r="CF110" s="1278" t="s">
        <v>81</v>
      </c>
      <c r="CG110" s="1278"/>
      <c r="CH110" s="1278"/>
      <c r="CI110" s="1278"/>
      <c r="CJ110" s="1278"/>
      <c r="CK110" s="1278"/>
      <c r="CL110" s="1269" t="s">
        <v>598</v>
      </c>
      <c r="CM110" s="1270"/>
      <c r="CN110" s="1270"/>
      <c r="CO110" s="1269" t="s">
        <v>599</v>
      </c>
      <c r="CP110" s="1270"/>
      <c r="CQ110" s="1271"/>
      <c r="CR110" s="1269" t="s">
        <v>85</v>
      </c>
      <c r="CS110" s="1270"/>
      <c r="CT110" s="1271"/>
      <c r="CU110" s="1086"/>
      <c r="CV110" s="1062" t="s">
        <v>58</v>
      </c>
      <c r="CW110" s="1063"/>
      <c r="CX110" s="1063"/>
      <c r="CY110" s="1063"/>
      <c r="CZ110" s="1063"/>
      <c r="DA110" s="1063"/>
      <c r="DB110" s="1063"/>
      <c r="DC110" s="1063"/>
      <c r="DD110" s="1063"/>
      <c r="DE110" s="1063"/>
      <c r="DF110" s="1063"/>
      <c r="DG110" s="1063"/>
      <c r="DH110" s="1063"/>
      <c r="DI110" s="1063"/>
      <c r="DJ110" s="1064"/>
      <c r="DK110" s="1062" t="s">
        <v>609</v>
      </c>
      <c r="DL110" s="1063"/>
      <c r="DM110" s="1063"/>
      <c r="DN110" s="1063"/>
      <c r="DO110" s="1063"/>
      <c r="DP110" s="1063"/>
      <c r="DQ110" s="1063"/>
      <c r="DR110" s="1063"/>
      <c r="DS110" s="1063"/>
      <c r="DT110" s="1063"/>
      <c r="DU110" s="1063"/>
      <c r="DV110" s="1063"/>
      <c r="DW110" s="1063"/>
      <c r="DX110" s="1063"/>
      <c r="DY110" s="1063"/>
      <c r="DZ110" s="1063"/>
      <c r="EA110" s="1063"/>
      <c r="EB110" s="1064"/>
    </row>
    <row r="111" spans="1:132" ht="15.75" customHeight="1">
      <c r="A111" s="47"/>
      <c r="B111" s="1272"/>
      <c r="C111" s="1273"/>
      <c r="D111" s="1274"/>
      <c r="E111" s="1272"/>
      <c r="F111" s="1273"/>
      <c r="G111" s="1274"/>
      <c r="H111" s="1272"/>
      <c r="I111" s="1273"/>
      <c r="J111" s="1274"/>
      <c r="K111" s="1272"/>
      <c r="L111" s="1273"/>
      <c r="M111" s="1274"/>
      <c r="N111" s="1272"/>
      <c r="O111" s="1273"/>
      <c r="P111" s="1274"/>
      <c r="Q111" s="1269" t="s">
        <v>82</v>
      </c>
      <c r="R111" s="1270"/>
      <c r="S111" s="1271"/>
      <c r="T111" s="1269" t="s">
        <v>83</v>
      </c>
      <c r="U111" s="1270"/>
      <c r="V111" s="1271"/>
      <c r="W111" s="1272"/>
      <c r="X111" s="1273"/>
      <c r="Y111" s="1273"/>
      <c r="Z111" s="1272"/>
      <c r="AA111" s="1273"/>
      <c r="AB111" s="1274"/>
      <c r="AC111" s="1272"/>
      <c r="AD111" s="1273"/>
      <c r="AE111" s="1274"/>
      <c r="AF111" s="1087"/>
      <c r="AG111" s="1065"/>
      <c r="AH111" s="1066"/>
      <c r="AI111" s="1066"/>
      <c r="AJ111" s="1066"/>
      <c r="AK111" s="1066"/>
      <c r="AL111" s="1066"/>
      <c r="AM111" s="1066"/>
      <c r="AN111" s="1066"/>
      <c r="AO111" s="1066"/>
      <c r="AP111" s="1066"/>
      <c r="AQ111" s="1066"/>
      <c r="AR111" s="1066"/>
      <c r="AS111" s="1066"/>
      <c r="AT111" s="1066"/>
      <c r="AU111" s="1067"/>
      <c r="AV111" s="1065"/>
      <c r="AW111" s="1066"/>
      <c r="AX111" s="1066"/>
      <c r="AY111" s="1066"/>
      <c r="AZ111" s="1066"/>
      <c r="BA111" s="1066"/>
      <c r="BB111" s="1066"/>
      <c r="BC111" s="1066"/>
      <c r="BD111" s="1066"/>
      <c r="BE111" s="1066"/>
      <c r="BF111" s="1066"/>
      <c r="BG111" s="1066"/>
      <c r="BH111" s="1066"/>
      <c r="BI111" s="1066"/>
      <c r="BJ111" s="1066"/>
      <c r="BK111" s="1066"/>
      <c r="BL111" s="1066"/>
      <c r="BM111" s="1067"/>
      <c r="BN111" s="47"/>
      <c r="BO111" s="47"/>
      <c r="BP111" s="47"/>
      <c r="BQ111" s="1272"/>
      <c r="BR111" s="1273"/>
      <c r="BS111" s="1274"/>
      <c r="BT111" s="1272"/>
      <c r="BU111" s="1273"/>
      <c r="BV111" s="1274"/>
      <c r="BW111" s="1272"/>
      <c r="BX111" s="1273"/>
      <c r="BY111" s="1274"/>
      <c r="BZ111" s="1272"/>
      <c r="CA111" s="1273"/>
      <c r="CB111" s="1274"/>
      <c r="CC111" s="1272"/>
      <c r="CD111" s="1273"/>
      <c r="CE111" s="1274"/>
      <c r="CF111" s="1269" t="s">
        <v>82</v>
      </c>
      <c r="CG111" s="1270"/>
      <c r="CH111" s="1271"/>
      <c r="CI111" s="1269" t="s">
        <v>83</v>
      </c>
      <c r="CJ111" s="1270"/>
      <c r="CK111" s="1271"/>
      <c r="CL111" s="1272"/>
      <c r="CM111" s="1273"/>
      <c r="CN111" s="1273"/>
      <c r="CO111" s="1272"/>
      <c r="CP111" s="1273"/>
      <c r="CQ111" s="1274"/>
      <c r="CR111" s="1272"/>
      <c r="CS111" s="1273"/>
      <c r="CT111" s="1274"/>
      <c r="CU111" s="1087"/>
      <c r="CV111" s="1065"/>
      <c r="CW111" s="1066"/>
      <c r="CX111" s="1066"/>
      <c r="CY111" s="1066"/>
      <c r="CZ111" s="1066"/>
      <c r="DA111" s="1066"/>
      <c r="DB111" s="1066"/>
      <c r="DC111" s="1066"/>
      <c r="DD111" s="1066"/>
      <c r="DE111" s="1066"/>
      <c r="DF111" s="1066"/>
      <c r="DG111" s="1066"/>
      <c r="DH111" s="1066"/>
      <c r="DI111" s="1066"/>
      <c r="DJ111" s="1067"/>
      <c r="DK111" s="1065"/>
      <c r="DL111" s="1066"/>
      <c r="DM111" s="1066"/>
      <c r="DN111" s="1066"/>
      <c r="DO111" s="1066"/>
      <c r="DP111" s="1066"/>
      <c r="DQ111" s="1066"/>
      <c r="DR111" s="1066"/>
      <c r="DS111" s="1066"/>
      <c r="DT111" s="1066"/>
      <c r="DU111" s="1066"/>
      <c r="DV111" s="1066"/>
      <c r="DW111" s="1066"/>
      <c r="DX111" s="1066"/>
      <c r="DY111" s="1066"/>
      <c r="DZ111" s="1066"/>
      <c r="EA111" s="1066"/>
      <c r="EB111" s="1067"/>
    </row>
    <row r="112" spans="1:132" ht="15.75" customHeight="1">
      <c r="A112" s="47"/>
      <c r="B112" s="1272"/>
      <c r="C112" s="1273"/>
      <c r="D112" s="1274"/>
      <c r="E112" s="1272"/>
      <c r="F112" s="1273"/>
      <c r="G112" s="1274"/>
      <c r="H112" s="1272"/>
      <c r="I112" s="1273"/>
      <c r="J112" s="1274"/>
      <c r="K112" s="1272"/>
      <c r="L112" s="1273"/>
      <c r="M112" s="1274"/>
      <c r="N112" s="1272"/>
      <c r="O112" s="1273"/>
      <c r="P112" s="1274"/>
      <c r="Q112" s="1272"/>
      <c r="R112" s="1273"/>
      <c r="S112" s="1274"/>
      <c r="T112" s="1272"/>
      <c r="U112" s="1273"/>
      <c r="V112" s="1274"/>
      <c r="W112" s="1272"/>
      <c r="X112" s="1273"/>
      <c r="Y112" s="1273"/>
      <c r="Z112" s="1272"/>
      <c r="AA112" s="1273"/>
      <c r="AB112" s="1274"/>
      <c r="AC112" s="1272"/>
      <c r="AD112" s="1273"/>
      <c r="AE112" s="1274"/>
      <c r="AF112" s="1087"/>
      <c r="AG112" s="1062" t="s">
        <v>59</v>
      </c>
      <c r="AH112" s="1063"/>
      <c r="AI112" s="1064"/>
      <c r="AJ112" s="1062" t="s">
        <v>60</v>
      </c>
      <c r="AK112" s="1063"/>
      <c r="AL112" s="1064"/>
      <c r="AM112" s="1062" t="s">
        <v>61</v>
      </c>
      <c r="AN112" s="1063"/>
      <c r="AO112" s="1064"/>
      <c r="AP112" s="1062" t="s">
        <v>1</v>
      </c>
      <c r="AQ112" s="1063"/>
      <c r="AR112" s="1064"/>
      <c r="AS112" s="1062" t="s">
        <v>62</v>
      </c>
      <c r="AT112" s="1063"/>
      <c r="AU112" s="1064"/>
      <c r="AV112" s="1062" t="s">
        <v>597</v>
      </c>
      <c r="AW112" s="1063"/>
      <c r="AX112" s="1063"/>
      <c r="AY112" s="1063"/>
      <c r="AZ112" s="1063"/>
      <c r="BA112" s="1063"/>
      <c r="BB112" s="1063"/>
      <c r="BC112" s="1063"/>
      <c r="BD112" s="1064"/>
      <c r="BE112" s="1062" t="s">
        <v>61</v>
      </c>
      <c r="BF112" s="1063"/>
      <c r="BG112" s="1064"/>
      <c r="BH112" s="1062" t="s">
        <v>1</v>
      </c>
      <c r="BI112" s="1063"/>
      <c r="BJ112" s="1064"/>
      <c r="BK112" s="1062" t="s">
        <v>62</v>
      </c>
      <c r="BL112" s="1063"/>
      <c r="BM112" s="1064"/>
      <c r="BN112" s="47"/>
      <c r="BO112" s="47"/>
      <c r="BP112" s="47"/>
      <c r="BQ112" s="1272"/>
      <c r="BR112" s="1273"/>
      <c r="BS112" s="1274"/>
      <c r="BT112" s="1272"/>
      <c r="BU112" s="1273"/>
      <c r="BV112" s="1274"/>
      <c r="BW112" s="1272"/>
      <c r="BX112" s="1273"/>
      <c r="BY112" s="1274"/>
      <c r="BZ112" s="1272"/>
      <c r="CA112" s="1273"/>
      <c r="CB112" s="1274"/>
      <c r="CC112" s="1272"/>
      <c r="CD112" s="1273"/>
      <c r="CE112" s="1274"/>
      <c r="CF112" s="1272"/>
      <c r="CG112" s="1273"/>
      <c r="CH112" s="1274"/>
      <c r="CI112" s="1272"/>
      <c r="CJ112" s="1273"/>
      <c r="CK112" s="1274"/>
      <c r="CL112" s="1272"/>
      <c r="CM112" s="1273"/>
      <c r="CN112" s="1273"/>
      <c r="CO112" s="1272"/>
      <c r="CP112" s="1273"/>
      <c r="CQ112" s="1274"/>
      <c r="CR112" s="1272"/>
      <c r="CS112" s="1273"/>
      <c r="CT112" s="1274"/>
      <c r="CU112" s="1087"/>
      <c r="CV112" s="1062" t="s">
        <v>59</v>
      </c>
      <c r="CW112" s="1063"/>
      <c r="CX112" s="1064"/>
      <c r="CY112" s="1062" t="s">
        <v>60</v>
      </c>
      <c r="CZ112" s="1063"/>
      <c r="DA112" s="1064"/>
      <c r="DB112" s="1062" t="s">
        <v>61</v>
      </c>
      <c r="DC112" s="1063"/>
      <c r="DD112" s="1064"/>
      <c r="DE112" s="1062" t="s">
        <v>1</v>
      </c>
      <c r="DF112" s="1063"/>
      <c r="DG112" s="1064"/>
      <c r="DH112" s="1062" t="s">
        <v>62</v>
      </c>
      <c r="DI112" s="1063"/>
      <c r="DJ112" s="1064"/>
      <c r="DK112" s="1062" t="s">
        <v>597</v>
      </c>
      <c r="DL112" s="1063"/>
      <c r="DM112" s="1063"/>
      <c r="DN112" s="1063"/>
      <c r="DO112" s="1063"/>
      <c r="DP112" s="1063"/>
      <c r="DQ112" s="1063"/>
      <c r="DR112" s="1063"/>
      <c r="DS112" s="1064"/>
      <c r="DT112" s="1062" t="s">
        <v>61</v>
      </c>
      <c r="DU112" s="1063"/>
      <c r="DV112" s="1064"/>
      <c r="DW112" s="1062" t="s">
        <v>1</v>
      </c>
      <c r="DX112" s="1063"/>
      <c r="DY112" s="1064"/>
      <c r="DZ112" s="1062" t="s">
        <v>62</v>
      </c>
      <c r="EA112" s="1063"/>
      <c r="EB112" s="1064"/>
    </row>
    <row r="113" spans="1:132" ht="15.75" customHeight="1">
      <c r="A113" s="47"/>
      <c r="B113" s="1275"/>
      <c r="C113" s="1276"/>
      <c r="D113" s="1277"/>
      <c r="E113" s="1275"/>
      <c r="F113" s="1276"/>
      <c r="G113" s="1277"/>
      <c r="H113" s="1275"/>
      <c r="I113" s="1276"/>
      <c r="J113" s="1277"/>
      <c r="K113" s="1275"/>
      <c r="L113" s="1276"/>
      <c r="M113" s="1277"/>
      <c r="N113" s="1275"/>
      <c r="O113" s="1276"/>
      <c r="P113" s="1277"/>
      <c r="Q113" s="1275"/>
      <c r="R113" s="1276"/>
      <c r="S113" s="1277"/>
      <c r="T113" s="1275"/>
      <c r="U113" s="1276"/>
      <c r="V113" s="1277"/>
      <c r="W113" s="1275"/>
      <c r="X113" s="1276"/>
      <c r="Y113" s="1276"/>
      <c r="Z113" s="1275"/>
      <c r="AA113" s="1276"/>
      <c r="AB113" s="1277"/>
      <c r="AC113" s="1275"/>
      <c r="AD113" s="1276"/>
      <c r="AE113" s="1277"/>
      <c r="AF113" s="1087"/>
      <c r="AG113" s="1065"/>
      <c r="AH113" s="1066"/>
      <c r="AI113" s="1067"/>
      <c r="AJ113" s="1065"/>
      <c r="AK113" s="1066"/>
      <c r="AL113" s="1067"/>
      <c r="AM113" s="1065"/>
      <c r="AN113" s="1066"/>
      <c r="AO113" s="1067"/>
      <c r="AP113" s="1065"/>
      <c r="AQ113" s="1066"/>
      <c r="AR113" s="1067"/>
      <c r="AS113" s="1065"/>
      <c r="AT113" s="1066"/>
      <c r="AU113" s="1067"/>
      <c r="AV113" s="1065"/>
      <c r="AW113" s="1066"/>
      <c r="AX113" s="1066"/>
      <c r="AY113" s="1066"/>
      <c r="AZ113" s="1066"/>
      <c r="BA113" s="1066"/>
      <c r="BB113" s="1066"/>
      <c r="BC113" s="1066"/>
      <c r="BD113" s="1067"/>
      <c r="BE113" s="1065"/>
      <c r="BF113" s="1066"/>
      <c r="BG113" s="1067"/>
      <c r="BH113" s="1065"/>
      <c r="BI113" s="1066"/>
      <c r="BJ113" s="1067"/>
      <c r="BK113" s="1065"/>
      <c r="BL113" s="1066"/>
      <c r="BM113" s="1067"/>
      <c r="BN113" s="47"/>
      <c r="BO113" s="47"/>
      <c r="BP113" s="47"/>
      <c r="BQ113" s="1275"/>
      <c r="BR113" s="1276"/>
      <c r="BS113" s="1277"/>
      <c r="BT113" s="1275"/>
      <c r="BU113" s="1276"/>
      <c r="BV113" s="1277"/>
      <c r="BW113" s="1275"/>
      <c r="BX113" s="1276"/>
      <c r="BY113" s="1277"/>
      <c r="BZ113" s="1275"/>
      <c r="CA113" s="1276"/>
      <c r="CB113" s="1277"/>
      <c r="CC113" s="1275"/>
      <c r="CD113" s="1276"/>
      <c r="CE113" s="1277"/>
      <c r="CF113" s="1275"/>
      <c r="CG113" s="1276"/>
      <c r="CH113" s="1277"/>
      <c r="CI113" s="1275"/>
      <c r="CJ113" s="1276"/>
      <c r="CK113" s="1277"/>
      <c r="CL113" s="1275"/>
      <c r="CM113" s="1276"/>
      <c r="CN113" s="1276"/>
      <c r="CO113" s="1275"/>
      <c r="CP113" s="1276"/>
      <c r="CQ113" s="1277"/>
      <c r="CR113" s="1275"/>
      <c r="CS113" s="1276"/>
      <c r="CT113" s="1277"/>
      <c r="CU113" s="1087"/>
      <c r="CV113" s="1065"/>
      <c r="CW113" s="1066"/>
      <c r="CX113" s="1067"/>
      <c r="CY113" s="1065"/>
      <c r="CZ113" s="1066"/>
      <c r="DA113" s="1067"/>
      <c r="DB113" s="1065"/>
      <c r="DC113" s="1066"/>
      <c r="DD113" s="1067"/>
      <c r="DE113" s="1065"/>
      <c r="DF113" s="1066"/>
      <c r="DG113" s="1067"/>
      <c r="DH113" s="1065"/>
      <c r="DI113" s="1066"/>
      <c r="DJ113" s="1067"/>
      <c r="DK113" s="1065"/>
      <c r="DL113" s="1066"/>
      <c r="DM113" s="1066"/>
      <c r="DN113" s="1066"/>
      <c r="DO113" s="1066"/>
      <c r="DP113" s="1066"/>
      <c r="DQ113" s="1066"/>
      <c r="DR113" s="1066"/>
      <c r="DS113" s="1067"/>
      <c r="DT113" s="1065"/>
      <c r="DU113" s="1066"/>
      <c r="DV113" s="1067"/>
      <c r="DW113" s="1065"/>
      <c r="DX113" s="1066"/>
      <c r="DY113" s="1067"/>
      <c r="DZ113" s="1065"/>
      <c r="EA113" s="1066"/>
      <c r="EB113" s="1067"/>
    </row>
    <row r="114" spans="1:132" ht="18.75" customHeight="1">
      <c r="A114" s="1462" t="s">
        <v>162</v>
      </c>
      <c r="B114" s="1054">
        <f>data4!$B$2</f>
        <v>0</v>
      </c>
      <c r="C114" s="1055"/>
      <c r="D114" s="1056"/>
      <c r="E114" s="1054">
        <f>data4!$C$2</f>
        <v>0</v>
      </c>
      <c r="F114" s="1055"/>
      <c r="G114" s="1056"/>
      <c r="H114" s="1055">
        <f>data4!$D$2</f>
        <v>0</v>
      </c>
      <c r="I114" s="1055"/>
      <c r="J114" s="1056"/>
      <c r="K114" s="1054">
        <f>data4!$E$2</f>
        <v>0</v>
      </c>
      <c r="L114" s="1055"/>
      <c r="M114" s="1056"/>
      <c r="N114" s="1060">
        <f>data4!$F$2</f>
        <v>0</v>
      </c>
      <c r="O114" s="1060"/>
      <c r="P114" s="1060"/>
      <c r="Q114" s="1060">
        <f>data4!$G$2</f>
        <v>0</v>
      </c>
      <c r="R114" s="1060"/>
      <c r="S114" s="1060"/>
      <c r="T114" s="1060">
        <f>data4!$H$2</f>
        <v>0</v>
      </c>
      <c r="U114" s="1060"/>
      <c r="V114" s="1060"/>
      <c r="W114" s="1060" t="str">
        <f>IF(data4!$I$3=270000,data4!$I$2,"")</f>
        <v/>
      </c>
      <c r="X114" s="1060"/>
      <c r="Y114" s="1060"/>
      <c r="Z114" s="1060" t="str">
        <f>IF(data4!$J$3=350000,data4!$J$2,"")</f>
        <v/>
      </c>
      <c r="AA114" s="1060"/>
      <c r="AB114" s="1060"/>
      <c r="AC114" s="1054" t="str">
        <f>IF(data4!$L$3=270000,data4!$L$2,"")</f>
        <v/>
      </c>
      <c r="AD114" s="1055"/>
      <c r="AE114" s="1056"/>
      <c r="AF114" s="1087"/>
      <c r="AG114" s="1042">
        <f>data2!$AD$2</f>
        <v>0</v>
      </c>
      <c r="AH114" s="1043"/>
      <c r="AI114" s="1044"/>
      <c r="AJ114" s="1042"/>
      <c r="AK114" s="1043"/>
      <c r="AL114" s="1044"/>
      <c r="AM114" s="1048">
        <f>data2!$S$2</f>
        <v>0</v>
      </c>
      <c r="AN114" s="1049"/>
      <c r="AO114" s="1050"/>
      <c r="AP114" s="1048">
        <f>data2!$T$2</f>
        <v>0</v>
      </c>
      <c r="AQ114" s="1049"/>
      <c r="AR114" s="1050"/>
      <c r="AS114" s="1048">
        <f>data2!$U$2</f>
        <v>0</v>
      </c>
      <c r="AT114" s="1049"/>
      <c r="AU114" s="1050"/>
      <c r="AV114" s="1036">
        <f>data2!$Y$2</f>
        <v>0</v>
      </c>
      <c r="AW114" s="1037"/>
      <c r="AX114" s="1037"/>
      <c r="AY114" s="1037"/>
      <c r="AZ114" s="1037"/>
      <c r="BA114" s="1037"/>
      <c r="BB114" s="1037"/>
      <c r="BC114" s="1037"/>
      <c r="BD114" s="1038"/>
      <c r="BE114" s="1036">
        <f>data2!$O$2</f>
        <v>0</v>
      </c>
      <c r="BF114" s="1037"/>
      <c r="BG114" s="1038"/>
      <c r="BH114" s="1036">
        <f>data2!$P$2</f>
        <v>0</v>
      </c>
      <c r="BI114" s="1037"/>
      <c r="BJ114" s="1038"/>
      <c r="BK114" s="1036">
        <f>data2!$Q$2</f>
        <v>0</v>
      </c>
      <c r="BL114" s="1037"/>
      <c r="BM114" s="1038"/>
      <c r="BN114" s="47"/>
      <c r="BO114" s="47"/>
      <c r="BP114" s="1462" t="s">
        <v>162</v>
      </c>
      <c r="BQ114" s="1054">
        <f>data4!$B$2</f>
        <v>0</v>
      </c>
      <c r="BR114" s="1055"/>
      <c r="BS114" s="1056"/>
      <c r="BT114" s="1054">
        <f>data4!$C$2</f>
        <v>0</v>
      </c>
      <c r="BU114" s="1055"/>
      <c r="BV114" s="1056"/>
      <c r="BW114" s="1055">
        <f>data4!$D$2</f>
        <v>0</v>
      </c>
      <c r="BX114" s="1055"/>
      <c r="BY114" s="1056"/>
      <c r="BZ114" s="1054">
        <f>data4!$E$2</f>
        <v>0</v>
      </c>
      <c r="CA114" s="1055"/>
      <c r="CB114" s="1056"/>
      <c r="CC114" s="1060">
        <f>data4!$F$2</f>
        <v>0</v>
      </c>
      <c r="CD114" s="1060"/>
      <c r="CE114" s="1060"/>
      <c r="CF114" s="1060">
        <f>data4!$G$2</f>
        <v>0</v>
      </c>
      <c r="CG114" s="1060"/>
      <c r="CH114" s="1060"/>
      <c r="CI114" s="1060">
        <f>data4!$H$2</f>
        <v>0</v>
      </c>
      <c r="CJ114" s="1060"/>
      <c r="CK114" s="1060"/>
      <c r="CL114" s="1060" t="str">
        <f>IF(data4!$I$3=270000,data4!$I$2,"")</f>
        <v/>
      </c>
      <c r="CM114" s="1060"/>
      <c r="CN114" s="1060"/>
      <c r="CO114" s="1060" t="str">
        <f>IF(data4!$J$3=350000,data4!$J$2,"")</f>
        <v/>
      </c>
      <c r="CP114" s="1060"/>
      <c r="CQ114" s="1060"/>
      <c r="CR114" s="1054" t="str">
        <f>IF(data4!$L$3=270000,data4!$L$2,"")</f>
        <v/>
      </c>
      <c r="CS114" s="1055"/>
      <c r="CT114" s="1056"/>
      <c r="CU114" s="1087"/>
      <c r="CV114" s="1042">
        <f>data2!$AD$2</f>
        <v>0</v>
      </c>
      <c r="CW114" s="1043"/>
      <c r="CX114" s="1044"/>
      <c r="CY114" s="1042"/>
      <c r="CZ114" s="1043"/>
      <c r="DA114" s="1044"/>
      <c r="DB114" s="1048">
        <f>data2!$S$2</f>
        <v>0</v>
      </c>
      <c r="DC114" s="1049"/>
      <c r="DD114" s="1050"/>
      <c r="DE114" s="1048">
        <f>data2!$T$2</f>
        <v>0</v>
      </c>
      <c r="DF114" s="1049"/>
      <c r="DG114" s="1050"/>
      <c r="DH114" s="1048">
        <f>data2!$U$2</f>
        <v>0</v>
      </c>
      <c r="DI114" s="1049"/>
      <c r="DJ114" s="1050"/>
      <c r="DK114" s="1036">
        <f>data2!$Y$2</f>
        <v>0</v>
      </c>
      <c r="DL114" s="1037"/>
      <c r="DM114" s="1037"/>
      <c r="DN114" s="1037"/>
      <c r="DO114" s="1037"/>
      <c r="DP114" s="1037"/>
      <c r="DQ114" s="1037"/>
      <c r="DR114" s="1037"/>
      <c r="DS114" s="1038"/>
      <c r="DT114" s="1036">
        <f>data2!$O$2</f>
        <v>0</v>
      </c>
      <c r="DU114" s="1037"/>
      <c r="DV114" s="1038"/>
      <c r="DW114" s="1036">
        <f>data2!$P$2</f>
        <v>0</v>
      </c>
      <c r="DX114" s="1037"/>
      <c r="DY114" s="1038"/>
      <c r="DZ114" s="1036">
        <f>data2!$Q$2</f>
        <v>0</v>
      </c>
      <c r="EA114" s="1037"/>
      <c r="EB114" s="1038"/>
    </row>
    <row r="115" spans="1:132" ht="18.75" customHeight="1">
      <c r="A115" s="1462"/>
      <c r="B115" s="1057"/>
      <c r="C115" s="1058"/>
      <c r="D115" s="1059"/>
      <c r="E115" s="1057"/>
      <c r="F115" s="1058"/>
      <c r="G115" s="1059"/>
      <c r="H115" s="1058"/>
      <c r="I115" s="1058"/>
      <c r="J115" s="1059"/>
      <c r="K115" s="1057"/>
      <c r="L115" s="1058"/>
      <c r="M115" s="1059"/>
      <c r="N115" s="1060"/>
      <c r="O115" s="1060"/>
      <c r="P115" s="1060"/>
      <c r="Q115" s="1060"/>
      <c r="R115" s="1060"/>
      <c r="S115" s="1060"/>
      <c r="T115" s="1060"/>
      <c r="U115" s="1060"/>
      <c r="V115" s="1060"/>
      <c r="W115" s="1060"/>
      <c r="X115" s="1060"/>
      <c r="Y115" s="1060"/>
      <c r="Z115" s="1060"/>
      <c r="AA115" s="1060"/>
      <c r="AB115" s="1060"/>
      <c r="AC115" s="1057"/>
      <c r="AD115" s="1058"/>
      <c r="AE115" s="1059"/>
      <c r="AF115" s="1088"/>
      <c r="AG115" s="1045"/>
      <c r="AH115" s="1046"/>
      <c r="AI115" s="1047"/>
      <c r="AJ115" s="1045">
        <f>data2!$AE$2</f>
        <v>0</v>
      </c>
      <c r="AK115" s="1046"/>
      <c r="AL115" s="1047"/>
      <c r="AM115" s="1051">
        <f>data2!$V$2</f>
        <v>0</v>
      </c>
      <c r="AN115" s="1052"/>
      <c r="AO115" s="1053"/>
      <c r="AP115" s="1051">
        <f>data2!$W$2</f>
        <v>0</v>
      </c>
      <c r="AQ115" s="1052"/>
      <c r="AR115" s="1053"/>
      <c r="AS115" s="1051">
        <f>data2!$X$2</f>
        <v>0</v>
      </c>
      <c r="AT115" s="1052"/>
      <c r="AU115" s="1053"/>
      <c r="AV115" s="1039"/>
      <c r="AW115" s="1040"/>
      <c r="AX115" s="1040"/>
      <c r="AY115" s="1040"/>
      <c r="AZ115" s="1040"/>
      <c r="BA115" s="1040"/>
      <c r="BB115" s="1040"/>
      <c r="BC115" s="1040"/>
      <c r="BD115" s="1041"/>
      <c r="BE115" s="1039"/>
      <c r="BF115" s="1040"/>
      <c r="BG115" s="1041"/>
      <c r="BH115" s="1039"/>
      <c r="BI115" s="1040"/>
      <c r="BJ115" s="1041"/>
      <c r="BK115" s="1039"/>
      <c r="BL115" s="1040"/>
      <c r="BM115" s="1041"/>
      <c r="BN115" s="47"/>
      <c r="BO115" s="47"/>
      <c r="BP115" s="1462"/>
      <c r="BQ115" s="1057"/>
      <c r="BR115" s="1058"/>
      <c r="BS115" s="1059"/>
      <c r="BT115" s="1057"/>
      <c r="BU115" s="1058"/>
      <c r="BV115" s="1059"/>
      <c r="BW115" s="1058"/>
      <c r="BX115" s="1058"/>
      <c r="BY115" s="1059"/>
      <c r="BZ115" s="1057"/>
      <c r="CA115" s="1058"/>
      <c r="CB115" s="1059"/>
      <c r="CC115" s="1060"/>
      <c r="CD115" s="1060"/>
      <c r="CE115" s="1060"/>
      <c r="CF115" s="1060"/>
      <c r="CG115" s="1060"/>
      <c r="CH115" s="1060"/>
      <c r="CI115" s="1060"/>
      <c r="CJ115" s="1060"/>
      <c r="CK115" s="1060"/>
      <c r="CL115" s="1060"/>
      <c r="CM115" s="1060"/>
      <c r="CN115" s="1060"/>
      <c r="CO115" s="1060"/>
      <c r="CP115" s="1060"/>
      <c r="CQ115" s="1060"/>
      <c r="CR115" s="1057"/>
      <c r="CS115" s="1058"/>
      <c r="CT115" s="1059"/>
      <c r="CU115" s="1088"/>
      <c r="CV115" s="1045"/>
      <c r="CW115" s="1046"/>
      <c r="CX115" s="1047"/>
      <c r="CY115" s="1045">
        <f>data2!$AE$2</f>
        <v>0</v>
      </c>
      <c r="CZ115" s="1046"/>
      <c r="DA115" s="1047"/>
      <c r="DB115" s="1051">
        <f>data2!$V$2</f>
        <v>0</v>
      </c>
      <c r="DC115" s="1052"/>
      <c r="DD115" s="1053"/>
      <c r="DE115" s="1051">
        <f>data2!$W$2</f>
        <v>0</v>
      </c>
      <c r="DF115" s="1052"/>
      <c r="DG115" s="1053"/>
      <c r="DH115" s="1051">
        <f>data2!$X$2</f>
        <v>0</v>
      </c>
      <c r="DI115" s="1052"/>
      <c r="DJ115" s="1053"/>
      <c r="DK115" s="1039"/>
      <c r="DL115" s="1040"/>
      <c r="DM115" s="1040"/>
      <c r="DN115" s="1040"/>
      <c r="DO115" s="1040"/>
      <c r="DP115" s="1040"/>
      <c r="DQ115" s="1040"/>
      <c r="DR115" s="1040"/>
      <c r="DS115" s="1041"/>
      <c r="DT115" s="1039"/>
      <c r="DU115" s="1040"/>
      <c r="DV115" s="1041"/>
      <c r="DW115" s="1039"/>
      <c r="DX115" s="1040"/>
      <c r="DY115" s="1041"/>
      <c r="DZ115" s="1039"/>
      <c r="EA115" s="1040"/>
      <c r="EB115" s="1041"/>
    </row>
    <row r="116" spans="1:132" ht="34.5" customHeight="1">
      <c r="A116" s="1462"/>
      <c r="B116" s="1252" t="s">
        <v>169</v>
      </c>
      <c r="C116" s="1253"/>
      <c r="D116" s="1258" t="s">
        <v>145</v>
      </c>
      <c r="E116" s="1259"/>
      <c r="F116" s="1259"/>
      <c r="G116" s="1259"/>
      <c r="H116" s="1259"/>
      <c r="I116" s="1259"/>
      <c r="J116" s="1260"/>
      <c r="K116" s="1261" t="str">
        <f>DBCS(data1!$D$2)</f>
        <v/>
      </c>
      <c r="L116" s="1262"/>
      <c r="M116" s="1236" t="str">
        <f>DBCS(data1!$E$2)</f>
        <v/>
      </c>
      <c r="N116" s="1093"/>
      <c r="O116" s="1093"/>
      <c r="P116" s="1093"/>
      <c r="Q116" s="1093"/>
      <c r="R116" s="1093"/>
      <c r="S116" s="1093"/>
      <c r="T116" s="1093"/>
      <c r="U116" s="1093" t="str">
        <f>DBCS(data1!$F$2)</f>
        <v/>
      </c>
      <c r="V116" s="1093"/>
      <c r="W116" s="1093"/>
      <c r="X116" s="1093"/>
      <c r="Y116" s="1093"/>
      <c r="Z116" s="1093"/>
      <c r="AA116" s="1093"/>
      <c r="AB116" s="1093"/>
      <c r="AC116" s="1093" t="str">
        <f>DBCS(data1!$G$2)</f>
        <v/>
      </c>
      <c r="AD116" s="1093"/>
      <c r="AE116" s="1093"/>
      <c r="AF116" s="1093"/>
      <c r="AG116" s="1093"/>
      <c r="AH116" s="1093"/>
      <c r="AI116" s="1093"/>
      <c r="AJ116" s="1094"/>
      <c r="AK116" s="481" t="s">
        <v>148</v>
      </c>
      <c r="AL116" s="482"/>
      <c r="AM116" s="482"/>
      <c r="AN116" s="482"/>
      <c r="AO116" s="482"/>
      <c r="AP116" s="482"/>
      <c r="AQ116" s="482"/>
      <c r="AR116" s="482"/>
      <c r="AS116" s="483"/>
      <c r="AT116" s="483"/>
      <c r="AU116" s="483"/>
      <c r="AV116" s="483"/>
      <c r="AW116" s="483"/>
      <c r="AX116" s="483"/>
      <c r="AY116" s="483"/>
      <c r="AZ116" s="483"/>
      <c r="BA116" s="483"/>
      <c r="BB116" s="483"/>
      <c r="BC116" s="483"/>
      <c r="BD116" s="483"/>
      <c r="BE116" s="482"/>
      <c r="BF116" s="482"/>
      <c r="BG116" s="482"/>
      <c r="BH116" s="482"/>
      <c r="BI116" s="482"/>
      <c r="BJ116" s="482"/>
      <c r="BK116" s="482"/>
      <c r="BL116" s="482"/>
      <c r="BM116" s="484"/>
      <c r="BN116" s="55"/>
      <c r="BO116" s="55"/>
      <c r="BP116" s="1462"/>
      <c r="BQ116" s="1252" t="s">
        <v>144</v>
      </c>
      <c r="BR116" s="1253"/>
      <c r="BS116" s="1258" t="s">
        <v>145</v>
      </c>
      <c r="BT116" s="1259"/>
      <c r="BU116" s="1259"/>
      <c r="BV116" s="1259"/>
      <c r="BW116" s="1259"/>
      <c r="BX116" s="1259"/>
      <c r="BY116" s="1260"/>
      <c r="BZ116" s="1261" t="str">
        <f>DBCS(data1!$D$2)</f>
        <v/>
      </c>
      <c r="CA116" s="1262"/>
      <c r="CB116" s="1236" t="str">
        <f>DBCS(data1!$E$2)</f>
        <v/>
      </c>
      <c r="CC116" s="1093"/>
      <c r="CD116" s="1093"/>
      <c r="CE116" s="1093"/>
      <c r="CF116" s="1093"/>
      <c r="CG116" s="1093"/>
      <c r="CH116" s="1093"/>
      <c r="CI116" s="1093"/>
      <c r="CJ116" s="1093" t="str">
        <f>DBCS(data1!$F$2)</f>
        <v/>
      </c>
      <c r="CK116" s="1093"/>
      <c r="CL116" s="1093"/>
      <c r="CM116" s="1093"/>
      <c r="CN116" s="1093"/>
      <c r="CO116" s="1093"/>
      <c r="CP116" s="1093"/>
      <c r="CQ116" s="1093"/>
      <c r="CR116" s="1093" t="str">
        <f>DBCS(data1!$G$2)</f>
        <v/>
      </c>
      <c r="CS116" s="1093"/>
      <c r="CT116" s="1093"/>
      <c r="CU116" s="1093"/>
      <c r="CV116" s="1093"/>
      <c r="CW116" s="1093"/>
      <c r="CX116" s="1093"/>
      <c r="CY116" s="1094"/>
      <c r="CZ116" s="481" t="s">
        <v>148</v>
      </c>
      <c r="DA116" s="482"/>
      <c r="DB116" s="482"/>
      <c r="DC116" s="482"/>
      <c r="DD116" s="482"/>
      <c r="DE116" s="482"/>
      <c r="DF116" s="482"/>
      <c r="DG116" s="482"/>
      <c r="DH116" s="483"/>
      <c r="DI116" s="483"/>
      <c r="DJ116" s="483"/>
      <c r="DK116" s="483"/>
      <c r="DL116" s="483"/>
      <c r="DM116" s="483"/>
      <c r="DN116" s="483"/>
      <c r="DO116" s="483"/>
      <c r="DP116" s="483"/>
      <c r="DQ116" s="483"/>
      <c r="DR116" s="483"/>
      <c r="DS116" s="483"/>
      <c r="DT116" s="482"/>
      <c r="DU116" s="482"/>
      <c r="DV116" s="482"/>
      <c r="DW116" s="482"/>
      <c r="DX116" s="482"/>
      <c r="DY116" s="482"/>
      <c r="DZ116" s="482"/>
      <c r="EA116" s="482"/>
      <c r="EB116" s="484"/>
    </row>
    <row r="117" spans="1:132" ht="47.25" customHeight="1">
      <c r="A117" s="1462"/>
      <c r="B117" s="1254"/>
      <c r="C117" s="1255"/>
      <c r="D117" s="1258" t="s">
        <v>170</v>
      </c>
      <c r="E117" s="1259"/>
      <c r="F117" s="1259"/>
      <c r="G117" s="1259"/>
      <c r="H117" s="1259"/>
      <c r="I117" s="1259"/>
      <c r="J117" s="1260"/>
      <c r="K117" s="1263" t="str">
        <f>data1!$A$2</f>
        <v/>
      </c>
      <c r="L117" s="1264"/>
      <c r="M117" s="1264"/>
      <c r="N117" s="1264"/>
      <c r="O117" s="1264"/>
      <c r="P117" s="1264"/>
      <c r="Q117" s="1264"/>
      <c r="R117" s="1264"/>
      <c r="S117" s="1264"/>
      <c r="T117" s="1264"/>
      <c r="U117" s="1264"/>
      <c r="V117" s="1264"/>
      <c r="W117" s="1264"/>
      <c r="X117" s="1264"/>
      <c r="Y117" s="1264"/>
      <c r="Z117" s="1264"/>
      <c r="AA117" s="1264"/>
      <c r="AB117" s="1264"/>
      <c r="AC117" s="1264"/>
      <c r="AD117" s="1264"/>
      <c r="AE117" s="1264"/>
      <c r="AF117" s="1264"/>
      <c r="AG117" s="1264"/>
      <c r="AH117" s="1264"/>
      <c r="AI117" s="1264"/>
      <c r="AJ117" s="1264"/>
      <c r="AK117" s="1264"/>
      <c r="AL117" s="1264"/>
      <c r="AM117" s="1264"/>
      <c r="AN117" s="1264"/>
      <c r="AO117" s="1264"/>
      <c r="AP117" s="1264"/>
      <c r="AQ117" s="1264"/>
      <c r="AR117" s="1264"/>
      <c r="AS117" s="1264"/>
      <c r="AT117" s="1264"/>
      <c r="AU117" s="1264"/>
      <c r="AV117" s="1264"/>
      <c r="AW117" s="1264"/>
      <c r="AX117" s="1264"/>
      <c r="AY117" s="1264"/>
      <c r="AZ117" s="1264"/>
      <c r="BA117" s="1264"/>
      <c r="BB117" s="1264"/>
      <c r="BC117" s="1264"/>
      <c r="BD117" s="1264"/>
      <c r="BE117" s="1264"/>
      <c r="BF117" s="1264"/>
      <c r="BG117" s="1264"/>
      <c r="BH117" s="1264"/>
      <c r="BI117" s="1264"/>
      <c r="BJ117" s="1264"/>
      <c r="BK117" s="1264"/>
      <c r="BL117" s="1264"/>
      <c r="BM117" s="1265"/>
      <c r="BN117" s="53"/>
      <c r="BO117" s="53"/>
      <c r="BP117" s="1462"/>
      <c r="BQ117" s="1254"/>
      <c r="BR117" s="1255"/>
      <c r="BS117" s="1258" t="s">
        <v>146</v>
      </c>
      <c r="BT117" s="1259"/>
      <c r="BU117" s="1259"/>
      <c r="BV117" s="1259"/>
      <c r="BW117" s="1259"/>
      <c r="BX117" s="1259"/>
      <c r="BY117" s="1260"/>
      <c r="BZ117" s="1263" t="str">
        <f>data1!$A$2</f>
        <v/>
      </c>
      <c r="CA117" s="1264"/>
      <c r="CB117" s="1264"/>
      <c r="CC117" s="1264"/>
      <c r="CD117" s="1264"/>
      <c r="CE117" s="1264"/>
      <c r="CF117" s="1264"/>
      <c r="CG117" s="1264"/>
      <c r="CH117" s="1264"/>
      <c r="CI117" s="1264"/>
      <c r="CJ117" s="1264"/>
      <c r="CK117" s="1264"/>
      <c r="CL117" s="1264"/>
      <c r="CM117" s="1264"/>
      <c r="CN117" s="1264"/>
      <c r="CO117" s="1264"/>
      <c r="CP117" s="1264"/>
      <c r="CQ117" s="1264"/>
      <c r="CR117" s="1264"/>
      <c r="CS117" s="1264"/>
      <c r="CT117" s="1264"/>
      <c r="CU117" s="1264"/>
      <c r="CV117" s="1264"/>
      <c r="CW117" s="1264"/>
      <c r="CX117" s="1264"/>
      <c r="CY117" s="1264"/>
      <c r="CZ117" s="1264"/>
      <c r="DA117" s="1264"/>
      <c r="DB117" s="1264"/>
      <c r="DC117" s="1264"/>
      <c r="DD117" s="1264"/>
      <c r="DE117" s="1264"/>
      <c r="DF117" s="1264"/>
      <c r="DG117" s="1264"/>
      <c r="DH117" s="1264"/>
      <c r="DI117" s="1264"/>
      <c r="DJ117" s="1264"/>
      <c r="DK117" s="1264"/>
      <c r="DL117" s="1264"/>
      <c r="DM117" s="1264"/>
      <c r="DN117" s="1264"/>
      <c r="DO117" s="1264"/>
      <c r="DP117" s="1264"/>
      <c r="DQ117" s="1264"/>
      <c r="DR117" s="1264"/>
      <c r="DS117" s="1264"/>
      <c r="DT117" s="1264"/>
      <c r="DU117" s="1264"/>
      <c r="DV117" s="1264"/>
      <c r="DW117" s="1264"/>
      <c r="DX117" s="1264"/>
      <c r="DY117" s="1264"/>
      <c r="DZ117" s="1264"/>
      <c r="EA117" s="1264"/>
      <c r="EB117" s="1265"/>
    </row>
    <row r="118" spans="1:132" ht="33.75" customHeight="1">
      <c r="A118" s="1462"/>
      <c r="B118" s="1256"/>
      <c r="C118" s="1257"/>
      <c r="D118" s="1258" t="s">
        <v>171</v>
      </c>
      <c r="E118" s="1259"/>
      <c r="F118" s="1259"/>
      <c r="G118" s="1259"/>
      <c r="H118" s="1259"/>
      <c r="I118" s="1259"/>
      <c r="J118" s="1260"/>
      <c r="K118" s="1266" t="str">
        <f>data1!$B$2</f>
        <v/>
      </c>
      <c r="L118" s="1267"/>
      <c r="M118" s="1267"/>
      <c r="N118" s="1267"/>
      <c r="O118" s="1267"/>
      <c r="P118" s="1267"/>
      <c r="Q118" s="1267"/>
      <c r="R118" s="1267"/>
      <c r="S118" s="1267"/>
      <c r="T118" s="1267"/>
      <c r="U118" s="1267"/>
      <c r="V118" s="1267"/>
      <c r="W118" s="1267"/>
      <c r="X118" s="1267"/>
      <c r="Y118" s="1267"/>
      <c r="Z118" s="1267"/>
      <c r="AA118" s="1267"/>
      <c r="AB118" s="1267"/>
      <c r="AC118" s="1267"/>
      <c r="AD118" s="1267"/>
      <c r="AE118" s="1267"/>
      <c r="AF118" s="1267"/>
      <c r="AG118" s="1267"/>
      <c r="AH118" s="1267"/>
      <c r="AI118" s="1267"/>
      <c r="AJ118" s="1267"/>
      <c r="AK118" s="1267"/>
      <c r="AL118" s="1267"/>
      <c r="AM118" s="1267"/>
      <c r="AN118" s="1267"/>
      <c r="AO118" s="1267"/>
      <c r="AP118" s="1267"/>
      <c r="AQ118" s="1267"/>
      <c r="AR118" s="1267"/>
      <c r="AS118" s="1267"/>
      <c r="AT118" s="1267"/>
      <c r="AU118" s="1267"/>
      <c r="AV118" s="1268" t="s">
        <v>69</v>
      </c>
      <c r="AW118" s="1268"/>
      <c r="AX118" s="1268"/>
      <c r="AY118" s="485"/>
      <c r="AZ118" s="486" t="str">
        <f>data1!$C$2</f>
        <v/>
      </c>
      <c r="BA118" s="485"/>
      <c r="BB118" s="485"/>
      <c r="BC118" s="485"/>
      <c r="BD118" s="485"/>
      <c r="BE118" s="485"/>
      <c r="BF118" s="485"/>
      <c r="BG118" s="485"/>
      <c r="BH118" s="485"/>
      <c r="BI118" s="485"/>
      <c r="BJ118" s="485"/>
      <c r="BK118" s="485"/>
      <c r="BL118" s="485"/>
      <c r="BM118" s="487"/>
      <c r="BN118" s="53"/>
      <c r="BO118" s="53"/>
      <c r="BP118" s="1462"/>
      <c r="BQ118" s="1256"/>
      <c r="BR118" s="1257"/>
      <c r="BS118" s="1258" t="s">
        <v>147</v>
      </c>
      <c r="BT118" s="1259"/>
      <c r="BU118" s="1259"/>
      <c r="BV118" s="1259"/>
      <c r="BW118" s="1259"/>
      <c r="BX118" s="1259"/>
      <c r="BY118" s="1260"/>
      <c r="BZ118" s="1266" t="str">
        <f>data1!$B$2</f>
        <v/>
      </c>
      <c r="CA118" s="1267"/>
      <c r="CB118" s="1267"/>
      <c r="CC118" s="1267"/>
      <c r="CD118" s="1267"/>
      <c r="CE118" s="1267"/>
      <c r="CF118" s="1267"/>
      <c r="CG118" s="1267"/>
      <c r="CH118" s="1267"/>
      <c r="CI118" s="1267"/>
      <c r="CJ118" s="1267"/>
      <c r="CK118" s="1267"/>
      <c r="CL118" s="1267"/>
      <c r="CM118" s="1267"/>
      <c r="CN118" s="1267"/>
      <c r="CO118" s="1267"/>
      <c r="CP118" s="1267"/>
      <c r="CQ118" s="1267"/>
      <c r="CR118" s="1267"/>
      <c r="CS118" s="1267"/>
      <c r="CT118" s="1267"/>
      <c r="CU118" s="1267"/>
      <c r="CV118" s="1267"/>
      <c r="CW118" s="1267"/>
      <c r="CX118" s="1267"/>
      <c r="CY118" s="1267"/>
      <c r="CZ118" s="1267"/>
      <c r="DA118" s="1267"/>
      <c r="DB118" s="1267"/>
      <c r="DC118" s="1267"/>
      <c r="DD118" s="1267"/>
      <c r="DE118" s="1267"/>
      <c r="DF118" s="1267"/>
      <c r="DG118" s="1267"/>
      <c r="DH118" s="1267"/>
      <c r="DI118" s="1267"/>
      <c r="DJ118" s="1267"/>
      <c r="DK118" s="1268" t="s">
        <v>69</v>
      </c>
      <c r="DL118" s="1268"/>
      <c r="DM118" s="1268"/>
      <c r="DN118" s="485"/>
      <c r="DO118" s="486" t="str">
        <f>data1!$C$2</f>
        <v/>
      </c>
      <c r="DP118" s="485"/>
      <c r="DQ118" s="485"/>
      <c r="DR118" s="485"/>
      <c r="DS118" s="485"/>
      <c r="DT118" s="485"/>
      <c r="DU118" s="485"/>
      <c r="DV118" s="485"/>
      <c r="DW118" s="485"/>
      <c r="DX118" s="485"/>
      <c r="DY118" s="485"/>
      <c r="DZ118" s="485"/>
      <c r="EA118" s="485"/>
      <c r="EB118" s="487"/>
    </row>
    <row r="119" spans="1:132" ht="12"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row>
  </sheetData>
  <sheetProtection algorithmName="SHA-512" hashValue="HlsvI9yuHYpuVKKNcCQybs4ZxYJLlDCTIWZN35sds7cx5cqJOOD97jeDf8bIpuNWcBkAli+CezOJM4JPZzERkQ==" saltValue="afHJpjj64tCgnknVRUmTSw==" spinCount="100000" sheet="1" formatCells="0" formatColumns="0" formatRows="0" insertColumns="0" insertRows="0" deleteColumns="0" deleteRows="0"/>
  <mergeCells count="1325">
    <mergeCell ref="AF110:AF115"/>
    <mergeCell ref="S83:T83"/>
    <mergeCell ref="U83:AB83"/>
    <mergeCell ref="AC83:AH83"/>
    <mergeCell ref="AJ83:AK83"/>
    <mergeCell ref="AL83:AS83"/>
    <mergeCell ref="D39:D41"/>
    <mergeCell ref="B54:D56"/>
    <mergeCell ref="J33:X34"/>
    <mergeCell ref="Y32:Z34"/>
    <mergeCell ref="BB75:BE75"/>
    <mergeCell ref="BF75:BI75"/>
    <mergeCell ref="BJ75:BM75"/>
    <mergeCell ref="AN69:AZ69"/>
    <mergeCell ref="H64:AL68"/>
    <mergeCell ref="BB76:BE78"/>
    <mergeCell ref="E55:K55"/>
    <mergeCell ref="AO67:AP68"/>
    <mergeCell ref="AU67:BC67"/>
    <mergeCell ref="BD67:BM67"/>
    <mergeCell ref="AT68:BC68"/>
    <mergeCell ref="BD68:BM68"/>
    <mergeCell ref="AO66:AU66"/>
    <mergeCell ref="E48:G51"/>
    <mergeCell ref="E52:G53"/>
    <mergeCell ref="AF36:AF38"/>
    <mergeCell ref="AG36:AK36"/>
    <mergeCell ref="BF74:BI74"/>
    <mergeCell ref="B48:D51"/>
    <mergeCell ref="N48:P51"/>
    <mergeCell ref="E95:I96"/>
    <mergeCell ref="J95:X96"/>
    <mergeCell ref="AV48:BM49"/>
    <mergeCell ref="AV50:BD51"/>
    <mergeCell ref="AV52:BD53"/>
    <mergeCell ref="AG48:AU49"/>
    <mergeCell ref="W48:Y51"/>
    <mergeCell ref="AV56:AX56"/>
    <mergeCell ref="AG52:AI52"/>
    <mergeCell ref="AJ52:AL52"/>
    <mergeCell ref="AA32:AC34"/>
    <mergeCell ref="AJ33:AO35"/>
    <mergeCell ref="BH32:BM32"/>
    <mergeCell ref="BH52:BJ53"/>
    <mergeCell ref="BK52:BM53"/>
    <mergeCell ref="BH50:BJ51"/>
    <mergeCell ref="BK50:BM51"/>
    <mergeCell ref="BC39:BE40"/>
    <mergeCell ref="BF39:BH39"/>
    <mergeCell ref="AG41:AK41"/>
    <mergeCell ref="AL41:BE41"/>
    <mergeCell ref="BA45:BB46"/>
    <mergeCell ref="BC45:BE46"/>
    <mergeCell ref="AG47:AK47"/>
    <mergeCell ref="AL47:BE47"/>
    <mergeCell ref="BF36:BM36"/>
    <mergeCell ref="BG38:BH38"/>
    <mergeCell ref="BI38:BJ38"/>
    <mergeCell ref="BK38:BL38"/>
    <mergeCell ref="W47:AC47"/>
    <mergeCell ref="W44:AC44"/>
    <mergeCell ref="BF43:BM47"/>
    <mergeCell ref="AG42:AK42"/>
    <mergeCell ref="AL42:AZ42"/>
    <mergeCell ref="B58:I58"/>
    <mergeCell ref="J58:K58"/>
    <mergeCell ref="Z58:AA58"/>
    <mergeCell ref="BK58:BM58"/>
    <mergeCell ref="E56:K56"/>
    <mergeCell ref="E54:K54"/>
    <mergeCell ref="L54:M54"/>
    <mergeCell ref="N54:U54"/>
    <mergeCell ref="N52:P53"/>
    <mergeCell ref="K52:M53"/>
    <mergeCell ref="Q52:S53"/>
    <mergeCell ref="BB65:BG65"/>
    <mergeCell ref="BH65:BM65"/>
    <mergeCell ref="A54:A56"/>
    <mergeCell ref="B52:D53"/>
    <mergeCell ref="AF48:AF53"/>
    <mergeCell ref="AV34:BA34"/>
    <mergeCell ref="T49:V51"/>
    <mergeCell ref="Q44:V44"/>
    <mergeCell ref="H48:J51"/>
    <mergeCell ref="H52:J53"/>
    <mergeCell ref="AS50:AU51"/>
    <mergeCell ref="BE50:BG51"/>
    <mergeCell ref="BE52:BG53"/>
    <mergeCell ref="Q48:V48"/>
    <mergeCell ref="E46:I46"/>
    <mergeCell ref="J46:X46"/>
    <mergeCell ref="AG46:AK46"/>
    <mergeCell ref="Z63:AA63"/>
    <mergeCell ref="AB63:AC63"/>
    <mergeCell ref="AD63:AE63"/>
    <mergeCell ref="AF63:AG63"/>
    <mergeCell ref="BP114:BP118"/>
    <mergeCell ref="AL107:AZ107"/>
    <mergeCell ref="BF76:BI78"/>
    <mergeCell ref="BJ76:BM78"/>
    <mergeCell ref="AV118:AX118"/>
    <mergeCell ref="AS114:AU114"/>
    <mergeCell ref="AV114:BD115"/>
    <mergeCell ref="AL100:AR100"/>
    <mergeCell ref="AS100:AX100"/>
    <mergeCell ref="K117:BM117"/>
    <mergeCell ref="W114:Y115"/>
    <mergeCell ref="Z114:AB115"/>
    <mergeCell ref="AC114:AE115"/>
    <mergeCell ref="AG115:AI115"/>
    <mergeCell ref="AJ115:AL115"/>
    <mergeCell ref="K116:L116"/>
    <mergeCell ref="M116:T116"/>
    <mergeCell ref="U116:AB116"/>
    <mergeCell ref="AC116:AJ116"/>
    <mergeCell ref="K118:AU118"/>
    <mergeCell ref="AM115:AO115"/>
    <mergeCell ref="AP115:AR115"/>
    <mergeCell ref="AG114:AI114"/>
    <mergeCell ref="AG110:AU111"/>
    <mergeCell ref="AV110:BM111"/>
    <mergeCell ref="BE114:BG115"/>
    <mergeCell ref="BH114:BJ115"/>
    <mergeCell ref="BK114:BM115"/>
    <mergeCell ref="AJ114:AL114"/>
    <mergeCell ref="AM114:AO114"/>
    <mergeCell ref="AP114:AR114"/>
    <mergeCell ref="AV112:BD113"/>
    <mergeCell ref="A114:A118"/>
    <mergeCell ref="B114:D115"/>
    <mergeCell ref="K114:M115"/>
    <mergeCell ref="N114:P115"/>
    <mergeCell ref="Q114:S115"/>
    <mergeCell ref="BH112:BJ113"/>
    <mergeCell ref="BK112:BM113"/>
    <mergeCell ref="AP112:AR113"/>
    <mergeCell ref="AS112:AU113"/>
    <mergeCell ref="BE112:BG113"/>
    <mergeCell ref="AS115:AU115"/>
    <mergeCell ref="B116:C118"/>
    <mergeCell ref="D116:J116"/>
    <mergeCell ref="D118:J118"/>
    <mergeCell ref="D117:J117"/>
    <mergeCell ref="AG112:AI113"/>
    <mergeCell ref="AM112:AO113"/>
    <mergeCell ref="B110:D113"/>
    <mergeCell ref="K110:M113"/>
    <mergeCell ref="Q111:S113"/>
    <mergeCell ref="T111:V113"/>
    <mergeCell ref="AJ112:AL113"/>
    <mergeCell ref="E114:G115"/>
    <mergeCell ref="T114:V115"/>
    <mergeCell ref="H114:J115"/>
    <mergeCell ref="E110:G113"/>
    <mergeCell ref="H110:J113"/>
    <mergeCell ref="N110:P113"/>
    <mergeCell ref="Q110:V110"/>
    <mergeCell ref="W110:Y113"/>
    <mergeCell ref="Z110:AB113"/>
    <mergeCell ref="AC110:AE113"/>
    <mergeCell ref="AL108:AZ108"/>
    <mergeCell ref="B98:C109"/>
    <mergeCell ref="D98:D100"/>
    <mergeCell ref="E98:I98"/>
    <mergeCell ref="J98:X98"/>
    <mergeCell ref="Y98:Z99"/>
    <mergeCell ref="AA98:AC99"/>
    <mergeCell ref="E100:I100"/>
    <mergeCell ref="J100:P100"/>
    <mergeCell ref="E108:I108"/>
    <mergeCell ref="J108:X108"/>
    <mergeCell ref="D104:D106"/>
    <mergeCell ref="E104:I104"/>
    <mergeCell ref="J104:X104"/>
    <mergeCell ref="Y104:Z105"/>
    <mergeCell ref="AA104:AC105"/>
    <mergeCell ref="AF104:AF106"/>
    <mergeCell ref="AG104:AK104"/>
    <mergeCell ref="D107:D109"/>
    <mergeCell ref="E105:I105"/>
    <mergeCell ref="J105:X105"/>
    <mergeCell ref="AG105:AK105"/>
    <mergeCell ref="AL105:AZ105"/>
    <mergeCell ref="E99:I99"/>
    <mergeCell ref="J99:X99"/>
    <mergeCell ref="AG108:AK108"/>
    <mergeCell ref="AL99:AZ99"/>
    <mergeCell ref="E102:I102"/>
    <mergeCell ref="J102:X102"/>
    <mergeCell ref="AG102:AK102"/>
    <mergeCell ref="AL102:AZ102"/>
    <mergeCell ref="E107:I107"/>
    <mergeCell ref="J107:X107"/>
    <mergeCell ref="Y107:Z108"/>
    <mergeCell ref="AA107:AC108"/>
    <mergeCell ref="AF107:AF109"/>
    <mergeCell ref="AG107:AK107"/>
    <mergeCell ref="E106:I106"/>
    <mergeCell ref="AD98:AE109"/>
    <mergeCell ref="AF98:AF100"/>
    <mergeCell ref="AG98:AK98"/>
    <mergeCell ref="AG100:AK100"/>
    <mergeCell ref="Q100:V100"/>
    <mergeCell ref="W100:AC100"/>
    <mergeCell ref="E103:I103"/>
    <mergeCell ref="J106:P106"/>
    <mergeCell ref="Q106:V106"/>
    <mergeCell ref="W106:AC106"/>
    <mergeCell ref="AG106:AK106"/>
    <mergeCell ref="E109:I109"/>
    <mergeCell ref="D101:D103"/>
    <mergeCell ref="E101:I101"/>
    <mergeCell ref="J101:X101"/>
    <mergeCell ref="Y101:Z102"/>
    <mergeCell ref="AA101:AC102"/>
    <mergeCell ref="AF101:AF103"/>
    <mergeCell ref="AG101:AK101"/>
    <mergeCell ref="AL101:AZ101"/>
    <mergeCell ref="Q103:V103"/>
    <mergeCell ref="W103:AC103"/>
    <mergeCell ref="AG103:AK103"/>
    <mergeCell ref="AL103:AR103"/>
    <mergeCell ref="AS103:AX103"/>
    <mergeCell ref="AY103:BE103"/>
    <mergeCell ref="J103:P103"/>
    <mergeCell ref="BF98:BM99"/>
    <mergeCell ref="BF100:BH100"/>
    <mergeCell ref="AL98:AZ98"/>
    <mergeCell ref="AG99:AK99"/>
    <mergeCell ref="BC107:BE108"/>
    <mergeCell ref="AS109:AX109"/>
    <mergeCell ref="AY109:BE109"/>
    <mergeCell ref="BI103:BJ103"/>
    <mergeCell ref="BK103:BL103"/>
    <mergeCell ref="BA104:BB105"/>
    <mergeCell ref="BC104:BE105"/>
    <mergeCell ref="AY100:BE100"/>
    <mergeCell ref="BA101:BB102"/>
    <mergeCell ref="BC101:BE102"/>
    <mergeCell ref="BG101:BH101"/>
    <mergeCell ref="BI101:BJ101"/>
    <mergeCell ref="BK101:BL101"/>
    <mergeCell ref="BF105:BM105"/>
    <mergeCell ref="BG103:BH103"/>
    <mergeCell ref="AL104:AZ104"/>
    <mergeCell ref="J97:P97"/>
    <mergeCell ref="Q97:V97"/>
    <mergeCell ref="W97:AC97"/>
    <mergeCell ref="AJ95:AO97"/>
    <mergeCell ref="BA107:BB108"/>
    <mergeCell ref="BF102:BH102"/>
    <mergeCell ref="BA98:BB99"/>
    <mergeCell ref="BC98:BE99"/>
    <mergeCell ref="AL106:AR106"/>
    <mergeCell ref="AS106:AX106"/>
    <mergeCell ref="AY106:BE106"/>
    <mergeCell ref="J109:P109"/>
    <mergeCell ref="Q109:V109"/>
    <mergeCell ref="W109:AC109"/>
    <mergeCell ref="AG109:AK109"/>
    <mergeCell ref="AL109:AR109"/>
    <mergeCell ref="E97:I97"/>
    <mergeCell ref="W91:AA91"/>
    <mergeCell ref="AB91:AE91"/>
    <mergeCell ref="AF91:AI91"/>
    <mergeCell ref="BH94:BM94"/>
    <mergeCell ref="Y94:Z96"/>
    <mergeCell ref="AP94:AU95"/>
    <mergeCell ref="BB94:BG95"/>
    <mergeCell ref="AV95:BA95"/>
    <mergeCell ref="BH95:BM95"/>
    <mergeCell ref="AP96:AU97"/>
    <mergeCell ref="AV96:BA96"/>
    <mergeCell ref="BB96:BG97"/>
    <mergeCell ref="BH96:BM96"/>
    <mergeCell ref="AV97:BA97"/>
    <mergeCell ref="BH97:BM97"/>
    <mergeCell ref="BB91:BM91"/>
    <mergeCell ref="AA94:AC96"/>
    <mergeCell ref="AU75:AX75"/>
    <mergeCell ref="AF90:AI90"/>
    <mergeCell ref="AJ90:AO91"/>
    <mergeCell ref="AP90:AU91"/>
    <mergeCell ref="AV90:BA91"/>
    <mergeCell ref="BB90:BM90"/>
    <mergeCell ref="F92:J93"/>
    <mergeCell ref="R92:V93"/>
    <mergeCell ref="W92:AA92"/>
    <mergeCell ref="AB92:AE92"/>
    <mergeCell ref="AF92:AI92"/>
    <mergeCell ref="AJ92:AO93"/>
    <mergeCell ref="AP92:AU93"/>
    <mergeCell ref="AV92:BA93"/>
    <mergeCell ref="BB92:BM92"/>
    <mergeCell ref="BB93:BM93"/>
    <mergeCell ref="B94:D97"/>
    <mergeCell ref="E94:I94"/>
    <mergeCell ref="J94:X94"/>
    <mergeCell ref="AD94:AI97"/>
    <mergeCell ref="AJ94:AO94"/>
    <mergeCell ref="AV94:BA94"/>
    <mergeCell ref="K93:Q93"/>
    <mergeCell ref="W93:AA93"/>
    <mergeCell ref="AB93:AE93"/>
    <mergeCell ref="AF93:AI93"/>
    <mergeCell ref="B90:E93"/>
    <mergeCell ref="F90:J91"/>
    <mergeCell ref="K90:Q91"/>
    <mergeCell ref="R90:V91"/>
    <mergeCell ref="W90:AA90"/>
    <mergeCell ref="AB90:AE90"/>
    <mergeCell ref="AS75:AT75"/>
    <mergeCell ref="AU76:AX78"/>
    <mergeCell ref="AV66:BM66"/>
    <mergeCell ref="AM64:AN68"/>
    <mergeCell ref="BJ72:BM74"/>
    <mergeCell ref="B75:D75"/>
    <mergeCell ref="E75:G75"/>
    <mergeCell ref="BG89:BM89"/>
    <mergeCell ref="B88:E89"/>
    <mergeCell ref="F88:J89"/>
    <mergeCell ref="R88:V89"/>
    <mergeCell ref="AD88:AH89"/>
    <mergeCell ref="AP88:AT89"/>
    <mergeCell ref="BB88:BF89"/>
    <mergeCell ref="K89:Q89"/>
    <mergeCell ref="W89:AC89"/>
    <mergeCell ref="AI89:AO89"/>
    <mergeCell ref="AU89:BA89"/>
    <mergeCell ref="AT83:AY83"/>
    <mergeCell ref="F85:BM87"/>
    <mergeCell ref="F84:V84"/>
    <mergeCell ref="W84:AA84"/>
    <mergeCell ref="AB84:AC84"/>
    <mergeCell ref="AD84:AE84"/>
    <mergeCell ref="AF84:AK84"/>
    <mergeCell ref="AL84:AP84"/>
    <mergeCell ref="AQ84:AR84"/>
    <mergeCell ref="AT84:BF84"/>
    <mergeCell ref="B64:E68"/>
    <mergeCell ref="F64:G68"/>
    <mergeCell ref="AO64:AU64"/>
    <mergeCell ref="AV64:BM64"/>
    <mergeCell ref="E76:G78"/>
    <mergeCell ref="H76:J78"/>
    <mergeCell ref="K76:S78"/>
    <mergeCell ref="T76:W78"/>
    <mergeCell ref="X76:Y78"/>
    <mergeCell ref="Z76:AB78"/>
    <mergeCell ref="AC76:AF78"/>
    <mergeCell ref="AI76:AL78"/>
    <mergeCell ref="R63:S63"/>
    <mergeCell ref="T63:U63"/>
    <mergeCell ref="V63:W63"/>
    <mergeCell ref="X63:Y63"/>
    <mergeCell ref="AO76:AR78"/>
    <mergeCell ref="X75:Y75"/>
    <mergeCell ref="AC75:AF75"/>
    <mergeCell ref="AG75:AH75"/>
    <mergeCell ref="AI75:AL75"/>
    <mergeCell ref="AM75:AN75"/>
    <mergeCell ref="AO75:AR75"/>
    <mergeCell ref="N63:O63"/>
    <mergeCell ref="P63:Q63"/>
    <mergeCell ref="BI40:BJ40"/>
    <mergeCell ref="AY75:BA75"/>
    <mergeCell ref="A62:A63"/>
    <mergeCell ref="B62:AK62"/>
    <mergeCell ref="AL62:AS62"/>
    <mergeCell ref="BE62:BM62"/>
    <mergeCell ref="BP52:BP56"/>
    <mergeCell ref="AM52:AO52"/>
    <mergeCell ref="AP52:AR52"/>
    <mergeCell ref="AS52:AU52"/>
    <mergeCell ref="W52:Y53"/>
    <mergeCell ref="Z52:AB53"/>
    <mergeCell ref="AG53:AI53"/>
    <mergeCell ref="AJ53:AL53"/>
    <mergeCell ref="AM53:AO53"/>
    <mergeCell ref="AP53:AR53"/>
    <mergeCell ref="AS53:AU53"/>
    <mergeCell ref="V54:AC54"/>
    <mergeCell ref="AD54:AK54"/>
    <mergeCell ref="T52:V53"/>
    <mergeCell ref="A65:A84"/>
    <mergeCell ref="AO65:AU65"/>
    <mergeCell ref="AV65:BA65"/>
    <mergeCell ref="BP62:BP63"/>
    <mergeCell ref="B63:C63"/>
    <mergeCell ref="D63:E63"/>
    <mergeCell ref="F63:G63"/>
    <mergeCell ref="D45:D47"/>
    <mergeCell ref="E45:I45"/>
    <mergeCell ref="H63:I63"/>
    <mergeCell ref="J63:K63"/>
    <mergeCell ref="B76:D78"/>
    <mergeCell ref="AP34:AU35"/>
    <mergeCell ref="AV32:BA32"/>
    <mergeCell ref="BP65:BP84"/>
    <mergeCell ref="B70:M71"/>
    <mergeCell ref="N71:Z71"/>
    <mergeCell ref="AA71:AM71"/>
    <mergeCell ref="AN71:AZ71"/>
    <mergeCell ref="BA71:BM71"/>
    <mergeCell ref="B69:M69"/>
    <mergeCell ref="N69:Z69"/>
    <mergeCell ref="AA69:AM69"/>
    <mergeCell ref="BA69:BM69"/>
    <mergeCell ref="B84:E87"/>
    <mergeCell ref="B83:E83"/>
    <mergeCell ref="G83:Q83"/>
    <mergeCell ref="Q49:S51"/>
    <mergeCell ref="AG50:AI51"/>
    <mergeCell ref="AJ50:AL51"/>
    <mergeCell ref="AM50:AO51"/>
    <mergeCell ref="AP50:AR51"/>
    <mergeCell ref="Z48:AB51"/>
    <mergeCell ref="AC48:AE51"/>
    <mergeCell ref="AC52:AE53"/>
    <mergeCell ref="L55:BM55"/>
    <mergeCell ref="L56:AU56"/>
    <mergeCell ref="K48:M51"/>
    <mergeCell ref="H75:J75"/>
    <mergeCell ref="T75:W75"/>
    <mergeCell ref="L63:M63"/>
    <mergeCell ref="AL63:AS63"/>
    <mergeCell ref="AH63:AI63"/>
    <mergeCell ref="AJ63:AK63"/>
    <mergeCell ref="F30:J31"/>
    <mergeCell ref="BK40:BL40"/>
    <mergeCell ref="BF37:BH37"/>
    <mergeCell ref="W41:AC41"/>
    <mergeCell ref="Q41:V41"/>
    <mergeCell ref="AG38:AK38"/>
    <mergeCell ref="AL38:BE38"/>
    <mergeCell ref="AG39:AK39"/>
    <mergeCell ref="AL39:AZ39"/>
    <mergeCell ref="AL40:AZ40"/>
    <mergeCell ref="BG40:BH40"/>
    <mergeCell ref="BA39:BB40"/>
    <mergeCell ref="J38:P38"/>
    <mergeCell ref="Q38:V38"/>
    <mergeCell ref="W38:AC38"/>
    <mergeCell ref="BH33:BM33"/>
    <mergeCell ref="BH34:BM34"/>
    <mergeCell ref="BH35:BM35"/>
    <mergeCell ref="BB32:BG33"/>
    <mergeCell ref="BB34:BG35"/>
    <mergeCell ref="E36:I36"/>
    <mergeCell ref="J36:X36"/>
    <mergeCell ref="Y36:Z37"/>
    <mergeCell ref="AA36:AC37"/>
    <mergeCell ref="E38:I38"/>
    <mergeCell ref="BA36:BB37"/>
    <mergeCell ref="BC36:BE37"/>
    <mergeCell ref="AD36:AE47"/>
    <mergeCell ref="AL36:AZ36"/>
    <mergeCell ref="AV33:BA33"/>
    <mergeCell ref="AV35:BA35"/>
    <mergeCell ref="AP32:AU33"/>
    <mergeCell ref="B28:E31"/>
    <mergeCell ref="F28:J29"/>
    <mergeCell ref="K28:Q29"/>
    <mergeCell ref="K31:Q31"/>
    <mergeCell ref="W31:AA31"/>
    <mergeCell ref="AB31:AE31"/>
    <mergeCell ref="AF31:AI31"/>
    <mergeCell ref="E33:I34"/>
    <mergeCell ref="B32:D35"/>
    <mergeCell ref="E32:I32"/>
    <mergeCell ref="J32:X32"/>
    <mergeCell ref="AD32:AI35"/>
    <mergeCell ref="AJ32:AO32"/>
    <mergeCell ref="E39:I39"/>
    <mergeCell ref="J39:X39"/>
    <mergeCell ref="Y39:Z40"/>
    <mergeCell ref="AA39:AC40"/>
    <mergeCell ref="AF39:AF41"/>
    <mergeCell ref="E40:I40"/>
    <mergeCell ref="J40:X40"/>
    <mergeCell ref="E41:I41"/>
    <mergeCell ref="J41:P41"/>
    <mergeCell ref="E35:I35"/>
    <mergeCell ref="J35:P35"/>
    <mergeCell ref="Q35:V35"/>
    <mergeCell ref="W35:AC35"/>
    <mergeCell ref="E37:I37"/>
    <mergeCell ref="J37:X37"/>
    <mergeCell ref="AG37:AK37"/>
    <mergeCell ref="AL37:AZ37"/>
    <mergeCell ref="B36:C47"/>
    <mergeCell ref="D36:D38"/>
    <mergeCell ref="J45:X45"/>
    <mergeCell ref="Y45:Z46"/>
    <mergeCell ref="AA45:AC46"/>
    <mergeCell ref="AF45:AF47"/>
    <mergeCell ref="AG40:AK40"/>
    <mergeCell ref="D42:D44"/>
    <mergeCell ref="E42:I42"/>
    <mergeCell ref="J42:X42"/>
    <mergeCell ref="Y42:Z43"/>
    <mergeCell ref="E43:I43"/>
    <mergeCell ref="J43:X43"/>
    <mergeCell ref="E44:I44"/>
    <mergeCell ref="J44:P44"/>
    <mergeCell ref="AL44:BE44"/>
    <mergeCell ref="AA42:AC43"/>
    <mergeCell ref="BA42:BB43"/>
    <mergeCell ref="BC42:BE43"/>
    <mergeCell ref="AG44:AK44"/>
    <mergeCell ref="AL46:AZ46"/>
    <mergeCell ref="AG45:AK45"/>
    <mergeCell ref="AL45:AZ45"/>
    <mergeCell ref="AG43:AK43"/>
    <mergeCell ref="AL43:AZ43"/>
    <mergeCell ref="AF42:AF44"/>
    <mergeCell ref="E47:I47"/>
    <mergeCell ref="J47:P47"/>
    <mergeCell ref="Q47:V47"/>
    <mergeCell ref="AJ21:AK21"/>
    <mergeCell ref="AL21:AS21"/>
    <mergeCell ref="BG27:BM27"/>
    <mergeCell ref="R28:V29"/>
    <mergeCell ref="R30:V31"/>
    <mergeCell ref="W30:AA30"/>
    <mergeCell ref="AB30:AE30"/>
    <mergeCell ref="AF30:AI30"/>
    <mergeCell ref="AJ30:AO31"/>
    <mergeCell ref="AP30:AU31"/>
    <mergeCell ref="AV30:BA31"/>
    <mergeCell ref="BB30:BM30"/>
    <mergeCell ref="AP28:AU29"/>
    <mergeCell ref="AV28:BA29"/>
    <mergeCell ref="BB28:BM28"/>
    <mergeCell ref="BB31:BM31"/>
    <mergeCell ref="W29:AA29"/>
    <mergeCell ref="AB29:AE29"/>
    <mergeCell ref="AF29:AI29"/>
    <mergeCell ref="BB29:BM29"/>
    <mergeCell ref="AF28:AI28"/>
    <mergeCell ref="AJ28:AO29"/>
    <mergeCell ref="W28:AA28"/>
    <mergeCell ref="AB28:AE28"/>
    <mergeCell ref="BA19:BM20"/>
    <mergeCell ref="G21:Q21"/>
    <mergeCell ref="AC21:AH21"/>
    <mergeCell ref="AT21:AY21"/>
    <mergeCell ref="B17:M17"/>
    <mergeCell ref="AN19:AZ20"/>
    <mergeCell ref="AA19:AM20"/>
    <mergeCell ref="N19:Z20"/>
    <mergeCell ref="B19:M20"/>
    <mergeCell ref="B26:E27"/>
    <mergeCell ref="F26:J27"/>
    <mergeCell ref="R26:V27"/>
    <mergeCell ref="AD26:AH27"/>
    <mergeCell ref="AP26:AT27"/>
    <mergeCell ref="BB26:BF27"/>
    <mergeCell ref="K27:Q27"/>
    <mergeCell ref="W27:AC27"/>
    <mergeCell ref="AI27:AO27"/>
    <mergeCell ref="AU27:BA27"/>
    <mergeCell ref="B22:E25"/>
    <mergeCell ref="B21:E21"/>
    <mergeCell ref="F23:BM25"/>
    <mergeCell ref="AT22:BF22"/>
    <mergeCell ref="F22:V22"/>
    <mergeCell ref="W22:AA22"/>
    <mergeCell ref="AB22:AC22"/>
    <mergeCell ref="AD22:AE22"/>
    <mergeCell ref="AF22:AK22"/>
    <mergeCell ref="AL22:AP22"/>
    <mergeCell ref="AQ22:AR22"/>
    <mergeCell ref="S21:T21"/>
    <mergeCell ref="U21:AB21"/>
    <mergeCell ref="BF14:BI16"/>
    <mergeCell ref="BJ14:BM16"/>
    <mergeCell ref="AC14:AF16"/>
    <mergeCell ref="AI14:AL16"/>
    <mergeCell ref="AU14:AX16"/>
    <mergeCell ref="BB14:BE16"/>
    <mergeCell ref="H13:J13"/>
    <mergeCell ref="B14:D16"/>
    <mergeCell ref="E14:G16"/>
    <mergeCell ref="H14:J16"/>
    <mergeCell ref="AY14:BA16"/>
    <mergeCell ref="AY13:BA13"/>
    <mergeCell ref="Z14:AB16"/>
    <mergeCell ref="BA17:BM17"/>
    <mergeCell ref="AN17:AZ17"/>
    <mergeCell ref="AA17:AM17"/>
    <mergeCell ref="N17:Z17"/>
    <mergeCell ref="B13:D13"/>
    <mergeCell ref="BJ13:BM13"/>
    <mergeCell ref="AM13:AN13"/>
    <mergeCell ref="AU13:AX13"/>
    <mergeCell ref="BB13:BE13"/>
    <mergeCell ref="BF13:BI13"/>
    <mergeCell ref="P1:AC1"/>
    <mergeCell ref="B2:E6"/>
    <mergeCell ref="F2:G6"/>
    <mergeCell ref="H2:AL6"/>
    <mergeCell ref="AM2:AN6"/>
    <mergeCell ref="AO2:AU2"/>
    <mergeCell ref="AV2:BM2"/>
    <mergeCell ref="BD6:BM6"/>
    <mergeCell ref="B7:M7"/>
    <mergeCell ref="N7:Z7"/>
    <mergeCell ref="AA7:AM7"/>
    <mergeCell ref="AN7:AZ7"/>
    <mergeCell ref="BA7:BM7"/>
    <mergeCell ref="AV4:BM4"/>
    <mergeCell ref="AO5:AP6"/>
    <mergeCell ref="AU5:BC5"/>
    <mergeCell ref="BD5:BM5"/>
    <mergeCell ref="AT6:BC6"/>
    <mergeCell ref="AO3:AU3"/>
    <mergeCell ref="AV3:BA3"/>
    <mergeCell ref="BB3:BG3"/>
    <mergeCell ref="BH3:BM3"/>
    <mergeCell ref="AO4:AU4"/>
    <mergeCell ref="A1:O1"/>
    <mergeCell ref="AU10:AX12"/>
    <mergeCell ref="BJ10:BM12"/>
    <mergeCell ref="B8:M9"/>
    <mergeCell ref="N9:Z9"/>
    <mergeCell ref="AA9:AM9"/>
    <mergeCell ref="AN9:AZ9"/>
    <mergeCell ref="BA9:BM9"/>
    <mergeCell ref="T12:Y12"/>
    <mergeCell ref="K14:S16"/>
    <mergeCell ref="T10:AT10"/>
    <mergeCell ref="T11:AT11"/>
    <mergeCell ref="AO12:AT12"/>
    <mergeCell ref="AO13:AR13"/>
    <mergeCell ref="AS13:AT13"/>
    <mergeCell ref="AO14:AR16"/>
    <mergeCell ref="T13:W13"/>
    <mergeCell ref="X13:Y13"/>
    <mergeCell ref="AC13:AF13"/>
    <mergeCell ref="AG13:AH13"/>
    <mergeCell ref="AI12:AN12"/>
    <mergeCell ref="BF12:BI12"/>
    <mergeCell ref="B10:J10"/>
    <mergeCell ref="AY10:BI11"/>
    <mergeCell ref="AY12:BE12"/>
    <mergeCell ref="Z12:AH12"/>
    <mergeCell ref="K10:S12"/>
    <mergeCell ref="E13:G13"/>
    <mergeCell ref="B11:G12"/>
    <mergeCell ref="H11:J12"/>
    <mergeCell ref="T14:W16"/>
    <mergeCell ref="X14:Y16"/>
    <mergeCell ref="AI13:AL13"/>
    <mergeCell ref="CE1:CR1"/>
    <mergeCell ref="BQ2:BT6"/>
    <mergeCell ref="BU2:BV6"/>
    <mergeCell ref="BW2:DA6"/>
    <mergeCell ref="DB2:DC6"/>
    <mergeCell ref="DD2:DJ2"/>
    <mergeCell ref="DK2:EB2"/>
    <mergeCell ref="DD4:DJ4"/>
    <mergeCell ref="DK4:EB4"/>
    <mergeCell ref="DD5:DE6"/>
    <mergeCell ref="DJ5:DR5"/>
    <mergeCell ref="DS5:EB5"/>
    <mergeCell ref="DI6:DR6"/>
    <mergeCell ref="DS6:EB6"/>
    <mergeCell ref="BQ7:CB7"/>
    <mergeCell ref="CC7:CO7"/>
    <mergeCell ref="CP7:DB7"/>
    <mergeCell ref="DC7:DO7"/>
    <mergeCell ref="DP7:EB7"/>
    <mergeCell ref="DD3:EB3"/>
    <mergeCell ref="BQ13:BS13"/>
    <mergeCell ref="BT13:BV13"/>
    <mergeCell ref="BW13:BY13"/>
    <mergeCell ref="CI13:CL13"/>
    <mergeCell ref="CM13:CN13"/>
    <mergeCell ref="CR13:CU13"/>
    <mergeCell ref="CV13:CW13"/>
    <mergeCell ref="CX13:DA13"/>
    <mergeCell ref="DB13:DC13"/>
    <mergeCell ref="BQ8:CB9"/>
    <mergeCell ref="CC9:CO9"/>
    <mergeCell ref="CP9:DB9"/>
    <mergeCell ref="DC9:DO9"/>
    <mergeCell ref="DP9:EB9"/>
    <mergeCell ref="BQ10:BY10"/>
    <mergeCell ref="BZ10:CH12"/>
    <mergeCell ref="CI10:DI10"/>
    <mergeCell ref="DJ10:DM12"/>
    <mergeCell ref="DN10:DX11"/>
    <mergeCell ref="DY10:EB12"/>
    <mergeCell ref="BQ11:BV12"/>
    <mergeCell ref="BW11:BY12"/>
    <mergeCell ref="CI11:DI11"/>
    <mergeCell ref="CI12:CN12"/>
    <mergeCell ref="CO12:CW12"/>
    <mergeCell ref="CX12:DC12"/>
    <mergeCell ref="DD12:DI12"/>
    <mergeCell ref="DN12:DT12"/>
    <mergeCell ref="DU12:DX12"/>
    <mergeCell ref="BQ17:CB17"/>
    <mergeCell ref="CC17:CO17"/>
    <mergeCell ref="CP17:DB17"/>
    <mergeCell ref="DC17:DO17"/>
    <mergeCell ref="DP17:EB17"/>
    <mergeCell ref="BQ19:CB20"/>
    <mergeCell ref="CC19:CO20"/>
    <mergeCell ref="CP19:DB20"/>
    <mergeCell ref="DC19:DO20"/>
    <mergeCell ref="DP19:EB20"/>
    <mergeCell ref="DD13:DG13"/>
    <mergeCell ref="DH13:DI13"/>
    <mergeCell ref="DJ13:DM13"/>
    <mergeCell ref="DN13:DP13"/>
    <mergeCell ref="DQ13:DT13"/>
    <mergeCell ref="DU13:DX13"/>
    <mergeCell ref="DY13:EB13"/>
    <mergeCell ref="BQ14:BS16"/>
    <mergeCell ref="BT14:BV16"/>
    <mergeCell ref="BW14:BY16"/>
    <mergeCell ref="BZ14:CH16"/>
    <mergeCell ref="CI14:CL16"/>
    <mergeCell ref="CM14:CN16"/>
    <mergeCell ref="CO14:CQ16"/>
    <mergeCell ref="CR14:CU16"/>
    <mergeCell ref="CX14:DA16"/>
    <mergeCell ref="DD14:DG16"/>
    <mergeCell ref="DJ14:DM16"/>
    <mergeCell ref="DN14:DP16"/>
    <mergeCell ref="DQ14:DT16"/>
    <mergeCell ref="DU14:DX16"/>
    <mergeCell ref="DY14:EB16"/>
    <mergeCell ref="CX27:DD27"/>
    <mergeCell ref="DJ27:DP27"/>
    <mergeCell ref="BQ21:BT21"/>
    <mergeCell ref="BV21:CF21"/>
    <mergeCell ref="CH21:CI21"/>
    <mergeCell ref="CJ21:CQ21"/>
    <mergeCell ref="CR21:CW21"/>
    <mergeCell ref="CY21:CZ21"/>
    <mergeCell ref="DA21:DH21"/>
    <mergeCell ref="DI21:DN21"/>
    <mergeCell ref="BQ22:BT25"/>
    <mergeCell ref="BU22:CK22"/>
    <mergeCell ref="CL22:CP22"/>
    <mergeCell ref="CQ22:CR22"/>
    <mergeCell ref="CS22:CT22"/>
    <mergeCell ref="CU22:CZ22"/>
    <mergeCell ref="DA22:DE22"/>
    <mergeCell ref="DF22:DG22"/>
    <mergeCell ref="DI22:DU22"/>
    <mergeCell ref="BU23:EB25"/>
    <mergeCell ref="DV27:EB27"/>
    <mergeCell ref="BQ26:BT27"/>
    <mergeCell ref="BU26:BY27"/>
    <mergeCell ref="CG26:CK27"/>
    <mergeCell ref="CS26:CW27"/>
    <mergeCell ref="DE26:DI27"/>
    <mergeCell ref="DQ26:DU27"/>
    <mergeCell ref="BZ27:CF27"/>
    <mergeCell ref="CL27:CR27"/>
    <mergeCell ref="BQ28:BT31"/>
    <mergeCell ref="BU28:BY29"/>
    <mergeCell ref="BZ28:CF29"/>
    <mergeCell ref="CG28:CK29"/>
    <mergeCell ref="CL28:CP28"/>
    <mergeCell ref="CQ28:CT28"/>
    <mergeCell ref="CU28:CX28"/>
    <mergeCell ref="CY28:DD29"/>
    <mergeCell ref="DE28:DJ29"/>
    <mergeCell ref="DK28:DP29"/>
    <mergeCell ref="DQ28:EB28"/>
    <mergeCell ref="CL29:CP29"/>
    <mergeCell ref="CQ29:CT29"/>
    <mergeCell ref="CU29:CX29"/>
    <mergeCell ref="DQ29:EB29"/>
    <mergeCell ref="BU30:BY31"/>
    <mergeCell ref="CG30:CK31"/>
    <mergeCell ref="CL30:CP30"/>
    <mergeCell ref="CQ30:CT30"/>
    <mergeCell ref="CU30:CX30"/>
    <mergeCell ref="CY30:DD31"/>
    <mergeCell ref="DE30:DJ31"/>
    <mergeCell ref="DK30:DP31"/>
    <mergeCell ref="DQ30:EB30"/>
    <mergeCell ref="BZ31:CF31"/>
    <mergeCell ref="CL31:CP31"/>
    <mergeCell ref="CQ31:CT31"/>
    <mergeCell ref="CU31:CX31"/>
    <mergeCell ref="DQ31:EB31"/>
    <mergeCell ref="BQ32:BS35"/>
    <mergeCell ref="BT32:BX32"/>
    <mergeCell ref="BY32:CM32"/>
    <mergeCell ref="CN32:CO34"/>
    <mergeCell ref="CP32:CR34"/>
    <mergeCell ref="CS32:CX35"/>
    <mergeCell ref="CY32:DD32"/>
    <mergeCell ref="DE32:DJ33"/>
    <mergeCell ref="DK32:DP32"/>
    <mergeCell ref="DQ32:DV33"/>
    <mergeCell ref="DW32:EB32"/>
    <mergeCell ref="BT33:BX34"/>
    <mergeCell ref="BY33:CM34"/>
    <mergeCell ref="CY33:DD35"/>
    <mergeCell ref="DK33:DP33"/>
    <mergeCell ref="DW33:EB33"/>
    <mergeCell ref="DE34:DJ35"/>
    <mergeCell ref="DK34:DP34"/>
    <mergeCell ref="DQ34:DV35"/>
    <mergeCell ref="DW34:EB34"/>
    <mergeCell ref="DK35:DP35"/>
    <mergeCell ref="DW35:EB35"/>
    <mergeCell ref="BT35:CR35"/>
    <mergeCell ref="BS36:BS38"/>
    <mergeCell ref="BT36:BX36"/>
    <mergeCell ref="BY36:CM36"/>
    <mergeCell ref="CN36:CO37"/>
    <mergeCell ref="CP36:CR37"/>
    <mergeCell ref="CS36:CT47"/>
    <mergeCell ref="CU36:CU38"/>
    <mergeCell ref="CV36:CZ36"/>
    <mergeCell ref="DA36:DO36"/>
    <mergeCell ref="DP36:DQ37"/>
    <mergeCell ref="DR36:DT37"/>
    <mergeCell ref="BT37:BX37"/>
    <mergeCell ref="BY37:CM37"/>
    <mergeCell ref="CV37:CZ37"/>
    <mergeCell ref="BS39:BS41"/>
    <mergeCell ref="BT39:BX39"/>
    <mergeCell ref="BY39:CM39"/>
    <mergeCell ref="CN39:CO40"/>
    <mergeCell ref="CP39:CR40"/>
    <mergeCell ref="CU39:CU41"/>
    <mergeCell ref="CV39:CZ39"/>
    <mergeCell ref="DA39:DO39"/>
    <mergeCell ref="DP39:DQ40"/>
    <mergeCell ref="DR39:DT40"/>
    <mergeCell ref="BT40:BX40"/>
    <mergeCell ref="BY40:CM40"/>
    <mergeCell ref="CV40:CZ40"/>
    <mergeCell ref="DA40:DO40"/>
    <mergeCell ref="DA37:DO37"/>
    <mergeCell ref="CV38:CZ38"/>
    <mergeCell ref="DA38:DT38"/>
    <mergeCell ref="DA44:DT44"/>
    <mergeCell ref="BS45:BS47"/>
    <mergeCell ref="BT45:BX45"/>
    <mergeCell ref="BY45:CM45"/>
    <mergeCell ref="CN45:CO46"/>
    <mergeCell ref="CP45:CR46"/>
    <mergeCell ref="CU45:CU47"/>
    <mergeCell ref="CV45:CZ45"/>
    <mergeCell ref="DA45:DO45"/>
    <mergeCell ref="DP45:DQ46"/>
    <mergeCell ref="DR45:DT46"/>
    <mergeCell ref="BT46:BX46"/>
    <mergeCell ref="BY46:CM46"/>
    <mergeCell ref="CV46:CZ46"/>
    <mergeCell ref="DA46:DO46"/>
    <mergeCell ref="CV41:CZ41"/>
    <mergeCell ref="DA41:DT41"/>
    <mergeCell ref="BS42:BS44"/>
    <mergeCell ref="BT42:BX42"/>
    <mergeCell ref="BY42:CM42"/>
    <mergeCell ref="CN42:CO43"/>
    <mergeCell ref="CP42:CR43"/>
    <mergeCell ref="CU42:CU44"/>
    <mergeCell ref="CV42:CZ42"/>
    <mergeCell ref="DA42:DO42"/>
    <mergeCell ref="DP42:DQ43"/>
    <mergeCell ref="DR42:DT43"/>
    <mergeCell ref="BT43:BX43"/>
    <mergeCell ref="BY43:CM43"/>
    <mergeCell ref="CV43:CZ43"/>
    <mergeCell ref="DA43:DO43"/>
    <mergeCell ref="BT41:CR41"/>
    <mergeCell ref="DW52:DY53"/>
    <mergeCell ref="DZ52:EB53"/>
    <mergeCell ref="CV53:CX53"/>
    <mergeCell ref="CY53:DA53"/>
    <mergeCell ref="DB53:DD53"/>
    <mergeCell ref="CV47:CZ47"/>
    <mergeCell ref="DA47:DT47"/>
    <mergeCell ref="BQ48:BS51"/>
    <mergeCell ref="BT48:BV51"/>
    <mergeCell ref="BW48:BY51"/>
    <mergeCell ref="BZ48:CB51"/>
    <mergeCell ref="CC48:CE51"/>
    <mergeCell ref="CF48:CK48"/>
    <mergeCell ref="CL48:CN51"/>
    <mergeCell ref="CO48:CQ51"/>
    <mergeCell ref="CR48:CT51"/>
    <mergeCell ref="CU48:CU53"/>
    <mergeCell ref="CV48:DJ49"/>
    <mergeCell ref="DK48:EB49"/>
    <mergeCell ref="CF49:CH51"/>
    <mergeCell ref="CI49:CK51"/>
    <mergeCell ref="CV50:CX51"/>
    <mergeCell ref="CY50:DA51"/>
    <mergeCell ref="DB50:DD51"/>
    <mergeCell ref="DE50:DG51"/>
    <mergeCell ref="DH50:DJ51"/>
    <mergeCell ref="DK50:DS51"/>
    <mergeCell ref="DT50:DV51"/>
    <mergeCell ref="DU36:EB47"/>
    <mergeCell ref="DE53:DG53"/>
    <mergeCell ref="DH53:DJ53"/>
    <mergeCell ref="CV44:CZ44"/>
    <mergeCell ref="CY63:CZ63"/>
    <mergeCell ref="DA63:DH63"/>
    <mergeCell ref="BQ54:BS56"/>
    <mergeCell ref="BT54:BZ54"/>
    <mergeCell ref="CA54:CB54"/>
    <mergeCell ref="CC54:CJ54"/>
    <mergeCell ref="CK54:CR54"/>
    <mergeCell ref="CS54:CZ54"/>
    <mergeCell ref="BT55:BZ55"/>
    <mergeCell ref="CA55:EB55"/>
    <mergeCell ref="BT56:BZ56"/>
    <mergeCell ref="CA56:DJ56"/>
    <mergeCell ref="DK56:DM56"/>
    <mergeCell ref="DW50:DY51"/>
    <mergeCell ref="DZ50:EB51"/>
    <mergeCell ref="BQ52:BS53"/>
    <mergeCell ref="BT52:BV53"/>
    <mergeCell ref="BW52:BY53"/>
    <mergeCell ref="BZ52:CB53"/>
    <mergeCell ref="CC52:CE53"/>
    <mergeCell ref="CF52:CH53"/>
    <mergeCell ref="CI52:CK53"/>
    <mergeCell ref="CL52:CN53"/>
    <mergeCell ref="CO52:CQ53"/>
    <mergeCell ref="CR52:CT53"/>
    <mergeCell ref="CV52:CX52"/>
    <mergeCell ref="CY52:DA52"/>
    <mergeCell ref="DB52:DD52"/>
    <mergeCell ref="DE52:DG52"/>
    <mergeCell ref="DH52:DJ52"/>
    <mergeCell ref="DK52:DS53"/>
    <mergeCell ref="DT52:DV53"/>
    <mergeCell ref="DW65:EB65"/>
    <mergeCell ref="DD66:DJ66"/>
    <mergeCell ref="DK66:EB66"/>
    <mergeCell ref="DD67:DE68"/>
    <mergeCell ref="DJ67:DR67"/>
    <mergeCell ref="DS67:EB67"/>
    <mergeCell ref="DI68:DR68"/>
    <mergeCell ref="DS68:EB68"/>
    <mergeCell ref="BQ58:BX58"/>
    <mergeCell ref="BY58:BZ58"/>
    <mergeCell ref="CO58:CP58"/>
    <mergeCell ref="DZ58:EB58"/>
    <mergeCell ref="BQ62:CZ62"/>
    <mergeCell ref="DA62:DH62"/>
    <mergeCell ref="DT62:EB62"/>
    <mergeCell ref="BQ63:BR63"/>
    <mergeCell ref="BS63:BT63"/>
    <mergeCell ref="BU63:BV63"/>
    <mergeCell ref="BW63:BX63"/>
    <mergeCell ref="BY63:BZ63"/>
    <mergeCell ref="CA63:CB63"/>
    <mergeCell ref="CC63:CD63"/>
    <mergeCell ref="CE63:CF63"/>
    <mergeCell ref="CG63:CH63"/>
    <mergeCell ref="CI63:CJ63"/>
    <mergeCell ref="CK63:CL63"/>
    <mergeCell ref="CM63:CN63"/>
    <mergeCell ref="CO63:CP63"/>
    <mergeCell ref="CQ63:CR63"/>
    <mergeCell ref="CS63:CT63"/>
    <mergeCell ref="CU63:CV63"/>
    <mergeCell ref="CW63:CX63"/>
    <mergeCell ref="CP81:DB82"/>
    <mergeCell ref="DC81:DO82"/>
    <mergeCell ref="DP81:EB82"/>
    <mergeCell ref="DQ75:DT75"/>
    <mergeCell ref="DU75:DX75"/>
    <mergeCell ref="DY75:EB75"/>
    <mergeCell ref="DQ76:DT78"/>
    <mergeCell ref="DU76:DX78"/>
    <mergeCell ref="DY76:EB78"/>
    <mergeCell ref="BQ75:BS75"/>
    <mergeCell ref="BT75:BV75"/>
    <mergeCell ref="BW75:BY75"/>
    <mergeCell ref="CI75:CL75"/>
    <mergeCell ref="CM75:CN75"/>
    <mergeCell ref="CR75:CU75"/>
    <mergeCell ref="CV75:CW75"/>
    <mergeCell ref="CX75:DA75"/>
    <mergeCell ref="DB75:DC75"/>
    <mergeCell ref="DD75:DG75"/>
    <mergeCell ref="DH75:DI75"/>
    <mergeCell ref="DJ75:DM75"/>
    <mergeCell ref="DN75:DP75"/>
    <mergeCell ref="BQ76:BS78"/>
    <mergeCell ref="BT76:BV78"/>
    <mergeCell ref="BW76:BY78"/>
    <mergeCell ref="CX89:DD89"/>
    <mergeCell ref="DJ89:DP89"/>
    <mergeCell ref="BQ83:BT83"/>
    <mergeCell ref="BV83:CF83"/>
    <mergeCell ref="CH83:CI83"/>
    <mergeCell ref="CJ83:CQ83"/>
    <mergeCell ref="CR83:CW83"/>
    <mergeCell ref="CY83:CZ83"/>
    <mergeCell ref="DA83:DH83"/>
    <mergeCell ref="DI83:DN83"/>
    <mergeCell ref="BQ84:BT87"/>
    <mergeCell ref="BU84:CK84"/>
    <mergeCell ref="CL84:CP84"/>
    <mergeCell ref="CQ84:CR84"/>
    <mergeCell ref="CS84:CT84"/>
    <mergeCell ref="CU84:CZ84"/>
    <mergeCell ref="DA84:DE84"/>
    <mergeCell ref="DF84:DG84"/>
    <mergeCell ref="DI84:DU84"/>
    <mergeCell ref="BU85:EB87"/>
    <mergeCell ref="DV89:EB89"/>
    <mergeCell ref="BQ88:BT89"/>
    <mergeCell ref="BU88:BY89"/>
    <mergeCell ref="CG88:CK89"/>
    <mergeCell ref="CS88:CW89"/>
    <mergeCell ref="DE88:DI89"/>
    <mergeCell ref="DQ88:DU89"/>
    <mergeCell ref="BZ89:CF89"/>
    <mergeCell ref="CL89:CR89"/>
    <mergeCell ref="BQ90:BT93"/>
    <mergeCell ref="BU90:BY91"/>
    <mergeCell ref="BZ90:CF91"/>
    <mergeCell ref="CG90:CK91"/>
    <mergeCell ref="CL90:CP90"/>
    <mergeCell ref="CQ90:CT90"/>
    <mergeCell ref="CU90:CX90"/>
    <mergeCell ref="CY90:DD91"/>
    <mergeCell ref="DE90:DJ91"/>
    <mergeCell ref="DK90:DP91"/>
    <mergeCell ref="DQ90:EB90"/>
    <mergeCell ref="CL91:CP91"/>
    <mergeCell ref="CQ91:CT91"/>
    <mergeCell ref="CU91:CX91"/>
    <mergeCell ref="DQ91:EB91"/>
    <mergeCell ref="BU92:BY93"/>
    <mergeCell ref="CG92:CK93"/>
    <mergeCell ref="CL92:CP92"/>
    <mergeCell ref="CQ92:CT92"/>
    <mergeCell ref="CU92:CX92"/>
    <mergeCell ref="CY92:DD93"/>
    <mergeCell ref="DE92:DJ93"/>
    <mergeCell ref="DK92:DP93"/>
    <mergeCell ref="DQ92:EB92"/>
    <mergeCell ref="BZ93:CF93"/>
    <mergeCell ref="CL93:CP93"/>
    <mergeCell ref="CQ93:CT93"/>
    <mergeCell ref="CU93:CX93"/>
    <mergeCell ref="DQ93:EB93"/>
    <mergeCell ref="BQ94:BS97"/>
    <mergeCell ref="BT94:BX94"/>
    <mergeCell ref="BY94:CM94"/>
    <mergeCell ref="CN94:CO96"/>
    <mergeCell ref="CP94:CR96"/>
    <mergeCell ref="CS94:CX97"/>
    <mergeCell ref="CY94:DD94"/>
    <mergeCell ref="DE94:DJ95"/>
    <mergeCell ref="DK94:DP94"/>
    <mergeCell ref="DQ94:DV95"/>
    <mergeCell ref="DW94:EB94"/>
    <mergeCell ref="BT95:BX96"/>
    <mergeCell ref="BY95:CM96"/>
    <mergeCell ref="CY95:DD97"/>
    <mergeCell ref="DK95:DP95"/>
    <mergeCell ref="DW95:EB95"/>
    <mergeCell ref="DE96:DJ97"/>
    <mergeCell ref="DK96:DP96"/>
    <mergeCell ref="DQ96:DV97"/>
    <mergeCell ref="DW96:EB96"/>
    <mergeCell ref="BT97:BX97"/>
    <mergeCell ref="BY97:CE97"/>
    <mergeCell ref="CF97:CK97"/>
    <mergeCell ref="CL97:CR97"/>
    <mergeCell ref="DK97:DP97"/>
    <mergeCell ref="DW97:EB97"/>
    <mergeCell ref="BQ98:BR109"/>
    <mergeCell ref="BS98:BS100"/>
    <mergeCell ref="BT98:BX98"/>
    <mergeCell ref="BY98:CM98"/>
    <mergeCell ref="CN98:CO99"/>
    <mergeCell ref="CP98:CR99"/>
    <mergeCell ref="CS98:CT109"/>
    <mergeCell ref="CU98:CU100"/>
    <mergeCell ref="CV98:CZ98"/>
    <mergeCell ref="DA98:DO98"/>
    <mergeCell ref="DP98:DQ99"/>
    <mergeCell ref="DR98:DT99"/>
    <mergeCell ref="DU98:EB99"/>
    <mergeCell ref="BT99:BX99"/>
    <mergeCell ref="BY99:CM99"/>
    <mergeCell ref="CV99:CZ99"/>
    <mergeCell ref="DU100:DW100"/>
    <mergeCell ref="BS101:BS103"/>
    <mergeCell ref="BT101:BX101"/>
    <mergeCell ref="BY101:CM101"/>
    <mergeCell ref="CN101:CO102"/>
    <mergeCell ref="CP101:CR102"/>
    <mergeCell ref="CU101:CU103"/>
    <mergeCell ref="CV101:CZ101"/>
    <mergeCell ref="DA101:DO101"/>
    <mergeCell ref="DP101:DQ102"/>
    <mergeCell ref="DR101:DT102"/>
    <mergeCell ref="DV101:DW101"/>
    <mergeCell ref="DA99:DO99"/>
    <mergeCell ref="BT100:BX100"/>
    <mergeCell ref="BY100:CE100"/>
    <mergeCell ref="CF100:CK100"/>
    <mergeCell ref="CL100:CR100"/>
    <mergeCell ref="CV100:CZ100"/>
    <mergeCell ref="DA100:DG100"/>
    <mergeCell ref="DH100:DM100"/>
    <mergeCell ref="DN100:DT100"/>
    <mergeCell ref="DX101:DY101"/>
    <mergeCell ref="DZ101:EA101"/>
    <mergeCell ref="BT102:BX102"/>
    <mergeCell ref="BY102:CM102"/>
    <mergeCell ref="CV102:CZ102"/>
    <mergeCell ref="DA102:DO102"/>
    <mergeCell ref="DU102:DW102"/>
    <mergeCell ref="BT103:BX103"/>
    <mergeCell ref="BY103:CE103"/>
    <mergeCell ref="CF103:CK103"/>
    <mergeCell ref="CL103:CR103"/>
    <mergeCell ref="CV103:CZ103"/>
    <mergeCell ref="DA103:DG103"/>
    <mergeCell ref="DH103:DM103"/>
    <mergeCell ref="DN103:DT103"/>
    <mergeCell ref="DV103:DW103"/>
    <mergeCell ref="DX103:DY103"/>
    <mergeCell ref="DZ103:EA103"/>
    <mergeCell ref="DR104:DT105"/>
    <mergeCell ref="BT105:BX105"/>
    <mergeCell ref="BY105:CM105"/>
    <mergeCell ref="CV105:CZ105"/>
    <mergeCell ref="DA105:DO105"/>
    <mergeCell ref="DU105:EB105"/>
    <mergeCell ref="BT106:BX106"/>
    <mergeCell ref="BY106:CE106"/>
    <mergeCell ref="CF106:CK106"/>
    <mergeCell ref="CL106:CR106"/>
    <mergeCell ref="CV106:CZ106"/>
    <mergeCell ref="DA106:DG106"/>
    <mergeCell ref="DH106:DM106"/>
    <mergeCell ref="DN106:DT106"/>
    <mergeCell ref="BS104:BS106"/>
    <mergeCell ref="BT104:BX104"/>
    <mergeCell ref="BY104:CM104"/>
    <mergeCell ref="CN104:CO105"/>
    <mergeCell ref="CP104:CR105"/>
    <mergeCell ref="CU104:CU106"/>
    <mergeCell ref="CV104:CZ104"/>
    <mergeCell ref="DA104:DO104"/>
    <mergeCell ref="DP104:DQ105"/>
    <mergeCell ref="BT108:BX108"/>
    <mergeCell ref="BY108:CM108"/>
    <mergeCell ref="CV108:CZ108"/>
    <mergeCell ref="DA108:DO108"/>
    <mergeCell ref="BT109:BX109"/>
    <mergeCell ref="BY109:CE109"/>
    <mergeCell ref="CF109:CK109"/>
    <mergeCell ref="CL109:CR109"/>
    <mergeCell ref="CV109:CZ109"/>
    <mergeCell ref="DA109:DG109"/>
    <mergeCell ref="DH109:DM109"/>
    <mergeCell ref="DN109:DT109"/>
    <mergeCell ref="BS107:BS109"/>
    <mergeCell ref="BT107:BX107"/>
    <mergeCell ref="BY107:CM107"/>
    <mergeCell ref="CN107:CO108"/>
    <mergeCell ref="CP107:CR108"/>
    <mergeCell ref="CU107:CU109"/>
    <mergeCell ref="CV107:CZ107"/>
    <mergeCell ref="DA107:DO107"/>
    <mergeCell ref="DP107:DQ108"/>
    <mergeCell ref="DR107:DT108"/>
    <mergeCell ref="CR114:CT115"/>
    <mergeCell ref="CV114:CX114"/>
    <mergeCell ref="CY114:DA114"/>
    <mergeCell ref="DB114:DD114"/>
    <mergeCell ref="DE114:DG114"/>
    <mergeCell ref="DH114:DJ114"/>
    <mergeCell ref="DK114:DS115"/>
    <mergeCell ref="DT114:DV115"/>
    <mergeCell ref="DW114:DY115"/>
    <mergeCell ref="DZ114:EB115"/>
    <mergeCell ref="CV115:CX115"/>
    <mergeCell ref="CY115:DA115"/>
    <mergeCell ref="DB115:DD115"/>
    <mergeCell ref="DE115:DG115"/>
    <mergeCell ref="DH115:DJ115"/>
    <mergeCell ref="BQ110:BS113"/>
    <mergeCell ref="BT110:BV113"/>
    <mergeCell ref="BW110:BY113"/>
    <mergeCell ref="BZ110:CB113"/>
    <mergeCell ref="CC110:CE113"/>
    <mergeCell ref="CF110:CK110"/>
    <mergeCell ref="CL110:CN113"/>
    <mergeCell ref="CO110:CQ113"/>
    <mergeCell ref="CR110:CT113"/>
    <mergeCell ref="DB112:DD113"/>
    <mergeCell ref="DH112:DJ113"/>
    <mergeCell ref="BQ116:BR118"/>
    <mergeCell ref="BS116:BY116"/>
    <mergeCell ref="BZ116:CA116"/>
    <mergeCell ref="CB116:CI116"/>
    <mergeCell ref="CJ116:CQ116"/>
    <mergeCell ref="CR116:CY116"/>
    <mergeCell ref="BS117:BY117"/>
    <mergeCell ref="BZ117:EB117"/>
    <mergeCell ref="BS118:BY118"/>
    <mergeCell ref="BZ118:DJ118"/>
    <mergeCell ref="DK118:DM118"/>
    <mergeCell ref="BQ114:BS115"/>
    <mergeCell ref="BT114:BV115"/>
    <mergeCell ref="BW114:BY115"/>
    <mergeCell ref="BZ114:CB115"/>
    <mergeCell ref="CC114:CE115"/>
    <mergeCell ref="CF114:CH115"/>
    <mergeCell ref="CI114:CK115"/>
    <mergeCell ref="CL114:CN115"/>
    <mergeCell ref="CO114:CQ115"/>
    <mergeCell ref="CU110:CU115"/>
    <mergeCell ref="CV110:DJ111"/>
    <mergeCell ref="DK110:EB111"/>
    <mergeCell ref="CF111:CH113"/>
    <mergeCell ref="CI111:CK113"/>
    <mergeCell ref="CV112:CX113"/>
    <mergeCell ref="CY112:DA113"/>
    <mergeCell ref="DE112:DG113"/>
    <mergeCell ref="DK112:DS113"/>
    <mergeCell ref="DT112:DV113"/>
    <mergeCell ref="DW112:DY113"/>
    <mergeCell ref="DZ112:EB113"/>
    <mergeCell ref="B79:M79"/>
    <mergeCell ref="N79:Z79"/>
    <mergeCell ref="AA79:AM79"/>
    <mergeCell ref="AN79:AZ79"/>
    <mergeCell ref="BA79:BM79"/>
    <mergeCell ref="B81:M82"/>
    <mergeCell ref="N81:Z82"/>
    <mergeCell ref="AA81:AM82"/>
    <mergeCell ref="AN81:AZ82"/>
    <mergeCell ref="BA81:BM82"/>
    <mergeCell ref="BP1:CD1"/>
    <mergeCell ref="B72:J72"/>
    <mergeCell ref="K72:S74"/>
    <mergeCell ref="T72:AT72"/>
    <mergeCell ref="AU72:AX74"/>
    <mergeCell ref="AY72:BI73"/>
    <mergeCell ref="B73:G74"/>
    <mergeCell ref="H73:J74"/>
    <mergeCell ref="T73:AT73"/>
    <mergeCell ref="T74:Y74"/>
    <mergeCell ref="Z74:AH74"/>
    <mergeCell ref="AI74:AN74"/>
    <mergeCell ref="AO74:AT74"/>
    <mergeCell ref="AY74:BE74"/>
    <mergeCell ref="BQ72:BY72"/>
    <mergeCell ref="BZ72:CH74"/>
    <mergeCell ref="BQ73:BV74"/>
    <mergeCell ref="BW73:BY74"/>
    <mergeCell ref="BQ81:CB82"/>
    <mergeCell ref="CC81:CO82"/>
    <mergeCell ref="BT44:CR44"/>
    <mergeCell ref="BQ36:BR47"/>
    <mergeCell ref="DN72:DX73"/>
    <mergeCell ref="CI73:DI73"/>
    <mergeCell ref="CI74:CN74"/>
    <mergeCell ref="CO74:CW74"/>
    <mergeCell ref="CX74:DC74"/>
    <mergeCell ref="DD74:DI74"/>
    <mergeCell ref="DN74:DT74"/>
    <mergeCell ref="BQ69:CB69"/>
    <mergeCell ref="CC69:CO69"/>
    <mergeCell ref="CP69:DB69"/>
    <mergeCell ref="DC69:DO69"/>
    <mergeCell ref="DP69:EB69"/>
    <mergeCell ref="CC71:CO71"/>
    <mergeCell ref="BQ70:CB71"/>
    <mergeCell ref="CP71:DB71"/>
    <mergeCell ref="DC71:DO71"/>
    <mergeCell ref="DP71:EB71"/>
    <mergeCell ref="DY72:EB74"/>
    <mergeCell ref="DU74:DX74"/>
    <mergeCell ref="O18:Y18"/>
    <mergeCell ref="BT38:CR38"/>
    <mergeCell ref="CD18:CN18"/>
    <mergeCell ref="O80:Y80"/>
    <mergeCell ref="CD80:CN80"/>
    <mergeCell ref="BZ76:CH78"/>
    <mergeCell ref="CI76:CL78"/>
    <mergeCell ref="CM76:CN78"/>
    <mergeCell ref="CO76:CQ78"/>
    <mergeCell ref="CR76:CU78"/>
    <mergeCell ref="CX76:DA78"/>
    <mergeCell ref="DD76:DG78"/>
    <mergeCell ref="DJ76:DM78"/>
    <mergeCell ref="DN76:DP78"/>
    <mergeCell ref="AY76:BA78"/>
    <mergeCell ref="BT47:CR47"/>
    <mergeCell ref="BQ79:CB79"/>
    <mergeCell ref="CC79:CO79"/>
    <mergeCell ref="CP79:DB79"/>
    <mergeCell ref="DC79:DO79"/>
    <mergeCell ref="DP79:EB79"/>
    <mergeCell ref="BQ64:BT68"/>
    <mergeCell ref="BU64:BV68"/>
    <mergeCell ref="BW64:DA68"/>
    <mergeCell ref="DB64:DC68"/>
    <mergeCell ref="DD64:DJ64"/>
    <mergeCell ref="DK64:EB64"/>
    <mergeCell ref="DD65:DJ65"/>
    <mergeCell ref="DK65:DP65"/>
    <mergeCell ref="DQ65:DV65"/>
    <mergeCell ref="CI72:DI72"/>
    <mergeCell ref="DJ72:DM74"/>
  </mergeCells>
  <phoneticPr fontId="1"/>
  <pageMargins left="0.27559055118110237" right="0.27559055118110237" top="0.15748031496062992" bottom="0.15748031496062992" header="0.15748031496062992" footer="0.15748031496062992"/>
  <pageSetup paperSize="9" scale="45" fitToHeight="0" orientation="landscape" r:id="rId1"/>
  <rowBreaks count="1" manualBreakCount="1">
    <brk id="60"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
  <dimension ref="A1:S31"/>
  <sheetViews>
    <sheetView zoomScaleNormal="100" workbookViewId="0">
      <selection activeCell="Q21" sqref="Q21"/>
    </sheetView>
  </sheetViews>
  <sheetFormatPr defaultRowHeight="13.5"/>
  <cols>
    <col min="1" max="1" width="3" customWidth="1"/>
    <col min="2" max="2" width="2.375" customWidth="1"/>
    <col min="8" max="9" width="3.375" customWidth="1"/>
    <col min="11" max="11" width="9.625" customWidth="1"/>
    <col min="12" max="12" width="4.375" style="1" customWidth="1"/>
    <col min="13" max="13" width="5" customWidth="1"/>
    <col min="15" max="15" width="16.25" customWidth="1"/>
    <col min="16" max="16" width="14.75" customWidth="1"/>
    <col min="18" max="18" width="8" customWidth="1"/>
    <col min="19" max="19" width="12.875" customWidth="1"/>
    <col min="257" max="257" width="3" customWidth="1"/>
    <col min="258" max="258" width="2.375" customWidth="1"/>
    <col min="264" max="265" width="3.375" customWidth="1"/>
    <col min="267" max="267" width="9.625" customWidth="1"/>
    <col min="268" max="268" width="4.375" customWidth="1"/>
    <col min="269" max="269" width="5" customWidth="1"/>
    <col min="513" max="513" width="3" customWidth="1"/>
    <col min="514" max="514" width="2.375" customWidth="1"/>
    <col min="520" max="521" width="3.375" customWidth="1"/>
    <col min="523" max="523" width="9.625" customWidth="1"/>
    <col min="524" max="524" width="4.375" customWidth="1"/>
    <col min="525" max="525" width="5" customWidth="1"/>
    <col min="769" max="769" width="3" customWidth="1"/>
    <col min="770" max="770" width="2.375" customWidth="1"/>
    <col min="776" max="777" width="3.375" customWidth="1"/>
    <col min="779" max="779" width="9.625" customWidth="1"/>
    <col min="780" max="780" width="4.375" customWidth="1"/>
    <col min="781" max="781" width="5" customWidth="1"/>
    <col min="1025" max="1025" width="3" customWidth="1"/>
    <col min="1026" max="1026" width="2.375" customWidth="1"/>
    <col min="1032" max="1033" width="3.375" customWidth="1"/>
    <col min="1035" max="1035" width="9.625" customWidth="1"/>
    <col min="1036" max="1036" width="4.375" customWidth="1"/>
    <col min="1037" max="1037" width="5" customWidth="1"/>
    <col min="1281" max="1281" width="3" customWidth="1"/>
    <col min="1282" max="1282" width="2.375" customWidth="1"/>
    <col min="1288" max="1289" width="3.375" customWidth="1"/>
    <col min="1291" max="1291" width="9.625" customWidth="1"/>
    <col min="1292" max="1292" width="4.375" customWidth="1"/>
    <col min="1293" max="1293" width="5" customWidth="1"/>
    <col min="1537" max="1537" width="3" customWidth="1"/>
    <col min="1538" max="1538" width="2.375" customWidth="1"/>
    <col min="1544" max="1545" width="3.375" customWidth="1"/>
    <col min="1547" max="1547" width="9.625" customWidth="1"/>
    <col min="1548" max="1548" width="4.375" customWidth="1"/>
    <col min="1549" max="1549" width="5" customWidth="1"/>
    <col min="1793" max="1793" width="3" customWidth="1"/>
    <col min="1794" max="1794" width="2.375" customWidth="1"/>
    <col min="1800" max="1801" width="3.375" customWidth="1"/>
    <col min="1803" max="1803" width="9.625" customWidth="1"/>
    <col min="1804" max="1804" width="4.375" customWidth="1"/>
    <col min="1805" max="1805" width="5" customWidth="1"/>
    <col min="2049" max="2049" width="3" customWidth="1"/>
    <col min="2050" max="2050" width="2.375" customWidth="1"/>
    <col min="2056" max="2057" width="3.375" customWidth="1"/>
    <col min="2059" max="2059" width="9.625" customWidth="1"/>
    <col min="2060" max="2060" width="4.375" customWidth="1"/>
    <col min="2061" max="2061" width="5" customWidth="1"/>
    <col min="2305" max="2305" width="3" customWidth="1"/>
    <col min="2306" max="2306" width="2.375" customWidth="1"/>
    <col min="2312" max="2313" width="3.375" customWidth="1"/>
    <col min="2315" max="2315" width="9.625" customWidth="1"/>
    <col min="2316" max="2316" width="4.375" customWidth="1"/>
    <col min="2317" max="2317" width="5" customWidth="1"/>
    <col min="2561" max="2561" width="3" customWidth="1"/>
    <col min="2562" max="2562" width="2.375" customWidth="1"/>
    <col min="2568" max="2569" width="3.375" customWidth="1"/>
    <col min="2571" max="2571" width="9.625" customWidth="1"/>
    <col min="2572" max="2572" width="4.375" customWidth="1"/>
    <col min="2573" max="2573" width="5" customWidth="1"/>
    <col min="2817" max="2817" width="3" customWidth="1"/>
    <col min="2818" max="2818" width="2.375" customWidth="1"/>
    <col min="2824" max="2825" width="3.375" customWidth="1"/>
    <col min="2827" max="2827" width="9.625" customWidth="1"/>
    <col min="2828" max="2828" width="4.375" customWidth="1"/>
    <col min="2829" max="2829" width="5" customWidth="1"/>
    <col min="3073" max="3073" width="3" customWidth="1"/>
    <col min="3074" max="3074" width="2.375" customWidth="1"/>
    <col min="3080" max="3081" width="3.375" customWidth="1"/>
    <col min="3083" max="3083" width="9.625" customWidth="1"/>
    <col min="3084" max="3084" width="4.375" customWidth="1"/>
    <col min="3085" max="3085" width="5" customWidth="1"/>
    <col min="3329" max="3329" width="3" customWidth="1"/>
    <col min="3330" max="3330" width="2.375" customWidth="1"/>
    <col min="3336" max="3337" width="3.375" customWidth="1"/>
    <col min="3339" max="3339" width="9.625" customWidth="1"/>
    <col min="3340" max="3340" width="4.375" customWidth="1"/>
    <col min="3341" max="3341" width="5" customWidth="1"/>
    <col min="3585" max="3585" width="3" customWidth="1"/>
    <col min="3586" max="3586" width="2.375" customWidth="1"/>
    <col min="3592" max="3593" width="3.375" customWidth="1"/>
    <col min="3595" max="3595" width="9.625" customWidth="1"/>
    <col min="3596" max="3596" width="4.375" customWidth="1"/>
    <col min="3597" max="3597" width="5" customWidth="1"/>
    <col min="3841" max="3841" width="3" customWidth="1"/>
    <col min="3842" max="3842" width="2.375" customWidth="1"/>
    <col min="3848" max="3849" width="3.375" customWidth="1"/>
    <col min="3851" max="3851" width="9.625" customWidth="1"/>
    <col min="3852" max="3852" width="4.375" customWidth="1"/>
    <col min="3853" max="3853" width="5" customWidth="1"/>
    <col min="4097" max="4097" width="3" customWidth="1"/>
    <col min="4098" max="4098" width="2.375" customWidth="1"/>
    <col min="4104" max="4105" width="3.375" customWidth="1"/>
    <col min="4107" max="4107" width="9.625" customWidth="1"/>
    <col min="4108" max="4108" width="4.375" customWidth="1"/>
    <col min="4109" max="4109" width="5" customWidth="1"/>
    <col min="4353" max="4353" width="3" customWidth="1"/>
    <col min="4354" max="4354" width="2.375" customWidth="1"/>
    <col min="4360" max="4361" width="3.375" customWidth="1"/>
    <col min="4363" max="4363" width="9.625" customWidth="1"/>
    <col min="4364" max="4364" width="4.375" customWidth="1"/>
    <col min="4365" max="4365" width="5" customWidth="1"/>
    <col min="4609" max="4609" width="3" customWidth="1"/>
    <col min="4610" max="4610" width="2.375" customWidth="1"/>
    <col min="4616" max="4617" width="3.375" customWidth="1"/>
    <col min="4619" max="4619" width="9.625" customWidth="1"/>
    <col min="4620" max="4620" width="4.375" customWidth="1"/>
    <col min="4621" max="4621" width="5" customWidth="1"/>
    <col min="4865" max="4865" width="3" customWidth="1"/>
    <col min="4866" max="4866" width="2.375" customWidth="1"/>
    <col min="4872" max="4873" width="3.375" customWidth="1"/>
    <col min="4875" max="4875" width="9.625" customWidth="1"/>
    <col min="4876" max="4876" width="4.375" customWidth="1"/>
    <col min="4877" max="4877" width="5" customWidth="1"/>
    <col min="5121" max="5121" width="3" customWidth="1"/>
    <col min="5122" max="5122" width="2.375" customWidth="1"/>
    <col min="5128" max="5129" width="3.375" customWidth="1"/>
    <col min="5131" max="5131" width="9.625" customWidth="1"/>
    <col min="5132" max="5132" width="4.375" customWidth="1"/>
    <col min="5133" max="5133" width="5" customWidth="1"/>
    <col min="5377" max="5377" width="3" customWidth="1"/>
    <col min="5378" max="5378" width="2.375" customWidth="1"/>
    <col min="5384" max="5385" width="3.375" customWidth="1"/>
    <col min="5387" max="5387" width="9.625" customWidth="1"/>
    <col min="5388" max="5388" width="4.375" customWidth="1"/>
    <col min="5389" max="5389" width="5" customWidth="1"/>
    <col min="5633" max="5633" width="3" customWidth="1"/>
    <col min="5634" max="5634" width="2.375" customWidth="1"/>
    <col min="5640" max="5641" width="3.375" customWidth="1"/>
    <col min="5643" max="5643" width="9.625" customWidth="1"/>
    <col min="5644" max="5644" width="4.375" customWidth="1"/>
    <col min="5645" max="5645" width="5" customWidth="1"/>
    <col min="5889" max="5889" width="3" customWidth="1"/>
    <col min="5890" max="5890" width="2.375" customWidth="1"/>
    <col min="5896" max="5897" width="3.375" customWidth="1"/>
    <col min="5899" max="5899" width="9.625" customWidth="1"/>
    <col min="5900" max="5900" width="4.375" customWidth="1"/>
    <col min="5901" max="5901" width="5" customWidth="1"/>
    <col min="6145" max="6145" width="3" customWidth="1"/>
    <col min="6146" max="6146" width="2.375" customWidth="1"/>
    <col min="6152" max="6153" width="3.375" customWidth="1"/>
    <col min="6155" max="6155" width="9.625" customWidth="1"/>
    <col min="6156" max="6156" width="4.375" customWidth="1"/>
    <col min="6157" max="6157" width="5" customWidth="1"/>
    <col min="6401" max="6401" width="3" customWidth="1"/>
    <col min="6402" max="6402" width="2.375" customWidth="1"/>
    <col min="6408" max="6409" width="3.375" customWidth="1"/>
    <col min="6411" max="6411" width="9.625" customWidth="1"/>
    <col min="6412" max="6412" width="4.375" customWidth="1"/>
    <col min="6413" max="6413" width="5" customWidth="1"/>
    <col min="6657" max="6657" width="3" customWidth="1"/>
    <col min="6658" max="6658" width="2.375" customWidth="1"/>
    <col min="6664" max="6665" width="3.375" customWidth="1"/>
    <col min="6667" max="6667" width="9.625" customWidth="1"/>
    <col min="6668" max="6668" width="4.375" customWidth="1"/>
    <col min="6669" max="6669" width="5" customWidth="1"/>
    <col min="6913" max="6913" width="3" customWidth="1"/>
    <col min="6914" max="6914" width="2.375" customWidth="1"/>
    <col min="6920" max="6921" width="3.375" customWidth="1"/>
    <col min="6923" max="6923" width="9.625" customWidth="1"/>
    <col min="6924" max="6924" width="4.375" customWidth="1"/>
    <col min="6925" max="6925" width="5" customWidth="1"/>
    <col min="7169" max="7169" width="3" customWidth="1"/>
    <col min="7170" max="7170" width="2.375" customWidth="1"/>
    <col min="7176" max="7177" width="3.375" customWidth="1"/>
    <col min="7179" max="7179" width="9.625" customWidth="1"/>
    <col min="7180" max="7180" width="4.375" customWidth="1"/>
    <col min="7181" max="7181" width="5" customWidth="1"/>
    <col min="7425" max="7425" width="3" customWidth="1"/>
    <col min="7426" max="7426" width="2.375" customWidth="1"/>
    <col min="7432" max="7433" width="3.375" customWidth="1"/>
    <col min="7435" max="7435" width="9.625" customWidth="1"/>
    <col min="7436" max="7436" width="4.375" customWidth="1"/>
    <col min="7437" max="7437" width="5" customWidth="1"/>
    <col min="7681" max="7681" width="3" customWidth="1"/>
    <col min="7682" max="7682" width="2.375" customWidth="1"/>
    <col min="7688" max="7689" width="3.375" customWidth="1"/>
    <col min="7691" max="7691" width="9.625" customWidth="1"/>
    <col min="7692" max="7692" width="4.375" customWidth="1"/>
    <col min="7693" max="7693" width="5" customWidth="1"/>
    <col min="7937" max="7937" width="3" customWidth="1"/>
    <col min="7938" max="7938" width="2.375" customWidth="1"/>
    <col min="7944" max="7945" width="3.375" customWidth="1"/>
    <col min="7947" max="7947" width="9.625" customWidth="1"/>
    <col min="7948" max="7948" width="4.375" customWidth="1"/>
    <col min="7949" max="7949" width="5" customWidth="1"/>
    <col min="8193" max="8193" width="3" customWidth="1"/>
    <col min="8194" max="8194" width="2.375" customWidth="1"/>
    <col min="8200" max="8201" width="3.375" customWidth="1"/>
    <col min="8203" max="8203" width="9.625" customWidth="1"/>
    <col min="8204" max="8204" width="4.375" customWidth="1"/>
    <col min="8205" max="8205" width="5" customWidth="1"/>
    <col min="8449" max="8449" width="3" customWidth="1"/>
    <col min="8450" max="8450" width="2.375" customWidth="1"/>
    <col min="8456" max="8457" width="3.375" customWidth="1"/>
    <col min="8459" max="8459" width="9.625" customWidth="1"/>
    <col min="8460" max="8460" width="4.375" customWidth="1"/>
    <col min="8461" max="8461" width="5" customWidth="1"/>
    <col min="8705" max="8705" width="3" customWidth="1"/>
    <col min="8706" max="8706" width="2.375" customWidth="1"/>
    <col min="8712" max="8713" width="3.375" customWidth="1"/>
    <col min="8715" max="8715" width="9.625" customWidth="1"/>
    <col min="8716" max="8716" width="4.375" customWidth="1"/>
    <col min="8717" max="8717" width="5" customWidth="1"/>
    <col min="8961" max="8961" width="3" customWidth="1"/>
    <col min="8962" max="8962" width="2.375" customWidth="1"/>
    <col min="8968" max="8969" width="3.375" customWidth="1"/>
    <col min="8971" max="8971" width="9.625" customWidth="1"/>
    <col min="8972" max="8972" width="4.375" customWidth="1"/>
    <col min="8973" max="8973" width="5" customWidth="1"/>
    <col min="9217" max="9217" width="3" customWidth="1"/>
    <col min="9218" max="9218" width="2.375" customWidth="1"/>
    <col min="9224" max="9225" width="3.375" customWidth="1"/>
    <col min="9227" max="9227" width="9.625" customWidth="1"/>
    <col min="9228" max="9228" width="4.375" customWidth="1"/>
    <col min="9229" max="9229" width="5" customWidth="1"/>
    <col min="9473" max="9473" width="3" customWidth="1"/>
    <col min="9474" max="9474" width="2.375" customWidth="1"/>
    <col min="9480" max="9481" width="3.375" customWidth="1"/>
    <col min="9483" max="9483" width="9.625" customWidth="1"/>
    <col min="9484" max="9484" width="4.375" customWidth="1"/>
    <col min="9485" max="9485" width="5" customWidth="1"/>
    <col min="9729" max="9729" width="3" customWidth="1"/>
    <col min="9730" max="9730" width="2.375" customWidth="1"/>
    <col min="9736" max="9737" width="3.375" customWidth="1"/>
    <col min="9739" max="9739" width="9.625" customWidth="1"/>
    <col min="9740" max="9740" width="4.375" customWidth="1"/>
    <col min="9741" max="9741" width="5" customWidth="1"/>
    <col min="9985" max="9985" width="3" customWidth="1"/>
    <col min="9986" max="9986" width="2.375" customWidth="1"/>
    <col min="9992" max="9993" width="3.375" customWidth="1"/>
    <col min="9995" max="9995" width="9.625" customWidth="1"/>
    <col min="9996" max="9996" width="4.375" customWidth="1"/>
    <col min="9997" max="9997" width="5" customWidth="1"/>
    <col min="10241" max="10241" width="3" customWidth="1"/>
    <col min="10242" max="10242" width="2.375" customWidth="1"/>
    <col min="10248" max="10249" width="3.375" customWidth="1"/>
    <col min="10251" max="10251" width="9.625" customWidth="1"/>
    <col min="10252" max="10252" width="4.375" customWidth="1"/>
    <col min="10253" max="10253" width="5" customWidth="1"/>
    <col min="10497" max="10497" width="3" customWidth="1"/>
    <col min="10498" max="10498" width="2.375" customWidth="1"/>
    <col min="10504" max="10505" width="3.375" customWidth="1"/>
    <col min="10507" max="10507" width="9.625" customWidth="1"/>
    <col min="10508" max="10508" width="4.375" customWidth="1"/>
    <col min="10509" max="10509" width="5" customWidth="1"/>
    <col min="10753" max="10753" width="3" customWidth="1"/>
    <col min="10754" max="10754" width="2.375" customWidth="1"/>
    <col min="10760" max="10761" width="3.375" customWidth="1"/>
    <col min="10763" max="10763" width="9.625" customWidth="1"/>
    <col min="10764" max="10764" width="4.375" customWidth="1"/>
    <col min="10765" max="10765" width="5" customWidth="1"/>
    <col min="11009" max="11009" width="3" customWidth="1"/>
    <col min="11010" max="11010" width="2.375" customWidth="1"/>
    <col min="11016" max="11017" width="3.375" customWidth="1"/>
    <col min="11019" max="11019" width="9.625" customWidth="1"/>
    <col min="11020" max="11020" width="4.375" customWidth="1"/>
    <col min="11021" max="11021" width="5" customWidth="1"/>
    <col min="11265" max="11265" width="3" customWidth="1"/>
    <col min="11266" max="11266" width="2.375" customWidth="1"/>
    <col min="11272" max="11273" width="3.375" customWidth="1"/>
    <col min="11275" max="11275" width="9.625" customWidth="1"/>
    <col min="11276" max="11276" width="4.375" customWidth="1"/>
    <col min="11277" max="11277" width="5" customWidth="1"/>
    <col min="11521" max="11521" width="3" customWidth="1"/>
    <col min="11522" max="11522" width="2.375" customWidth="1"/>
    <col min="11528" max="11529" width="3.375" customWidth="1"/>
    <col min="11531" max="11531" width="9.625" customWidth="1"/>
    <col min="11532" max="11532" width="4.375" customWidth="1"/>
    <col min="11533" max="11533" width="5" customWidth="1"/>
    <col min="11777" max="11777" width="3" customWidth="1"/>
    <col min="11778" max="11778" width="2.375" customWidth="1"/>
    <col min="11784" max="11785" width="3.375" customWidth="1"/>
    <col min="11787" max="11787" width="9.625" customWidth="1"/>
    <col min="11788" max="11788" width="4.375" customWidth="1"/>
    <col min="11789" max="11789" width="5" customWidth="1"/>
    <col min="12033" max="12033" width="3" customWidth="1"/>
    <col min="12034" max="12034" width="2.375" customWidth="1"/>
    <col min="12040" max="12041" width="3.375" customWidth="1"/>
    <col min="12043" max="12043" width="9.625" customWidth="1"/>
    <col min="12044" max="12044" width="4.375" customWidth="1"/>
    <col min="12045" max="12045" width="5" customWidth="1"/>
    <col min="12289" max="12289" width="3" customWidth="1"/>
    <col min="12290" max="12290" width="2.375" customWidth="1"/>
    <col min="12296" max="12297" width="3.375" customWidth="1"/>
    <col min="12299" max="12299" width="9.625" customWidth="1"/>
    <col min="12300" max="12300" width="4.375" customWidth="1"/>
    <col min="12301" max="12301" width="5" customWidth="1"/>
    <col min="12545" max="12545" width="3" customWidth="1"/>
    <col min="12546" max="12546" width="2.375" customWidth="1"/>
    <col min="12552" max="12553" width="3.375" customWidth="1"/>
    <col min="12555" max="12555" width="9.625" customWidth="1"/>
    <col min="12556" max="12556" width="4.375" customWidth="1"/>
    <col min="12557" max="12557" width="5" customWidth="1"/>
    <col min="12801" max="12801" width="3" customWidth="1"/>
    <col min="12802" max="12802" width="2.375" customWidth="1"/>
    <col min="12808" max="12809" width="3.375" customWidth="1"/>
    <col min="12811" max="12811" width="9.625" customWidth="1"/>
    <col min="12812" max="12812" width="4.375" customWidth="1"/>
    <col min="12813" max="12813" width="5" customWidth="1"/>
    <col min="13057" max="13057" width="3" customWidth="1"/>
    <col min="13058" max="13058" width="2.375" customWidth="1"/>
    <col min="13064" max="13065" width="3.375" customWidth="1"/>
    <col min="13067" max="13067" width="9.625" customWidth="1"/>
    <col min="13068" max="13068" width="4.375" customWidth="1"/>
    <col min="13069" max="13069" width="5" customWidth="1"/>
    <col min="13313" max="13313" width="3" customWidth="1"/>
    <col min="13314" max="13314" width="2.375" customWidth="1"/>
    <col min="13320" max="13321" width="3.375" customWidth="1"/>
    <col min="13323" max="13323" width="9.625" customWidth="1"/>
    <col min="13324" max="13324" width="4.375" customWidth="1"/>
    <col min="13325" max="13325" width="5" customWidth="1"/>
    <col min="13569" max="13569" width="3" customWidth="1"/>
    <col min="13570" max="13570" width="2.375" customWidth="1"/>
    <col min="13576" max="13577" width="3.375" customWidth="1"/>
    <col min="13579" max="13579" width="9.625" customWidth="1"/>
    <col min="13580" max="13580" width="4.375" customWidth="1"/>
    <col min="13581" max="13581" width="5" customWidth="1"/>
    <col min="13825" max="13825" width="3" customWidth="1"/>
    <col min="13826" max="13826" width="2.375" customWidth="1"/>
    <col min="13832" max="13833" width="3.375" customWidth="1"/>
    <col min="13835" max="13835" width="9.625" customWidth="1"/>
    <col min="13836" max="13836" width="4.375" customWidth="1"/>
    <col min="13837" max="13837" width="5" customWidth="1"/>
    <col min="14081" max="14081" width="3" customWidth="1"/>
    <col min="14082" max="14082" width="2.375" customWidth="1"/>
    <col min="14088" max="14089" width="3.375" customWidth="1"/>
    <col min="14091" max="14091" width="9.625" customWidth="1"/>
    <col min="14092" max="14092" width="4.375" customWidth="1"/>
    <col min="14093" max="14093" width="5" customWidth="1"/>
    <col min="14337" max="14337" width="3" customWidth="1"/>
    <col min="14338" max="14338" width="2.375" customWidth="1"/>
    <col min="14344" max="14345" width="3.375" customWidth="1"/>
    <col min="14347" max="14347" width="9.625" customWidth="1"/>
    <col min="14348" max="14348" width="4.375" customWidth="1"/>
    <col min="14349" max="14349" width="5" customWidth="1"/>
    <col min="14593" max="14593" width="3" customWidth="1"/>
    <col min="14594" max="14594" width="2.375" customWidth="1"/>
    <col min="14600" max="14601" width="3.375" customWidth="1"/>
    <col min="14603" max="14603" width="9.625" customWidth="1"/>
    <col min="14604" max="14604" width="4.375" customWidth="1"/>
    <col min="14605" max="14605" width="5" customWidth="1"/>
    <col min="14849" max="14849" width="3" customWidth="1"/>
    <col min="14850" max="14850" width="2.375" customWidth="1"/>
    <col min="14856" max="14857" width="3.375" customWidth="1"/>
    <col min="14859" max="14859" width="9.625" customWidth="1"/>
    <col min="14860" max="14860" width="4.375" customWidth="1"/>
    <col min="14861" max="14861" width="5" customWidth="1"/>
    <col min="15105" max="15105" width="3" customWidth="1"/>
    <col min="15106" max="15106" width="2.375" customWidth="1"/>
    <col min="15112" max="15113" width="3.375" customWidth="1"/>
    <col min="15115" max="15115" width="9.625" customWidth="1"/>
    <col min="15116" max="15116" width="4.375" customWidth="1"/>
    <col min="15117" max="15117" width="5" customWidth="1"/>
    <col min="15361" max="15361" width="3" customWidth="1"/>
    <col min="15362" max="15362" width="2.375" customWidth="1"/>
    <col min="15368" max="15369" width="3.375" customWidth="1"/>
    <col min="15371" max="15371" width="9.625" customWidth="1"/>
    <col min="15372" max="15372" width="4.375" customWidth="1"/>
    <col min="15373" max="15373" width="5" customWidth="1"/>
    <col min="15617" max="15617" width="3" customWidth="1"/>
    <col min="15618" max="15618" width="2.375" customWidth="1"/>
    <col min="15624" max="15625" width="3.375" customWidth="1"/>
    <col min="15627" max="15627" width="9.625" customWidth="1"/>
    <col min="15628" max="15628" width="4.375" customWidth="1"/>
    <col min="15629" max="15629" width="5" customWidth="1"/>
    <col min="15873" max="15873" width="3" customWidth="1"/>
    <col min="15874" max="15874" width="2.375" customWidth="1"/>
    <col min="15880" max="15881" width="3.375" customWidth="1"/>
    <col min="15883" max="15883" width="9.625" customWidth="1"/>
    <col min="15884" max="15884" width="4.375" customWidth="1"/>
    <col min="15885" max="15885" width="5" customWidth="1"/>
    <col min="16129" max="16129" width="3" customWidth="1"/>
    <col min="16130" max="16130" width="2.375" customWidth="1"/>
    <col min="16136" max="16137" width="3.375" customWidth="1"/>
    <col min="16139" max="16139" width="9.625" customWidth="1"/>
    <col min="16140" max="16140" width="4.375" customWidth="1"/>
    <col min="16141" max="16141" width="5" customWidth="1"/>
  </cols>
  <sheetData>
    <row r="1" spans="1:19">
      <c r="A1" t="s">
        <v>650</v>
      </c>
      <c r="N1" t="s">
        <v>651</v>
      </c>
    </row>
    <row r="2" spans="1:19">
      <c r="C2" s="666"/>
      <c r="D2" s="666"/>
      <c r="E2" s="666"/>
      <c r="F2" s="666" t="s">
        <v>22</v>
      </c>
      <c r="G2" s="666"/>
      <c r="H2" s="1"/>
      <c r="I2" s="1"/>
      <c r="L2"/>
      <c r="O2" t="s">
        <v>691</v>
      </c>
      <c r="P2" s="8">
        <f>data5!AD2</f>
        <v>0</v>
      </c>
    </row>
    <row r="3" spans="1:19">
      <c r="C3" s="666"/>
      <c r="D3" s="666"/>
      <c r="E3" s="666"/>
      <c r="F3" s="1495">
        <f>data5!D2</f>
        <v>0</v>
      </c>
      <c r="G3" s="1495"/>
      <c r="H3" s="1"/>
      <c r="I3" s="1"/>
      <c r="L3"/>
      <c r="O3" t="s">
        <v>692</v>
      </c>
      <c r="P3" s="424">
        <f>data2!Z2</f>
        <v>0</v>
      </c>
    </row>
    <row r="4" spans="1:19">
      <c r="C4" s="666"/>
      <c r="D4" s="666"/>
      <c r="E4" s="666"/>
      <c r="F4" s="1495"/>
      <c r="G4" s="1495"/>
      <c r="H4" s="1"/>
      <c r="I4" s="1"/>
      <c r="L4"/>
      <c r="O4" t="s">
        <v>652</v>
      </c>
      <c r="P4" s="388">
        <f>SUM(P2:P3)</f>
        <v>0</v>
      </c>
    </row>
    <row r="5" spans="1:19">
      <c r="C5" s="666"/>
      <c r="D5" s="666"/>
      <c r="E5" s="666"/>
      <c r="F5" s="1495"/>
      <c r="G5" s="1495"/>
      <c r="H5" s="1"/>
      <c r="I5" s="1"/>
      <c r="L5"/>
    </row>
    <row r="6" spans="1:19">
      <c r="C6" s="666"/>
      <c r="D6" s="666"/>
      <c r="E6" s="666"/>
      <c r="F6" s="1496">
        <f>SUM(F3:G5)</f>
        <v>0</v>
      </c>
      <c r="G6" s="1496"/>
      <c r="H6" s="2"/>
      <c r="I6" s="1"/>
      <c r="L6"/>
      <c r="O6" s="385"/>
      <c r="P6" s="386" t="s">
        <v>653</v>
      </c>
      <c r="Q6" s="388">
        <v>1040000</v>
      </c>
      <c r="S6" s="388">
        <f>IF(P4&lt;=1320000,Q6,0)</f>
        <v>1040000</v>
      </c>
    </row>
    <row r="7" spans="1:19">
      <c r="G7" t="s">
        <v>24</v>
      </c>
      <c r="O7" s="385" t="s">
        <v>654</v>
      </c>
      <c r="P7" s="386" t="s">
        <v>655</v>
      </c>
      <c r="Q7" s="388">
        <v>1040000</v>
      </c>
      <c r="S7" s="388">
        <f>IF(AND(1320000&lt;$P$4,$P$4&lt;=3360000),Q7,0)</f>
        <v>0</v>
      </c>
    </row>
    <row r="8" spans="1:19">
      <c r="O8" s="385" t="s">
        <v>656</v>
      </c>
      <c r="P8" s="386" t="s">
        <v>657</v>
      </c>
      <c r="Q8" s="388">
        <v>1040000</v>
      </c>
      <c r="S8" s="388">
        <f>IF(AND(3360000&lt;$P$4,$P$4&lt;=4890000),Q8,0)</f>
        <v>0</v>
      </c>
    </row>
    <row r="9" spans="1:19">
      <c r="C9" s="666" t="s">
        <v>25</v>
      </c>
      <c r="D9" s="666"/>
      <c r="E9" s="666"/>
      <c r="F9" s="666" t="s">
        <v>26</v>
      </c>
      <c r="G9" s="666"/>
      <c r="H9" s="666"/>
      <c r="I9" s="666"/>
      <c r="J9" s="666"/>
      <c r="K9" s="666"/>
      <c r="L9" s="666"/>
      <c r="O9" s="385" t="s">
        <v>658</v>
      </c>
      <c r="P9" s="386" t="s">
        <v>680</v>
      </c>
      <c r="Q9" s="388">
        <v>670000</v>
      </c>
      <c r="S9" s="388">
        <f>IF(AND(4890000&lt;$P$4,$P$4&lt;=6550000),Q9,0)</f>
        <v>0</v>
      </c>
    </row>
    <row r="10" spans="1:19">
      <c r="C10" s="666" t="s">
        <v>1349</v>
      </c>
      <c r="D10" s="666"/>
      <c r="E10" s="666"/>
      <c r="F10" s="1486">
        <v>0</v>
      </c>
      <c r="G10" s="1487"/>
      <c r="H10" s="1494">
        <f>IF(F6&lt;=740999,0,0)</f>
        <v>0</v>
      </c>
      <c r="I10" s="1494"/>
      <c r="J10" s="1494"/>
      <c r="K10" s="1494"/>
      <c r="L10" s="3" t="s">
        <v>27</v>
      </c>
      <c r="O10" s="385" t="s">
        <v>681</v>
      </c>
      <c r="P10" s="386" t="s">
        <v>659</v>
      </c>
      <c r="Q10" s="388">
        <v>620000</v>
      </c>
      <c r="S10" s="388">
        <f>IF(AND(6550000&lt;$P$4,$P$4&lt;=23500000),Q10,0)</f>
        <v>0</v>
      </c>
    </row>
    <row r="11" spans="1:19">
      <c r="C11" s="666" t="s">
        <v>1350</v>
      </c>
      <c r="D11" s="666"/>
      <c r="E11" s="666"/>
      <c r="F11" s="1486" t="s">
        <v>710</v>
      </c>
      <c r="G11" s="1487"/>
      <c r="H11" s="1488">
        <f>IF(AND(741000&lt;=F6,F6&lt;=2190999),MAX(F6-740000,0),0)</f>
        <v>0</v>
      </c>
      <c r="I11" s="1488"/>
      <c r="J11" s="1488"/>
      <c r="K11" s="1488"/>
      <c r="L11" s="3" t="s">
        <v>27</v>
      </c>
      <c r="O11" s="172" t="s">
        <v>660</v>
      </c>
      <c r="P11" s="173" t="s">
        <v>604</v>
      </c>
      <c r="Q11" s="389">
        <v>480000</v>
      </c>
      <c r="S11" s="388">
        <f>IF(AND(23500000&lt;$P$4,$P$4&lt;=24000000),Q11,0)</f>
        <v>0</v>
      </c>
    </row>
    <row r="12" spans="1:19">
      <c r="C12" s="666" t="s">
        <v>1346</v>
      </c>
      <c r="D12" s="666"/>
      <c r="E12" s="666"/>
      <c r="F12" s="1492">
        <v>1451000</v>
      </c>
      <c r="G12" s="1493"/>
      <c r="H12" s="1488">
        <f>IF(AND(F6&gt;=2191000,F6&lt;=2192999),F12,0)</f>
        <v>0</v>
      </c>
      <c r="I12" s="1488"/>
      <c r="J12" s="1488"/>
      <c r="K12" s="1488"/>
      <c r="L12" s="3" t="s">
        <v>27</v>
      </c>
      <c r="O12" s="387" t="s">
        <v>661</v>
      </c>
      <c r="P12" s="387" t="s">
        <v>662</v>
      </c>
      <c r="Q12" s="388">
        <v>320000</v>
      </c>
      <c r="S12" s="388">
        <f>IF(AND(24000000&lt;$P$4,$P$4&lt;=24500000),Q12,0)</f>
        <v>0</v>
      </c>
    </row>
    <row r="13" spans="1:19">
      <c r="C13" s="666" t="s">
        <v>1347</v>
      </c>
      <c r="D13" s="666"/>
      <c r="E13" s="666"/>
      <c r="F13" s="1492">
        <v>1453000</v>
      </c>
      <c r="G13" s="1493"/>
      <c r="H13" s="1488">
        <f>IF(AND(F6&gt;=2193000,F6&lt;=2195999),F13,0)</f>
        <v>0</v>
      </c>
      <c r="I13" s="1488"/>
      <c r="J13" s="1488"/>
      <c r="K13" s="1488"/>
      <c r="L13" s="3" t="s">
        <v>27</v>
      </c>
      <c r="O13" s="387" t="s">
        <v>663</v>
      </c>
      <c r="P13" s="387" t="s">
        <v>664</v>
      </c>
      <c r="Q13" s="388">
        <v>160000</v>
      </c>
      <c r="S13" s="388">
        <f>IF(AND(24500000&lt;$P$4,$P$4&lt;=25000000),Q13,0)</f>
        <v>0</v>
      </c>
    </row>
    <row r="14" spans="1:19" ht="14.25" thickBot="1">
      <c r="C14" s="666" t="s">
        <v>1348</v>
      </c>
      <c r="D14" s="666"/>
      <c r="E14" s="666"/>
      <c r="F14" s="1492">
        <v>1456000</v>
      </c>
      <c r="G14" s="1493"/>
      <c r="H14" s="1488">
        <f>IF(AND(F6&gt;=2196000,F6&lt;=2199999),F14,0)</f>
        <v>0</v>
      </c>
      <c r="I14" s="1488"/>
      <c r="J14" s="1488"/>
      <c r="K14" s="1488"/>
      <c r="L14" s="3" t="s">
        <v>27</v>
      </c>
      <c r="O14" s="387" t="s">
        <v>665</v>
      </c>
      <c r="P14" s="387"/>
      <c r="Q14" s="387">
        <v>0</v>
      </c>
      <c r="S14" s="390"/>
    </row>
    <row r="15" spans="1:19" ht="14.25" thickBot="1">
      <c r="C15" s="666"/>
      <c r="D15" s="666"/>
      <c r="E15" s="666"/>
      <c r="F15" s="1486"/>
      <c r="G15" s="1487"/>
      <c r="H15" s="1488"/>
      <c r="I15" s="1488"/>
      <c r="J15" s="1488"/>
      <c r="K15" s="1488"/>
      <c r="L15" s="3" t="s">
        <v>27</v>
      </c>
      <c r="S15" s="391">
        <f>SUM(S6:S14)</f>
        <v>1040000</v>
      </c>
    </row>
    <row r="16" spans="1:19">
      <c r="C16" s="1480"/>
      <c r="D16" s="1481"/>
      <c r="E16" s="1472"/>
      <c r="F16" s="1484"/>
      <c r="G16" s="1485"/>
      <c r="H16" s="1489" t="s">
        <v>29</v>
      </c>
      <c r="I16" s="1470"/>
      <c r="J16" s="1471"/>
      <c r="K16" s="1471"/>
      <c r="L16" s="1472" t="s">
        <v>27</v>
      </c>
    </row>
    <row r="17" spans="3:12">
      <c r="C17" s="1482"/>
      <c r="D17" s="1483"/>
      <c r="E17" s="1473"/>
      <c r="F17" s="1476"/>
      <c r="G17" s="1477"/>
      <c r="H17" s="1490"/>
      <c r="I17" s="1478"/>
      <c r="J17" s="1479"/>
      <c r="K17" s="1479"/>
      <c r="L17" s="1473"/>
    </row>
    <row r="18" spans="3:12">
      <c r="C18" s="1480" t="s">
        <v>711</v>
      </c>
      <c r="D18" s="1481"/>
      <c r="E18" s="1472"/>
      <c r="F18" s="1484" t="s">
        <v>28</v>
      </c>
      <c r="G18" s="1485"/>
      <c r="H18" s="1490"/>
      <c r="I18" s="1470" t="s">
        <v>601</v>
      </c>
      <c r="J18" s="1471"/>
      <c r="K18" s="1471"/>
      <c r="L18" s="1472" t="s">
        <v>27</v>
      </c>
    </row>
    <row r="19" spans="3:12">
      <c r="C19" s="1482"/>
      <c r="D19" s="1483"/>
      <c r="E19" s="1473"/>
      <c r="F19" s="1476">
        <f>IF(AND(2200000&lt;=F6,F6&lt;=3599999),ROUNDDOWN(F6/4,-3),0)</f>
        <v>0</v>
      </c>
      <c r="G19" s="1477"/>
      <c r="H19" s="1490"/>
      <c r="I19" s="1478">
        <f>MAX(F19*2.8-80000,0)</f>
        <v>0</v>
      </c>
      <c r="J19" s="1479"/>
      <c r="K19" s="1479"/>
      <c r="L19" s="1473"/>
    </row>
    <row r="20" spans="3:12">
      <c r="C20" s="666" t="s">
        <v>30</v>
      </c>
      <c r="D20" s="666"/>
      <c r="E20" s="666"/>
      <c r="F20" s="1484" t="s">
        <v>28</v>
      </c>
      <c r="G20" s="1485"/>
      <c r="H20" s="1490"/>
      <c r="I20" s="1470" t="s">
        <v>602</v>
      </c>
      <c r="J20" s="1471"/>
      <c r="K20" s="1471"/>
      <c r="L20" s="1472" t="s">
        <v>27</v>
      </c>
    </row>
    <row r="21" spans="3:12">
      <c r="C21" s="666"/>
      <c r="D21" s="666"/>
      <c r="E21" s="666"/>
      <c r="F21" s="1476">
        <f>IF(AND(3600000&lt;=F6,F6&lt;=6599999),ROUNDDOWN(F6/4,-3),0)</f>
        <v>0</v>
      </c>
      <c r="G21" s="1477"/>
      <c r="H21" s="1491"/>
      <c r="I21" s="1478">
        <f>MAX(F21*3.2-440000,0)</f>
        <v>0</v>
      </c>
      <c r="J21" s="1479"/>
      <c r="K21" s="1479"/>
      <c r="L21" s="1473"/>
    </row>
    <row r="22" spans="3:12">
      <c r="C22" s="666" t="s">
        <v>591</v>
      </c>
      <c r="D22" s="666"/>
      <c r="E22" s="666"/>
      <c r="F22" s="1470" t="s">
        <v>600</v>
      </c>
      <c r="G22" s="1471"/>
      <c r="H22" s="1471"/>
      <c r="I22" s="1471"/>
      <c r="J22" s="1471"/>
      <c r="K22" s="1471"/>
      <c r="L22" s="1472" t="s">
        <v>27</v>
      </c>
    </row>
    <row r="23" spans="3:12">
      <c r="C23" s="666"/>
      <c r="D23" s="666"/>
      <c r="E23" s="666"/>
      <c r="F23" s="1474">
        <f>ROUNDDOWN(IF(AND(6600000&lt;=F6,F6&lt;=8499999),F6*0.9-1100000,0),0)</f>
        <v>0</v>
      </c>
      <c r="G23" s="1475"/>
      <c r="H23" s="1475"/>
      <c r="I23" s="1475"/>
      <c r="J23" s="1475"/>
      <c r="K23" s="1475"/>
      <c r="L23" s="1473"/>
    </row>
    <row r="24" spans="3:12">
      <c r="C24" s="666" t="s">
        <v>593</v>
      </c>
      <c r="D24" s="666"/>
      <c r="E24" s="666"/>
      <c r="F24" s="1470" t="s">
        <v>592</v>
      </c>
      <c r="G24" s="1471"/>
      <c r="H24" s="1471"/>
      <c r="I24" s="1471"/>
      <c r="J24" s="1471"/>
      <c r="K24" s="1471"/>
      <c r="L24" s="1472" t="s">
        <v>27</v>
      </c>
    </row>
    <row r="25" spans="3:12">
      <c r="C25" s="666"/>
      <c r="D25" s="666"/>
      <c r="E25" s="666"/>
      <c r="F25" s="1474">
        <f>ROUNDDOWN(IF(8500000&lt;=F6,F6-1950000,0),0)</f>
        <v>0</v>
      </c>
      <c r="G25" s="1475"/>
      <c r="H25" s="1475"/>
      <c r="I25" s="1475"/>
      <c r="J25" s="1475"/>
      <c r="K25" s="1475"/>
      <c r="L25" s="1473"/>
    </row>
    <row r="27" spans="3:12" ht="24.75" customHeight="1">
      <c r="C27" s="666" t="s">
        <v>31</v>
      </c>
      <c r="D27" s="666"/>
      <c r="E27" s="666"/>
      <c r="F27" s="666"/>
      <c r="G27" s="666"/>
      <c r="H27" s="1467">
        <f>SUM(H10:K15,I17,I19,I21,F23,F25)</f>
        <v>0</v>
      </c>
      <c r="I27" s="1468"/>
      <c r="J27" s="1468"/>
      <c r="K27" s="1468"/>
      <c r="L27" s="1469"/>
    </row>
    <row r="29" spans="3:12">
      <c r="C29" t="s">
        <v>706</v>
      </c>
      <c r="J29" s="9">
        <f>data5!AC2</f>
        <v>0</v>
      </c>
    </row>
    <row r="31" spans="3:12">
      <c r="C31" t="s">
        <v>707</v>
      </c>
      <c r="J31" s="9">
        <f>H27-J29</f>
        <v>0</v>
      </c>
    </row>
  </sheetData>
  <mergeCells count="59">
    <mergeCell ref="C9:E9"/>
    <mergeCell ref="F9:L9"/>
    <mergeCell ref="C2:E2"/>
    <mergeCell ref="F2:G2"/>
    <mergeCell ref="C3:E3"/>
    <mergeCell ref="F3:G3"/>
    <mergeCell ref="C4:E4"/>
    <mergeCell ref="F4:G4"/>
    <mergeCell ref="C5:E5"/>
    <mergeCell ref="F5:G5"/>
    <mergeCell ref="C6:E6"/>
    <mergeCell ref="F6:G6"/>
    <mergeCell ref="C10:E10"/>
    <mergeCell ref="F11:G11"/>
    <mergeCell ref="H11:K11"/>
    <mergeCell ref="C12:E12"/>
    <mergeCell ref="F12:G12"/>
    <mergeCell ref="H12:K12"/>
    <mergeCell ref="C11:E11"/>
    <mergeCell ref="H10:K10"/>
    <mergeCell ref="F10:G10"/>
    <mergeCell ref="C13:E13"/>
    <mergeCell ref="F13:G13"/>
    <mergeCell ref="H13:K13"/>
    <mergeCell ref="C14:E14"/>
    <mergeCell ref="F14:G14"/>
    <mergeCell ref="H14:K14"/>
    <mergeCell ref="C15:E15"/>
    <mergeCell ref="F15:G15"/>
    <mergeCell ref="H15:K15"/>
    <mergeCell ref="C16:E17"/>
    <mergeCell ref="F16:G16"/>
    <mergeCell ref="H16:H21"/>
    <mergeCell ref="I16:K16"/>
    <mergeCell ref="C20:E21"/>
    <mergeCell ref="F20:G20"/>
    <mergeCell ref="I20:K20"/>
    <mergeCell ref="L16:L17"/>
    <mergeCell ref="F17:G17"/>
    <mergeCell ref="I17:K17"/>
    <mergeCell ref="C18:E19"/>
    <mergeCell ref="F18:G18"/>
    <mergeCell ref="I18:K18"/>
    <mergeCell ref="L18:L19"/>
    <mergeCell ref="F19:G19"/>
    <mergeCell ref="I19:K19"/>
    <mergeCell ref="L20:L21"/>
    <mergeCell ref="F21:G21"/>
    <mergeCell ref="I21:K21"/>
    <mergeCell ref="C22:E23"/>
    <mergeCell ref="F22:K22"/>
    <mergeCell ref="L22:L23"/>
    <mergeCell ref="F23:K23"/>
    <mergeCell ref="C27:G27"/>
    <mergeCell ref="H27:L27"/>
    <mergeCell ref="C24:E25"/>
    <mergeCell ref="F24:K24"/>
    <mergeCell ref="L24:L25"/>
    <mergeCell ref="F25:K25"/>
  </mergeCells>
  <phoneticPr fontId="1"/>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dimension ref="A1:J23"/>
  <sheetViews>
    <sheetView workbookViewId="0">
      <selection activeCell="S11" sqref="S11"/>
    </sheetView>
  </sheetViews>
  <sheetFormatPr defaultRowHeight="13.5"/>
  <cols>
    <col min="1" max="3" width="2.875" customWidth="1"/>
    <col min="4" max="9" width="10.375" customWidth="1"/>
    <col min="10" max="10" width="3.375" customWidth="1"/>
    <col min="257" max="259" width="2.875" customWidth="1"/>
    <col min="260" max="265" width="10.375" customWidth="1"/>
    <col min="266" max="266" width="3.375" customWidth="1"/>
    <col min="513" max="515" width="2.875" customWidth="1"/>
    <col min="516" max="521" width="10.375" customWidth="1"/>
    <col min="522" max="522" width="3.375" customWidth="1"/>
    <col min="769" max="771" width="2.875" customWidth="1"/>
    <col min="772" max="777" width="10.375" customWidth="1"/>
    <col min="778" max="778" width="3.375" customWidth="1"/>
    <col min="1025" max="1027" width="2.875" customWidth="1"/>
    <col min="1028" max="1033" width="10.375" customWidth="1"/>
    <col min="1034" max="1034" width="3.375" customWidth="1"/>
    <col min="1281" max="1283" width="2.875" customWidth="1"/>
    <col min="1284" max="1289" width="10.375" customWidth="1"/>
    <col min="1290" max="1290" width="3.375" customWidth="1"/>
    <col min="1537" max="1539" width="2.875" customWidth="1"/>
    <col min="1540" max="1545" width="10.375" customWidth="1"/>
    <col min="1546" max="1546" width="3.375" customWidth="1"/>
    <col min="1793" max="1795" width="2.875" customWidth="1"/>
    <col min="1796" max="1801" width="10.375" customWidth="1"/>
    <col min="1802" max="1802" width="3.375" customWidth="1"/>
    <col min="2049" max="2051" width="2.875" customWidth="1"/>
    <col min="2052" max="2057" width="10.375" customWidth="1"/>
    <col min="2058" max="2058" width="3.375" customWidth="1"/>
    <col min="2305" max="2307" width="2.875" customWidth="1"/>
    <col min="2308" max="2313" width="10.375" customWidth="1"/>
    <col min="2314" max="2314" width="3.375" customWidth="1"/>
    <col min="2561" max="2563" width="2.875" customWidth="1"/>
    <col min="2564" max="2569" width="10.375" customWidth="1"/>
    <col min="2570" max="2570" width="3.375" customWidth="1"/>
    <col min="2817" max="2819" width="2.875" customWidth="1"/>
    <col min="2820" max="2825" width="10.375" customWidth="1"/>
    <col min="2826" max="2826" width="3.375" customWidth="1"/>
    <col min="3073" max="3075" width="2.875" customWidth="1"/>
    <col min="3076" max="3081" width="10.375" customWidth="1"/>
    <col min="3082" max="3082" width="3.375" customWidth="1"/>
    <col min="3329" max="3331" width="2.875" customWidth="1"/>
    <col min="3332" max="3337" width="10.375" customWidth="1"/>
    <col min="3338" max="3338" width="3.375" customWidth="1"/>
    <col min="3585" max="3587" width="2.875" customWidth="1"/>
    <col min="3588" max="3593" width="10.375" customWidth="1"/>
    <col min="3594" max="3594" width="3.375" customWidth="1"/>
    <col min="3841" max="3843" width="2.875" customWidth="1"/>
    <col min="3844" max="3849" width="10.375" customWidth="1"/>
    <col min="3850" max="3850" width="3.375" customWidth="1"/>
    <col min="4097" max="4099" width="2.875" customWidth="1"/>
    <col min="4100" max="4105" width="10.375" customWidth="1"/>
    <col min="4106" max="4106" width="3.375" customWidth="1"/>
    <col min="4353" max="4355" width="2.875" customWidth="1"/>
    <col min="4356" max="4361" width="10.375" customWidth="1"/>
    <col min="4362" max="4362" width="3.375" customWidth="1"/>
    <col min="4609" max="4611" width="2.875" customWidth="1"/>
    <col min="4612" max="4617" width="10.375" customWidth="1"/>
    <col min="4618" max="4618" width="3.375" customWidth="1"/>
    <col min="4865" max="4867" width="2.875" customWidth="1"/>
    <col min="4868" max="4873" width="10.375" customWidth="1"/>
    <col min="4874" max="4874" width="3.375" customWidth="1"/>
    <col min="5121" max="5123" width="2.875" customWidth="1"/>
    <col min="5124" max="5129" width="10.375" customWidth="1"/>
    <col min="5130" max="5130" width="3.375" customWidth="1"/>
    <col min="5377" max="5379" width="2.875" customWidth="1"/>
    <col min="5380" max="5385" width="10.375" customWidth="1"/>
    <col min="5386" max="5386" width="3.375" customWidth="1"/>
    <col min="5633" max="5635" width="2.875" customWidth="1"/>
    <col min="5636" max="5641" width="10.375" customWidth="1"/>
    <col min="5642" max="5642" width="3.375" customWidth="1"/>
    <col min="5889" max="5891" width="2.875" customWidth="1"/>
    <col min="5892" max="5897" width="10.375" customWidth="1"/>
    <col min="5898" max="5898" width="3.375" customWidth="1"/>
    <col min="6145" max="6147" width="2.875" customWidth="1"/>
    <col min="6148" max="6153" width="10.375" customWidth="1"/>
    <col min="6154" max="6154" width="3.375" customWidth="1"/>
    <col min="6401" max="6403" width="2.875" customWidth="1"/>
    <col min="6404" max="6409" width="10.375" customWidth="1"/>
    <col min="6410" max="6410" width="3.375" customWidth="1"/>
    <col min="6657" max="6659" width="2.875" customWidth="1"/>
    <col min="6660" max="6665" width="10.375" customWidth="1"/>
    <col min="6666" max="6666" width="3.375" customWidth="1"/>
    <col min="6913" max="6915" width="2.875" customWidth="1"/>
    <col min="6916" max="6921" width="10.375" customWidth="1"/>
    <col min="6922" max="6922" width="3.375" customWidth="1"/>
    <col min="7169" max="7171" width="2.875" customWidth="1"/>
    <col min="7172" max="7177" width="10.375" customWidth="1"/>
    <col min="7178" max="7178" width="3.375" customWidth="1"/>
    <col min="7425" max="7427" width="2.875" customWidth="1"/>
    <col min="7428" max="7433" width="10.375" customWidth="1"/>
    <col min="7434" max="7434" width="3.375" customWidth="1"/>
    <col min="7681" max="7683" width="2.875" customWidth="1"/>
    <col min="7684" max="7689" width="10.375" customWidth="1"/>
    <col min="7690" max="7690" width="3.375" customWidth="1"/>
    <col min="7937" max="7939" width="2.875" customWidth="1"/>
    <col min="7940" max="7945" width="10.375" customWidth="1"/>
    <col min="7946" max="7946" width="3.375" customWidth="1"/>
    <col min="8193" max="8195" width="2.875" customWidth="1"/>
    <col min="8196" max="8201" width="10.375" customWidth="1"/>
    <col min="8202" max="8202" width="3.375" customWidth="1"/>
    <col min="8449" max="8451" width="2.875" customWidth="1"/>
    <col min="8452" max="8457" width="10.375" customWidth="1"/>
    <col min="8458" max="8458" width="3.375" customWidth="1"/>
    <col min="8705" max="8707" width="2.875" customWidth="1"/>
    <col min="8708" max="8713" width="10.375" customWidth="1"/>
    <col min="8714" max="8714" width="3.375" customWidth="1"/>
    <col min="8961" max="8963" width="2.875" customWidth="1"/>
    <col min="8964" max="8969" width="10.375" customWidth="1"/>
    <col min="8970" max="8970" width="3.375" customWidth="1"/>
    <col min="9217" max="9219" width="2.875" customWidth="1"/>
    <col min="9220" max="9225" width="10.375" customWidth="1"/>
    <col min="9226" max="9226" width="3.375" customWidth="1"/>
    <col min="9473" max="9475" width="2.875" customWidth="1"/>
    <col min="9476" max="9481" width="10.375" customWidth="1"/>
    <col min="9482" max="9482" width="3.375" customWidth="1"/>
    <col min="9729" max="9731" width="2.875" customWidth="1"/>
    <col min="9732" max="9737" width="10.375" customWidth="1"/>
    <col min="9738" max="9738" width="3.375" customWidth="1"/>
    <col min="9985" max="9987" width="2.875" customWidth="1"/>
    <col min="9988" max="9993" width="10.375" customWidth="1"/>
    <col min="9994" max="9994" width="3.375" customWidth="1"/>
    <col min="10241" max="10243" width="2.875" customWidth="1"/>
    <col min="10244" max="10249" width="10.375" customWidth="1"/>
    <col min="10250" max="10250" width="3.375" customWidth="1"/>
    <col min="10497" max="10499" width="2.875" customWidth="1"/>
    <col min="10500" max="10505" width="10.375" customWidth="1"/>
    <col min="10506" max="10506" width="3.375" customWidth="1"/>
    <col min="10753" max="10755" width="2.875" customWidth="1"/>
    <col min="10756" max="10761" width="10.375" customWidth="1"/>
    <col min="10762" max="10762" width="3.375" customWidth="1"/>
    <col min="11009" max="11011" width="2.875" customWidth="1"/>
    <col min="11012" max="11017" width="10.375" customWidth="1"/>
    <col min="11018" max="11018" width="3.375" customWidth="1"/>
    <col min="11265" max="11267" width="2.875" customWidth="1"/>
    <col min="11268" max="11273" width="10.375" customWidth="1"/>
    <col min="11274" max="11274" width="3.375" customWidth="1"/>
    <col min="11521" max="11523" width="2.875" customWidth="1"/>
    <col min="11524" max="11529" width="10.375" customWidth="1"/>
    <col min="11530" max="11530" width="3.375" customWidth="1"/>
    <col min="11777" max="11779" width="2.875" customWidth="1"/>
    <col min="11780" max="11785" width="10.375" customWidth="1"/>
    <col min="11786" max="11786" width="3.375" customWidth="1"/>
    <col min="12033" max="12035" width="2.875" customWidth="1"/>
    <col min="12036" max="12041" width="10.375" customWidth="1"/>
    <col min="12042" max="12042" width="3.375" customWidth="1"/>
    <col min="12289" max="12291" width="2.875" customWidth="1"/>
    <col min="12292" max="12297" width="10.375" customWidth="1"/>
    <col min="12298" max="12298" width="3.375" customWidth="1"/>
    <col min="12545" max="12547" width="2.875" customWidth="1"/>
    <col min="12548" max="12553" width="10.375" customWidth="1"/>
    <col min="12554" max="12554" width="3.375" customWidth="1"/>
    <col min="12801" max="12803" width="2.875" customWidth="1"/>
    <col min="12804" max="12809" width="10.375" customWidth="1"/>
    <col min="12810" max="12810" width="3.375" customWidth="1"/>
    <col min="13057" max="13059" width="2.875" customWidth="1"/>
    <col min="13060" max="13065" width="10.375" customWidth="1"/>
    <col min="13066" max="13066" width="3.375" customWidth="1"/>
    <col min="13313" max="13315" width="2.875" customWidth="1"/>
    <col min="13316" max="13321" width="10.375" customWidth="1"/>
    <col min="13322" max="13322" width="3.375" customWidth="1"/>
    <col min="13569" max="13571" width="2.875" customWidth="1"/>
    <col min="13572" max="13577" width="10.375" customWidth="1"/>
    <col min="13578" max="13578" width="3.375" customWidth="1"/>
    <col min="13825" max="13827" width="2.875" customWidth="1"/>
    <col min="13828" max="13833" width="10.375" customWidth="1"/>
    <col min="13834" max="13834" width="3.375" customWidth="1"/>
    <col min="14081" max="14083" width="2.875" customWidth="1"/>
    <col min="14084" max="14089" width="10.375" customWidth="1"/>
    <col min="14090" max="14090" width="3.375" customWidth="1"/>
    <col min="14337" max="14339" width="2.875" customWidth="1"/>
    <col min="14340" max="14345" width="10.375" customWidth="1"/>
    <col min="14346" max="14346" width="3.375" customWidth="1"/>
    <col min="14593" max="14595" width="2.875" customWidth="1"/>
    <col min="14596" max="14601" width="10.375" customWidth="1"/>
    <col min="14602" max="14602" width="3.375" customWidth="1"/>
    <col min="14849" max="14851" width="2.875" customWidth="1"/>
    <col min="14852" max="14857" width="10.375" customWidth="1"/>
    <col min="14858" max="14858" width="3.375" customWidth="1"/>
    <col min="15105" max="15107" width="2.875" customWidth="1"/>
    <col min="15108" max="15113" width="10.375" customWidth="1"/>
    <col min="15114" max="15114" width="3.375" customWidth="1"/>
    <col min="15361" max="15363" width="2.875" customWidth="1"/>
    <col min="15364" max="15369" width="10.375" customWidth="1"/>
    <col min="15370" max="15370" width="3.375" customWidth="1"/>
    <col min="15617" max="15619" width="2.875" customWidth="1"/>
    <col min="15620" max="15625" width="10.375" customWidth="1"/>
    <col min="15626" max="15626" width="3.375" customWidth="1"/>
    <col min="15873" max="15875" width="2.875" customWidth="1"/>
    <col min="15876" max="15881" width="10.375" customWidth="1"/>
    <col min="15882" max="15882" width="3.375" customWidth="1"/>
    <col min="16129" max="16131" width="2.875" customWidth="1"/>
    <col min="16132" max="16137" width="10.375" customWidth="1"/>
    <col min="16138" max="16138" width="3.375" customWidth="1"/>
  </cols>
  <sheetData>
    <row r="1" spans="1:10" ht="21">
      <c r="A1" s="4" t="s">
        <v>34</v>
      </c>
    </row>
    <row r="2" spans="1:10" ht="21">
      <c r="A2" s="4"/>
      <c r="E2" t="s">
        <v>106</v>
      </c>
    </row>
    <row r="4" spans="1:10" ht="25.5" customHeight="1">
      <c r="D4" s="666" t="s">
        <v>35</v>
      </c>
      <c r="E4" s="666"/>
      <c r="F4" s="666"/>
      <c r="G4" s="1507">
        <f>data5!R2</f>
        <v>0</v>
      </c>
      <c r="H4" s="1508"/>
      <c r="I4" s="1509"/>
      <c r="J4" t="s">
        <v>32</v>
      </c>
    </row>
    <row r="6" spans="1:10">
      <c r="D6" s="666" t="s">
        <v>36</v>
      </c>
      <c r="E6" s="666"/>
      <c r="F6" s="666"/>
      <c r="G6" s="1510" t="s">
        <v>37</v>
      </c>
      <c r="H6" s="1510"/>
      <c r="I6" s="1510"/>
    </row>
    <row r="7" spans="1:10" ht="29.25" customHeight="1">
      <c r="D7" s="1486" t="s">
        <v>38</v>
      </c>
      <c r="E7" s="1487"/>
      <c r="F7" s="1505"/>
      <c r="G7" s="1508">
        <v>0</v>
      </c>
      <c r="H7" s="1508"/>
      <c r="I7" s="1509"/>
      <c r="J7" s="1506" t="s">
        <v>33</v>
      </c>
    </row>
    <row r="8" spans="1:10" ht="21" customHeight="1">
      <c r="D8" s="1480" t="s">
        <v>39</v>
      </c>
      <c r="E8" s="1481"/>
      <c r="F8" s="1472"/>
      <c r="G8" s="1497" t="s">
        <v>40</v>
      </c>
      <c r="H8" s="1498"/>
      <c r="I8" s="1499"/>
      <c r="J8" s="1506"/>
    </row>
    <row r="9" spans="1:10" ht="21" customHeight="1">
      <c r="D9" s="1482"/>
      <c r="E9" s="1483"/>
      <c r="F9" s="1473"/>
      <c r="G9" s="1474">
        <f>IF(AND(1000&lt;=$G$4,$G$4&lt;=1949000),$G$4*0.05,0)</f>
        <v>0</v>
      </c>
      <c r="H9" s="1475"/>
      <c r="I9" s="1500"/>
      <c r="J9" s="1506"/>
    </row>
    <row r="10" spans="1:10" ht="21" customHeight="1">
      <c r="D10" s="1480" t="s">
        <v>41</v>
      </c>
      <c r="E10" s="1481"/>
      <c r="F10" s="1472"/>
      <c r="G10" s="1497" t="s">
        <v>42</v>
      </c>
      <c r="H10" s="1498"/>
      <c r="I10" s="1499"/>
      <c r="J10" s="1506"/>
    </row>
    <row r="11" spans="1:10" ht="21" customHeight="1">
      <c r="D11" s="1482"/>
      <c r="E11" s="1483"/>
      <c r="F11" s="1473"/>
      <c r="G11" s="1474">
        <f>IF(AND(1950000&lt;=$G$4,$G$4&lt;=3299000),$G$4*0.1-97500,0)</f>
        <v>0</v>
      </c>
      <c r="H11" s="1475"/>
      <c r="I11" s="1500"/>
      <c r="J11" s="1506"/>
    </row>
    <row r="12" spans="1:10" ht="21" customHeight="1">
      <c r="D12" s="1480" t="s">
        <v>43</v>
      </c>
      <c r="E12" s="1481"/>
      <c r="F12" s="1472"/>
      <c r="G12" s="1497" t="s">
        <v>44</v>
      </c>
      <c r="H12" s="1498"/>
      <c r="I12" s="1499"/>
      <c r="J12" s="1506"/>
    </row>
    <row r="13" spans="1:10" ht="21" customHeight="1">
      <c r="D13" s="1482"/>
      <c r="E13" s="1483"/>
      <c r="F13" s="1473"/>
      <c r="G13" s="1474">
        <f>IF(AND(3300000&lt;=$G$4,$G$4&lt;=6949000),$G$4*0.2-427500,0)</f>
        <v>0</v>
      </c>
      <c r="H13" s="1475"/>
      <c r="I13" s="1500"/>
      <c r="J13" s="1506"/>
    </row>
    <row r="14" spans="1:10" ht="21" customHeight="1">
      <c r="D14" s="1480" t="s">
        <v>45</v>
      </c>
      <c r="E14" s="1481"/>
      <c r="F14" s="1472"/>
      <c r="G14" s="1497" t="s">
        <v>46</v>
      </c>
      <c r="H14" s="1498"/>
      <c r="I14" s="1499"/>
      <c r="J14" s="1506"/>
    </row>
    <row r="15" spans="1:10" ht="21" customHeight="1">
      <c r="D15" s="1482"/>
      <c r="E15" s="1483"/>
      <c r="F15" s="1473"/>
      <c r="G15" s="1474">
        <f>IF(AND(6950000&lt;=$G$4,$G$4&lt;=8999000),$G$4*0.23-636000,0)</f>
        <v>0</v>
      </c>
      <c r="H15" s="1475"/>
      <c r="I15" s="1500"/>
      <c r="J15" s="1506"/>
    </row>
    <row r="16" spans="1:10" ht="21" customHeight="1">
      <c r="D16" s="1480" t="s">
        <v>47</v>
      </c>
      <c r="E16" s="1481"/>
      <c r="F16" s="1472"/>
      <c r="G16" s="1497" t="s">
        <v>48</v>
      </c>
      <c r="H16" s="1498"/>
      <c r="I16" s="1499"/>
      <c r="J16" s="1506"/>
    </row>
    <row r="17" spans="4:10" ht="21" customHeight="1">
      <c r="D17" s="1482"/>
      <c r="E17" s="1483"/>
      <c r="F17" s="1473"/>
      <c r="G17" s="1474">
        <f>IF(AND(9000000&lt;=$G$4,$G$4&lt;=17999000),$G$4*0.33-1536000,0)</f>
        <v>0</v>
      </c>
      <c r="H17" s="1475"/>
      <c r="I17" s="1500"/>
      <c r="J17" s="1506"/>
    </row>
    <row r="18" spans="4:10" ht="21" customHeight="1">
      <c r="D18" s="1480" t="s">
        <v>105</v>
      </c>
      <c r="E18" s="1481"/>
      <c r="F18" s="1472"/>
      <c r="G18" s="1497" t="s">
        <v>49</v>
      </c>
      <c r="H18" s="1498"/>
      <c r="I18" s="1499"/>
      <c r="J18" s="1506"/>
    </row>
    <row r="19" spans="4:10" ht="21" customHeight="1">
      <c r="D19" s="1482"/>
      <c r="E19" s="1483"/>
      <c r="F19" s="1473"/>
      <c r="G19" s="1474">
        <f>IF(AND(18000000&lt;=$G$4,$G$4&lt;=39999000),$G$4*0.4-2796000,0)</f>
        <v>0</v>
      </c>
      <c r="H19" s="1475"/>
      <c r="I19" s="1500"/>
      <c r="J19" s="1506"/>
    </row>
    <row r="20" spans="4:10" ht="21" customHeight="1">
      <c r="D20" s="1480" t="s">
        <v>103</v>
      </c>
      <c r="E20" s="1481"/>
      <c r="F20" s="1472"/>
      <c r="G20" s="1497" t="s">
        <v>104</v>
      </c>
      <c r="H20" s="1498"/>
      <c r="I20" s="1499"/>
      <c r="J20" s="6"/>
    </row>
    <row r="21" spans="4:10" ht="21" customHeight="1">
      <c r="D21" s="1482"/>
      <c r="E21" s="1483"/>
      <c r="F21" s="1473"/>
      <c r="G21" s="1474">
        <f>IF(40000000&lt;=$G$4,$G$4*0.45-4796000,0)</f>
        <v>0</v>
      </c>
      <c r="H21" s="1475"/>
      <c r="I21" s="1500"/>
      <c r="J21" s="6"/>
    </row>
    <row r="22" spans="4:10" ht="18" customHeight="1"/>
    <row r="23" spans="4:10" ht="35.25" customHeight="1">
      <c r="D23" s="1501" t="s">
        <v>50</v>
      </c>
      <c r="E23" s="1502"/>
      <c r="F23" s="1503"/>
      <c r="G23" s="1504">
        <f>G7+G9+G11+G13+G15+G17+G19+G21</f>
        <v>0</v>
      </c>
      <c r="H23" s="1487"/>
      <c r="I23" s="1505"/>
    </row>
  </sheetData>
  <mergeCells count="30">
    <mergeCell ref="D4:F4"/>
    <mergeCell ref="G4:I4"/>
    <mergeCell ref="D6:F6"/>
    <mergeCell ref="G6:I6"/>
    <mergeCell ref="D7:F7"/>
    <mergeCell ref="G7:I7"/>
    <mergeCell ref="J7:J19"/>
    <mergeCell ref="D8:F9"/>
    <mergeCell ref="G8:I8"/>
    <mergeCell ref="G9:I9"/>
    <mergeCell ref="D10:F11"/>
    <mergeCell ref="G10:I10"/>
    <mergeCell ref="G11:I11"/>
    <mergeCell ref="D12:F13"/>
    <mergeCell ref="G12:I12"/>
    <mergeCell ref="G13:I13"/>
    <mergeCell ref="D14:F15"/>
    <mergeCell ref="G14:I14"/>
    <mergeCell ref="G15:I15"/>
    <mergeCell ref="D16:F17"/>
    <mergeCell ref="G16:I16"/>
    <mergeCell ref="G17:I17"/>
    <mergeCell ref="D18:F19"/>
    <mergeCell ref="G18:I18"/>
    <mergeCell ref="G19:I19"/>
    <mergeCell ref="D23:F23"/>
    <mergeCell ref="G23:I23"/>
    <mergeCell ref="D20:F21"/>
    <mergeCell ref="G20:I20"/>
    <mergeCell ref="G21:I21"/>
  </mergeCells>
  <phoneticPr fontId="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M44"/>
  <sheetViews>
    <sheetView workbookViewId="0">
      <selection activeCell="R4" sqref="R4"/>
    </sheetView>
  </sheetViews>
  <sheetFormatPr defaultRowHeight="13.5"/>
  <cols>
    <col min="1" max="1" width="9" customWidth="1"/>
    <col min="2" max="2" width="29.375" customWidth="1"/>
    <col min="4" max="7" width="9" style="8"/>
  </cols>
  <sheetData>
    <row r="1" spans="1:13">
      <c r="A1" t="s">
        <v>84</v>
      </c>
    </row>
    <row r="2" spans="1:13">
      <c r="B2" t="s">
        <v>1316</v>
      </c>
      <c r="C2" s="7">
        <f>data4!$CY$2</f>
        <v>0</v>
      </c>
      <c r="D2" s="8">
        <f>IF($C$2&lt;=20000,$C$2,0)</f>
        <v>0</v>
      </c>
      <c r="E2" s="8">
        <f>IF(AND($C$2&gt;=20001,$C$2&lt;=40000),$C$2/2+10000,0)</f>
        <v>0</v>
      </c>
      <c r="F2" s="8">
        <f>IF(AND($C$2&gt;=40001,$C$2&lt;=80000),$C$2/4+20000,0)</f>
        <v>0</v>
      </c>
      <c r="G2" s="8">
        <f>IF($C$2&gt;=80001,40000,0)</f>
        <v>0</v>
      </c>
      <c r="H2" s="9">
        <f>SUM(D2:G2)</f>
        <v>0</v>
      </c>
      <c r="K2" s="7">
        <f>MIN(H2+H5,40000)</f>
        <v>0</v>
      </c>
      <c r="L2" s="9">
        <f>ROUNDUP(MAX(K2,H5),0)</f>
        <v>0</v>
      </c>
    </row>
    <row r="3" spans="1:13">
      <c r="B3" s="565" t="s">
        <v>1317</v>
      </c>
      <c r="C3" s="566">
        <f>data4!$CY$2</f>
        <v>0</v>
      </c>
      <c r="D3" s="488">
        <f>IF($C$2&lt;=30000,$C$2,0)</f>
        <v>0</v>
      </c>
      <c r="E3" s="488">
        <f>IF(AND($C$2&gt;=30001,$C$2&lt;=60000),$C$2/2+15000,0)</f>
        <v>0</v>
      </c>
      <c r="F3" s="488">
        <f>IF(AND($C$2&gt;=60001,$C$2&lt;=120000),$C$2/4+30000,0)</f>
        <v>0</v>
      </c>
      <c r="G3" s="488">
        <f>IF($C$2&gt;=120001,60000,0)</f>
        <v>0</v>
      </c>
      <c r="H3" s="567">
        <f>SUM(D3:G3)</f>
        <v>0</v>
      </c>
      <c r="K3" s="566">
        <f>MIN(H3+H5,50000)</f>
        <v>0</v>
      </c>
      <c r="L3" s="567">
        <f>ROUNDUP(MAX(K3,H3),0)</f>
        <v>0</v>
      </c>
      <c r="M3" s="568">
        <f>IF(data4!EJ2="有",保険料配偶者!L3,保険料配偶者!L2)</f>
        <v>0</v>
      </c>
    </row>
    <row r="4" spans="1:13">
      <c r="C4" s="7"/>
      <c r="K4" s="7"/>
      <c r="L4" s="7"/>
    </row>
    <row r="5" spans="1:13">
      <c r="B5" t="s">
        <v>1315</v>
      </c>
      <c r="C5" s="7">
        <f>data4!CZ2</f>
        <v>0</v>
      </c>
      <c r="D5" s="8">
        <f>IF(C5&lt;=25000,C5,0)</f>
        <v>0</v>
      </c>
      <c r="E5" s="8">
        <f>IF(AND(C5&gt;=25001,C5&lt;=50000),C5/2+12500,0)</f>
        <v>0</v>
      </c>
      <c r="F5" s="8">
        <f>IF(AND(C5&gt;=50001,C5&lt;=100000),C5/4+25000,0)</f>
        <v>0</v>
      </c>
      <c r="G5" s="8">
        <f>IF(C5&gt;=100001,50000,0)</f>
        <v>0</v>
      </c>
      <c r="H5" s="9">
        <f>SUM(D5:G5)</f>
        <v>0</v>
      </c>
    </row>
    <row r="7" spans="1:13">
      <c r="A7" t="s">
        <v>107</v>
      </c>
      <c r="C7" s="7">
        <f>data4!DA2</f>
        <v>0</v>
      </c>
      <c r="D7" s="8">
        <f>IF(C7&lt;=20000,C7,0)</f>
        <v>0</v>
      </c>
      <c r="E7" s="8">
        <f>IF(AND(C7&gt;=20001,C7&lt;=40000),C7/2+10000,0)</f>
        <v>0</v>
      </c>
      <c r="F7" s="8">
        <f>IF(AND(C7&gt;=40001,C7&lt;=80000),C7/4+20000,0)</f>
        <v>0</v>
      </c>
      <c r="G7" s="8">
        <f>IF(C7&gt;=80001,40000,0)</f>
        <v>0</v>
      </c>
      <c r="H7" s="9">
        <f>SUM(D7:G7)</f>
        <v>0</v>
      </c>
      <c r="L7" s="9">
        <f>ROUNDUP(H7,0)</f>
        <v>0</v>
      </c>
    </row>
    <row r="11" spans="1:13">
      <c r="A11" t="s">
        <v>108</v>
      </c>
    </row>
    <row r="12" spans="1:13">
      <c r="B12" t="s">
        <v>109</v>
      </c>
      <c r="C12" s="7">
        <f>data4!DB2</f>
        <v>0</v>
      </c>
      <c r="D12" s="8">
        <f>IF(C12&lt;=20000,C12,0)</f>
        <v>0</v>
      </c>
      <c r="E12" s="8">
        <f>IF(AND(C12&gt;=20001,C12&lt;=40000),C12/2+10000,0)</f>
        <v>0</v>
      </c>
      <c r="F12" s="8">
        <f>IF(AND(C12&gt;=40001,C12&lt;=80000),C12/4+20000,0)</f>
        <v>0</v>
      </c>
      <c r="G12" s="8">
        <f>IF(C12&gt;=80001,40000,0)</f>
        <v>0</v>
      </c>
      <c r="H12" s="9">
        <f>SUM(D12:G12)</f>
        <v>0</v>
      </c>
      <c r="K12" s="7">
        <f>MIN(H12+H13,40000)</f>
        <v>0</v>
      </c>
      <c r="L12" s="9">
        <f>ROUNDUP(MAX(K12,H13),0)</f>
        <v>0</v>
      </c>
    </row>
    <row r="13" spans="1:13">
      <c r="B13" t="s">
        <v>110</v>
      </c>
      <c r="C13" s="7">
        <f>data4!DC2</f>
        <v>0</v>
      </c>
      <c r="D13" s="8">
        <f>IF(C13&lt;=25000,C13,0)</f>
        <v>0</v>
      </c>
      <c r="E13" s="8">
        <f>IF(AND(C13&gt;=25001,C13&lt;=50000),C13/2+12500,0)</f>
        <v>0</v>
      </c>
      <c r="F13" s="8">
        <f>IF(AND(C13&gt;=50001,C13&lt;=100000),C13/4+25000,0)</f>
        <v>0</v>
      </c>
      <c r="G13" s="8">
        <f>IF(C13&gt;=100001,50000,0)</f>
        <v>0</v>
      </c>
      <c r="H13" s="9">
        <f>SUM(D13:G13)</f>
        <v>0</v>
      </c>
    </row>
    <row r="18" spans="1:10">
      <c r="A18" t="s">
        <v>111</v>
      </c>
      <c r="C18" s="7">
        <f>data4!DD2</f>
        <v>0</v>
      </c>
      <c r="H18" s="9">
        <f>ROUNDUP(MIN(C18,50000),0)</f>
        <v>0</v>
      </c>
    </row>
    <row r="20" spans="1:10">
      <c r="A20" t="s">
        <v>112</v>
      </c>
      <c r="C20" s="7">
        <f>data4!DE2</f>
        <v>0</v>
      </c>
      <c r="D20" s="8">
        <f>IF(C20&lt;=10000,C20,0)</f>
        <v>0</v>
      </c>
      <c r="E20" s="8">
        <f>MIN(IF(C20&gt;10000,C20/2+5000,0),15000)</f>
        <v>0</v>
      </c>
      <c r="H20" s="9">
        <f>ROUNDUP(SUM(D20:E20),0)</f>
        <v>0</v>
      </c>
    </row>
    <row r="21" spans="1:10">
      <c r="C21" s="7"/>
      <c r="H21" s="7"/>
    </row>
    <row r="22" spans="1:10">
      <c r="C22" s="7"/>
      <c r="H22" s="7"/>
    </row>
    <row r="23" spans="1:10">
      <c r="C23" s="7"/>
      <c r="H23" s="7"/>
    </row>
    <row r="25" spans="1:10">
      <c r="A25" s="158" t="s">
        <v>533</v>
      </c>
    </row>
    <row r="27" spans="1:10">
      <c r="A27" t="s">
        <v>693</v>
      </c>
      <c r="B27" s="425">
        <f>data5!AD2+data2!Z2</f>
        <v>0</v>
      </c>
    </row>
    <row r="28" spans="1:10">
      <c r="C28" t="s">
        <v>534</v>
      </c>
      <c r="E28" s="8" t="s">
        <v>535</v>
      </c>
      <c r="G28" s="8" t="s">
        <v>536</v>
      </c>
      <c r="I28" t="s">
        <v>537</v>
      </c>
    </row>
    <row r="29" spans="1:10">
      <c r="A29" t="s">
        <v>712</v>
      </c>
      <c r="E29" s="8" t="s">
        <v>538</v>
      </c>
      <c r="G29" s="8" t="s">
        <v>539</v>
      </c>
    </row>
    <row r="30" spans="1:10">
      <c r="A30" t="s">
        <v>540</v>
      </c>
      <c r="B30" s="488">
        <f>IF(data4!$N$2&lt;=620000,$B$27)</f>
        <v>0</v>
      </c>
      <c r="C30" s="8">
        <f>IF(B30&lt;=9000000,380000,0)</f>
        <v>380000</v>
      </c>
      <c r="E30" s="8">
        <f>IF(AND(B30&gt;9000000,B30&lt;=9500000),260000,0)</f>
        <v>0</v>
      </c>
      <c r="G30" s="8">
        <f>IF(AND(B30&gt;9500000,B30&lt;=10000000),130000,0)</f>
        <v>0</v>
      </c>
      <c r="I30" s="7">
        <f>C30+E30+G30</f>
        <v>380000</v>
      </c>
      <c r="J30" s="7"/>
    </row>
    <row r="31" spans="1:10">
      <c r="A31" s="192" t="s">
        <v>541</v>
      </c>
      <c r="B31" s="488">
        <f>IF(data4!$N$2&lt;=620000,B27)</f>
        <v>0</v>
      </c>
      <c r="C31" s="8">
        <f>IF(B31&lt;=9000000,480000,0)</f>
        <v>480000</v>
      </c>
      <c r="E31" s="8">
        <f>IF(AND(B31&gt;9000000,B31&lt;=9500000),320000,0)</f>
        <v>0</v>
      </c>
      <c r="G31" s="8">
        <f>IF(AND(B31&gt;9500000,B31&lt;=10000000),160000,0)</f>
        <v>0</v>
      </c>
      <c r="I31" s="7">
        <f>C31+E31+G31</f>
        <v>480000</v>
      </c>
      <c r="J31" s="7"/>
    </row>
    <row r="33" spans="1:10">
      <c r="A33" s="158" t="s">
        <v>542</v>
      </c>
    </row>
    <row r="35" spans="1:10">
      <c r="A35" t="s">
        <v>713</v>
      </c>
      <c r="B35" s="488" t="b">
        <f>IF(AND(data4!N2&gt;620000,data4!N2&lt;=950000),B27)</f>
        <v>0</v>
      </c>
      <c r="C35" s="8">
        <f>IF(B35&lt;=9000000,380000,0)</f>
        <v>0</v>
      </c>
      <c r="E35" s="8">
        <f>IF(AND(B35&gt;9000000,B35&lt;=9500000),260000,0)</f>
        <v>0</v>
      </c>
      <c r="G35" s="8">
        <f>IF(AND(B35&gt;9500000,B35&lt;=10000000),130000,0)</f>
        <v>0</v>
      </c>
      <c r="I35" s="7">
        <f>C35+E35+G35</f>
        <v>0</v>
      </c>
      <c r="J35" s="7"/>
    </row>
    <row r="36" spans="1:10">
      <c r="A36" t="s">
        <v>610</v>
      </c>
      <c r="B36" s="8" t="b">
        <f>IF(AND(data4!N2&gt;950000,data4!N2&lt;=1000000),B27)</f>
        <v>0</v>
      </c>
      <c r="C36" s="8">
        <f>IF(B36&lt;=9000000,360000,0)</f>
        <v>0</v>
      </c>
      <c r="E36" s="8">
        <f>IF(AND(B36&gt;9000000,B36&lt;=9500000),240000,0)</f>
        <v>0</v>
      </c>
      <c r="G36" s="8">
        <f>IF(AND(B36&gt;9500000,B36&lt;=10000000),120000,0)</f>
        <v>0</v>
      </c>
      <c r="I36" s="7">
        <f t="shared" ref="I36:I43" si="0">C36+E36+G36</f>
        <v>0</v>
      </c>
      <c r="J36" s="7"/>
    </row>
    <row r="37" spans="1:10">
      <c r="A37" t="s">
        <v>611</v>
      </c>
      <c r="B37" s="8" t="b">
        <f>IF(AND(data4!N2&gt;1000000,data4!N2&lt;=1050000),B27)</f>
        <v>0</v>
      </c>
      <c r="C37" s="8">
        <f>IF(B37&lt;=9000000,310000,0)</f>
        <v>0</v>
      </c>
      <c r="E37" s="8">
        <f>IF(AND(B37&gt;9000000,B37&lt;=9500000),210000,0)</f>
        <v>0</v>
      </c>
      <c r="G37" s="8">
        <f>IF(AND(B37&gt;9500000,B37&lt;=10000000),110000,0)</f>
        <v>0</v>
      </c>
      <c r="I37" s="7">
        <f t="shared" si="0"/>
        <v>0</v>
      </c>
      <c r="J37" s="7"/>
    </row>
    <row r="38" spans="1:10">
      <c r="A38" t="s">
        <v>612</v>
      </c>
      <c r="B38" s="193" t="b">
        <f>IF(AND(data4!N2&gt;1050000,data4!N2&lt;=1100000),B27)</f>
        <v>0</v>
      </c>
      <c r="C38" s="193">
        <f>IF(B38&lt;=9000000,260000,0)</f>
        <v>0</v>
      </c>
      <c r="D38" s="193"/>
      <c r="E38" s="193">
        <f>IF(AND(B38&gt;9000000,B38&lt;=9500000),180000,0)</f>
        <v>0</v>
      </c>
      <c r="F38" s="193"/>
      <c r="G38" s="193">
        <f>IF(AND(B38&gt;9500000,B38&lt;=10000000),90000,0)</f>
        <v>0</v>
      </c>
      <c r="I38" s="7">
        <f t="shared" si="0"/>
        <v>0</v>
      </c>
      <c r="J38" s="7"/>
    </row>
    <row r="39" spans="1:10">
      <c r="A39" t="s">
        <v>613</v>
      </c>
      <c r="B39" s="193" t="b">
        <f>IF(AND(data4!N2&gt;1100000,data4!N2&lt;=1150000),B27)</f>
        <v>0</v>
      </c>
      <c r="C39" s="193">
        <f>IF(B39&lt;=9000000,210000,0)</f>
        <v>0</v>
      </c>
      <c r="D39" s="193"/>
      <c r="E39" s="193">
        <f>IF(AND(B39&gt;9000000,B39&lt;=9500000),140000,0)</f>
        <v>0</v>
      </c>
      <c r="F39" s="193"/>
      <c r="G39" s="193">
        <f>IF(AND(B39&gt;9500000,B39&lt;=10000000),70000,0)</f>
        <v>0</v>
      </c>
      <c r="I39" s="7">
        <f t="shared" si="0"/>
        <v>0</v>
      </c>
      <c r="J39" s="7"/>
    </row>
    <row r="40" spans="1:10">
      <c r="A40" t="s">
        <v>614</v>
      </c>
      <c r="B40" s="193" t="b">
        <f>IF(AND(data4!N2&gt;1150000,data4!N2&lt;=1200000),B27)</f>
        <v>0</v>
      </c>
      <c r="C40" s="193">
        <f>IF(B40&lt;=9000000,160000,0)</f>
        <v>0</v>
      </c>
      <c r="D40" s="193"/>
      <c r="E40" s="193">
        <f>IF(AND(B40&gt;9000000,B40&lt;=9500000),110000,0)</f>
        <v>0</v>
      </c>
      <c r="F40" s="193"/>
      <c r="G40" s="193">
        <f>IF(AND(B40&gt;9500000,B40&lt;=10000000),60000,0)</f>
        <v>0</v>
      </c>
      <c r="I40" s="7">
        <f t="shared" si="0"/>
        <v>0</v>
      </c>
      <c r="J40" s="7"/>
    </row>
    <row r="41" spans="1:10">
      <c r="A41" t="s">
        <v>615</v>
      </c>
      <c r="B41" s="193" t="b">
        <f>IF(AND(data4!N2&gt;1200000,data4!N2&lt;=1250000),B27)</f>
        <v>0</v>
      </c>
      <c r="C41" s="193">
        <f>IF(B41&lt;=9000000,110000,0)</f>
        <v>0</v>
      </c>
      <c r="D41" s="193"/>
      <c r="E41" s="193">
        <f>IF(AND(B41&gt;9000000,B41&lt;=9500000),80000,0)</f>
        <v>0</v>
      </c>
      <c r="F41" s="193"/>
      <c r="G41" s="193">
        <f>IF(AND(B41&gt;9500000,B41&lt;=10000000),40000,0)</f>
        <v>0</v>
      </c>
      <c r="I41" s="7">
        <f t="shared" si="0"/>
        <v>0</v>
      </c>
      <c r="J41" s="7"/>
    </row>
    <row r="42" spans="1:10">
      <c r="A42" t="s">
        <v>616</v>
      </c>
      <c r="B42" s="193" t="b">
        <f>IF(AND(data4!N2&gt;1250000,data4!N2&lt;=1300000),B27)</f>
        <v>0</v>
      </c>
      <c r="C42" s="193">
        <f>IF(B42&lt;=9000000,60000,0)</f>
        <v>0</v>
      </c>
      <c r="D42" s="193"/>
      <c r="E42" s="193">
        <f>IF(AND(B42&gt;9000000,B42&lt;=9500000),40000,0)</f>
        <v>0</v>
      </c>
      <c r="F42" s="193"/>
      <c r="G42" s="193">
        <f>IF(AND(B42&gt;9500000,B42&lt;=10000000),20000,0)</f>
        <v>0</v>
      </c>
      <c r="I42" s="7">
        <f t="shared" si="0"/>
        <v>0</v>
      </c>
      <c r="J42" s="7"/>
    </row>
    <row r="43" spans="1:10">
      <c r="A43" t="s">
        <v>617</v>
      </c>
      <c r="B43" s="193" t="b">
        <f>IF(AND(data4!N2&gt;1300000,data4!N2&lt;=1330000),B27)</f>
        <v>0</v>
      </c>
      <c r="C43" s="193">
        <f>IF(B43&lt;=9000000,30000,0)</f>
        <v>0</v>
      </c>
      <c r="D43" s="193"/>
      <c r="E43" s="193">
        <f>IF(AND(B43&gt;9000000,B43&lt;=9500000),20000,0)</f>
        <v>0</v>
      </c>
      <c r="F43" s="193"/>
      <c r="G43" s="193">
        <f>IF(AND(B43&gt;9500000,B43&lt;=10000000),10000,0)</f>
        <v>0</v>
      </c>
      <c r="I43" s="7">
        <f t="shared" si="0"/>
        <v>0</v>
      </c>
      <c r="J43" s="7"/>
    </row>
    <row r="44" spans="1:10">
      <c r="I44" s="9">
        <f>SUM(I35:I43)</f>
        <v>0</v>
      </c>
      <c r="J44" s="7"/>
    </row>
  </sheetData>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rgb="FFC5D9F1"/>
  </sheetPr>
  <dimension ref="B1:D8"/>
  <sheetViews>
    <sheetView showGridLines="0" workbookViewId="0">
      <selection activeCell="H11" sqref="H11"/>
    </sheetView>
  </sheetViews>
  <sheetFormatPr defaultColWidth="9" defaultRowHeight="13.5"/>
  <cols>
    <col min="1" max="1" width="2.625" customWidth="1"/>
    <col min="2" max="2" width="4.125" customWidth="1"/>
    <col min="3" max="3" width="2.375" customWidth="1"/>
    <col min="4" max="4" width="17.25" customWidth="1"/>
    <col min="5" max="5" width="5.25" customWidth="1"/>
    <col min="6" max="6" width="18.375" customWidth="1"/>
    <col min="7" max="7" width="5.125" customWidth="1"/>
    <col min="8" max="8" width="19.375" customWidth="1"/>
    <col min="9" max="9" width="3.875" customWidth="1"/>
  </cols>
  <sheetData>
    <row r="1" spans="2:4" ht="25.5">
      <c r="B1" s="45"/>
    </row>
    <row r="3" spans="2:4" ht="21.75" customHeight="1">
      <c r="B3" s="46"/>
    </row>
    <row r="4" spans="2:4" ht="21.75" customHeight="1">
      <c r="B4" s="46"/>
    </row>
    <row r="5" spans="2:4" ht="13.5" customHeight="1"/>
    <row r="6" spans="2:4" ht="22.5" customHeight="1"/>
    <row r="7" spans="2:4" ht="14.25" thickBot="1">
      <c r="D7" t="s">
        <v>512</v>
      </c>
    </row>
    <row r="8" spans="2:4" ht="35.25" customHeight="1" thickBot="1">
      <c r="C8" s="71"/>
      <c r="D8" s="164"/>
    </row>
  </sheetData>
  <phoneticPr fontId="1"/>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1"/>
  <dimension ref="C2:L29"/>
  <sheetViews>
    <sheetView topLeftCell="A10" zoomScaleNormal="100" workbookViewId="0">
      <selection activeCell="N11" sqref="N11"/>
    </sheetView>
  </sheetViews>
  <sheetFormatPr defaultRowHeight="13.5"/>
  <cols>
    <col min="1" max="1" width="3" customWidth="1"/>
    <col min="2" max="2" width="2.375" customWidth="1"/>
    <col min="7" max="7" width="13.75" customWidth="1"/>
    <col min="8" max="8" width="15.625" customWidth="1"/>
    <col min="9" max="9" width="3.375" customWidth="1"/>
    <col min="11" max="11" width="9.625" customWidth="1"/>
    <col min="12" max="12" width="4.375" style="1" customWidth="1"/>
    <col min="13" max="13" width="5" customWidth="1"/>
    <col min="257" max="257" width="3" customWidth="1"/>
    <col min="258" max="258" width="2.375" customWidth="1"/>
    <col min="264" max="265" width="3.375" customWidth="1"/>
    <col min="267" max="267" width="9.625" customWidth="1"/>
    <col min="268" max="268" width="4.375" customWidth="1"/>
    <col min="269" max="269" width="5" customWidth="1"/>
    <col min="513" max="513" width="3" customWidth="1"/>
    <col min="514" max="514" width="2.375" customWidth="1"/>
    <col min="520" max="521" width="3.375" customWidth="1"/>
    <col min="523" max="523" width="9.625" customWidth="1"/>
    <col min="524" max="524" width="4.375" customWidth="1"/>
    <col min="525" max="525" width="5" customWidth="1"/>
    <col min="769" max="769" width="3" customWidth="1"/>
    <col min="770" max="770" width="2.375" customWidth="1"/>
    <col min="776" max="777" width="3.375" customWidth="1"/>
    <col min="779" max="779" width="9.625" customWidth="1"/>
    <col min="780" max="780" width="4.375" customWidth="1"/>
    <col min="781" max="781" width="5" customWidth="1"/>
    <col min="1025" max="1025" width="3" customWidth="1"/>
    <col min="1026" max="1026" width="2.375" customWidth="1"/>
    <col min="1032" max="1033" width="3.375" customWidth="1"/>
    <col min="1035" max="1035" width="9.625" customWidth="1"/>
    <col min="1036" max="1036" width="4.375" customWidth="1"/>
    <col min="1037" max="1037" width="5" customWidth="1"/>
    <col min="1281" max="1281" width="3" customWidth="1"/>
    <col min="1282" max="1282" width="2.375" customWidth="1"/>
    <col min="1288" max="1289" width="3.375" customWidth="1"/>
    <col min="1291" max="1291" width="9.625" customWidth="1"/>
    <col min="1292" max="1292" width="4.375" customWidth="1"/>
    <col min="1293" max="1293" width="5" customWidth="1"/>
    <col min="1537" max="1537" width="3" customWidth="1"/>
    <col min="1538" max="1538" width="2.375" customWidth="1"/>
    <col min="1544" max="1545" width="3.375" customWidth="1"/>
    <col min="1547" max="1547" width="9.625" customWidth="1"/>
    <col min="1548" max="1548" width="4.375" customWidth="1"/>
    <col min="1549" max="1549" width="5" customWidth="1"/>
    <col min="1793" max="1793" width="3" customWidth="1"/>
    <col min="1794" max="1794" width="2.375" customWidth="1"/>
    <col min="1800" max="1801" width="3.375" customWidth="1"/>
    <col min="1803" max="1803" width="9.625" customWidth="1"/>
    <col min="1804" max="1804" width="4.375" customWidth="1"/>
    <col min="1805" max="1805" width="5" customWidth="1"/>
    <col min="2049" max="2049" width="3" customWidth="1"/>
    <col min="2050" max="2050" width="2.375" customWidth="1"/>
    <col min="2056" max="2057" width="3.375" customWidth="1"/>
    <col min="2059" max="2059" width="9.625" customWidth="1"/>
    <col min="2060" max="2060" width="4.375" customWidth="1"/>
    <col min="2061" max="2061" width="5" customWidth="1"/>
    <col min="2305" max="2305" width="3" customWidth="1"/>
    <col min="2306" max="2306" width="2.375" customWidth="1"/>
    <col min="2312" max="2313" width="3.375" customWidth="1"/>
    <col min="2315" max="2315" width="9.625" customWidth="1"/>
    <col min="2316" max="2316" width="4.375" customWidth="1"/>
    <col min="2317" max="2317" width="5" customWidth="1"/>
    <col min="2561" max="2561" width="3" customWidth="1"/>
    <col min="2562" max="2562" width="2.375" customWidth="1"/>
    <col min="2568" max="2569" width="3.375" customWidth="1"/>
    <col min="2571" max="2571" width="9.625" customWidth="1"/>
    <col min="2572" max="2572" width="4.375" customWidth="1"/>
    <col min="2573" max="2573" width="5" customWidth="1"/>
    <col min="2817" max="2817" width="3" customWidth="1"/>
    <col min="2818" max="2818" width="2.375" customWidth="1"/>
    <col min="2824" max="2825" width="3.375" customWidth="1"/>
    <col min="2827" max="2827" width="9.625" customWidth="1"/>
    <col min="2828" max="2828" width="4.375" customWidth="1"/>
    <col min="2829" max="2829" width="5" customWidth="1"/>
    <col min="3073" max="3073" width="3" customWidth="1"/>
    <col min="3074" max="3074" width="2.375" customWidth="1"/>
    <col min="3080" max="3081" width="3.375" customWidth="1"/>
    <col min="3083" max="3083" width="9.625" customWidth="1"/>
    <col min="3084" max="3084" width="4.375" customWidth="1"/>
    <col min="3085" max="3085" width="5" customWidth="1"/>
    <col min="3329" max="3329" width="3" customWidth="1"/>
    <col min="3330" max="3330" width="2.375" customWidth="1"/>
    <col min="3336" max="3337" width="3.375" customWidth="1"/>
    <col min="3339" max="3339" width="9.625" customWidth="1"/>
    <col min="3340" max="3340" width="4.375" customWidth="1"/>
    <col min="3341" max="3341" width="5" customWidth="1"/>
    <col min="3585" max="3585" width="3" customWidth="1"/>
    <col min="3586" max="3586" width="2.375" customWidth="1"/>
    <col min="3592" max="3593" width="3.375" customWidth="1"/>
    <col min="3595" max="3595" width="9.625" customWidth="1"/>
    <col min="3596" max="3596" width="4.375" customWidth="1"/>
    <col min="3597" max="3597" width="5" customWidth="1"/>
    <col min="3841" max="3841" width="3" customWidth="1"/>
    <col min="3842" max="3842" width="2.375" customWidth="1"/>
    <col min="3848" max="3849" width="3.375" customWidth="1"/>
    <col min="3851" max="3851" width="9.625" customWidth="1"/>
    <col min="3852" max="3852" width="4.375" customWidth="1"/>
    <col min="3853" max="3853" width="5" customWidth="1"/>
    <col min="4097" max="4097" width="3" customWidth="1"/>
    <col min="4098" max="4098" width="2.375" customWidth="1"/>
    <col min="4104" max="4105" width="3.375" customWidth="1"/>
    <col min="4107" max="4107" width="9.625" customWidth="1"/>
    <col min="4108" max="4108" width="4.375" customWidth="1"/>
    <col min="4109" max="4109" width="5" customWidth="1"/>
    <col min="4353" max="4353" width="3" customWidth="1"/>
    <col min="4354" max="4354" width="2.375" customWidth="1"/>
    <col min="4360" max="4361" width="3.375" customWidth="1"/>
    <col min="4363" max="4363" width="9.625" customWidth="1"/>
    <col min="4364" max="4364" width="4.375" customWidth="1"/>
    <col min="4365" max="4365" width="5" customWidth="1"/>
    <col min="4609" max="4609" width="3" customWidth="1"/>
    <col min="4610" max="4610" width="2.375" customWidth="1"/>
    <col min="4616" max="4617" width="3.375" customWidth="1"/>
    <col min="4619" max="4619" width="9.625" customWidth="1"/>
    <col min="4620" max="4620" width="4.375" customWidth="1"/>
    <col min="4621" max="4621" width="5" customWidth="1"/>
    <col min="4865" max="4865" width="3" customWidth="1"/>
    <col min="4866" max="4866" width="2.375" customWidth="1"/>
    <col min="4872" max="4873" width="3.375" customWidth="1"/>
    <col min="4875" max="4875" width="9.625" customWidth="1"/>
    <col min="4876" max="4876" width="4.375" customWidth="1"/>
    <col min="4877" max="4877" width="5" customWidth="1"/>
    <col min="5121" max="5121" width="3" customWidth="1"/>
    <col min="5122" max="5122" width="2.375" customWidth="1"/>
    <col min="5128" max="5129" width="3.375" customWidth="1"/>
    <col min="5131" max="5131" width="9.625" customWidth="1"/>
    <col min="5132" max="5132" width="4.375" customWidth="1"/>
    <col min="5133" max="5133" width="5" customWidth="1"/>
    <col min="5377" max="5377" width="3" customWidth="1"/>
    <col min="5378" max="5378" width="2.375" customWidth="1"/>
    <col min="5384" max="5385" width="3.375" customWidth="1"/>
    <col min="5387" max="5387" width="9.625" customWidth="1"/>
    <col min="5388" max="5388" width="4.375" customWidth="1"/>
    <col min="5389" max="5389" width="5" customWidth="1"/>
    <col min="5633" max="5633" width="3" customWidth="1"/>
    <col min="5634" max="5634" width="2.375" customWidth="1"/>
    <col min="5640" max="5641" width="3.375" customWidth="1"/>
    <col min="5643" max="5643" width="9.625" customWidth="1"/>
    <col min="5644" max="5644" width="4.375" customWidth="1"/>
    <col min="5645" max="5645" width="5" customWidth="1"/>
    <col min="5889" max="5889" width="3" customWidth="1"/>
    <col min="5890" max="5890" width="2.375" customWidth="1"/>
    <col min="5896" max="5897" width="3.375" customWidth="1"/>
    <col min="5899" max="5899" width="9.625" customWidth="1"/>
    <col min="5900" max="5900" width="4.375" customWidth="1"/>
    <col min="5901" max="5901" width="5" customWidth="1"/>
    <col min="6145" max="6145" width="3" customWidth="1"/>
    <col min="6146" max="6146" width="2.375" customWidth="1"/>
    <col min="6152" max="6153" width="3.375" customWidth="1"/>
    <col min="6155" max="6155" width="9.625" customWidth="1"/>
    <col min="6156" max="6156" width="4.375" customWidth="1"/>
    <col min="6157" max="6157" width="5" customWidth="1"/>
    <col min="6401" max="6401" width="3" customWidth="1"/>
    <col min="6402" max="6402" width="2.375" customWidth="1"/>
    <col min="6408" max="6409" width="3.375" customWidth="1"/>
    <col min="6411" max="6411" width="9.625" customWidth="1"/>
    <col min="6412" max="6412" width="4.375" customWidth="1"/>
    <col min="6413" max="6413" width="5" customWidth="1"/>
    <col min="6657" max="6657" width="3" customWidth="1"/>
    <col min="6658" max="6658" width="2.375" customWidth="1"/>
    <col min="6664" max="6665" width="3.375" customWidth="1"/>
    <col min="6667" max="6667" width="9.625" customWidth="1"/>
    <col min="6668" max="6668" width="4.375" customWidth="1"/>
    <col min="6669" max="6669" width="5" customWidth="1"/>
    <col min="6913" max="6913" width="3" customWidth="1"/>
    <col min="6914" max="6914" width="2.375" customWidth="1"/>
    <col min="6920" max="6921" width="3.375" customWidth="1"/>
    <col min="6923" max="6923" width="9.625" customWidth="1"/>
    <col min="6924" max="6924" width="4.375" customWidth="1"/>
    <col min="6925" max="6925" width="5" customWidth="1"/>
    <col min="7169" max="7169" width="3" customWidth="1"/>
    <col min="7170" max="7170" width="2.375" customWidth="1"/>
    <col min="7176" max="7177" width="3.375" customWidth="1"/>
    <col min="7179" max="7179" width="9.625" customWidth="1"/>
    <col min="7180" max="7180" width="4.375" customWidth="1"/>
    <col min="7181" max="7181" width="5" customWidth="1"/>
    <col min="7425" max="7425" width="3" customWidth="1"/>
    <col min="7426" max="7426" width="2.375" customWidth="1"/>
    <col min="7432" max="7433" width="3.375" customWidth="1"/>
    <col min="7435" max="7435" width="9.625" customWidth="1"/>
    <col min="7436" max="7436" width="4.375" customWidth="1"/>
    <col min="7437" max="7437" width="5" customWidth="1"/>
    <col min="7681" max="7681" width="3" customWidth="1"/>
    <col min="7682" max="7682" width="2.375" customWidth="1"/>
    <col min="7688" max="7689" width="3.375" customWidth="1"/>
    <col min="7691" max="7691" width="9.625" customWidth="1"/>
    <col min="7692" max="7692" width="4.375" customWidth="1"/>
    <col min="7693" max="7693" width="5" customWidth="1"/>
    <col min="7937" max="7937" width="3" customWidth="1"/>
    <col min="7938" max="7938" width="2.375" customWidth="1"/>
    <col min="7944" max="7945" width="3.375" customWidth="1"/>
    <col min="7947" max="7947" width="9.625" customWidth="1"/>
    <col min="7948" max="7948" width="4.375" customWidth="1"/>
    <col min="7949" max="7949" width="5" customWidth="1"/>
    <col min="8193" max="8193" width="3" customWidth="1"/>
    <col min="8194" max="8194" width="2.375" customWidth="1"/>
    <col min="8200" max="8201" width="3.375" customWidth="1"/>
    <col min="8203" max="8203" width="9.625" customWidth="1"/>
    <col min="8204" max="8204" width="4.375" customWidth="1"/>
    <col min="8205" max="8205" width="5" customWidth="1"/>
    <col min="8449" max="8449" width="3" customWidth="1"/>
    <col min="8450" max="8450" width="2.375" customWidth="1"/>
    <col min="8456" max="8457" width="3.375" customWidth="1"/>
    <col min="8459" max="8459" width="9.625" customWidth="1"/>
    <col min="8460" max="8460" width="4.375" customWidth="1"/>
    <col min="8461" max="8461" width="5" customWidth="1"/>
    <col min="8705" max="8705" width="3" customWidth="1"/>
    <col min="8706" max="8706" width="2.375" customWidth="1"/>
    <col min="8712" max="8713" width="3.375" customWidth="1"/>
    <col min="8715" max="8715" width="9.625" customWidth="1"/>
    <col min="8716" max="8716" width="4.375" customWidth="1"/>
    <col min="8717" max="8717" width="5" customWidth="1"/>
    <col min="8961" max="8961" width="3" customWidth="1"/>
    <col min="8962" max="8962" width="2.375" customWidth="1"/>
    <col min="8968" max="8969" width="3.375" customWidth="1"/>
    <col min="8971" max="8971" width="9.625" customWidth="1"/>
    <col min="8972" max="8972" width="4.375" customWidth="1"/>
    <col min="8973" max="8973" width="5" customWidth="1"/>
    <col min="9217" max="9217" width="3" customWidth="1"/>
    <col min="9218" max="9218" width="2.375" customWidth="1"/>
    <col min="9224" max="9225" width="3.375" customWidth="1"/>
    <col min="9227" max="9227" width="9.625" customWidth="1"/>
    <col min="9228" max="9228" width="4.375" customWidth="1"/>
    <col min="9229" max="9229" width="5" customWidth="1"/>
    <col min="9473" max="9473" width="3" customWidth="1"/>
    <col min="9474" max="9474" width="2.375" customWidth="1"/>
    <col min="9480" max="9481" width="3.375" customWidth="1"/>
    <col min="9483" max="9483" width="9.625" customWidth="1"/>
    <col min="9484" max="9484" width="4.375" customWidth="1"/>
    <col min="9485" max="9485" width="5" customWidth="1"/>
    <col min="9729" max="9729" width="3" customWidth="1"/>
    <col min="9730" max="9730" width="2.375" customWidth="1"/>
    <col min="9736" max="9737" width="3.375" customWidth="1"/>
    <col min="9739" max="9739" width="9.625" customWidth="1"/>
    <col min="9740" max="9740" width="4.375" customWidth="1"/>
    <col min="9741" max="9741" width="5" customWidth="1"/>
    <col min="9985" max="9985" width="3" customWidth="1"/>
    <col min="9986" max="9986" width="2.375" customWidth="1"/>
    <col min="9992" max="9993" width="3.375" customWidth="1"/>
    <col min="9995" max="9995" width="9.625" customWidth="1"/>
    <col min="9996" max="9996" width="4.375" customWidth="1"/>
    <col min="9997" max="9997" width="5" customWidth="1"/>
    <col min="10241" max="10241" width="3" customWidth="1"/>
    <col min="10242" max="10242" width="2.375" customWidth="1"/>
    <col min="10248" max="10249" width="3.375" customWidth="1"/>
    <col min="10251" max="10251" width="9.625" customWidth="1"/>
    <col min="10252" max="10252" width="4.375" customWidth="1"/>
    <col min="10253" max="10253" width="5" customWidth="1"/>
    <col min="10497" max="10497" width="3" customWidth="1"/>
    <col min="10498" max="10498" width="2.375" customWidth="1"/>
    <col min="10504" max="10505" width="3.375" customWidth="1"/>
    <col min="10507" max="10507" width="9.625" customWidth="1"/>
    <col min="10508" max="10508" width="4.375" customWidth="1"/>
    <col min="10509" max="10509" width="5" customWidth="1"/>
    <col min="10753" max="10753" width="3" customWidth="1"/>
    <col min="10754" max="10754" width="2.375" customWidth="1"/>
    <col min="10760" max="10761" width="3.375" customWidth="1"/>
    <col min="10763" max="10763" width="9.625" customWidth="1"/>
    <col min="10764" max="10764" width="4.375" customWidth="1"/>
    <col min="10765" max="10765" width="5" customWidth="1"/>
    <col min="11009" max="11009" width="3" customWidth="1"/>
    <col min="11010" max="11010" width="2.375" customWidth="1"/>
    <col min="11016" max="11017" width="3.375" customWidth="1"/>
    <col min="11019" max="11019" width="9.625" customWidth="1"/>
    <col min="11020" max="11020" width="4.375" customWidth="1"/>
    <col min="11021" max="11021" width="5" customWidth="1"/>
    <col min="11265" max="11265" width="3" customWidth="1"/>
    <col min="11266" max="11266" width="2.375" customWidth="1"/>
    <col min="11272" max="11273" width="3.375" customWidth="1"/>
    <col min="11275" max="11275" width="9.625" customWidth="1"/>
    <col min="11276" max="11276" width="4.375" customWidth="1"/>
    <col min="11277" max="11277" width="5" customWidth="1"/>
    <col min="11521" max="11521" width="3" customWidth="1"/>
    <col min="11522" max="11522" width="2.375" customWidth="1"/>
    <col min="11528" max="11529" width="3.375" customWidth="1"/>
    <col min="11531" max="11531" width="9.625" customWidth="1"/>
    <col min="11532" max="11532" width="4.375" customWidth="1"/>
    <col min="11533" max="11533" width="5" customWidth="1"/>
    <col min="11777" max="11777" width="3" customWidth="1"/>
    <col min="11778" max="11778" width="2.375" customWidth="1"/>
    <col min="11784" max="11785" width="3.375" customWidth="1"/>
    <col min="11787" max="11787" width="9.625" customWidth="1"/>
    <col min="11788" max="11788" width="4.375" customWidth="1"/>
    <col min="11789" max="11789" width="5" customWidth="1"/>
    <col min="12033" max="12033" width="3" customWidth="1"/>
    <col min="12034" max="12034" width="2.375" customWidth="1"/>
    <col min="12040" max="12041" width="3.375" customWidth="1"/>
    <col min="12043" max="12043" width="9.625" customWidth="1"/>
    <col min="12044" max="12044" width="4.375" customWidth="1"/>
    <col min="12045" max="12045" width="5" customWidth="1"/>
    <col min="12289" max="12289" width="3" customWidth="1"/>
    <col min="12290" max="12290" width="2.375" customWidth="1"/>
    <col min="12296" max="12297" width="3.375" customWidth="1"/>
    <col min="12299" max="12299" width="9.625" customWidth="1"/>
    <col min="12300" max="12300" width="4.375" customWidth="1"/>
    <col min="12301" max="12301" width="5" customWidth="1"/>
    <col min="12545" max="12545" width="3" customWidth="1"/>
    <col min="12546" max="12546" width="2.375" customWidth="1"/>
    <col min="12552" max="12553" width="3.375" customWidth="1"/>
    <col min="12555" max="12555" width="9.625" customWidth="1"/>
    <col min="12556" max="12556" width="4.375" customWidth="1"/>
    <col min="12557" max="12557" width="5" customWidth="1"/>
    <col min="12801" max="12801" width="3" customWidth="1"/>
    <col min="12802" max="12802" width="2.375" customWidth="1"/>
    <col min="12808" max="12809" width="3.375" customWidth="1"/>
    <col min="12811" max="12811" width="9.625" customWidth="1"/>
    <col min="12812" max="12812" width="4.375" customWidth="1"/>
    <col min="12813" max="12813" width="5" customWidth="1"/>
    <col min="13057" max="13057" width="3" customWidth="1"/>
    <col min="13058" max="13058" width="2.375" customWidth="1"/>
    <col min="13064" max="13065" width="3.375" customWidth="1"/>
    <col min="13067" max="13067" width="9.625" customWidth="1"/>
    <col min="13068" max="13068" width="4.375" customWidth="1"/>
    <col min="13069" max="13069" width="5" customWidth="1"/>
    <col min="13313" max="13313" width="3" customWidth="1"/>
    <col min="13314" max="13314" width="2.375" customWidth="1"/>
    <col min="13320" max="13321" width="3.375" customWidth="1"/>
    <col min="13323" max="13323" width="9.625" customWidth="1"/>
    <col min="13324" max="13324" width="4.375" customWidth="1"/>
    <col min="13325" max="13325" width="5" customWidth="1"/>
    <col min="13569" max="13569" width="3" customWidth="1"/>
    <col min="13570" max="13570" width="2.375" customWidth="1"/>
    <col min="13576" max="13577" width="3.375" customWidth="1"/>
    <col min="13579" max="13579" width="9.625" customWidth="1"/>
    <col min="13580" max="13580" width="4.375" customWidth="1"/>
    <col min="13581" max="13581" width="5" customWidth="1"/>
    <col min="13825" max="13825" width="3" customWidth="1"/>
    <col min="13826" max="13826" width="2.375" customWidth="1"/>
    <col min="13832" max="13833" width="3.375" customWidth="1"/>
    <col min="13835" max="13835" width="9.625" customWidth="1"/>
    <col min="13836" max="13836" width="4.375" customWidth="1"/>
    <col min="13837" max="13837" width="5" customWidth="1"/>
    <col min="14081" max="14081" width="3" customWidth="1"/>
    <col min="14082" max="14082" width="2.375" customWidth="1"/>
    <col min="14088" max="14089" width="3.375" customWidth="1"/>
    <col min="14091" max="14091" width="9.625" customWidth="1"/>
    <col min="14092" max="14092" width="4.375" customWidth="1"/>
    <col min="14093" max="14093" width="5" customWidth="1"/>
    <col min="14337" max="14337" width="3" customWidth="1"/>
    <col min="14338" max="14338" width="2.375" customWidth="1"/>
    <col min="14344" max="14345" width="3.375" customWidth="1"/>
    <col min="14347" max="14347" width="9.625" customWidth="1"/>
    <col min="14348" max="14348" width="4.375" customWidth="1"/>
    <col min="14349" max="14349" width="5" customWidth="1"/>
    <col min="14593" max="14593" width="3" customWidth="1"/>
    <col min="14594" max="14594" width="2.375" customWidth="1"/>
    <col min="14600" max="14601" width="3.375" customWidth="1"/>
    <col min="14603" max="14603" width="9.625" customWidth="1"/>
    <col min="14604" max="14604" width="4.375" customWidth="1"/>
    <col min="14605" max="14605" width="5" customWidth="1"/>
    <col min="14849" max="14849" width="3" customWidth="1"/>
    <col min="14850" max="14850" width="2.375" customWidth="1"/>
    <col min="14856" max="14857" width="3.375" customWidth="1"/>
    <col min="14859" max="14859" width="9.625" customWidth="1"/>
    <col min="14860" max="14860" width="4.375" customWidth="1"/>
    <col min="14861" max="14861" width="5" customWidth="1"/>
    <col min="15105" max="15105" width="3" customWidth="1"/>
    <col min="15106" max="15106" width="2.375" customWidth="1"/>
    <col min="15112" max="15113" width="3.375" customWidth="1"/>
    <col min="15115" max="15115" width="9.625" customWidth="1"/>
    <col min="15116" max="15116" width="4.375" customWidth="1"/>
    <col min="15117" max="15117" width="5" customWidth="1"/>
    <col min="15361" max="15361" width="3" customWidth="1"/>
    <col min="15362" max="15362" width="2.375" customWidth="1"/>
    <col min="15368" max="15369" width="3.375" customWidth="1"/>
    <col min="15371" max="15371" width="9.625" customWidth="1"/>
    <col min="15372" max="15372" width="4.375" customWidth="1"/>
    <col min="15373" max="15373" width="5" customWidth="1"/>
    <col min="15617" max="15617" width="3" customWidth="1"/>
    <col min="15618" max="15618" width="2.375" customWidth="1"/>
    <col min="15624" max="15625" width="3.375" customWidth="1"/>
    <col min="15627" max="15627" width="9.625" customWidth="1"/>
    <col min="15628" max="15628" width="4.375" customWidth="1"/>
    <col min="15629" max="15629" width="5" customWidth="1"/>
    <col min="15873" max="15873" width="3" customWidth="1"/>
    <col min="15874" max="15874" width="2.375" customWidth="1"/>
    <col min="15880" max="15881" width="3.375" customWidth="1"/>
    <col min="15883" max="15883" width="9.625" customWidth="1"/>
    <col min="15884" max="15884" width="4.375" customWidth="1"/>
    <col min="15885" max="15885" width="5" customWidth="1"/>
    <col min="16129" max="16129" width="3" customWidth="1"/>
    <col min="16130" max="16130" width="2.375" customWidth="1"/>
    <col min="16136" max="16137" width="3.375" customWidth="1"/>
    <col min="16139" max="16139" width="9.625" customWidth="1"/>
    <col min="16140" max="16140" width="4.375" customWidth="1"/>
    <col min="16141" max="16141" width="5" customWidth="1"/>
  </cols>
  <sheetData>
    <row r="2" spans="3:12">
      <c r="C2" s="666" t="s">
        <v>21</v>
      </c>
      <c r="D2" s="666"/>
      <c r="E2" s="666"/>
      <c r="F2" s="666" t="s">
        <v>22</v>
      </c>
      <c r="G2" s="666"/>
      <c r="H2" s="1"/>
      <c r="I2" s="1"/>
      <c r="L2"/>
    </row>
    <row r="3" spans="3:12">
      <c r="C3" s="666"/>
      <c r="D3" s="666"/>
      <c r="E3" s="666"/>
      <c r="G3" s="211"/>
      <c r="H3" s="1"/>
      <c r="I3" s="1"/>
      <c r="L3"/>
    </row>
    <row r="4" spans="3:12">
      <c r="C4" s="666"/>
      <c r="D4" s="666"/>
      <c r="E4" s="666"/>
      <c r="F4" s="1495"/>
      <c r="G4" s="1495"/>
      <c r="H4" s="1"/>
      <c r="I4" s="1"/>
      <c r="L4"/>
    </row>
    <row r="5" spans="3:12">
      <c r="C5" s="666"/>
      <c r="D5" s="666"/>
      <c r="E5" s="666"/>
      <c r="F5" s="1495"/>
      <c r="G5" s="1495"/>
      <c r="H5" s="1"/>
      <c r="I5" s="1"/>
      <c r="L5"/>
    </row>
    <row r="6" spans="3:12">
      <c r="C6" s="666" t="s">
        <v>23</v>
      </c>
      <c r="D6" s="666"/>
      <c r="E6" s="666"/>
      <c r="F6" s="1496">
        <f>SUM(F3:G5)</f>
        <v>0</v>
      </c>
      <c r="G6" s="1496"/>
      <c r="H6" s="2"/>
      <c r="I6" s="1"/>
      <c r="L6"/>
    </row>
    <row r="7" spans="3:12">
      <c r="G7" t="s">
        <v>24</v>
      </c>
    </row>
    <row r="9" spans="3:12">
      <c r="C9" s="666" t="s">
        <v>25</v>
      </c>
      <c r="D9" s="666"/>
      <c r="E9" s="666"/>
      <c r="F9" s="666" t="s">
        <v>26</v>
      </c>
      <c r="G9" s="666"/>
      <c r="H9" s="666"/>
      <c r="I9" s="666"/>
      <c r="J9" s="666"/>
      <c r="K9" s="666"/>
      <c r="L9" s="666"/>
    </row>
    <row r="10" spans="3:12">
      <c r="C10" s="666" t="s">
        <v>1349</v>
      </c>
      <c r="D10" s="666"/>
      <c r="E10" s="666"/>
      <c r="F10" s="1486">
        <v>0</v>
      </c>
      <c r="G10" s="1487"/>
      <c r="H10" s="1494">
        <f>IF(F6&lt;=740999,0,0)</f>
        <v>0</v>
      </c>
      <c r="I10" s="1494"/>
      <c r="J10" s="1494"/>
      <c r="K10" s="1494"/>
      <c r="L10" s="3" t="s">
        <v>27</v>
      </c>
    </row>
    <row r="11" spans="3:12">
      <c r="C11" s="666" t="s">
        <v>1350</v>
      </c>
      <c r="D11" s="666"/>
      <c r="E11" s="666"/>
      <c r="F11" s="1486" t="s">
        <v>710</v>
      </c>
      <c r="G11" s="1487"/>
      <c r="H11" s="1488">
        <f>IF(AND(741000&lt;=F6,F6&lt;=2190999),MAX(F6-740000,0),0)</f>
        <v>0</v>
      </c>
      <c r="I11" s="1488"/>
      <c r="J11" s="1488"/>
      <c r="K11" s="1488"/>
      <c r="L11" s="3" t="s">
        <v>27</v>
      </c>
    </row>
    <row r="12" spans="3:12">
      <c r="C12" s="666" t="s">
        <v>1346</v>
      </c>
      <c r="D12" s="666"/>
      <c r="E12" s="666"/>
      <c r="F12" s="1492">
        <v>1451000</v>
      </c>
      <c r="G12" s="1493"/>
      <c r="H12" s="1488">
        <f>IF(AND(F6&gt;=2191000,F6&lt;=2192999),F12,0)</f>
        <v>0</v>
      </c>
      <c r="I12" s="1488"/>
      <c r="J12" s="1488"/>
      <c r="K12" s="1488"/>
      <c r="L12" s="3" t="s">
        <v>27</v>
      </c>
    </row>
    <row r="13" spans="3:12">
      <c r="C13" s="666" t="s">
        <v>1347</v>
      </c>
      <c r="D13" s="666"/>
      <c r="E13" s="666"/>
      <c r="F13" s="1492">
        <v>1453000</v>
      </c>
      <c r="G13" s="1493"/>
      <c r="H13" s="1488">
        <f>IF(AND(F6&gt;=2193000,F6&lt;=2195999),F13,0)</f>
        <v>0</v>
      </c>
      <c r="I13" s="1488"/>
      <c r="J13" s="1488"/>
      <c r="K13" s="1488"/>
      <c r="L13" s="3" t="s">
        <v>27</v>
      </c>
    </row>
    <row r="14" spans="3:12">
      <c r="C14" s="666" t="s">
        <v>1348</v>
      </c>
      <c r="D14" s="666"/>
      <c r="E14" s="666"/>
      <c r="F14" s="1492">
        <v>1456000</v>
      </c>
      <c r="G14" s="1493"/>
      <c r="H14" s="1488">
        <f>IF(AND(F6&gt;=2196000,F6&lt;=2199999),F14,0)</f>
        <v>0</v>
      </c>
      <c r="I14" s="1488"/>
      <c r="J14" s="1488"/>
      <c r="K14" s="1488"/>
      <c r="L14" s="3" t="s">
        <v>27</v>
      </c>
    </row>
    <row r="15" spans="3:12">
      <c r="C15" s="666"/>
      <c r="D15" s="666"/>
      <c r="E15" s="666"/>
      <c r="F15" s="1486"/>
      <c r="G15" s="1487"/>
      <c r="H15" s="1488"/>
      <c r="I15" s="1488"/>
      <c r="J15" s="1488"/>
      <c r="K15" s="1488"/>
      <c r="L15" s="3" t="s">
        <v>27</v>
      </c>
    </row>
    <row r="16" spans="3:12">
      <c r="C16" s="1480"/>
      <c r="D16" s="1481"/>
      <c r="E16" s="1472"/>
      <c r="F16" s="1484"/>
      <c r="G16" s="1485"/>
      <c r="H16" s="1489" t="s">
        <v>29</v>
      </c>
      <c r="I16" s="1470"/>
      <c r="J16" s="1471"/>
      <c r="K16" s="1471"/>
      <c r="L16" s="1472" t="s">
        <v>27</v>
      </c>
    </row>
    <row r="17" spans="3:12">
      <c r="C17" s="1482"/>
      <c r="D17" s="1483"/>
      <c r="E17" s="1473"/>
      <c r="F17" s="1476"/>
      <c r="G17" s="1477"/>
      <c r="H17" s="1490"/>
      <c r="I17" s="1478"/>
      <c r="J17" s="1479"/>
      <c r="K17" s="1479"/>
      <c r="L17" s="1473"/>
    </row>
    <row r="18" spans="3:12">
      <c r="C18" s="1480" t="s">
        <v>711</v>
      </c>
      <c r="D18" s="1481"/>
      <c r="E18" s="1472"/>
      <c r="F18" s="1484" t="s">
        <v>28</v>
      </c>
      <c r="G18" s="1485"/>
      <c r="H18" s="1490"/>
      <c r="I18" s="1470" t="s">
        <v>601</v>
      </c>
      <c r="J18" s="1471"/>
      <c r="K18" s="1471"/>
      <c r="L18" s="1472" t="s">
        <v>27</v>
      </c>
    </row>
    <row r="19" spans="3:12">
      <c r="C19" s="1482"/>
      <c r="D19" s="1483"/>
      <c r="E19" s="1473"/>
      <c r="F19" s="1476">
        <f>IF(AND(2200000&lt;=F6,F6&lt;=3599999),ROUNDDOWN(F6/4,-3),0)</f>
        <v>0</v>
      </c>
      <c r="G19" s="1477"/>
      <c r="H19" s="1490"/>
      <c r="I19" s="1478">
        <f>MAX(F19*2.8-80000,0)</f>
        <v>0</v>
      </c>
      <c r="J19" s="1479"/>
      <c r="K19" s="1479"/>
      <c r="L19" s="1473"/>
    </row>
    <row r="20" spans="3:12">
      <c r="C20" s="666" t="s">
        <v>30</v>
      </c>
      <c r="D20" s="666"/>
      <c r="E20" s="666"/>
      <c r="F20" s="1484" t="s">
        <v>28</v>
      </c>
      <c r="G20" s="1485"/>
      <c r="H20" s="1490"/>
      <c r="I20" s="1470" t="s">
        <v>602</v>
      </c>
      <c r="J20" s="1471"/>
      <c r="K20" s="1471"/>
      <c r="L20" s="1472" t="s">
        <v>27</v>
      </c>
    </row>
    <row r="21" spans="3:12">
      <c r="C21" s="666"/>
      <c r="D21" s="666"/>
      <c r="E21" s="666"/>
      <c r="F21" s="1476">
        <f>IF(AND(3600000&lt;=F6,F6&lt;=6599999),ROUNDDOWN(F6/4,-3),0)</f>
        <v>0</v>
      </c>
      <c r="G21" s="1477"/>
      <c r="H21" s="1491"/>
      <c r="I21" s="1478">
        <f>MAX(F21*3.2-440000,0)</f>
        <v>0</v>
      </c>
      <c r="J21" s="1479"/>
      <c r="K21" s="1479"/>
      <c r="L21" s="1473"/>
    </row>
    <row r="22" spans="3:12">
      <c r="C22" s="666" t="s">
        <v>591</v>
      </c>
      <c r="D22" s="666"/>
      <c r="E22" s="666"/>
      <c r="F22" s="1470" t="s">
        <v>600</v>
      </c>
      <c r="G22" s="1471"/>
      <c r="H22" s="1471"/>
      <c r="I22" s="1471"/>
      <c r="J22" s="1471"/>
      <c r="K22" s="1471"/>
      <c r="L22" s="1472" t="s">
        <v>27</v>
      </c>
    </row>
    <row r="23" spans="3:12">
      <c r="C23" s="666"/>
      <c r="D23" s="666"/>
      <c r="E23" s="666"/>
      <c r="F23" s="1474">
        <f>ROUNDDOWN(IF(AND(6600000&lt;=F6,F6&lt;=8499999),F6*0.9-1100000,0),0)</f>
        <v>0</v>
      </c>
      <c r="G23" s="1475"/>
      <c r="H23" s="1475"/>
      <c r="I23" s="1475"/>
      <c r="J23" s="1475"/>
      <c r="K23" s="1475"/>
      <c r="L23" s="1473"/>
    </row>
    <row r="24" spans="3:12">
      <c r="C24" s="666" t="s">
        <v>593</v>
      </c>
      <c r="D24" s="666"/>
      <c r="E24" s="666"/>
      <c r="F24" s="1470" t="s">
        <v>592</v>
      </c>
      <c r="G24" s="1471"/>
      <c r="H24" s="1471"/>
      <c r="I24" s="1471"/>
      <c r="J24" s="1471"/>
      <c r="K24" s="1471"/>
      <c r="L24" s="1472" t="s">
        <v>27</v>
      </c>
    </row>
    <row r="25" spans="3:12">
      <c r="C25" s="666"/>
      <c r="D25" s="666"/>
      <c r="E25" s="666"/>
      <c r="F25" s="1474">
        <f>ROUNDDOWN(IF(8500000&lt;=F6,F6-1950000,0),0)</f>
        <v>0</v>
      </c>
      <c r="G25" s="1475"/>
      <c r="H25" s="1475"/>
      <c r="I25" s="1475"/>
      <c r="J25" s="1475"/>
      <c r="K25" s="1475"/>
      <c r="L25" s="1473"/>
    </row>
    <row r="27" spans="3:12" ht="24.75" customHeight="1"/>
    <row r="29" spans="3:12">
      <c r="C29" s="666" t="s">
        <v>31</v>
      </c>
      <c r="D29" s="666"/>
      <c r="E29" s="666"/>
      <c r="F29" s="666"/>
      <c r="G29" s="666"/>
      <c r="H29" s="1467">
        <f>SUM(H10:K15,I17,I19,I21,F23,F25)</f>
        <v>0</v>
      </c>
      <c r="I29" s="1468"/>
      <c r="J29" s="1468"/>
      <c r="K29" s="1468"/>
      <c r="L29" s="1469"/>
    </row>
  </sheetData>
  <mergeCells count="58">
    <mergeCell ref="C29:G29"/>
    <mergeCell ref="C24:E25"/>
    <mergeCell ref="F24:K24"/>
    <mergeCell ref="L24:L25"/>
    <mergeCell ref="F25:K25"/>
    <mergeCell ref="H29:L29"/>
    <mergeCell ref="L20:L21"/>
    <mergeCell ref="F21:G21"/>
    <mergeCell ref="I21:K21"/>
    <mergeCell ref="C22:E23"/>
    <mergeCell ref="F22:K22"/>
    <mergeCell ref="L22:L23"/>
    <mergeCell ref="F23:K23"/>
    <mergeCell ref="C16:E17"/>
    <mergeCell ref="F16:G16"/>
    <mergeCell ref="H16:H21"/>
    <mergeCell ref="I16:K16"/>
    <mergeCell ref="L16:L17"/>
    <mergeCell ref="F17:G17"/>
    <mergeCell ref="I17:K17"/>
    <mergeCell ref="C18:E19"/>
    <mergeCell ref="F18:G18"/>
    <mergeCell ref="I18:K18"/>
    <mergeCell ref="L18:L19"/>
    <mergeCell ref="F19:G19"/>
    <mergeCell ref="I19:K19"/>
    <mergeCell ref="C20:E21"/>
    <mergeCell ref="F20:G20"/>
    <mergeCell ref="I20:K20"/>
    <mergeCell ref="C14:E14"/>
    <mergeCell ref="F14:G14"/>
    <mergeCell ref="H14:K14"/>
    <mergeCell ref="C15:E15"/>
    <mergeCell ref="F15:G15"/>
    <mergeCell ref="H15:K15"/>
    <mergeCell ref="C12:E12"/>
    <mergeCell ref="F12:G12"/>
    <mergeCell ref="H12:K12"/>
    <mergeCell ref="C13:E13"/>
    <mergeCell ref="F13:G13"/>
    <mergeCell ref="H13:K13"/>
    <mergeCell ref="C10:E10"/>
    <mergeCell ref="F10:G10"/>
    <mergeCell ref="H10:K10"/>
    <mergeCell ref="C11:E11"/>
    <mergeCell ref="F11:G11"/>
    <mergeCell ref="H11:K11"/>
    <mergeCell ref="C5:E5"/>
    <mergeCell ref="F5:G5"/>
    <mergeCell ref="C6:E6"/>
    <mergeCell ref="F6:G6"/>
    <mergeCell ref="C9:E9"/>
    <mergeCell ref="F9:L9"/>
    <mergeCell ref="C2:E2"/>
    <mergeCell ref="F2:G2"/>
    <mergeCell ref="C3:E3"/>
    <mergeCell ref="C4:E4"/>
    <mergeCell ref="F4:G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AABDB-52B4-48EB-92C0-C0A5A6DD1F5C}">
  <sheetPr codeName="Sheet5">
    <tabColor theme="3" tint="0.79998168889431442"/>
  </sheetPr>
  <dimension ref="D1:QU87"/>
  <sheetViews>
    <sheetView showGridLines="0" showRowColHeaders="0" zoomScale="40" zoomScaleNormal="40" zoomScaleSheetLayoutView="70" workbookViewId="0">
      <selection activeCell="FV54" sqref="FV54"/>
    </sheetView>
  </sheetViews>
  <sheetFormatPr defaultColWidth="1.875" defaultRowHeight="96.4" customHeight="1"/>
  <cols>
    <col min="217" max="217" width="1.875" customWidth="1"/>
    <col min="258" max="258" width="1.375" customWidth="1"/>
    <col min="436" max="436" width="1.375" customWidth="1"/>
    <col min="463" max="463" width="1.375" customWidth="1"/>
    <col min="465" max="465" width="2" customWidth="1"/>
  </cols>
  <sheetData>
    <row r="1" spans="4:463" ht="46.9" customHeight="1" thickBot="1">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3"/>
      <c r="BI1" s="493"/>
      <c r="BJ1" s="493"/>
      <c r="BK1" s="493"/>
      <c r="BL1" s="493"/>
      <c r="BM1" s="493"/>
      <c r="BN1" s="493"/>
      <c r="BO1" s="493"/>
      <c r="BP1" s="493"/>
      <c r="BQ1" s="493"/>
      <c r="BR1" s="493"/>
      <c r="BS1" s="493"/>
      <c r="BT1" s="493"/>
      <c r="BU1" s="493"/>
      <c r="BV1" s="493"/>
      <c r="BW1" s="493"/>
      <c r="BX1" s="493"/>
      <c r="BY1" s="493"/>
      <c r="BZ1" s="493"/>
      <c r="CA1" s="493"/>
      <c r="CB1" s="493"/>
      <c r="CC1" s="493"/>
      <c r="CD1" s="493"/>
      <c r="CE1" s="493"/>
      <c r="CF1" s="493"/>
      <c r="CG1" s="493"/>
      <c r="CH1" s="493"/>
      <c r="CI1" s="493"/>
      <c r="CJ1" s="493"/>
      <c r="CK1" s="493"/>
      <c r="CL1" s="493"/>
      <c r="CM1" s="493"/>
      <c r="CN1" s="493"/>
      <c r="CO1" s="493"/>
      <c r="CP1" s="493"/>
      <c r="CQ1" s="493"/>
      <c r="CR1" s="493"/>
      <c r="CS1" s="493"/>
      <c r="CT1" s="493"/>
      <c r="CU1" s="493"/>
      <c r="CV1" s="493"/>
      <c r="CW1" s="493"/>
      <c r="CX1" s="493"/>
      <c r="CY1" s="493"/>
      <c r="CZ1" s="493"/>
      <c r="DA1" s="493"/>
      <c r="DB1" s="493"/>
      <c r="DC1" s="493"/>
      <c r="DD1" s="493"/>
      <c r="DE1" s="493"/>
      <c r="DF1" s="493"/>
      <c r="DG1" s="493"/>
      <c r="DH1" s="493"/>
      <c r="DI1" s="493"/>
      <c r="DJ1" s="493"/>
      <c r="DK1" s="493"/>
      <c r="DL1" s="493"/>
      <c r="DM1" s="493"/>
      <c r="DN1" s="493"/>
      <c r="DO1" s="493"/>
      <c r="DP1" s="493"/>
      <c r="DQ1" s="493"/>
      <c r="DR1" s="493"/>
      <c r="DS1" s="493"/>
      <c r="DT1" s="493"/>
      <c r="DU1" s="493"/>
      <c r="DV1" s="493"/>
      <c r="DW1" s="493"/>
      <c r="DX1" s="493"/>
      <c r="DY1" s="493"/>
      <c r="DZ1" s="493"/>
      <c r="EA1" s="493"/>
      <c r="EB1" s="493"/>
      <c r="EC1" s="493"/>
      <c r="ED1" s="493"/>
      <c r="EE1" s="493"/>
      <c r="EF1" s="493"/>
      <c r="EG1" s="493"/>
      <c r="EH1" s="493"/>
      <c r="EI1" s="493"/>
      <c r="EJ1" s="493"/>
      <c r="EK1" s="493"/>
      <c r="EL1" s="493"/>
      <c r="EM1" s="493"/>
      <c r="EN1" s="493"/>
      <c r="EO1" s="493"/>
      <c r="EP1" s="493"/>
      <c r="EQ1" s="493"/>
      <c r="ER1" s="493"/>
      <c r="ES1" s="493"/>
      <c r="ET1" s="493"/>
      <c r="EU1" s="493"/>
      <c r="EV1" s="493"/>
      <c r="EW1" s="493"/>
      <c r="EX1" s="493"/>
      <c r="EY1" s="493"/>
      <c r="EZ1" s="493"/>
      <c r="FA1" s="493"/>
      <c r="FB1" s="493"/>
      <c r="FC1" s="493"/>
      <c r="FD1" s="493"/>
      <c r="FE1" s="493"/>
      <c r="FF1" s="493"/>
      <c r="FG1" s="493"/>
      <c r="FH1" s="493"/>
      <c r="FI1" s="493"/>
      <c r="FJ1" s="493"/>
      <c r="FK1" s="493"/>
      <c r="FL1" s="493"/>
      <c r="FM1" s="493"/>
      <c r="FN1" s="493"/>
      <c r="FO1" s="493"/>
      <c r="FP1" s="493"/>
      <c r="FQ1" s="493"/>
      <c r="FR1" s="493"/>
      <c r="FS1" s="493"/>
      <c r="FT1" s="493"/>
      <c r="FU1" s="493"/>
      <c r="FV1" s="493"/>
      <c r="FW1" s="493"/>
      <c r="FX1" s="493"/>
      <c r="FY1" s="493"/>
      <c r="FZ1" s="493"/>
      <c r="GA1" s="493"/>
      <c r="GB1" s="493"/>
      <c r="GC1" s="493"/>
      <c r="GD1" s="493"/>
      <c r="GE1" s="493"/>
      <c r="GF1" s="493"/>
      <c r="GG1" s="493"/>
      <c r="GH1" s="493"/>
      <c r="GI1" s="493"/>
      <c r="GJ1" s="493"/>
      <c r="GK1" s="493"/>
      <c r="GL1" s="493"/>
      <c r="GM1" s="493"/>
      <c r="GN1" s="493"/>
      <c r="GO1" s="493"/>
      <c r="GP1" s="493"/>
      <c r="GQ1" s="493"/>
      <c r="GR1" s="493"/>
      <c r="GS1" s="493"/>
      <c r="GT1" s="493"/>
      <c r="GU1" s="493"/>
      <c r="GV1" s="493"/>
      <c r="GW1" s="493"/>
      <c r="GX1" s="493"/>
      <c r="GY1" s="493"/>
      <c r="GZ1" s="493"/>
      <c r="HA1" s="493"/>
      <c r="HB1" s="493"/>
      <c r="HC1" s="493"/>
      <c r="HD1" s="493"/>
      <c r="HE1" s="493"/>
      <c r="HF1" s="493"/>
      <c r="HG1" s="493"/>
      <c r="HH1" s="493"/>
      <c r="IX1" s="493"/>
      <c r="IY1" s="493"/>
      <c r="IZ1" s="493"/>
      <c r="JA1" s="493"/>
      <c r="JB1" s="493"/>
      <c r="JC1" s="493"/>
      <c r="JD1" s="493"/>
      <c r="JE1" s="493"/>
      <c r="JF1" s="493"/>
      <c r="JG1" s="493"/>
      <c r="JH1" s="493"/>
      <c r="JI1" s="493"/>
      <c r="JJ1" s="493"/>
      <c r="JK1" s="493"/>
      <c r="JL1" s="493"/>
      <c r="JM1" s="493"/>
      <c r="JN1" s="493"/>
      <c r="JO1" s="493"/>
      <c r="JP1" s="493"/>
      <c r="JQ1" s="493"/>
      <c r="JR1" s="493"/>
      <c r="JS1" s="493"/>
      <c r="JT1" s="493"/>
      <c r="JU1" s="493"/>
      <c r="JV1" s="493"/>
      <c r="JW1" s="493"/>
      <c r="JX1" s="493"/>
      <c r="JY1" s="493"/>
      <c r="JZ1" s="493"/>
      <c r="KA1" s="493"/>
      <c r="KB1" s="493"/>
      <c r="KC1" s="493"/>
      <c r="KD1" s="493"/>
      <c r="KE1" s="493"/>
      <c r="KF1" s="493"/>
      <c r="KG1" s="493"/>
      <c r="KH1" s="493"/>
      <c r="KI1" s="493"/>
      <c r="KJ1" s="493"/>
      <c r="KK1" s="493"/>
      <c r="KL1" s="493"/>
      <c r="KM1" s="493"/>
      <c r="KN1" s="493"/>
      <c r="KO1" s="493"/>
      <c r="KP1" s="493"/>
      <c r="KQ1" s="493"/>
      <c r="KR1" s="493"/>
      <c r="KS1" s="493"/>
      <c r="KT1" s="493"/>
      <c r="KU1" s="493"/>
      <c r="KV1" s="493"/>
      <c r="KW1" s="493"/>
      <c r="KX1" s="493"/>
      <c r="KY1" s="493"/>
      <c r="KZ1" s="493"/>
      <c r="LA1" s="493"/>
      <c r="LB1" s="493"/>
      <c r="LC1" s="493"/>
      <c r="LD1" s="493"/>
      <c r="LE1" s="493"/>
      <c r="LF1" s="493"/>
      <c r="LG1" s="493"/>
      <c r="LH1" s="493"/>
      <c r="LI1" s="493"/>
      <c r="LJ1" s="493"/>
      <c r="LK1" s="493"/>
      <c r="LL1" s="493"/>
      <c r="LM1" s="493"/>
      <c r="LN1" s="493"/>
      <c r="LO1" s="493"/>
      <c r="LP1" s="493"/>
      <c r="LQ1" s="493"/>
      <c r="LR1" s="493"/>
      <c r="LS1" s="493"/>
      <c r="LT1" s="493"/>
      <c r="LU1" s="493"/>
      <c r="LV1" s="493"/>
      <c r="LW1" s="493"/>
      <c r="LX1" s="493"/>
      <c r="LY1" s="493"/>
      <c r="LZ1" s="493"/>
      <c r="MA1" s="493"/>
      <c r="MB1" s="493"/>
      <c r="MC1" s="493"/>
      <c r="MD1" s="493"/>
      <c r="ME1" s="493"/>
      <c r="MF1" s="493"/>
      <c r="MG1" s="493"/>
      <c r="MH1" s="493"/>
      <c r="MI1" s="493"/>
      <c r="MJ1" s="493"/>
      <c r="MK1" s="493"/>
      <c r="ML1" s="493"/>
      <c r="MM1" s="493"/>
      <c r="MN1" s="493"/>
      <c r="MO1" s="493"/>
      <c r="MP1" s="493"/>
      <c r="MQ1" s="493"/>
      <c r="MR1" s="493"/>
      <c r="MS1" s="493"/>
      <c r="MT1" s="493"/>
      <c r="MU1" s="493"/>
      <c r="MV1" s="493"/>
      <c r="MW1" s="493"/>
      <c r="MX1" s="493"/>
      <c r="MY1" s="493"/>
      <c r="MZ1" s="493"/>
      <c r="NA1" s="493"/>
      <c r="NB1" s="493"/>
      <c r="NC1" s="493"/>
      <c r="ND1" s="493"/>
      <c r="NE1" s="493"/>
      <c r="NF1" s="493"/>
      <c r="NG1" s="493"/>
      <c r="NH1" s="493"/>
      <c r="NI1" s="493"/>
      <c r="NJ1" s="493"/>
      <c r="NK1" s="493"/>
      <c r="NL1" s="493"/>
      <c r="NM1" s="493"/>
      <c r="NN1" s="493"/>
      <c r="NO1" s="493"/>
      <c r="NP1" s="493"/>
      <c r="NQ1" s="493"/>
      <c r="NR1" s="493"/>
      <c r="NS1" s="493"/>
      <c r="NT1" s="493"/>
      <c r="NU1" s="493"/>
      <c r="NV1" s="493"/>
      <c r="NW1" s="493"/>
      <c r="NX1" s="493"/>
      <c r="NY1" s="493"/>
      <c r="NZ1" s="493"/>
      <c r="OA1" s="493"/>
      <c r="OB1" s="493"/>
      <c r="OC1" s="493"/>
      <c r="OD1" s="493"/>
      <c r="OE1" s="493"/>
      <c r="OF1" s="493"/>
      <c r="OG1" s="493"/>
      <c r="OH1" s="493"/>
      <c r="OI1" s="493"/>
      <c r="OJ1" s="493"/>
      <c r="OK1" s="493"/>
      <c r="OL1" s="493"/>
      <c r="OM1" s="493"/>
      <c r="ON1" s="493"/>
      <c r="OO1" s="493"/>
      <c r="OP1" s="493"/>
      <c r="OQ1" s="493"/>
      <c r="OR1" s="493"/>
      <c r="OS1" s="493"/>
      <c r="OT1" s="493"/>
      <c r="OU1" s="493"/>
      <c r="OV1" s="493"/>
      <c r="OW1" s="493"/>
      <c r="OX1" s="493"/>
      <c r="OY1" s="493"/>
      <c r="OZ1" s="493"/>
      <c r="PA1" s="493"/>
      <c r="PB1" s="493"/>
      <c r="PC1" s="493"/>
      <c r="PD1" s="493"/>
      <c r="PE1" s="493"/>
      <c r="PF1" s="493"/>
      <c r="PG1" s="493"/>
      <c r="PH1" s="493"/>
      <c r="PI1" s="493"/>
      <c r="PJ1" s="493"/>
      <c r="PK1" s="493"/>
      <c r="PL1" s="493"/>
      <c r="PM1" s="493"/>
      <c r="PN1" s="493"/>
      <c r="PO1" s="493"/>
      <c r="PP1" s="493"/>
      <c r="PQ1" s="493"/>
      <c r="PR1" s="493"/>
      <c r="PS1" s="493"/>
      <c r="PT1" s="493"/>
      <c r="PU1" s="493"/>
      <c r="PV1" s="493"/>
      <c r="PW1" s="493"/>
      <c r="PX1" s="493"/>
      <c r="PY1" s="493"/>
      <c r="PZ1" s="493"/>
      <c r="QA1" s="493"/>
      <c r="QB1" s="493"/>
      <c r="QC1" s="493"/>
      <c r="QD1" s="493"/>
      <c r="QE1" s="493"/>
      <c r="QF1" s="493"/>
      <c r="QG1" s="493"/>
      <c r="QH1" s="493"/>
      <c r="QI1" s="493"/>
      <c r="QJ1" s="493"/>
      <c r="QK1" s="493"/>
      <c r="QL1" s="493"/>
      <c r="QM1" s="493"/>
      <c r="QN1" s="493"/>
      <c r="QO1" s="493"/>
      <c r="QP1" s="493"/>
      <c r="QQ1" s="493"/>
      <c r="QR1" s="493"/>
      <c r="QS1" s="493"/>
      <c r="QT1" s="493"/>
    </row>
    <row r="2" spans="4:463" ht="37.9" customHeight="1" thickTop="1" thickBot="1">
      <c r="L2" s="493"/>
      <c r="M2" s="493"/>
      <c r="N2" s="493"/>
      <c r="O2" s="493"/>
      <c r="P2" s="493"/>
      <c r="Q2" s="493"/>
      <c r="R2" s="493"/>
      <c r="S2" s="493"/>
      <c r="T2" s="493"/>
      <c r="U2" s="493"/>
      <c r="V2" s="493"/>
      <c r="W2" s="493"/>
      <c r="X2" s="493"/>
      <c r="Y2" s="493"/>
      <c r="Z2" s="493"/>
      <c r="AA2" s="493"/>
      <c r="AB2" s="493"/>
      <c r="AC2" s="493"/>
      <c r="AD2" s="493"/>
      <c r="AE2" s="493"/>
      <c r="AF2" s="493"/>
      <c r="AG2" s="493"/>
      <c r="AH2" s="493"/>
      <c r="AI2" s="493"/>
      <c r="AJ2" s="493"/>
      <c r="AK2" s="493"/>
      <c r="AL2" s="493"/>
      <c r="AM2" s="493"/>
      <c r="AN2" s="493"/>
      <c r="AO2" s="493"/>
      <c r="AP2" s="493"/>
      <c r="AQ2" s="493"/>
      <c r="AR2" s="493"/>
      <c r="AS2" s="493"/>
      <c r="AT2" s="493"/>
      <c r="AU2" s="493"/>
      <c r="AV2" s="493"/>
      <c r="AW2" s="493"/>
      <c r="AX2" s="493"/>
      <c r="AY2" s="493"/>
      <c r="AZ2" s="493"/>
      <c r="BA2" s="493"/>
      <c r="BB2" s="493"/>
      <c r="BC2" s="493"/>
      <c r="BD2" s="493"/>
      <c r="BE2" s="493"/>
      <c r="BF2" s="493"/>
      <c r="BG2" s="493"/>
      <c r="BH2" s="493"/>
      <c r="BI2" s="493"/>
      <c r="BJ2" s="493"/>
      <c r="BK2" s="493"/>
      <c r="BL2" s="493"/>
      <c r="BM2" s="493"/>
      <c r="BN2" s="493"/>
      <c r="BO2" s="493"/>
      <c r="BP2" s="493"/>
      <c r="BQ2" s="493"/>
      <c r="BR2" s="493"/>
      <c r="BS2" s="493"/>
      <c r="BT2" s="493"/>
      <c r="BU2" s="493"/>
      <c r="BV2" s="493"/>
      <c r="BW2" s="493"/>
      <c r="BX2" s="493"/>
      <c r="BY2" s="493"/>
      <c r="BZ2" s="493"/>
      <c r="CA2" s="493"/>
      <c r="CB2" s="493"/>
      <c r="CC2" s="493"/>
      <c r="CD2" s="493"/>
      <c r="CE2" s="493"/>
      <c r="CF2" s="493"/>
      <c r="CG2" s="493"/>
      <c r="CH2" s="493"/>
      <c r="CI2" s="493"/>
      <c r="CJ2" s="493"/>
      <c r="CK2" s="493"/>
      <c r="CL2" s="493"/>
      <c r="CM2" s="493"/>
      <c r="CN2" s="493"/>
      <c r="CO2" s="493"/>
      <c r="CP2" s="493"/>
      <c r="CQ2" s="493"/>
      <c r="CR2" s="493"/>
      <c r="CS2" s="493"/>
      <c r="CT2" s="493"/>
      <c r="CU2" s="493"/>
      <c r="CV2" s="493"/>
      <c r="CW2" s="493"/>
      <c r="CX2" s="493"/>
      <c r="CY2" s="493"/>
      <c r="CZ2" s="493"/>
      <c r="DA2" s="493"/>
      <c r="DB2" s="493"/>
      <c r="DC2" s="493"/>
      <c r="DD2" s="493"/>
      <c r="DE2" s="493"/>
      <c r="DF2" s="493"/>
      <c r="DG2" s="493"/>
      <c r="DH2" s="493"/>
      <c r="DI2" s="493"/>
      <c r="DJ2" s="493"/>
      <c r="DK2" s="493"/>
      <c r="DL2" s="493"/>
      <c r="DM2" s="493"/>
      <c r="DN2" s="493"/>
      <c r="DO2" s="493"/>
      <c r="DP2" s="493"/>
      <c r="DQ2" s="493"/>
      <c r="DR2" s="493"/>
      <c r="DS2" s="493"/>
      <c r="DT2" s="493"/>
      <c r="DU2" s="493"/>
      <c r="DV2" s="493"/>
      <c r="DW2" s="493"/>
      <c r="DX2" s="493"/>
      <c r="DY2" s="493"/>
      <c r="DZ2" s="493"/>
      <c r="EA2" s="493"/>
      <c r="EB2" s="493"/>
      <c r="EC2" s="493"/>
      <c r="ED2" s="493"/>
      <c r="EE2" s="493"/>
      <c r="EF2" s="493"/>
      <c r="EG2" s="493"/>
      <c r="EH2" s="493"/>
      <c r="EI2" s="493"/>
      <c r="EJ2" s="493"/>
      <c r="EK2" s="493"/>
      <c r="EL2" s="493"/>
      <c r="EM2" s="493"/>
      <c r="EN2" s="493"/>
      <c r="EO2" s="493"/>
      <c r="EP2" s="493"/>
      <c r="EQ2" s="493"/>
      <c r="ER2" s="493"/>
      <c r="ES2" s="493"/>
      <c r="ET2" s="493"/>
      <c r="EU2" s="493"/>
      <c r="EV2" s="493"/>
      <c r="EW2" s="549"/>
      <c r="EX2" s="549"/>
      <c r="EY2" s="549"/>
      <c r="EZ2" s="549"/>
      <c r="FA2" s="549"/>
      <c r="FB2" s="549"/>
      <c r="FC2" s="549"/>
      <c r="FD2" s="549"/>
      <c r="FE2" s="549"/>
      <c r="FF2" s="549"/>
      <c r="FG2" s="549"/>
      <c r="FH2" s="549"/>
      <c r="FI2" s="549"/>
      <c r="FJ2" s="549"/>
      <c r="FK2" s="549"/>
      <c r="FL2" s="549"/>
      <c r="FM2" s="549"/>
      <c r="FN2" s="549"/>
      <c r="FO2" s="549"/>
      <c r="FP2" s="549"/>
      <c r="FQ2" s="549"/>
      <c r="FR2" s="549"/>
      <c r="FS2" s="549"/>
      <c r="FT2" s="549"/>
      <c r="FU2" s="549"/>
      <c r="FV2" s="549"/>
      <c r="FW2" s="549"/>
      <c r="FX2" s="549"/>
      <c r="FY2" s="549"/>
      <c r="FZ2" s="549"/>
      <c r="GA2" s="549"/>
      <c r="GB2" s="549"/>
      <c r="GC2" s="549"/>
      <c r="GD2" s="549"/>
      <c r="GE2" s="549"/>
      <c r="GF2" s="549"/>
      <c r="GG2" s="549"/>
      <c r="GH2" s="493"/>
      <c r="GI2" s="493"/>
      <c r="GJ2" s="493"/>
      <c r="GK2" s="493"/>
      <c r="GL2" s="493"/>
      <c r="GM2" s="493"/>
      <c r="GN2" s="493"/>
      <c r="GO2" s="493"/>
      <c r="GP2" s="493"/>
      <c r="GQ2" s="493"/>
      <c r="GR2" s="493"/>
      <c r="GS2" s="493"/>
      <c r="GT2" s="493"/>
      <c r="GU2" s="493"/>
      <c r="GV2" s="493"/>
      <c r="GW2" s="493"/>
      <c r="GX2" s="493"/>
      <c r="GY2" s="493"/>
      <c r="GZ2" s="493"/>
      <c r="HA2" s="493"/>
      <c r="HB2" s="493"/>
      <c r="HC2" s="493"/>
      <c r="HD2" s="493"/>
      <c r="HE2" s="493"/>
      <c r="HF2" s="493"/>
      <c r="HG2" s="493"/>
      <c r="HH2" s="493"/>
      <c r="IX2" s="493"/>
      <c r="IY2" s="493"/>
      <c r="IZ2" s="493"/>
      <c r="JA2" s="493"/>
      <c r="JB2" s="493"/>
      <c r="JC2" s="493"/>
      <c r="JD2" s="493"/>
      <c r="JE2" s="493"/>
      <c r="JF2" s="493"/>
      <c r="JG2" s="493"/>
      <c r="JH2" s="1697"/>
      <c r="JI2" s="1697"/>
      <c r="JJ2" s="1697"/>
      <c r="JK2" s="1697"/>
      <c r="JL2" s="1697"/>
      <c r="JM2" s="1697"/>
      <c r="JN2" s="1697"/>
      <c r="JO2" s="1697"/>
      <c r="JP2" s="1697"/>
      <c r="JQ2" s="1697"/>
      <c r="JR2" s="493"/>
      <c r="JS2" s="493"/>
      <c r="JT2" s="1697"/>
      <c r="JU2" s="1697"/>
      <c r="JV2" s="1697"/>
      <c r="JW2" s="1697"/>
      <c r="JX2" s="1697"/>
      <c r="JY2" s="1697"/>
      <c r="JZ2" s="1697"/>
      <c r="KA2" s="493"/>
      <c r="KB2" s="493"/>
      <c r="KC2" s="493"/>
      <c r="KD2" s="493"/>
      <c r="KE2" s="493"/>
      <c r="KF2" s="493"/>
      <c r="KG2" s="493"/>
      <c r="KH2" s="493"/>
      <c r="KI2" s="493"/>
      <c r="KJ2" s="493"/>
      <c r="KK2" s="493"/>
      <c r="KL2" s="493"/>
      <c r="KM2" s="493"/>
      <c r="KN2" s="493"/>
      <c r="KO2" s="493"/>
      <c r="KP2" s="493"/>
      <c r="KQ2" s="493"/>
      <c r="KR2" s="493"/>
      <c r="KS2" s="493"/>
      <c r="KT2" s="493"/>
      <c r="KU2" s="493"/>
      <c r="KV2" s="493"/>
      <c r="KW2" s="493"/>
      <c r="KX2" s="493"/>
      <c r="KY2" s="493"/>
      <c r="KZ2" s="493"/>
      <c r="LA2" s="493"/>
      <c r="LB2" s="493"/>
      <c r="LC2" s="493"/>
      <c r="LD2" s="493"/>
      <c r="LE2" s="493"/>
      <c r="LF2" s="493"/>
      <c r="LG2" s="493"/>
      <c r="LH2" s="493"/>
      <c r="LI2" s="493"/>
      <c r="LJ2" s="493"/>
      <c r="LK2" s="493"/>
      <c r="LL2" s="493"/>
      <c r="LM2" s="493"/>
      <c r="LN2" s="493"/>
      <c r="LO2" s="493"/>
      <c r="LP2" s="493"/>
      <c r="LQ2" s="493"/>
      <c r="LR2" s="493"/>
      <c r="LS2" s="493"/>
      <c r="LT2" s="493"/>
      <c r="LU2" s="493"/>
      <c r="LV2" s="493"/>
      <c r="LW2" s="493"/>
      <c r="LX2" s="493"/>
      <c r="LY2" s="493"/>
      <c r="LZ2" s="493"/>
      <c r="MA2" s="493"/>
      <c r="MB2" s="493"/>
      <c r="MC2" s="493"/>
      <c r="MD2" s="493"/>
      <c r="ME2" s="493"/>
      <c r="MF2" s="493"/>
      <c r="MG2" s="493"/>
      <c r="MH2" s="493"/>
      <c r="MI2" s="493"/>
      <c r="MJ2" s="493"/>
      <c r="MK2" s="493"/>
      <c r="ML2" s="493"/>
      <c r="MM2" s="493"/>
      <c r="MN2" s="493"/>
      <c r="MO2" s="493"/>
      <c r="MP2" s="493"/>
      <c r="MQ2" s="493"/>
      <c r="MR2" s="493"/>
      <c r="MS2" s="493"/>
      <c r="MT2" s="493"/>
      <c r="MU2" s="493"/>
      <c r="MV2" s="493"/>
      <c r="MW2" s="493"/>
      <c r="MX2" s="493"/>
      <c r="MY2" s="493"/>
      <c r="MZ2" s="493"/>
      <c r="NA2" s="493"/>
      <c r="NB2" s="493"/>
      <c r="NC2" s="493"/>
      <c r="ND2" s="493"/>
      <c r="NE2" s="493"/>
      <c r="NF2" s="493"/>
      <c r="NG2" s="493"/>
      <c r="NH2" s="493"/>
      <c r="NI2" s="1513" t="s">
        <v>714</v>
      </c>
      <c r="NJ2" s="1513"/>
      <c r="NK2" s="1513"/>
      <c r="NL2" s="1513"/>
      <c r="NM2" s="1513"/>
      <c r="NN2" s="1513"/>
      <c r="NO2" s="1513"/>
      <c r="NP2" s="1513"/>
      <c r="NQ2" s="1513"/>
      <c r="NR2" s="1513"/>
      <c r="NS2" s="1513"/>
      <c r="NT2" s="1513"/>
      <c r="NU2" s="1513"/>
      <c r="NV2" s="1513"/>
      <c r="NW2" s="1513"/>
      <c r="NX2" s="1513"/>
      <c r="NY2" s="1513"/>
      <c r="NZ2" s="1513"/>
      <c r="OA2" s="1513"/>
      <c r="OB2" s="1513"/>
      <c r="OC2" s="1513"/>
      <c r="OD2" s="1513"/>
      <c r="OE2" s="1513"/>
      <c r="OF2" s="1513"/>
      <c r="OG2" s="1513"/>
      <c r="OH2" s="1513"/>
      <c r="OI2" s="1701" t="s">
        <v>1105</v>
      </c>
      <c r="OJ2" s="1701"/>
      <c r="OK2" s="1701"/>
      <c r="OL2" s="1701"/>
      <c r="OM2" s="1701"/>
      <c r="ON2" s="1701"/>
      <c r="OO2" s="1701"/>
      <c r="OP2" s="1701"/>
      <c r="OQ2" s="1701"/>
      <c r="OR2" s="1701"/>
      <c r="OS2" s="1701"/>
      <c r="OT2" s="1701"/>
      <c r="OU2" s="1701"/>
      <c r="OV2" s="1701"/>
      <c r="OW2" s="1701"/>
      <c r="OX2" s="1701"/>
      <c r="OY2" s="1701"/>
      <c r="OZ2" s="1701"/>
      <c r="PA2" s="1701"/>
      <c r="PB2" s="1701"/>
      <c r="PC2" s="1701"/>
      <c r="PD2" s="1701"/>
      <c r="PE2" s="1701"/>
      <c r="PF2" s="1701"/>
      <c r="PG2" s="1701"/>
      <c r="PH2" s="1701"/>
      <c r="PI2" s="1701"/>
      <c r="PJ2" s="1701"/>
      <c r="PK2" s="1701"/>
      <c r="PL2" s="1701"/>
      <c r="PM2" s="1701"/>
      <c r="PN2" s="1701"/>
      <c r="PO2" s="1701"/>
      <c r="PP2" s="1701"/>
      <c r="PQ2" s="1701"/>
      <c r="PR2" s="1701"/>
      <c r="PS2" s="1701"/>
      <c r="PT2" s="493"/>
      <c r="PU2" s="493"/>
      <c r="PV2" s="493"/>
      <c r="PW2" s="493"/>
      <c r="PX2" s="493"/>
      <c r="PY2" s="493"/>
      <c r="PZ2" s="493"/>
      <c r="QA2" s="493"/>
      <c r="QB2" s="493"/>
      <c r="QC2" s="493"/>
      <c r="QD2" s="493"/>
      <c r="QE2" s="493"/>
      <c r="QF2" s="493"/>
      <c r="QG2" s="493"/>
      <c r="QH2" s="493"/>
      <c r="QI2" s="493"/>
      <c r="QJ2" s="493"/>
      <c r="QK2" s="493"/>
      <c r="QL2" s="493"/>
      <c r="QM2" s="493"/>
      <c r="QN2" s="493"/>
      <c r="QO2" s="493"/>
      <c r="QP2" s="493"/>
      <c r="QQ2" s="493"/>
      <c r="QR2" s="493"/>
      <c r="QS2" s="493"/>
      <c r="QT2" s="493"/>
    </row>
    <row r="3" spans="4:463" ht="80.650000000000006" customHeight="1" thickTop="1" thickBot="1">
      <c r="L3" s="493"/>
      <c r="M3" s="493"/>
      <c r="N3" s="493"/>
      <c r="O3" s="493"/>
      <c r="P3" s="493"/>
      <c r="Q3" s="493"/>
      <c r="R3" s="493"/>
      <c r="S3" s="493"/>
      <c r="T3" s="493"/>
      <c r="U3" s="498"/>
      <c r="V3" s="498"/>
      <c r="W3" s="498"/>
      <c r="X3" s="498"/>
      <c r="Y3" s="498"/>
      <c r="Z3" s="498"/>
      <c r="AA3" s="498"/>
      <c r="AB3" s="498"/>
      <c r="AC3" s="498"/>
      <c r="AD3" s="498"/>
      <c r="AE3" s="498"/>
      <c r="AF3" s="498"/>
      <c r="AG3" s="498"/>
      <c r="AH3" s="498"/>
      <c r="AI3" s="498"/>
      <c r="AJ3" s="498"/>
      <c r="AK3" s="498"/>
      <c r="AL3" s="498"/>
      <c r="AM3" s="498"/>
      <c r="AN3" s="498"/>
      <c r="AO3" s="498"/>
      <c r="AP3" s="498"/>
      <c r="AQ3" s="547"/>
      <c r="AR3" s="547"/>
      <c r="AS3" s="547"/>
      <c r="AT3" s="547"/>
      <c r="AU3" s="547"/>
      <c r="AV3" s="547"/>
      <c r="AW3" s="547"/>
      <c r="AX3" s="547"/>
      <c r="AY3" s="547"/>
      <c r="AZ3" s="547"/>
      <c r="BA3" s="547"/>
      <c r="BB3" s="547"/>
      <c r="BC3" s="493"/>
      <c r="BD3" s="493"/>
      <c r="BE3" s="493"/>
      <c r="BF3" s="493"/>
      <c r="BG3" s="493"/>
      <c r="BH3" s="1695" t="s">
        <v>1107</v>
      </c>
      <c r="BI3" s="1695"/>
      <c r="BJ3" s="1695"/>
      <c r="BK3" s="1695"/>
      <c r="BL3" s="1695"/>
      <c r="BM3" s="1695"/>
      <c r="BN3" s="1695"/>
      <c r="BO3" s="1695"/>
      <c r="BP3" s="1695"/>
      <c r="BQ3" s="1695"/>
      <c r="BR3" s="1695"/>
      <c r="BS3" s="1695"/>
      <c r="BT3" s="1695"/>
      <c r="BU3" s="1695"/>
      <c r="BV3" s="1695"/>
      <c r="BW3" s="1695"/>
      <c r="BX3" s="1695"/>
      <c r="BY3" s="1695"/>
      <c r="BZ3" s="1695"/>
      <c r="CA3" s="1695"/>
      <c r="CB3" s="1695"/>
      <c r="CC3" s="1695"/>
      <c r="CD3" s="1695"/>
      <c r="CE3" s="1695"/>
      <c r="CF3" s="1695"/>
      <c r="CG3" s="1695"/>
      <c r="CH3" s="1695"/>
      <c r="CI3" s="1695"/>
      <c r="CJ3" s="1695"/>
      <c r="CK3" s="1695"/>
      <c r="CL3" s="1695"/>
      <c r="CM3" s="1695"/>
      <c r="CN3" s="1695"/>
      <c r="CO3" s="1695"/>
      <c r="CP3" s="1695"/>
      <c r="CQ3" s="1695"/>
      <c r="CR3" s="1695"/>
      <c r="CS3" s="1695"/>
      <c r="CT3" s="1695"/>
      <c r="CU3" s="1695"/>
      <c r="CV3" s="1695"/>
      <c r="CW3" s="1695"/>
      <c r="CX3" s="1695"/>
      <c r="CY3" s="1695"/>
      <c r="CZ3" s="1695"/>
      <c r="DA3" s="1695"/>
      <c r="DB3" s="1695"/>
      <c r="DC3" s="1695"/>
      <c r="DD3" s="1695"/>
      <c r="DE3" s="1695"/>
      <c r="DF3" s="1695"/>
      <c r="DG3" s="1695"/>
      <c r="DH3" s="1695"/>
      <c r="DI3" s="1695"/>
      <c r="DJ3" s="1695"/>
      <c r="DK3" s="1695"/>
      <c r="DL3" s="1695"/>
      <c r="DM3" s="1695"/>
      <c r="DN3" s="1695"/>
      <c r="DO3" s="1695"/>
      <c r="DP3" s="1695"/>
      <c r="DQ3" s="1695"/>
      <c r="DR3" s="1695"/>
      <c r="DS3" s="1695"/>
      <c r="DT3" s="1695"/>
      <c r="DU3" s="1695"/>
      <c r="DV3" s="1695"/>
      <c r="DW3" s="1695"/>
      <c r="DX3" s="1695"/>
      <c r="DY3" s="1695"/>
      <c r="DZ3" s="1695"/>
      <c r="EA3" s="1695"/>
      <c r="EB3" s="1695"/>
      <c r="EC3" s="1695"/>
      <c r="ED3" s="1695"/>
      <c r="EE3" s="1695"/>
      <c r="EF3" s="1695"/>
      <c r="EG3" s="1695"/>
      <c r="EH3" s="1695"/>
      <c r="EI3" s="1695"/>
      <c r="EJ3" s="1695"/>
      <c r="EK3" s="1695"/>
      <c r="EL3" s="1695"/>
      <c r="EM3" s="1695"/>
      <c r="EN3" s="1695"/>
      <c r="EO3" s="1695"/>
      <c r="EP3" s="1695"/>
      <c r="EQ3" s="1695"/>
      <c r="ER3" s="1695"/>
      <c r="ES3" s="1695"/>
      <c r="ET3" s="1695"/>
      <c r="EU3" s="1695"/>
      <c r="EV3" s="1695"/>
      <c r="EW3" s="1695"/>
      <c r="EX3" s="1695"/>
      <c r="EY3" s="1695"/>
      <c r="EZ3" s="1695"/>
      <c r="FA3" s="1695"/>
      <c r="FB3" s="1695"/>
      <c r="FC3" s="1695"/>
      <c r="FD3" s="1695"/>
      <c r="FE3" s="1695"/>
      <c r="FF3" s="1695"/>
      <c r="FG3" s="1695"/>
      <c r="FH3" s="1695"/>
      <c r="FI3" s="1695"/>
      <c r="FJ3" s="1695"/>
      <c r="FK3" s="1695"/>
      <c r="FL3" s="1695"/>
      <c r="FM3" s="1695"/>
      <c r="FN3" s="1695"/>
      <c r="FO3" s="1695"/>
      <c r="FP3" s="1695"/>
      <c r="FQ3" s="1695"/>
      <c r="FR3" s="1695"/>
      <c r="FS3" s="1695"/>
      <c r="FT3" s="1695"/>
      <c r="FU3" s="1695"/>
      <c r="FV3" s="1695"/>
      <c r="FW3" s="1695"/>
      <c r="FX3" s="493"/>
      <c r="FY3" s="493"/>
      <c r="FZ3" s="493"/>
      <c r="GA3" s="493"/>
      <c r="GB3" s="493"/>
      <c r="GC3" s="493"/>
      <c r="GD3" s="493"/>
      <c r="GE3" s="493"/>
      <c r="GF3" s="493"/>
      <c r="GG3" s="493"/>
      <c r="GH3" s="493"/>
      <c r="GI3" s="493"/>
      <c r="GJ3" s="493"/>
      <c r="GK3" s="493"/>
      <c r="GL3" s="493"/>
      <c r="GM3" s="493"/>
      <c r="GN3" s="493"/>
      <c r="GO3" s="493"/>
      <c r="GP3" s="493"/>
      <c r="GQ3" s="493"/>
      <c r="GR3" s="493"/>
      <c r="GS3" s="493"/>
      <c r="GT3" s="493"/>
      <c r="GU3" s="493"/>
      <c r="GV3" s="493"/>
      <c r="GW3" s="493"/>
      <c r="GX3" s="493"/>
      <c r="GY3" s="493"/>
      <c r="GZ3" s="493"/>
      <c r="HA3" s="493"/>
      <c r="HB3" s="493"/>
      <c r="HC3" s="493"/>
      <c r="HD3" s="493"/>
      <c r="HE3" s="493"/>
      <c r="HF3" s="493"/>
      <c r="HG3" s="493"/>
      <c r="HH3" s="493"/>
      <c r="HI3" s="493"/>
      <c r="IX3" s="493"/>
      <c r="IY3" s="1513" t="s">
        <v>717</v>
      </c>
      <c r="IZ3" s="1513"/>
      <c r="JA3" s="1513"/>
      <c r="JB3" s="1513"/>
      <c r="JC3" s="1513"/>
      <c r="JD3" s="1513"/>
      <c r="JE3" s="1513"/>
      <c r="JF3" s="1513"/>
      <c r="JG3" s="1693" t="s">
        <v>905</v>
      </c>
      <c r="JH3" s="1693"/>
      <c r="JI3" s="1693"/>
      <c r="JJ3" s="1693"/>
      <c r="JK3" s="1693"/>
      <c r="JL3" s="1693"/>
      <c r="JM3" s="1693"/>
      <c r="JN3" s="1693"/>
      <c r="JO3" s="1693"/>
      <c r="JP3" s="1693"/>
      <c r="JQ3" s="1693"/>
      <c r="JR3" s="1693">
        <v>8</v>
      </c>
      <c r="JS3" s="1693"/>
      <c r="JT3" s="1693"/>
      <c r="JU3" s="1693"/>
      <c r="JV3" s="1693"/>
      <c r="JW3" s="1693"/>
      <c r="JX3" s="1693"/>
      <c r="JY3" s="1693"/>
      <c r="JZ3" s="1693"/>
      <c r="KA3" s="1693"/>
      <c r="KB3" s="1693"/>
      <c r="KC3" s="1694" t="s">
        <v>1106</v>
      </c>
      <c r="KD3" s="1694"/>
      <c r="KE3" s="1694"/>
      <c r="KF3" s="1694"/>
      <c r="KG3" s="1694"/>
      <c r="KH3" s="1694"/>
      <c r="KI3" s="1694"/>
      <c r="KJ3" s="1694"/>
      <c r="KK3" s="1694"/>
      <c r="KL3" s="1694"/>
      <c r="KM3" s="1694"/>
      <c r="KN3" s="1694"/>
      <c r="KO3" s="493"/>
      <c r="KP3" s="493"/>
      <c r="KQ3" s="493"/>
      <c r="KR3" s="493"/>
      <c r="KS3" s="493"/>
      <c r="KT3" s="1695" t="s">
        <v>1107</v>
      </c>
      <c r="KU3" s="1695"/>
      <c r="KV3" s="1695"/>
      <c r="KW3" s="1695"/>
      <c r="KX3" s="1695"/>
      <c r="KY3" s="1695"/>
      <c r="KZ3" s="1695"/>
      <c r="LA3" s="1695"/>
      <c r="LB3" s="1695"/>
      <c r="LC3" s="1695"/>
      <c r="LD3" s="1695"/>
      <c r="LE3" s="1695"/>
      <c r="LF3" s="1695"/>
      <c r="LG3" s="1695"/>
      <c r="LH3" s="1695"/>
      <c r="LI3" s="1695"/>
      <c r="LJ3" s="1695"/>
      <c r="LK3" s="1695"/>
      <c r="LL3" s="1695"/>
      <c r="LM3" s="1695"/>
      <c r="LN3" s="1695"/>
      <c r="LO3" s="1695"/>
      <c r="LP3" s="1695"/>
      <c r="LQ3" s="1695"/>
      <c r="LR3" s="1695"/>
      <c r="LS3" s="1695"/>
      <c r="LT3" s="1695"/>
      <c r="LU3" s="1695"/>
      <c r="LV3" s="1695"/>
      <c r="LW3" s="1695"/>
      <c r="LX3" s="1695"/>
      <c r="LY3" s="1695"/>
      <c r="LZ3" s="1695"/>
      <c r="MA3" s="1695"/>
      <c r="MB3" s="1695"/>
      <c r="MC3" s="1695"/>
      <c r="MD3" s="1695"/>
      <c r="ME3" s="1695"/>
      <c r="MF3" s="1695"/>
      <c r="MG3" s="1695"/>
      <c r="MH3" s="1695"/>
      <c r="MI3" s="1695"/>
      <c r="MJ3" s="1695"/>
      <c r="MK3" s="1695"/>
      <c r="ML3" s="1695"/>
      <c r="MM3" s="1695"/>
      <c r="MN3" s="1695"/>
      <c r="MO3" s="1695"/>
      <c r="MP3" s="1695"/>
      <c r="MQ3" s="1695"/>
      <c r="MR3" s="1695"/>
      <c r="MS3" s="1695"/>
      <c r="MT3" s="1695"/>
      <c r="MU3" s="1695"/>
      <c r="MV3" s="1695"/>
      <c r="MW3" s="1695"/>
      <c r="MX3" s="1695"/>
      <c r="MY3" s="1695"/>
      <c r="MZ3" s="1695"/>
      <c r="NA3" s="1695"/>
      <c r="NB3" s="1695"/>
      <c r="NC3" s="1695"/>
      <c r="ND3" s="1695"/>
      <c r="NE3" s="1695"/>
      <c r="NF3" s="1695"/>
      <c r="NG3" s="1695"/>
      <c r="NH3" s="1695"/>
      <c r="NI3" s="1695"/>
      <c r="NJ3" s="1695"/>
      <c r="NK3" s="1695"/>
      <c r="NL3" s="1695"/>
      <c r="NM3" s="1695"/>
      <c r="NN3" s="1695"/>
      <c r="NO3" s="1695"/>
      <c r="NP3" s="1695"/>
      <c r="NQ3" s="1695"/>
      <c r="NR3" s="1695"/>
      <c r="NS3" s="1695"/>
      <c r="NT3" s="1695"/>
      <c r="NU3" s="1695"/>
      <c r="NV3" s="1695"/>
      <c r="NW3" s="1695"/>
      <c r="NX3" s="1695"/>
      <c r="NY3" s="1695"/>
      <c r="NZ3" s="1695"/>
      <c r="OA3" s="1695"/>
      <c r="OB3" s="1695"/>
      <c r="OC3" s="1695"/>
      <c r="OD3" s="1695"/>
      <c r="OE3" s="1695"/>
      <c r="OF3" s="1695"/>
      <c r="OG3" s="1695"/>
      <c r="OH3" s="1695"/>
      <c r="OI3" s="1695"/>
      <c r="OJ3" s="1695"/>
      <c r="OK3" s="1695"/>
      <c r="OL3" s="1695"/>
      <c r="OM3" s="1695"/>
      <c r="ON3" s="1695"/>
      <c r="OO3" s="1695"/>
      <c r="OP3" s="1695"/>
      <c r="OQ3" s="1695"/>
      <c r="OR3" s="1695"/>
      <c r="OS3" s="1695"/>
      <c r="OT3" s="1695"/>
      <c r="OU3" s="1695"/>
      <c r="OV3" s="1695"/>
      <c r="OW3" s="1695"/>
      <c r="OX3" s="1695"/>
      <c r="OY3" s="1695"/>
      <c r="OZ3" s="1695"/>
      <c r="PA3" s="1695"/>
      <c r="PB3" s="1695"/>
      <c r="PC3" s="1695"/>
      <c r="PD3" s="1695"/>
      <c r="PE3" s="1695"/>
      <c r="PF3" s="1695"/>
      <c r="PG3" s="1695"/>
      <c r="PH3" s="1695"/>
      <c r="PI3" s="1695"/>
      <c r="PJ3" s="493"/>
      <c r="PK3" s="493"/>
      <c r="PL3" s="493"/>
      <c r="PM3" s="493"/>
      <c r="PN3" s="493"/>
      <c r="PO3" s="493"/>
      <c r="PP3" s="493"/>
      <c r="PQ3" s="493"/>
      <c r="PR3" s="493"/>
      <c r="PS3" s="493"/>
      <c r="PT3" s="493"/>
      <c r="PU3" s="493"/>
      <c r="PV3" s="493"/>
      <c r="PW3" s="493"/>
      <c r="PX3" s="493"/>
      <c r="PY3" s="493"/>
      <c r="PZ3" s="493"/>
      <c r="QA3" s="493"/>
      <c r="QB3" s="493"/>
      <c r="QC3" s="493"/>
      <c r="QD3" s="493"/>
      <c r="QE3" s="493"/>
      <c r="QF3" s="493"/>
      <c r="QG3" s="493"/>
      <c r="QH3" s="493"/>
      <c r="QI3" s="493"/>
      <c r="QJ3" s="493"/>
      <c r="QK3" s="493"/>
      <c r="QL3" s="493"/>
      <c r="QM3" s="493"/>
      <c r="QN3" s="493"/>
      <c r="QO3" s="493"/>
      <c r="QP3" s="493"/>
      <c r="QQ3" s="493"/>
      <c r="QR3" s="493"/>
      <c r="QS3" s="493"/>
      <c r="QT3" s="493"/>
      <c r="QU3" s="493"/>
    </row>
    <row r="4" spans="4:463" ht="43.9" customHeight="1" thickTop="1">
      <c r="D4" s="1746" t="s">
        <v>1308</v>
      </c>
      <c r="E4" s="1747"/>
      <c r="F4" s="1747"/>
      <c r="G4" s="1747"/>
      <c r="H4" s="1747"/>
      <c r="I4" s="1747"/>
      <c r="J4" s="1748"/>
      <c r="L4" s="493"/>
      <c r="M4" s="493"/>
      <c r="N4" s="493"/>
      <c r="O4" s="493"/>
      <c r="P4" s="493"/>
      <c r="Q4" s="493"/>
      <c r="R4" s="493"/>
      <c r="S4" s="493"/>
      <c r="T4" s="493"/>
      <c r="U4" s="493"/>
      <c r="V4" s="493"/>
      <c r="W4" s="493"/>
      <c r="X4" s="493"/>
      <c r="Y4" s="493"/>
      <c r="Z4" s="493"/>
      <c r="AA4" s="493"/>
      <c r="AB4" s="493"/>
      <c r="AC4" s="493"/>
      <c r="AD4" s="493"/>
      <c r="AE4" s="493"/>
      <c r="AF4" s="493"/>
      <c r="AG4" s="493"/>
      <c r="AH4" s="493"/>
      <c r="AI4" s="493"/>
      <c r="AJ4" s="493"/>
      <c r="AK4" s="493"/>
      <c r="AL4" s="493"/>
      <c r="AM4" s="493"/>
      <c r="AN4" s="493"/>
      <c r="AO4" s="493"/>
      <c r="AP4" s="493"/>
      <c r="AQ4" s="493"/>
      <c r="AR4" s="493"/>
      <c r="AS4" s="493"/>
      <c r="AT4" s="493"/>
      <c r="AU4" s="493"/>
      <c r="AV4" s="493"/>
      <c r="AW4" s="493"/>
      <c r="AX4" s="493"/>
      <c r="AY4" s="493"/>
      <c r="AZ4" s="493"/>
      <c r="BA4" s="493"/>
      <c r="BB4" s="493"/>
      <c r="BC4" s="493"/>
      <c r="BD4" s="493"/>
      <c r="BE4" s="493"/>
      <c r="BF4" s="548"/>
      <c r="BG4" s="548"/>
      <c r="BH4" s="548"/>
      <c r="BI4" s="548"/>
      <c r="BJ4" s="548"/>
      <c r="BK4" s="548"/>
      <c r="BL4" s="548"/>
      <c r="BM4" s="548"/>
      <c r="BN4" s="548"/>
      <c r="BO4" s="548"/>
      <c r="BP4" s="548"/>
      <c r="BQ4" s="548"/>
      <c r="BR4" s="548"/>
      <c r="BS4" s="548"/>
      <c r="BT4" s="548"/>
      <c r="BU4" s="548"/>
      <c r="BV4" s="548"/>
      <c r="BW4" s="548"/>
      <c r="BX4" s="548"/>
      <c r="BY4" s="548"/>
      <c r="BZ4" s="548"/>
      <c r="CA4" s="548"/>
      <c r="CB4" s="548"/>
      <c r="CC4" s="548"/>
      <c r="CD4" s="548"/>
      <c r="CE4" s="548"/>
      <c r="CF4" s="548"/>
      <c r="CG4" s="548"/>
      <c r="CH4" s="548"/>
      <c r="CI4" s="548"/>
      <c r="CJ4" s="548"/>
      <c r="CK4" s="548"/>
      <c r="CL4" s="548"/>
      <c r="CM4" s="548"/>
      <c r="CN4" s="548"/>
      <c r="CO4" s="548"/>
      <c r="CP4" s="548"/>
      <c r="CQ4" s="548"/>
      <c r="CR4" s="548"/>
      <c r="CS4" s="548"/>
      <c r="CT4" s="548"/>
      <c r="CU4" s="548"/>
      <c r="CV4" s="548"/>
      <c r="CW4" s="548"/>
      <c r="CX4" s="548"/>
      <c r="CY4" s="548"/>
      <c r="CZ4" s="548"/>
      <c r="DA4" s="548"/>
      <c r="DB4" s="548"/>
      <c r="DC4" s="548"/>
      <c r="DD4" s="548"/>
      <c r="DE4" s="548"/>
      <c r="DF4" s="548"/>
      <c r="DG4" s="548"/>
      <c r="DH4" s="548"/>
      <c r="DI4" s="548"/>
      <c r="DJ4" s="548"/>
      <c r="DK4" s="548"/>
      <c r="DL4" s="548"/>
      <c r="DM4" s="548"/>
      <c r="DN4" s="548"/>
      <c r="DO4" s="548"/>
      <c r="DP4" s="548"/>
      <c r="DQ4" s="548"/>
      <c r="DR4" s="548"/>
      <c r="DS4" s="548"/>
      <c r="DT4" s="548"/>
      <c r="DU4" s="548"/>
      <c r="DV4" s="548"/>
      <c r="DW4" s="548"/>
      <c r="DX4" s="548"/>
      <c r="DY4" s="548"/>
      <c r="DZ4" s="548"/>
      <c r="EA4" s="548"/>
      <c r="EB4" s="548"/>
      <c r="EC4" s="548"/>
      <c r="ED4" s="548"/>
      <c r="EE4" s="548"/>
      <c r="EF4" s="548"/>
      <c r="EG4" s="548"/>
      <c r="EH4" s="548"/>
      <c r="EI4" s="548"/>
      <c r="EJ4" s="548"/>
      <c r="EK4" s="548"/>
      <c r="EL4" s="548"/>
      <c r="EM4" s="548"/>
      <c r="EN4" s="548"/>
      <c r="EO4" s="548"/>
      <c r="EP4" s="548"/>
      <c r="EQ4" s="548"/>
      <c r="ER4" s="548"/>
      <c r="ES4" s="548"/>
      <c r="ET4" s="548"/>
      <c r="EU4" s="548"/>
      <c r="EV4" s="548"/>
      <c r="EW4" s="548"/>
      <c r="EX4" s="548"/>
      <c r="EY4" s="548"/>
      <c r="EZ4" s="548"/>
      <c r="FA4" s="548"/>
      <c r="FB4" s="548"/>
      <c r="FC4" s="548"/>
      <c r="FD4" s="548"/>
      <c r="FE4" s="548"/>
      <c r="FF4" s="548"/>
      <c r="FG4" s="548"/>
      <c r="FH4" s="548"/>
      <c r="FI4" s="493"/>
      <c r="FJ4" s="493"/>
      <c r="FK4" s="493"/>
      <c r="FL4" s="493"/>
      <c r="FM4" s="493"/>
      <c r="FN4" s="493"/>
      <c r="FO4" s="493"/>
      <c r="FP4" s="493"/>
      <c r="FQ4" s="493"/>
      <c r="FR4" s="493"/>
      <c r="FS4" s="493"/>
      <c r="FT4" s="493"/>
      <c r="FU4" s="493"/>
      <c r="FV4" s="493"/>
      <c r="FW4" s="493"/>
      <c r="FX4" s="493"/>
      <c r="FY4" s="493"/>
      <c r="FZ4" s="493"/>
      <c r="GA4" s="493"/>
      <c r="GB4" s="493"/>
      <c r="GC4" s="493"/>
      <c r="GD4" s="493"/>
      <c r="GE4" s="493"/>
      <c r="GF4" s="493"/>
      <c r="GG4" s="493"/>
      <c r="GH4" s="493"/>
      <c r="GI4" s="493"/>
      <c r="GJ4" s="493"/>
      <c r="GK4" s="493"/>
      <c r="GL4" s="493"/>
      <c r="GM4" s="493"/>
      <c r="GN4" s="493"/>
      <c r="GO4" s="493"/>
      <c r="GP4" s="493"/>
      <c r="GQ4" s="493"/>
      <c r="GR4" s="493"/>
      <c r="GS4" s="493"/>
      <c r="GT4" s="493"/>
      <c r="GU4" s="493"/>
      <c r="GV4" s="493"/>
      <c r="GW4" s="493"/>
      <c r="GX4" s="493"/>
      <c r="GY4" s="493"/>
      <c r="GZ4" s="493"/>
      <c r="HA4" s="493"/>
      <c r="HB4" s="493"/>
      <c r="HC4" s="493"/>
      <c r="HD4" s="493"/>
      <c r="HE4" s="493"/>
      <c r="HF4" s="493"/>
      <c r="HG4" s="493"/>
      <c r="HH4" s="493"/>
      <c r="IM4" s="1746" t="s">
        <v>1309</v>
      </c>
      <c r="IN4" s="1747"/>
      <c r="IO4" s="1747"/>
      <c r="IP4" s="1747"/>
      <c r="IQ4" s="1747"/>
      <c r="IR4" s="1747"/>
      <c r="IS4" s="1748"/>
      <c r="IX4" s="493"/>
      <c r="IY4" s="493"/>
      <c r="IZ4" s="493"/>
      <c r="JA4" s="493"/>
      <c r="JB4" s="493"/>
      <c r="JC4" s="493"/>
      <c r="JD4" s="493"/>
      <c r="JE4" s="493"/>
      <c r="JF4" s="493"/>
      <c r="JG4" s="493"/>
      <c r="JH4" s="493"/>
      <c r="JI4" s="493"/>
      <c r="JJ4" s="493"/>
      <c r="JK4" s="493"/>
      <c r="JL4" s="493"/>
      <c r="JM4" s="493"/>
      <c r="JN4" s="493"/>
      <c r="JO4" s="493"/>
      <c r="JP4" s="493"/>
      <c r="JQ4" s="493"/>
      <c r="JR4" s="493"/>
      <c r="JS4" s="493"/>
      <c r="JT4" s="493"/>
      <c r="JU4" s="493"/>
      <c r="JV4" s="493"/>
      <c r="JW4" s="493"/>
      <c r="JX4" s="493"/>
      <c r="JY4" s="493"/>
      <c r="JZ4" s="493"/>
      <c r="KA4" s="493"/>
      <c r="KB4" s="493"/>
      <c r="KC4" s="493"/>
      <c r="KD4" s="493"/>
      <c r="KE4" s="493"/>
      <c r="KF4" s="493"/>
      <c r="KG4" s="493"/>
      <c r="KH4" s="493"/>
      <c r="KI4" s="493"/>
      <c r="KJ4" s="493"/>
      <c r="KK4" s="493"/>
      <c r="KL4" s="493"/>
      <c r="KM4" s="493"/>
      <c r="KN4" s="493"/>
      <c r="KO4" s="493"/>
      <c r="KP4" s="493"/>
      <c r="KQ4" s="493"/>
      <c r="KR4" s="1700" t="s">
        <v>1108</v>
      </c>
      <c r="KS4" s="1700"/>
      <c r="KT4" s="1700"/>
      <c r="KU4" s="1700"/>
      <c r="KV4" s="1700"/>
      <c r="KW4" s="1700"/>
      <c r="KX4" s="1700"/>
      <c r="KY4" s="1700"/>
      <c r="KZ4" s="1700"/>
      <c r="LA4" s="1700"/>
      <c r="LB4" s="1700"/>
      <c r="LC4" s="1700"/>
      <c r="LD4" s="1700"/>
      <c r="LE4" s="1700"/>
      <c r="LF4" s="1700"/>
      <c r="LG4" s="1700"/>
      <c r="LH4" s="1700"/>
      <c r="LI4" s="1700"/>
      <c r="LJ4" s="1700"/>
      <c r="LK4" s="1700"/>
      <c r="LL4" s="1700"/>
      <c r="LM4" s="1700"/>
      <c r="LN4" s="1700"/>
      <c r="LO4" s="1700"/>
      <c r="LP4" s="1700"/>
      <c r="LQ4" s="1700"/>
      <c r="LR4" s="1700"/>
      <c r="LS4" s="1700"/>
      <c r="LT4" s="1700"/>
      <c r="LU4" s="1700"/>
      <c r="LV4" s="1700"/>
      <c r="LW4" s="1700"/>
      <c r="LX4" s="1700"/>
      <c r="LY4" s="1700"/>
      <c r="LZ4" s="1700"/>
      <c r="MA4" s="1700"/>
      <c r="MB4" s="1700"/>
      <c r="MC4" s="1700"/>
      <c r="MD4" s="1700"/>
      <c r="ME4" s="1700"/>
      <c r="MF4" s="1700"/>
      <c r="MG4" s="1700"/>
      <c r="MH4" s="1700"/>
      <c r="MI4" s="1700"/>
      <c r="MJ4" s="1700"/>
      <c r="MK4" s="1700"/>
      <c r="ML4" s="1700"/>
      <c r="MM4" s="1700"/>
      <c r="MN4" s="1700"/>
      <c r="MO4" s="1700"/>
      <c r="MP4" s="1700"/>
      <c r="MQ4" s="1700"/>
      <c r="MR4" s="1700"/>
      <c r="MS4" s="1700"/>
      <c r="MT4" s="1700"/>
      <c r="MU4" s="1700"/>
      <c r="MV4" s="1700"/>
      <c r="MW4" s="1700"/>
      <c r="MX4" s="1700"/>
      <c r="MY4" s="1700"/>
      <c r="MZ4" s="1700"/>
      <c r="NA4" s="1700"/>
      <c r="NB4" s="1700"/>
      <c r="NC4" s="1700"/>
      <c r="ND4" s="1700"/>
      <c r="NE4" s="1700"/>
      <c r="NF4" s="1700"/>
      <c r="NG4" s="1700"/>
      <c r="NH4" s="1700"/>
      <c r="NI4" s="1700"/>
      <c r="NJ4" s="1700"/>
      <c r="NK4" s="1700"/>
      <c r="NL4" s="1700"/>
      <c r="NM4" s="1700"/>
      <c r="NN4" s="1700"/>
      <c r="NO4" s="1700"/>
      <c r="NP4" s="1700"/>
      <c r="NQ4" s="1700"/>
      <c r="NR4" s="1700"/>
      <c r="NS4" s="1700"/>
      <c r="NT4" s="1700"/>
      <c r="NU4" s="1700"/>
      <c r="NV4" s="1700"/>
      <c r="NW4" s="1700"/>
      <c r="NX4" s="1700"/>
      <c r="NY4" s="1700"/>
      <c r="NZ4" s="1700"/>
      <c r="OA4" s="1700"/>
      <c r="OB4" s="1700"/>
      <c r="OC4" s="1700"/>
      <c r="OD4" s="1700"/>
      <c r="OE4" s="1700"/>
      <c r="OF4" s="1700"/>
      <c r="OG4" s="1700"/>
      <c r="OH4" s="1700"/>
      <c r="OI4" s="1700"/>
      <c r="OJ4" s="1700"/>
      <c r="OK4" s="1700"/>
      <c r="OL4" s="1700"/>
      <c r="OM4" s="1700"/>
      <c r="ON4" s="1700"/>
      <c r="OO4" s="1700"/>
      <c r="OP4" s="1700"/>
      <c r="OQ4" s="1700"/>
      <c r="OR4" s="1700"/>
      <c r="OS4" s="1700"/>
      <c r="OT4" s="1700"/>
      <c r="OU4" s="493"/>
      <c r="OV4" s="493"/>
      <c r="OW4" s="493"/>
      <c r="OX4" s="493"/>
      <c r="OY4" s="493"/>
      <c r="OZ4" s="493"/>
      <c r="PA4" s="493"/>
      <c r="PB4" s="493"/>
      <c r="PC4" s="493"/>
      <c r="PD4" s="493"/>
      <c r="PE4" s="493"/>
      <c r="PF4" s="493"/>
      <c r="PG4" s="493"/>
      <c r="PH4" s="493"/>
      <c r="PI4" s="493"/>
      <c r="PJ4" s="493"/>
      <c r="PK4" s="493"/>
      <c r="PL4" s="493"/>
      <c r="PM4" s="493"/>
      <c r="PN4" s="493"/>
      <c r="PO4" s="493"/>
      <c r="PP4" s="493"/>
      <c r="PQ4" s="493"/>
      <c r="PR4" s="493"/>
      <c r="PS4" s="493"/>
      <c r="PT4" s="493"/>
      <c r="PU4" s="493"/>
      <c r="PV4" s="493"/>
      <c r="PW4" s="493"/>
      <c r="PX4" s="493"/>
      <c r="PY4" s="493"/>
      <c r="PZ4" s="493"/>
      <c r="QA4" s="493"/>
      <c r="QB4" s="493"/>
      <c r="QC4" s="493"/>
      <c r="QD4" s="493"/>
      <c r="QE4" s="493"/>
      <c r="QF4" s="493"/>
      <c r="QG4" s="493"/>
      <c r="QH4" s="493"/>
      <c r="QI4" s="493"/>
      <c r="QJ4" s="493"/>
      <c r="QK4" s="493"/>
      <c r="QL4" s="493"/>
      <c r="QM4" s="493"/>
      <c r="QN4" s="493"/>
      <c r="QO4" s="493"/>
      <c r="QP4" s="493"/>
      <c r="QQ4" s="493"/>
      <c r="QR4" s="493"/>
      <c r="QS4" s="493"/>
      <c r="QT4" s="493"/>
    </row>
    <row r="5" spans="4:463" ht="7.15" customHeight="1" thickBot="1">
      <c r="D5" s="1749"/>
      <c r="E5" s="1750"/>
      <c r="F5" s="1750"/>
      <c r="G5" s="1750"/>
      <c r="H5" s="1750"/>
      <c r="I5" s="1750"/>
      <c r="J5" s="1751"/>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K5" s="493"/>
      <c r="AL5" s="493"/>
      <c r="AM5" s="493"/>
      <c r="AN5" s="493"/>
      <c r="AO5" s="493"/>
      <c r="AP5" s="493"/>
      <c r="AQ5" s="493"/>
      <c r="AR5" s="493"/>
      <c r="AS5" s="493"/>
      <c r="AT5" s="493"/>
      <c r="AU5" s="493"/>
      <c r="AV5" s="493"/>
      <c r="AW5" s="493"/>
      <c r="AX5" s="493"/>
      <c r="AY5" s="493"/>
      <c r="AZ5" s="493"/>
      <c r="BA5" s="493"/>
      <c r="BB5" s="493"/>
      <c r="BC5" s="493"/>
      <c r="BD5" s="493"/>
      <c r="BE5" s="493"/>
      <c r="BF5" s="538"/>
      <c r="BG5" s="538"/>
      <c r="BH5" s="538"/>
      <c r="BI5" s="538"/>
      <c r="BJ5" s="538"/>
      <c r="BK5" s="538"/>
      <c r="BL5" s="538"/>
      <c r="BM5" s="538"/>
      <c r="BN5" s="538"/>
      <c r="BO5" s="538"/>
      <c r="BP5" s="538"/>
      <c r="BQ5" s="538"/>
      <c r="BR5" s="538"/>
      <c r="BS5" s="538"/>
      <c r="BT5" s="538"/>
      <c r="BU5" s="538"/>
      <c r="BV5" s="538"/>
      <c r="BW5" s="538"/>
      <c r="BX5" s="538"/>
      <c r="BY5" s="538"/>
      <c r="BZ5" s="538"/>
      <c r="CA5" s="538"/>
      <c r="CB5" s="538"/>
      <c r="CC5" s="538"/>
      <c r="CD5" s="538"/>
      <c r="CE5" s="538"/>
      <c r="CF5" s="538"/>
      <c r="CG5" s="538"/>
      <c r="CH5" s="538"/>
      <c r="CI5" s="538"/>
      <c r="CJ5" s="538"/>
      <c r="CK5" s="538"/>
      <c r="CL5" s="538"/>
      <c r="CM5" s="538"/>
      <c r="CN5" s="538"/>
      <c r="CO5" s="538"/>
      <c r="CP5" s="538"/>
      <c r="CQ5" s="538"/>
      <c r="CR5" s="538"/>
      <c r="CS5" s="538"/>
      <c r="CT5" s="538"/>
      <c r="CU5" s="538"/>
      <c r="CV5" s="538"/>
      <c r="CW5" s="538"/>
      <c r="CX5" s="538"/>
      <c r="CY5" s="538"/>
      <c r="CZ5" s="538"/>
      <c r="DA5" s="538"/>
      <c r="DB5" s="538"/>
      <c r="DC5" s="538"/>
      <c r="DD5" s="538"/>
      <c r="DE5" s="538"/>
      <c r="DF5" s="538"/>
      <c r="DG5" s="538"/>
      <c r="DH5" s="538"/>
      <c r="DI5" s="538"/>
      <c r="DJ5" s="538"/>
      <c r="DK5" s="538"/>
      <c r="DL5" s="538"/>
      <c r="DM5" s="538"/>
      <c r="DN5" s="538"/>
      <c r="DO5" s="538"/>
      <c r="DP5" s="538"/>
      <c r="DQ5" s="538"/>
      <c r="DR5" s="538"/>
      <c r="DS5" s="538"/>
      <c r="DT5" s="538"/>
      <c r="DU5" s="538"/>
      <c r="DV5" s="538"/>
      <c r="DW5" s="538"/>
      <c r="DX5" s="538"/>
      <c r="DY5" s="538"/>
      <c r="DZ5" s="538"/>
      <c r="EA5" s="538"/>
      <c r="EB5" s="538"/>
      <c r="EC5" s="538"/>
      <c r="ED5" s="538"/>
      <c r="EE5" s="538"/>
      <c r="EF5" s="538"/>
      <c r="EG5" s="538"/>
      <c r="EH5" s="538"/>
      <c r="EI5" s="538"/>
      <c r="EJ5" s="538"/>
      <c r="EK5" s="538"/>
      <c r="EL5" s="538"/>
      <c r="EM5" s="538"/>
      <c r="EN5" s="538"/>
      <c r="EO5" s="538"/>
      <c r="EP5" s="538"/>
      <c r="EQ5" s="538"/>
      <c r="ER5" s="538"/>
      <c r="ES5" s="538"/>
      <c r="ET5" s="538"/>
      <c r="EU5" s="538"/>
      <c r="EV5" s="538"/>
      <c r="EW5" s="538"/>
      <c r="EX5" s="538"/>
      <c r="EY5" s="538"/>
      <c r="EZ5" s="538"/>
      <c r="FA5" s="538"/>
      <c r="FB5" s="538"/>
      <c r="FC5" s="538"/>
      <c r="FD5" s="538"/>
      <c r="FE5" s="538"/>
      <c r="FF5" s="538"/>
      <c r="FG5" s="538"/>
      <c r="FH5" s="538"/>
      <c r="FI5" s="493"/>
      <c r="FJ5" s="493"/>
      <c r="FK5" s="493"/>
      <c r="FL5" s="493"/>
      <c r="FM5" s="493"/>
      <c r="FN5" s="493"/>
      <c r="FO5" s="493"/>
      <c r="FP5" s="493"/>
      <c r="FQ5" s="493"/>
      <c r="FR5" s="493"/>
      <c r="FS5" s="493"/>
      <c r="FT5" s="493"/>
      <c r="FU5" s="493"/>
      <c r="FV5" s="493"/>
      <c r="FW5" s="493"/>
      <c r="FX5" s="493"/>
      <c r="FY5" s="493"/>
      <c r="FZ5" s="493"/>
      <c r="GA5" s="493"/>
      <c r="GB5" s="493"/>
      <c r="GC5" s="493"/>
      <c r="GD5" s="493"/>
      <c r="GE5" s="493"/>
      <c r="GF5" s="493"/>
      <c r="GG5" s="493"/>
      <c r="GH5" s="493"/>
      <c r="GI5" s="493"/>
      <c r="GJ5" s="493"/>
      <c r="GK5" s="493"/>
      <c r="GL5" s="493"/>
      <c r="GM5" s="493"/>
      <c r="GN5" s="493"/>
      <c r="GO5" s="493"/>
      <c r="GP5" s="493"/>
      <c r="GQ5" s="493"/>
      <c r="GR5" s="493"/>
      <c r="GS5" s="493"/>
      <c r="GT5" s="493"/>
      <c r="GU5" s="493"/>
      <c r="GV5" s="493"/>
      <c r="GW5" s="493"/>
      <c r="GX5" s="493"/>
      <c r="GY5" s="493"/>
      <c r="GZ5" s="493"/>
      <c r="HA5" s="493"/>
      <c r="HB5" s="493"/>
      <c r="HC5" s="493"/>
      <c r="HD5" s="493"/>
      <c r="HE5" s="493"/>
      <c r="HF5" s="493"/>
      <c r="HG5" s="493"/>
      <c r="HH5" s="493"/>
      <c r="IM5" s="1749"/>
      <c r="IN5" s="1750"/>
      <c r="IO5" s="1750"/>
      <c r="IP5" s="1750"/>
      <c r="IQ5" s="1750"/>
      <c r="IR5" s="1750"/>
      <c r="IS5" s="1751"/>
      <c r="IX5" s="495"/>
      <c r="IY5" s="495"/>
      <c r="IZ5" s="495"/>
      <c r="JA5" s="495"/>
      <c r="JB5" s="495"/>
      <c r="JC5" s="495"/>
      <c r="JD5" s="495"/>
      <c r="JE5" s="495"/>
      <c r="JF5" s="495"/>
      <c r="JG5" s="495"/>
      <c r="JH5" s="495"/>
      <c r="JI5" s="495"/>
      <c r="JJ5" s="495"/>
      <c r="JK5" s="495"/>
      <c r="JL5" s="495"/>
      <c r="JM5" s="495"/>
      <c r="JN5" s="495"/>
      <c r="JO5" s="495"/>
      <c r="JP5" s="495"/>
      <c r="JQ5" s="495"/>
      <c r="JR5" s="495"/>
      <c r="JS5" s="495"/>
      <c r="JT5" s="495"/>
      <c r="JU5" s="495"/>
      <c r="JV5" s="495"/>
      <c r="JW5" s="495"/>
      <c r="JX5" s="495"/>
      <c r="JY5" s="495"/>
      <c r="JZ5" s="495"/>
      <c r="KA5" s="495"/>
      <c r="KB5" s="495"/>
      <c r="KC5" s="495"/>
      <c r="KD5" s="495"/>
      <c r="KE5" s="495"/>
      <c r="KF5" s="495"/>
      <c r="KG5" s="495"/>
      <c r="KH5" s="495"/>
      <c r="KI5" s="495"/>
      <c r="KJ5" s="495"/>
      <c r="KK5" s="495"/>
      <c r="KL5" s="495"/>
      <c r="KM5" s="495"/>
      <c r="KN5" s="495"/>
      <c r="KO5" s="495"/>
      <c r="KP5" s="495"/>
      <c r="KQ5" s="495"/>
      <c r="KR5" s="563"/>
      <c r="KS5" s="563"/>
      <c r="KT5" s="563"/>
      <c r="KU5" s="563"/>
      <c r="KV5" s="563"/>
      <c r="KW5" s="563"/>
      <c r="KX5" s="563"/>
      <c r="KY5" s="563"/>
      <c r="KZ5" s="563"/>
      <c r="LA5" s="563"/>
      <c r="LB5" s="563"/>
      <c r="LC5" s="563"/>
      <c r="LD5" s="563"/>
      <c r="LE5" s="563"/>
      <c r="LF5" s="563"/>
      <c r="LG5" s="563"/>
      <c r="LH5" s="563"/>
      <c r="LI5" s="563"/>
      <c r="LJ5" s="563"/>
      <c r="LK5" s="563"/>
      <c r="LL5" s="563"/>
      <c r="LM5" s="563"/>
      <c r="LN5" s="563"/>
      <c r="LO5" s="563"/>
      <c r="LP5" s="563"/>
      <c r="LQ5" s="563"/>
      <c r="LR5" s="563"/>
      <c r="LS5" s="563"/>
      <c r="LT5" s="563"/>
      <c r="LU5" s="563"/>
      <c r="LV5" s="563"/>
      <c r="LW5" s="563"/>
      <c r="LX5" s="563"/>
      <c r="LY5" s="563"/>
      <c r="LZ5" s="563"/>
      <c r="MA5" s="563"/>
      <c r="MB5" s="563"/>
      <c r="MC5" s="563"/>
      <c r="MD5" s="563"/>
      <c r="ME5" s="563"/>
      <c r="MF5" s="563"/>
      <c r="MG5" s="563"/>
      <c r="MH5" s="563"/>
      <c r="MI5" s="563"/>
      <c r="MJ5" s="563"/>
      <c r="MK5" s="563"/>
      <c r="ML5" s="563"/>
      <c r="MM5" s="563"/>
      <c r="MN5" s="563"/>
      <c r="MO5" s="563"/>
      <c r="MP5" s="563"/>
      <c r="MQ5" s="563"/>
      <c r="MR5" s="563"/>
      <c r="MS5" s="563"/>
      <c r="MT5" s="563"/>
      <c r="MU5" s="563"/>
      <c r="MV5" s="563"/>
      <c r="MW5" s="563"/>
      <c r="MX5" s="563"/>
      <c r="MY5" s="563"/>
      <c r="MZ5" s="563"/>
      <c r="NA5" s="563"/>
      <c r="NB5" s="563"/>
      <c r="NC5" s="563"/>
      <c r="ND5" s="563"/>
      <c r="NE5" s="563"/>
      <c r="NF5" s="563"/>
      <c r="NG5" s="563"/>
      <c r="NH5" s="563"/>
      <c r="NI5" s="563"/>
      <c r="NJ5" s="563"/>
      <c r="NK5" s="563"/>
      <c r="NL5" s="563"/>
      <c r="NM5" s="563"/>
      <c r="NN5" s="563"/>
      <c r="NO5" s="563"/>
      <c r="NP5" s="563"/>
      <c r="NQ5" s="563"/>
      <c r="NR5" s="563"/>
      <c r="NS5" s="563"/>
      <c r="NT5" s="563"/>
      <c r="NU5" s="563"/>
      <c r="NV5" s="563"/>
      <c r="NW5" s="563"/>
      <c r="NX5" s="563"/>
      <c r="NY5" s="563"/>
      <c r="NZ5" s="563"/>
      <c r="OA5" s="563"/>
      <c r="OB5" s="563"/>
      <c r="OC5" s="563"/>
      <c r="OD5" s="563"/>
      <c r="OE5" s="563"/>
      <c r="OF5" s="563"/>
      <c r="OG5" s="563"/>
      <c r="OH5" s="563"/>
      <c r="OI5" s="563"/>
      <c r="OJ5" s="563"/>
      <c r="OK5" s="563"/>
      <c r="OL5" s="563"/>
      <c r="OM5" s="563"/>
      <c r="ON5" s="563"/>
      <c r="OO5" s="563"/>
      <c r="OP5" s="563"/>
      <c r="OQ5" s="563"/>
      <c r="OR5" s="563"/>
      <c r="OS5" s="563"/>
      <c r="OT5" s="563"/>
      <c r="OU5" s="495"/>
      <c r="OV5" s="495"/>
      <c r="OW5" s="495"/>
      <c r="OX5" s="495"/>
      <c r="OY5" s="495"/>
      <c r="OZ5" s="495"/>
      <c r="PA5" s="495"/>
      <c r="PB5" s="495"/>
      <c r="PC5" s="495"/>
      <c r="PD5" s="495"/>
      <c r="PE5" s="495"/>
      <c r="PF5" s="495"/>
      <c r="PG5" s="495"/>
      <c r="PH5" s="495"/>
      <c r="PI5" s="495"/>
      <c r="PJ5" s="495"/>
      <c r="PK5" s="495"/>
      <c r="PL5" s="495"/>
      <c r="PM5" s="495"/>
      <c r="PN5" s="495"/>
      <c r="PO5" s="495"/>
      <c r="PP5" s="495"/>
      <c r="PQ5" s="495"/>
      <c r="PR5" s="495"/>
      <c r="PS5" s="495"/>
      <c r="PT5" s="495"/>
      <c r="PU5" s="493"/>
      <c r="PV5" s="493"/>
      <c r="PW5" s="493"/>
      <c r="PX5" s="493"/>
      <c r="PY5" s="493"/>
      <c r="PZ5" s="493"/>
      <c r="QA5" s="493"/>
      <c r="QB5" s="493"/>
      <c r="QC5" s="493"/>
      <c r="QD5" s="493"/>
      <c r="QE5" s="493"/>
      <c r="QF5" s="493"/>
      <c r="QG5" s="493"/>
      <c r="QH5" s="493"/>
      <c r="QI5" s="493"/>
      <c r="QJ5" s="493"/>
      <c r="QK5" s="493"/>
      <c r="QL5" s="493"/>
      <c r="QM5" s="493"/>
      <c r="QN5" s="493"/>
      <c r="QO5" s="493"/>
      <c r="QP5" s="493"/>
      <c r="QQ5" s="493"/>
      <c r="QR5" s="493"/>
      <c r="QS5" s="493"/>
      <c r="QT5" s="493"/>
    </row>
    <row r="6" spans="4:463" ht="24.4" customHeight="1" thickTop="1" thickBot="1">
      <c r="D6" s="1749"/>
      <c r="E6" s="1750"/>
      <c r="F6" s="1750"/>
      <c r="G6" s="1750"/>
      <c r="H6" s="1750"/>
      <c r="I6" s="1750"/>
      <c r="J6" s="1751"/>
      <c r="L6" s="493"/>
      <c r="M6" s="1676" t="s">
        <v>1109</v>
      </c>
      <c r="N6" s="1677"/>
      <c r="O6" s="1677"/>
      <c r="P6" s="1677"/>
      <c r="Q6" s="1677"/>
      <c r="R6" s="1677"/>
      <c r="S6" s="1677"/>
      <c r="T6" s="1677"/>
      <c r="U6" s="1677"/>
      <c r="V6" s="1677"/>
      <c r="W6" s="1677"/>
      <c r="X6" s="1677"/>
      <c r="Y6" s="1677"/>
      <c r="Z6" s="1677"/>
      <c r="AA6" s="1677"/>
      <c r="AB6" s="1677"/>
      <c r="AC6" s="1677"/>
      <c r="AD6" s="1677"/>
      <c r="AE6" s="1677"/>
      <c r="AF6" s="1677"/>
      <c r="AG6" s="1677"/>
      <c r="AH6" s="1677"/>
      <c r="AI6" s="1678"/>
      <c r="AJ6" s="1579" t="s">
        <v>1110</v>
      </c>
      <c r="AK6" s="1579"/>
      <c r="AL6" s="1579"/>
      <c r="AM6" s="1579"/>
      <c r="AN6" s="1579"/>
      <c r="AO6" s="1579"/>
      <c r="AP6" s="1579"/>
      <c r="AQ6" s="1579"/>
      <c r="AR6" s="1579"/>
      <c r="AS6" s="1579" t="s">
        <v>1111</v>
      </c>
      <c r="AT6" s="1579"/>
      <c r="AU6" s="1579"/>
      <c r="AV6" s="1579"/>
      <c r="AW6" s="1579"/>
      <c r="AX6" s="1579"/>
      <c r="AY6" s="1579"/>
      <c r="AZ6" s="1579"/>
      <c r="BA6" s="1579" t="s">
        <v>1112</v>
      </c>
      <c r="BB6" s="1579"/>
      <c r="BC6" s="1579"/>
      <c r="BD6" s="1579"/>
      <c r="BE6" s="1579"/>
      <c r="BF6" s="1579"/>
      <c r="BG6" s="1579"/>
      <c r="BH6" s="1579"/>
      <c r="BI6" s="1579"/>
      <c r="BJ6" s="1579" t="s">
        <v>1113</v>
      </c>
      <c r="BK6" s="1579"/>
      <c r="BL6" s="1579"/>
      <c r="BM6" s="1579"/>
      <c r="BN6" s="1579"/>
      <c r="BO6" s="1579"/>
      <c r="BP6" s="1579"/>
      <c r="BQ6" s="1579"/>
      <c r="BR6" s="1513" t="s">
        <v>1114</v>
      </c>
      <c r="BS6" s="1513"/>
      <c r="BT6" s="1513"/>
      <c r="BU6" s="1513"/>
      <c r="BV6" s="1513"/>
      <c r="BW6" s="1513"/>
      <c r="BX6" s="1513"/>
      <c r="BY6" s="1513"/>
      <c r="BZ6" s="1513"/>
      <c r="CA6" s="1513"/>
      <c r="CB6" s="1513"/>
      <c r="CC6" s="1513"/>
      <c r="CD6" s="1513"/>
      <c r="CE6" s="1513"/>
      <c r="CF6" s="1513"/>
      <c r="CG6" s="1513"/>
      <c r="CH6" s="1513"/>
      <c r="CI6" s="1513"/>
      <c r="CJ6" s="1513"/>
      <c r="CK6" s="1513"/>
      <c r="CL6" s="1513"/>
      <c r="CM6" s="1513"/>
      <c r="CN6" s="1513"/>
      <c r="CO6" s="1513" t="s">
        <v>1185</v>
      </c>
      <c r="CP6" s="1513"/>
      <c r="CQ6" s="1513"/>
      <c r="CR6" s="1513"/>
      <c r="CS6" s="1513"/>
      <c r="CT6" s="1513"/>
      <c r="CU6" s="1686" t="s">
        <v>1332</v>
      </c>
      <c r="CV6" s="1686"/>
      <c r="CW6" s="1686"/>
      <c r="CX6" s="1686"/>
      <c r="CY6" s="1686"/>
      <c r="CZ6" s="1686"/>
      <c r="DA6" s="1686"/>
      <c r="DB6" s="1686"/>
      <c r="DC6" s="1686"/>
      <c r="DD6" s="1686"/>
      <c r="DE6" s="1686"/>
      <c r="DF6" s="1686"/>
      <c r="DG6" s="1686"/>
      <c r="DH6" s="1686"/>
      <c r="DI6" s="1686"/>
      <c r="DJ6" s="1686"/>
      <c r="DK6" s="1686"/>
      <c r="DL6" s="1686"/>
      <c r="DM6" s="1686"/>
      <c r="DN6" s="1686"/>
      <c r="DO6" s="1686"/>
      <c r="DP6" s="1686"/>
      <c r="DQ6" s="1686"/>
      <c r="DR6" s="1686"/>
      <c r="DS6" s="1686"/>
      <c r="DT6" s="1686"/>
      <c r="DU6" s="1686"/>
      <c r="DV6" s="1686"/>
      <c r="DW6" s="1686"/>
      <c r="DX6" s="1686"/>
      <c r="DY6" s="1686"/>
      <c r="DZ6" s="1687"/>
      <c r="EA6" s="1676" t="s">
        <v>1115</v>
      </c>
      <c r="EB6" s="1677"/>
      <c r="EC6" s="1677"/>
      <c r="ED6" s="1677"/>
      <c r="EE6" s="1677"/>
      <c r="EF6" s="1677"/>
      <c r="EG6" s="1677"/>
      <c r="EH6" s="1677"/>
      <c r="EI6" s="1677"/>
      <c r="EJ6" s="1677"/>
      <c r="EK6" s="1677"/>
      <c r="EL6" s="1677"/>
      <c r="EM6" s="1677"/>
      <c r="EN6" s="1677"/>
      <c r="EO6" s="1677"/>
      <c r="EP6" s="1677"/>
      <c r="EQ6" s="1677"/>
      <c r="ER6" s="1677"/>
      <c r="ES6" s="1677"/>
      <c r="ET6" s="1678"/>
      <c r="EU6" s="1516" t="s">
        <v>1186</v>
      </c>
      <c r="EV6" s="1517"/>
      <c r="EW6" s="1517"/>
      <c r="EX6" s="1517"/>
      <c r="EY6" s="1517"/>
      <c r="EZ6" s="1518"/>
      <c r="FA6" s="1685" t="s">
        <v>1333</v>
      </c>
      <c r="FB6" s="1686"/>
      <c r="FC6" s="1686"/>
      <c r="FD6" s="1686"/>
      <c r="FE6" s="1686"/>
      <c r="FF6" s="1686"/>
      <c r="FG6" s="1686"/>
      <c r="FH6" s="1686"/>
      <c r="FI6" s="1686"/>
      <c r="FJ6" s="1686"/>
      <c r="FK6" s="1686"/>
      <c r="FL6" s="1686"/>
      <c r="FM6" s="1686"/>
      <c r="FN6" s="1686"/>
      <c r="FO6" s="1686"/>
      <c r="FP6" s="1686"/>
      <c r="FQ6" s="1686"/>
      <c r="FR6" s="1686"/>
      <c r="FS6" s="1686"/>
      <c r="FT6" s="1686"/>
      <c r="FU6" s="1686"/>
      <c r="FV6" s="1686"/>
      <c r="FW6" s="1686"/>
      <c r="FX6" s="1686"/>
      <c r="FY6" s="1686"/>
      <c r="FZ6" s="1686"/>
      <c r="GA6" s="1686"/>
      <c r="GB6" s="1686"/>
      <c r="GC6" s="1686"/>
      <c r="GD6" s="1686"/>
      <c r="GE6" s="1686"/>
      <c r="GF6" s="1686"/>
      <c r="GG6" s="1687"/>
      <c r="GH6" s="493"/>
      <c r="GI6" s="493"/>
      <c r="GJ6" s="493"/>
      <c r="GK6" s="493"/>
      <c r="GL6" s="493"/>
      <c r="GM6" s="493"/>
      <c r="GN6" s="493"/>
      <c r="GO6" s="493"/>
      <c r="GP6" s="493"/>
      <c r="GQ6" s="493"/>
      <c r="GR6" s="493"/>
      <c r="GS6" s="493"/>
      <c r="GT6" s="493"/>
      <c r="GU6" s="493"/>
      <c r="GV6" s="493"/>
      <c r="GW6" s="493"/>
      <c r="GX6" s="493"/>
      <c r="GY6" s="493"/>
      <c r="GZ6" s="493"/>
      <c r="HA6" s="493"/>
      <c r="HB6" s="493"/>
      <c r="HC6" s="493"/>
      <c r="HD6" s="493"/>
      <c r="HE6" s="493"/>
      <c r="HF6" s="493"/>
      <c r="HG6" s="493"/>
      <c r="HH6" s="493"/>
      <c r="IM6" s="1749"/>
      <c r="IN6" s="1750"/>
      <c r="IO6" s="1750"/>
      <c r="IP6" s="1750"/>
      <c r="IQ6" s="1750"/>
      <c r="IR6" s="1750"/>
      <c r="IS6" s="1751"/>
      <c r="IX6" s="495"/>
      <c r="IY6" s="1676" t="s">
        <v>1109</v>
      </c>
      <c r="IZ6" s="1677"/>
      <c r="JA6" s="1677"/>
      <c r="JB6" s="1677"/>
      <c r="JC6" s="1677"/>
      <c r="JD6" s="1677"/>
      <c r="JE6" s="1677"/>
      <c r="JF6" s="1677"/>
      <c r="JG6" s="1677"/>
      <c r="JH6" s="1677"/>
      <c r="JI6" s="1677"/>
      <c r="JJ6" s="1677"/>
      <c r="JK6" s="1677"/>
      <c r="JL6" s="1677"/>
      <c r="JM6" s="1677"/>
      <c r="JN6" s="1677"/>
      <c r="JO6" s="1677"/>
      <c r="JP6" s="1677"/>
      <c r="JQ6" s="1677"/>
      <c r="JR6" s="1677"/>
      <c r="JS6" s="1677"/>
      <c r="JT6" s="1677"/>
      <c r="JU6" s="1678"/>
      <c r="JV6" s="1579" t="s">
        <v>597</v>
      </c>
      <c r="JW6" s="1579"/>
      <c r="JX6" s="1579"/>
      <c r="JY6" s="1579"/>
      <c r="JZ6" s="1579"/>
      <c r="KA6" s="1579"/>
      <c r="KB6" s="1579"/>
      <c r="KC6" s="1579"/>
      <c r="KD6" s="1579"/>
      <c r="KE6" s="1579" t="s">
        <v>63</v>
      </c>
      <c r="KF6" s="1579"/>
      <c r="KG6" s="1579"/>
      <c r="KH6" s="1579"/>
      <c r="KI6" s="1579"/>
      <c r="KJ6" s="1579"/>
      <c r="KK6" s="1579"/>
      <c r="KL6" s="1579"/>
      <c r="KM6" s="1579" t="s">
        <v>130</v>
      </c>
      <c r="KN6" s="1579"/>
      <c r="KO6" s="1579"/>
      <c r="KP6" s="1579"/>
      <c r="KQ6" s="1579"/>
      <c r="KR6" s="1579"/>
      <c r="KS6" s="1579"/>
      <c r="KT6" s="1579"/>
      <c r="KU6" s="1579"/>
      <c r="KV6" s="1579" t="s">
        <v>64</v>
      </c>
      <c r="KW6" s="1579"/>
      <c r="KX6" s="1579"/>
      <c r="KY6" s="1579"/>
      <c r="KZ6" s="1579"/>
      <c r="LA6" s="1579"/>
      <c r="LB6" s="1579"/>
      <c r="LC6" s="1579"/>
      <c r="LD6" s="1513" t="s">
        <v>1114</v>
      </c>
      <c r="LE6" s="1513"/>
      <c r="LF6" s="1513"/>
      <c r="LG6" s="1513"/>
      <c r="LH6" s="1513"/>
      <c r="LI6" s="1513"/>
      <c r="LJ6" s="1513"/>
      <c r="LK6" s="1513"/>
      <c r="LL6" s="1513"/>
      <c r="LM6" s="1513"/>
      <c r="LN6" s="1513"/>
      <c r="LO6" s="1513"/>
      <c r="LP6" s="1513"/>
      <c r="LQ6" s="1513"/>
      <c r="LR6" s="1513"/>
      <c r="LS6" s="1513"/>
      <c r="LT6" s="1513"/>
      <c r="LU6" s="1513"/>
      <c r="LV6" s="1513"/>
      <c r="LW6" s="1513"/>
      <c r="LX6" s="1513"/>
      <c r="LY6" s="1513"/>
      <c r="LZ6" s="1513"/>
      <c r="MA6" s="1513" t="s">
        <v>1185</v>
      </c>
      <c r="MB6" s="1513"/>
      <c r="MC6" s="1513"/>
      <c r="MD6" s="1513"/>
      <c r="ME6" s="1513"/>
      <c r="MF6" s="1513"/>
      <c r="MG6" s="1757" t="str">
        <f>CU6</f>
        <v>千代田税務署</v>
      </c>
      <c r="MH6" s="1757"/>
      <c r="MI6" s="1757"/>
      <c r="MJ6" s="1757"/>
      <c r="MK6" s="1757"/>
      <c r="ML6" s="1757"/>
      <c r="MM6" s="1757"/>
      <c r="MN6" s="1757"/>
      <c r="MO6" s="1757"/>
      <c r="MP6" s="1757"/>
      <c r="MQ6" s="1757"/>
      <c r="MR6" s="1757"/>
      <c r="MS6" s="1757"/>
      <c r="MT6" s="1757"/>
      <c r="MU6" s="1757"/>
      <c r="MV6" s="1757"/>
      <c r="MW6" s="1757"/>
      <c r="MX6" s="1757"/>
      <c r="MY6" s="1757"/>
      <c r="MZ6" s="1757"/>
      <c r="NA6" s="1757"/>
      <c r="NB6" s="1757"/>
      <c r="NC6" s="1757"/>
      <c r="ND6" s="1757"/>
      <c r="NE6" s="1757"/>
      <c r="NF6" s="1757"/>
      <c r="NG6" s="1757"/>
      <c r="NH6" s="1757"/>
      <c r="NI6" s="1757"/>
      <c r="NJ6" s="1757"/>
      <c r="NK6" s="1757"/>
      <c r="NL6" s="1758"/>
      <c r="NM6" s="1676" t="s">
        <v>1115</v>
      </c>
      <c r="NN6" s="1677"/>
      <c r="NO6" s="1677"/>
      <c r="NP6" s="1677"/>
      <c r="NQ6" s="1677"/>
      <c r="NR6" s="1677"/>
      <c r="NS6" s="1677"/>
      <c r="NT6" s="1677"/>
      <c r="NU6" s="1677"/>
      <c r="NV6" s="1677"/>
      <c r="NW6" s="1677"/>
      <c r="NX6" s="1677"/>
      <c r="NY6" s="1677"/>
      <c r="NZ6" s="1677"/>
      <c r="OA6" s="1677"/>
      <c r="OB6" s="1677"/>
      <c r="OC6" s="1677"/>
      <c r="OD6" s="1677"/>
      <c r="OE6" s="1677"/>
      <c r="OF6" s="1678"/>
      <c r="OG6" s="1516" t="s">
        <v>921</v>
      </c>
      <c r="OH6" s="1517"/>
      <c r="OI6" s="1517"/>
      <c r="OJ6" s="1517"/>
      <c r="OK6" s="1517"/>
      <c r="OL6" s="1518"/>
      <c r="OM6" s="1756" t="str">
        <f>FA6</f>
        <v>製造業</v>
      </c>
      <c r="ON6" s="1757"/>
      <c r="OO6" s="1757"/>
      <c r="OP6" s="1757"/>
      <c r="OQ6" s="1757"/>
      <c r="OR6" s="1757"/>
      <c r="OS6" s="1757"/>
      <c r="OT6" s="1757"/>
      <c r="OU6" s="1757"/>
      <c r="OV6" s="1757"/>
      <c r="OW6" s="1757"/>
      <c r="OX6" s="1757"/>
      <c r="OY6" s="1757"/>
      <c r="OZ6" s="1757"/>
      <c r="PA6" s="1757"/>
      <c r="PB6" s="1757"/>
      <c r="PC6" s="1757"/>
      <c r="PD6" s="1757"/>
      <c r="PE6" s="1757"/>
      <c r="PF6" s="1757"/>
      <c r="PG6" s="1757"/>
      <c r="PH6" s="1757"/>
      <c r="PI6" s="1757"/>
      <c r="PJ6" s="1757"/>
      <c r="PK6" s="1757"/>
      <c r="PL6" s="1757"/>
      <c r="PM6" s="1757"/>
      <c r="PN6" s="1757"/>
      <c r="PO6" s="1757"/>
      <c r="PP6" s="1757"/>
      <c r="PQ6" s="1757"/>
      <c r="PR6" s="1757"/>
      <c r="PS6" s="1758"/>
      <c r="PT6" s="495"/>
      <c r="PU6" s="493"/>
      <c r="PV6" s="493"/>
      <c r="PW6" s="493"/>
      <c r="PX6" s="493"/>
      <c r="PY6" s="493"/>
      <c r="PZ6" s="493"/>
      <c r="QA6" s="493"/>
      <c r="QB6" s="493"/>
      <c r="QC6" s="493"/>
      <c r="QD6" s="493"/>
      <c r="QE6" s="493"/>
      <c r="QF6" s="493"/>
      <c r="QG6" s="493"/>
      <c r="QH6" s="493"/>
      <c r="QI6" s="493"/>
      <c r="QJ6" s="493"/>
      <c r="QK6" s="493"/>
      <c r="QL6" s="493"/>
      <c r="QM6" s="493"/>
      <c r="QN6" s="493"/>
      <c r="QO6" s="493"/>
      <c r="QP6" s="493"/>
      <c r="QQ6" s="493"/>
      <c r="QR6" s="493"/>
      <c r="QS6" s="493"/>
      <c r="QT6" s="493"/>
    </row>
    <row r="7" spans="4:463" ht="52.9" customHeight="1" thickTop="1" thickBot="1">
      <c r="D7" s="1749"/>
      <c r="E7" s="1750"/>
      <c r="F7" s="1750"/>
      <c r="G7" s="1750"/>
      <c r="H7" s="1750"/>
      <c r="I7" s="1750"/>
      <c r="J7" s="1751"/>
      <c r="L7" s="493"/>
      <c r="M7" s="1679"/>
      <c r="N7" s="1680"/>
      <c r="O7" s="1680"/>
      <c r="P7" s="1680"/>
      <c r="Q7" s="1680"/>
      <c r="R7" s="1680"/>
      <c r="S7" s="1680"/>
      <c r="T7" s="1680"/>
      <c r="U7" s="1680"/>
      <c r="V7" s="1680"/>
      <c r="W7" s="1680"/>
      <c r="X7" s="1680"/>
      <c r="Y7" s="1680"/>
      <c r="Z7" s="1680"/>
      <c r="AA7" s="1680"/>
      <c r="AB7" s="1680"/>
      <c r="AC7" s="1680"/>
      <c r="AD7" s="1680"/>
      <c r="AE7" s="1680"/>
      <c r="AF7" s="1680"/>
      <c r="AG7" s="1680"/>
      <c r="AH7" s="1680"/>
      <c r="AI7" s="1681"/>
      <c r="AJ7" s="1685" t="s">
        <v>1331</v>
      </c>
      <c r="AK7" s="1686"/>
      <c r="AL7" s="1686"/>
      <c r="AM7" s="1686"/>
      <c r="AN7" s="1686"/>
      <c r="AO7" s="1686"/>
      <c r="AP7" s="1686"/>
      <c r="AQ7" s="1686"/>
      <c r="AR7" s="1687"/>
      <c r="AS7" s="1668">
        <v>9</v>
      </c>
      <c r="AT7" s="1668"/>
      <c r="AU7" s="1668"/>
      <c r="AV7" s="1668"/>
      <c r="AW7" s="1668"/>
      <c r="AX7" s="1668"/>
      <c r="AY7" s="1668"/>
      <c r="AZ7" s="1668"/>
      <c r="BA7" s="1668">
        <v>1</v>
      </c>
      <c r="BB7" s="1668"/>
      <c r="BC7" s="1668"/>
      <c r="BD7" s="1668"/>
      <c r="BE7" s="1668"/>
      <c r="BF7" s="1668"/>
      <c r="BG7" s="1668"/>
      <c r="BH7" s="1668"/>
      <c r="BI7" s="1668"/>
      <c r="BJ7" s="1668">
        <v>20</v>
      </c>
      <c r="BK7" s="1668"/>
      <c r="BL7" s="1668"/>
      <c r="BM7" s="1668"/>
      <c r="BN7" s="1668"/>
      <c r="BO7" s="1668"/>
      <c r="BP7" s="1668"/>
      <c r="BQ7" s="1668"/>
      <c r="BR7" s="1513"/>
      <c r="BS7" s="1513"/>
      <c r="BT7" s="1513"/>
      <c r="BU7" s="1513"/>
      <c r="BV7" s="1513"/>
      <c r="BW7" s="1513"/>
      <c r="BX7" s="1513"/>
      <c r="BY7" s="1513"/>
      <c r="BZ7" s="1513"/>
      <c r="CA7" s="1513"/>
      <c r="CB7" s="1513"/>
      <c r="CC7" s="1513"/>
      <c r="CD7" s="1513"/>
      <c r="CE7" s="1513"/>
      <c r="CF7" s="1513"/>
      <c r="CG7" s="1513"/>
      <c r="CH7" s="1513"/>
      <c r="CI7" s="1513"/>
      <c r="CJ7" s="1513"/>
      <c r="CK7" s="1513"/>
      <c r="CL7" s="1513"/>
      <c r="CM7" s="1513"/>
      <c r="CN7" s="1513"/>
      <c r="CO7" s="1513"/>
      <c r="CP7" s="1513"/>
      <c r="CQ7" s="1513"/>
      <c r="CR7" s="1513"/>
      <c r="CS7" s="1513"/>
      <c r="CT7" s="1513"/>
      <c r="CU7" s="1691"/>
      <c r="CV7" s="1691"/>
      <c r="CW7" s="1691"/>
      <c r="CX7" s="1691"/>
      <c r="CY7" s="1691"/>
      <c r="CZ7" s="1691"/>
      <c r="DA7" s="1691"/>
      <c r="DB7" s="1691"/>
      <c r="DC7" s="1691"/>
      <c r="DD7" s="1691"/>
      <c r="DE7" s="1691"/>
      <c r="DF7" s="1691"/>
      <c r="DG7" s="1691"/>
      <c r="DH7" s="1691"/>
      <c r="DI7" s="1691"/>
      <c r="DJ7" s="1691"/>
      <c r="DK7" s="1691"/>
      <c r="DL7" s="1691"/>
      <c r="DM7" s="1691"/>
      <c r="DN7" s="1691"/>
      <c r="DO7" s="1691"/>
      <c r="DP7" s="1691"/>
      <c r="DQ7" s="1691"/>
      <c r="DR7" s="1691"/>
      <c r="DS7" s="1691"/>
      <c r="DT7" s="1691"/>
      <c r="DU7" s="1691"/>
      <c r="DV7" s="1691"/>
      <c r="DW7" s="1691"/>
      <c r="DX7" s="1691"/>
      <c r="DY7" s="1691"/>
      <c r="DZ7" s="1692"/>
      <c r="EA7" s="1679"/>
      <c r="EB7" s="1680"/>
      <c r="EC7" s="1680"/>
      <c r="ED7" s="1680"/>
      <c r="EE7" s="1680"/>
      <c r="EF7" s="1680"/>
      <c r="EG7" s="1680"/>
      <c r="EH7" s="1680"/>
      <c r="EI7" s="1680"/>
      <c r="EJ7" s="1680"/>
      <c r="EK7" s="1680"/>
      <c r="EL7" s="1680"/>
      <c r="EM7" s="1680"/>
      <c r="EN7" s="1680"/>
      <c r="EO7" s="1680"/>
      <c r="EP7" s="1680"/>
      <c r="EQ7" s="1680"/>
      <c r="ER7" s="1680"/>
      <c r="ES7" s="1680"/>
      <c r="ET7" s="1681"/>
      <c r="EU7" s="1696"/>
      <c r="EV7" s="1697"/>
      <c r="EW7" s="1697"/>
      <c r="EX7" s="1697"/>
      <c r="EY7" s="1697"/>
      <c r="EZ7" s="1698"/>
      <c r="FA7" s="1699"/>
      <c r="FB7" s="1691"/>
      <c r="FC7" s="1691"/>
      <c r="FD7" s="1691"/>
      <c r="FE7" s="1691"/>
      <c r="FF7" s="1691"/>
      <c r="FG7" s="1691"/>
      <c r="FH7" s="1691"/>
      <c r="FI7" s="1691"/>
      <c r="FJ7" s="1691"/>
      <c r="FK7" s="1691"/>
      <c r="FL7" s="1691"/>
      <c r="FM7" s="1691"/>
      <c r="FN7" s="1691"/>
      <c r="FO7" s="1691"/>
      <c r="FP7" s="1691"/>
      <c r="FQ7" s="1691"/>
      <c r="FR7" s="1691"/>
      <c r="FS7" s="1691"/>
      <c r="FT7" s="1691"/>
      <c r="FU7" s="1691"/>
      <c r="FV7" s="1691"/>
      <c r="FW7" s="1691"/>
      <c r="FX7" s="1691"/>
      <c r="FY7" s="1691"/>
      <c r="FZ7" s="1691"/>
      <c r="GA7" s="1691"/>
      <c r="GB7" s="1691"/>
      <c r="GC7" s="1691"/>
      <c r="GD7" s="1691"/>
      <c r="GE7" s="1691"/>
      <c r="GF7" s="1691"/>
      <c r="GG7" s="1692"/>
      <c r="GH7" s="493"/>
      <c r="GI7" s="493"/>
      <c r="GJ7" s="493"/>
      <c r="GK7" s="493"/>
      <c r="GL7" s="493"/>
      <c r="GM7" s="493"/>
      <c r="GN7" s="493"/>
      <c r="GO7" s="493"/>
      <c r="GP7" s="493"/>
      <c r="GQ7" s="493"/>
      <c r="GR7" s="493"/>
      <c r="GS7" s="493"/>
      <c r="GT7" s="493"/>
      <c r="GU7" s="493"/>
      <c r="GV7" s="493"/>
      <c r="GW7" s="493"/>
      <c r="GX7" s="493"/>
      <c r="GY7" s="493"/>
      <c r="GZ7" s="493"/>
      <c r="HA7" s="493"/>
      <c r="HB7" s="493"/>
      <c r="HC7" s="493"/>
      <c r="HD7" s="493"/>
      <c r="HE7" s="493"/>
      <c r="HF7" s="493"/>
      <c r="HG7" s="493"/>
      <c r="HH7" s="493"/>
      <c r="IM7" s="1749"/>
      <c r="IN7" s="1750"/>
      <c r="IO7" s="1750"/>
      <c r="IP7" s="1750"/>
      <c r="IQ7" s="1750"/>
      <c r="IR7" s="1750"/>
      <c r="IS7" s="1751"/>
      <c r="IX7" s="495"/>
      <c r="IY7" s="1679"/>
      <c r="IZ7" s="1680"/>
      <c r="JA7" s="1680"/>
      <c r="JB7" s="1680"/>
      <c r="JC7" s="1680"/>
      <c r="JD7" s="1680"/>
      <c r="JE7" s="1680"/>
      <c r="JF7" s="1680"/>
      <c r="JG7" s="1680"/>
      <c r="JH7" s="1680"/>
      <c r="JI7" s="1680"/>
      <c r="JJ7" s="1680"/>
      <c r="JK7" s="1680"/>
      <c r="JL7" s="1680"/>
      <c r="JM7" s="1680"/>
      <c r="JN7" s="1680"/>
      <c r="JO7" s="1680"/>
      <c r="JP7" s="1680"/>
      <c r="JQ7" s="1680"/>
      <c r="JR7" s="1680"/>
      <c r="JS7" s="1680"/>
      <c r="JT7" s="1680"/>
      <c r="JU7" s="1681"/>
      <c r="JV7" s="1756" t="str">
        <f>AJ7</f>
        <v>令和</v>
      </c>
      <c r="JW7" s="1757"/>
      <c r="JX7" s="1757"/>
      <c r="JY7" s="1757"/>
      <c r="JZ7" s="1757"/>
      <c r="KA7" s="1757"/>
      <c r="KB7" s="1757"/>
      <c r="KC7" s="1757"/>
      <c r="KD7" s="1758"/>
      <c r="KE7" s="1706">
        <f>AS7</f>
        <v>9</v>
      </c>
      <c r="KF7" s="1706"/>
      <c r="KG7" s="1706"/>
      <c r="KH7" s="1706"/>
      <c r="KI7" s="1706"/>
      <c r="KJ7" s="1706"/>
      <c r="KK7" s="1706"/>
      <c r="KL7" s="1706"/>
      <c r="KM7" s="1706">
        <f>BA7</f>
        <v>1</v>
      </c>
      <c r="KN7" s="1706"/>
      <c r="KO7" s="1706"/>
      <c r="KP7" s="1706"/>
      <c r="KQ7" s="1706"/>
      <c r="KR7" s="1706"/>
      <c r="KS7" s="1706"/>
      <c r="KT7" s="1706"/>
      <c r="KU7" s="1706"/>
      <c r="KV7" s="1706">
        <f>BJ7</f>
        <v>20</v>
      </c>
      <c r="KW7" s="1706"/>
      <c r="KX7" s="1706"/>
      <c r="KY7" s="1706"/>
      <c r="KZ7" s="1706"/>
      <c r="LA7" s="1706"/>
      <c r="LB7" s="1706"/>
      <c r="LC7" s="1706"/>
      <c r="LD7" s="1513"/>
      <c r="LE7" s="1513"/>
      <c r="LF7" s="1513"/>
      <c r="LG7" s="1513"/>
      <c r="LH7" s="1513"/>
      <c r="LI7" s="1513"/>
      <c r="LJ7" s="1513"/>
      <c r="LK7" s="1513"/>
      <c r="LL7" s="1513"/>
      <c r="LM7" s="1513"/>
      <c r="LN7" s="1513"/>
      <c r="LO7" s="1513"/>
      <c r="LP7" s="1513"/>
      <c r="LQ7" s="1513"/>
      <c r="LR7" s="1513"/>
      <c r="LS7" s="1513"/>
      <c r="LT7" s="1513"/>
      <c r="LU7" s="1513"/>
      <c r="LV7" s="1513"/>
      <c r="LW7" s="1513"/>
      <c r="LX7" s="1513"/>
      <c r="LY7" s="1513"/>
      <c r="LZ7" s="1513"/>
      <c r="MA7" s="1513"/>
      <c r="MB7" s="1513"/>
      <c r="MC7" s="1513"/>
      <c r="MD7" s="1513"/>
      <c r="ME7" s="1513"/>
      <c r="MF7" s="1513"/>
      <c r="MG7" s="1762"/>
      <c r="MH7" s="1762"/>
      <c r="MI7" s="1762"/>
      <c r="MJ7" s="1762"/>
      <c r="MK7" s="1762"/>
      <c r="ML7" s="1762"/>
      <c r="MM7" s="1762"/>
      <c r="MN7" s="1762"/>
      <c r="MO7" s="1762"/>
      <c r="MP7" s="1762"/>
      <c r="MQ7" s="1762"/>
      <c r="MR7" s="1762"/>
      <c r="MS7" s="1762"/>
      <c r="MT7" s="1762"/>
      <c r="MU7" s="1762"/>
      <c r="MV7" s="1762"/>
      <c r="MW7" s="1762"/>
      <c r="MX7" s="1762"/>
      <c r="MY7" s="1762"/>
      <c r="MZ7" s="1762"/>
      <c r="NA7" s="1762"/>
      <c r="NB7" s="1762"/>
      <c r="NC7" s="1762"/>
      <c r="ND7" s="1762"/>
      <c r="NE7" s="1762"/>
      <c r="NF7" s="1762"/>
      <c r="NG7" s="1762"/>
      <c r="NH7" s="1762"/>
      <c r="NI7" s="1762"/>
      <c r="NJ7" s="1762"/>
      <c r="NK7" s="1762"/>
      <c r="NL7" s="1763"/>
      <c r="NM7" s="1679"/>
      <c r="NN7" s="1680"/>
      <c r="NO7" s="1680"/>
      <c r="NP7" s="1680"/>
      <c r="NQ7" s="1680"/>
      <c r="NR7" s="1680"/>
      <c r="NS7" s="1680"/>
      <c r="NT7" s="1680"/>
      <c r="NU7" s="1680"/>
      <c r="NV7" s="1680"/>
      <c r="NW7" s="1680"/>
      <c r="NX7" s="1680"/>
      <c r="NY7" s="1680"/>
      <c r="NZ7" s="1680"/>
      <c r="OA7" s="1680"/>
      <c r="OB7" s="1680"/>
      <c r="OC7" s="1680"/>
      <c r="OD7" s="1680"/>
      <c r="OE7" s="1680"/>
      <c r="OF7" s="1681"/>
      <c r="OG7" s="1696"/>
      <c r="OH7" s="1697"/>
      <c r="OI7" s="1697"/>
      <c r="OJ7" s="1697"/>
      <c r="OK7" s="1697"/>
      <c r="OL7" s="1698"/>
      <c r="OM7" s="1764"/>
      <c r="ON7" s="1762"/>
      <c r="OO7" s="1762"/>
      <c r="OP7" s="1762"/>
      <c r="OQ7" s="1762"/>
      <c r="OR7" s="1762"/>
      <c r="OS7" s="1762"/>
      <c r="OT7" s="1762"/>
      <c r="OU7" s="1762"/>
      <c r="OV7" s="1762"/>
      <c r="OW7" s="1762"/>
      <c r="OX7" s="1762"/>
      <c r="OY7" s="1762"/>
      <c r="OZ7" s="1762"/>
      <c r="PA7" s="1762"/>
      <c r="PB7" s="1762"/>
      <c r="PC7" s="1762"/>
      <c r="PD7" s="1762"/>
      <c r="PE7" s="1762"/>
      <c r="PF7" s="1762"/>
      <c r="PG7" s="1762"/>
      <c r="PH7" s="1762"/>
      <c r="PI7" s="1762"/>
      <c r="PJ7" s="1762"/>
      <c r="PK7" s="1762"/>
      <c r="PL7" s="1762"/>
      <c r="PM7" s="1762"/>
      <c r="PN7" s="1762"/>
      <c r="PO7" s="1762"/>
      <c r="PP7" s="1762"/>
      <c r="PQ7" s="1762"/>
      <c r="PR7" s="1762"/>
      <c r="PS7" s="1763"/>
      <c r="PT7" s="495"/>
      <c r="PU7" s="493"/>
      <c r="PV7" s="493"/>
      <c r="PW7" s="493"/>
      <c r="PX7" s="493"/>
      <c r="PY7" s="493"/>
      <c r="PZ7" s="493"/>
      <c r="QA7" s="493"/>
      <c r="QB7" s="493"/>
      <c r="QC7" s="493"/>
      <c r="QD7" s="493"/>
      <c r="QE7" s="493"/>
      <c r="QF7" s="493"/>
      <c r="QG7" s="493"/>
      <c r="QH7" s="493"/>
      <c r="QI7" s="493"/>
      <c r="QJ7" s="493"/>
      <c r="QK7" s="493"/>
      <c r="QL7" s="493"/>
      <c r="QM7" s="493"/>
      <c r="QN7" s="493"/>
      <c r="QO7" s="493"/>
      <c r="QP7" s="493"/>
      <c r="QQ7" s="493"/>
      <c r="QR7" s="493"/>
      <c r="QS7" s="493"/>
      <c r="QT7" s="493"/>
    </row>
    <row r="8" spans="4:463" ht="7.35" customHeight="1" thickTop="1" thickBot="1">
      <c r="D8" s="1749"/>
      <c r="E8" s="1750"/>
      <c r="F8" s="1750"/>
      <c r="G8" s="1750"/>
      <c r="H8" s="1750"/>
      <c r="I8" s="1750"/>
      <c r="J8" s="1751"/>
      <c r="L8" s="493"/>
      <c r="M8" s="1682"/>
      <c r="N8" s="1683"/>
      <c r="O8" s="1683"/>
      <c r="P8" s="1683"/>
      <c r="Q8" s="1683"/>
      <c r="R8" s="1683"/>
      <c r="S8" s="1683"/>
      <c r="T8" s="1683"/>
      <c r="U8" s="1683"/>
      <c r="V8" s="1683"/>
      <c r="W8" s="1683"/>
      <c r="X8" s="1683"/>
      <c r="Y8" s="1683"/>
      <c r="Z8" s="1683"/>
      <c r="AA8" s="1683"/>
      <c r="AB8" s="1683"/>
      <c r="AC8" s="1683"/>
      <c r="AD8" s="1683"/>
      <c r="AE8" s="1683"/>
      <c r="AF8" s="1683"/>
      <c r="AG8" s="1683"/>
      <c r="AH8" s="1683"/>
      <c r="AI8" s="1684"/>
      <c r="AJ8" s="1688"/>
      <c r="AK8" s="1689"/>
      <c r="AL8" s="1689"/>
      <c r="AM8" s="1689"/>
      <c r="AN8" s="1689"/>
      <c r="AO8" s="1689"/>
      <c r="AP8" s="1689"/>
      <c r="AQ8" s="1689"/>
      <c r="AR8" s="1690"/>
      <c r="AS8" s="1668"/>
      <c r="AT8" s="1668"/>
      <c r="AU8" s="1668"/>
      <c r="AV8" s="1668"/>
      <c r="AW8" s="1668"/>
      <c r="AX8" s="1668"/>
      <c r="AY8" s="1668"/>
      <c r="AZ8" s="1668"/>
      <c r="BA8" s="1668"/>
      <c r="BB8" s="1668"/>
      <c r="BC8" s="1668"/>
      <c r="BD8" s="1668"/>
      <c r="BE8" s="1668"/>
      <c r="BF8" s="1668"/>
      <c r="BG8" s="1668"/>
      <c r="BH8" s="1668"/>
      <c r="BI8" s="1668"/>
      <c r="BJ8" s="1668"/>
      <c r="BK8" s="1668"/>
      <c r="BL8" s="1668"/>
      <c r="BM8" s="1668"/>
      <c r="BN8" s="1668"/>
      <c r="BO8" s="1668"/>
      <c r="BP8" s="1668"/>
      <c r="BQ8" s="1668"/>
      <c r="BR8" s="1513"/>
      <c r="BS8" s="1513"/>
      <c r="BT8" s="1513"/>
      <c r="BU8" s="1513"/>
      <c r="BV8" s="1513"/>
      <c r="BW8" s="1513"/>
      <c r="BX8" s="1513"/>
      <c r="BY8" s="1513"/>
      <c r="BZ8" s="1513"/>
      <c r="CA8" s="1513"/>
      <c r="CB8" s="1513"/>
      <c r="CC8" s="1513"/>
      <c r="CD8" s="1513"/>
      <c r="CE8" s="1513"/>
      <c r="CF8" s="1513"/>
      <c r="CG8" s="1513"/>
      <c r="CH8" s="1513"/>
      <c r="CI8" s="1513"/>
      <c r="CJ8" s="1513"/>
      <c r="CK8" s="1513"/>
      <c r="CL8" s="1513"/>
      <c r="CM8" s="1513"/>
      <c r="CN8" s="1513"/>
      <c r="CO8" s="1513"/>
      <c r="CP8" s="1513"/>
      <c r="CQ8" s="1513"/>
      <c r="CR8" s="1513"/>
      <c r="CS8" s="1513"/>
      <c r="CT8" s="1513"/>
      <c r="CU8" s="1689"/>
      <c r="CV8" s="1689"/>
      <c r="CW8" s="1689"/>
      <c r="CX8" s="1689"/>
      <c r="CY8" s="1689"/>
      <c r="CZ8" s="1689"/>
      <c r="DA8" s="1689"/>
      <c r="DB8" s="1689"/>
      <c r="DC8" s="1689"/>
      <c r="DD8" s="1689"/>
      <c r="DE8" s="1689"/>
      <c r="DF8" s="1689"/>
      <c r="DG8" s="1689"/>
      <c r="DH8" s="1689"/>
      <c r="DI8" s="1689"/>
      <c r="DJ8" s="1689"/>
      <c r="DK8" s="1689"/>
      <c r="DL8" s="1689"/>
      <c r="DM8" s="1689"/>
      <c r="DN8" s="1689"/>
      <c r="DO8" s="1689"/>
      <c r="DP8" s="1689"/>
      <c r="DQ8" s="1689"/>
      <c r="DR8" s="1689"/>
      <c r="DS8" s="1689"/>
      <c r="DT8" s="1689"/>
      <c r="DU8" s="1689"/>
      <c r="DV8" s="1689"/>
      <c r="DW8" s="1689"/>
      <c r="DX8" s="1689"/>
      <c r="DY8" s="1689"/>
      <c r="DZ8" s="1690"/>
      <c r="EA8" s="1682"/>
      <c r="EB8" s="1683"/>
      <c r="EC8" s="1683"/>
      <c r="ED8" s="1683"/>
      <c r="EE8" s="1683"/>
      <c r="EF8" s="1683"/>
      <c r="EG8" s="1683"/>
      <c r="EH8" s="1683"/>
      <c r="EI8" s="1683"/>
      <c r="EJ8" s="1683"/>
      <c r="EK8" s="1683"/>
      <c r="EL8" s="1683"/>
      <c r="EM8" s="1683"/>
      <c r="EN8" s="1683"/>
      <c r="EO8" s="1683"/>
      <c r="EP8" s="1683"/>
      <c r="EQ8" s="1683"/>
      <c r="ER8" s="1683"/>
      <c r="ES8" s="1683"/>
      <c r="ET8" s="1684"/>
      <c r="EU8" s="1519"/>
      <c r="EV8" s="1520"/>
      <c r="EW8" s="1520"/>
      <c r="EX8" s="1520"/>
      <c r="EY8" s="1520"/>
      <c r="EZ8" s="1521"/>
      <c r="FA8" s="1688"/>
      <c r="FB8" s="1689"/>
      <c r="FC8" s="1689"/>
      <c r="FD8" s="1689"/>
      <c r="FE8" s="1689"/>
      <c r="FF8" s="1689"/>
      <c r="FG8" s="1689"/>
      <c r="FH8" s="1689"/>
      <c r="FI8" s="1689"/>
      <c r="FJ8" s="1689"/>
      <c r="FK8" s="1689"/>
      <c r="FL8" s="1689"/>
      <c r="FM8" s="1689"/>
      <c r="FN8" s="1689"/>
      <c r="FO8" s="1689"/>
      <c r="FP8" s="1689"/>
      <c r="FQ8" s="1689"/>
      <c r="FR8" s="1689"/>
      <c r="FS8" s="1689"/>
      <c r="FT8" s="1689"/>
      <c r="FU8" s="1689"/>
      <c r="FV8" s="1689"/>
      <c r="FW8" s="1689"/>
      <c r="FX8" s="1689"/>
      <c r="FY8" s="1689"/>
      <c r="FZ8" s="1689"/>
      <c r="GA8" s="1689"/>
      <c r="GB8" s="1689"/>
      <c r="GC8" s="1689"/>
      <c r="GD8" s="1689"/>
      <c r="GE8" s="1689"/>
      <c r="GF8" s="1689"/>
      <c r="GG8" s="1690"/>
      <c r="GH8" s="493"/>
      <c r="GI8" s="493"/>
      <c r="GJ8" s="493"/>
      <c r="GK8" s="493"/>
      <c r="GL8" s="493"/>
      <c r="GM8" s="493"/>
      <c r="GN8" s="493"/>
      <c r="GO8" s="493"/>
      <c r="GP8" s="493"/>
      <c r="GQ8" s="493"/>
      <c r="GR8" s="493"/>
      <c r="GS8" s="493"/>
      <c r="GT8" s="493"/>
      <c r="GU8" s="493"/>
      <c r="GV8" s="493"/>
      <c r="GW8" s="493"/>
      <c r="GX8" s="493"/>
      <c r="GY8" s="493"/>
      <c r="GZ8" s="493"/>
      <c r="HA8" s="493"/>
      <c r="HB8" s="493"/>
      <c r="HC8" s="493"/>
      <c r="HD8" s="493"/>
      <c r="HE8" s="493"/>
      <c r="HF8" s="493"/>
      <c r="HG8" s="493"/>
      <c r="HH8" s="493"/>
      <c r="IM8" s="1749"/>
      <c r="IN8" s="1750"/>
      <c r="IO8" s="1750"/>
      <c r="IP8" s="1750"/>
      <c r="IQ8" s="1750"/>
      <c r="IR8" s="1750"/>
      <c r="IS8" s="1751"/>
      <c r="IX8" s="495"/>
      <c r="IY8" s="1682"/>
      <c r="IZ8" s="1683"/>
      <c r="JA8" s="1683"/>
      <c r="JB8" s="1683"/>
      <c r="JC8" s="1683"/>
      <c r="JD8" s="1683"/>
      <c r="JE8" s="1683"/>
      <c r="JF8" s="1683"/>
      <c r="JG8" s="1683"/>
      <c r="JH8" s="1683"/>
      <c r="JI8" s="1683"/>
      <c r="JJ8" s="1683"/>
      <c r="JK8" s="1683"/>
      <c r="JL8" s="1683"/>
      <c r="JM8" s="1683"/>
      <c r="JN8" s="1683"/>
      <c r="JO8" s="1683"/>
      <c r="JP8" s="1683"/>
      <c r="JQ8" s="1683"/>
      <c r="JR8" s="1683"/>
      <c r="JS8" s="1683"/>
      <c r="JT8" s="1683"/>
      <c r="JU8" s="1684"/>
      <c r="JV8" s="1759"/>
      <c r="JW8" s="1760"/>
      <c r="JX8" s="1760"/>
      <c r="JY8" s="1760"/>
      <c r="JZ8" s="1760"/>
      <c r="KA8" s="1760"/>
      <c r="KB8" s="1760"/>
      <c r="KC8" s="1760"/>
      <c r="KD8" s="1761"/>
      <c r="KE8" s="1706"/>
      <c r="KF8" s="1706"/>
      <c r="KG8" s="1706"/>
      <c r="KH8" s="1706"/>
      <c r="KI8" s="1706"/>
      <c r="KJ8" s="1706"/>
      <c r="KK8" s="1706"/>
      <c r="KL8" s="1706"/>
      <c r="KM8" s="1706"/>
      <c r="KN8" s="1706"/>
      <c r="KO8" s="1706"/>
      <c r="KP8" s="1706"/>
      <c r="KQ8" s="1706"/>
      <c r="KR8" s="1706"/>
      <c r="KS8" s="1706"/>
      <c r="KT8" s="1706"/>
      <c r="KU8" s="1706"/>
      <c r="KV8" s="1706"/>
      <c r="KW8" s="1706"/>
      <c r="KX8" s="1706"/>
      <c r="KY8" s="1706"/>
      <c r="KZ8" s="1706"/>
      <c r="LA8" s="1706"/>
      <c r="LB8" s="1706"/>
      <c r="LC8" s="1706"/>
      <c r="LD8" s="1513"/>
      <c r="LE8" s="1513"/>
      <c r="LF8" s="1513"/>
      <c r="LG8" s="1513"/>
      <c r="LH8" s="1513"/>
      <c r="LI8" s="1513"/>
      <c r="LJ8" s="1513"/>
      <c r="LK8" s="1513"/>
      <c r="LL8" s="1513"/>
      <c r="LM8" s="1513"/>
      <c r="LN8" s="1513"/>
      <c r="LO8" s="1513"/>
      <c r="LP8" s="1513"/>
      <c r="LQ8" s="1513"/>
      <c r="LR8" s="1513"/>
      <c r="LS8" s="1513"/>
      <c r="LT8" s="1513"/>
      <c r="LU8" s="1513"/>
      <c r="LV8" s="1513"/>
      <c r="LW8" s="1513"/>
      <c r="LX8" s="1513"/>
      <c r="LY8" s="1513"/>
      <c r="LZ8" s="1513"/>
      <c r="MA8" s="1513"/>
      <c r="MB8" s="1513"/>
      <c r="MC8" s="1513"/>
      <c r="MD8" s="1513"/>
      <c r="ME8" s="1513"/>
      <c r="MF8" s="1513"/>
      <c r="MG8" s="1760"/>
      <c r="MH8" s="1760"/>
      <c r="MI8" s="1760"/>
      <c r="MJ8" s="1760"/>
      <c r="MK8" s="1760"/>
      <c r="ML8" s="1760"/>
      <c r="MM8" s="1760"/>
      <c r="MN8" s="1760"/>
      <c r="MO8" s="1760"/>
      <c r="MP8" s="1760"/>
      <c r="MQ8" s="1760"/>
      <c r="MR8" s="1760"/>
      <c r="MS8" s="1760"/>
      <c r="MT8" s="1760"/>
      <c r="MU8" s="1760"/>
      <c r="MV8" s="1760"/>
      <c r="MW8" s="1760"/>
      <c r="MX8" s="1760"/>
      <c r="MY8" s="1760"/>
      <c r="MZ8" s="1760"/>
      <c r="NA8" s="1760"/>
      <c r="NB8" s="1760"/>
      <c r="NC8" s="1760"/>
      <c r="ND8" s="1760"/>
      <c r="NE8" s="1760"/>
      <c r="NF8" s="1760"/>
      <c r="NG8" s="1760"/>
      <c r="NH8" s="1760"/>
      <c r="NI8" s="1760"/>
      <c r="NJ8" s="1760"/>
      <c r="NK8" s="1760"/>
      <c r="NL8" s="1761"/>
      <c r="NM8" s="1682"/>
      <c r="NN8" s="1683"/>
      <c r="NO8" s="1683"/>
      <c r="NP8" s="1683"/>
      <c r="NQ8" s="1683"/>
      <c r="NR8" s="1683"/>
      <c r="NS8" s="1683"/>
      <c r="NT8" s="1683"/>
      <c r="NU8" s="1683"/>
      <c r="NV8" s="1683"/>
      <c r="NW8" s="1683"/>
      <c r="NX8" s="1683"/>
      <c r="NY8" s="1683"/>
      <c r="NZ8" s="1683"/>
      <c r="OA8" s="1683"/>
      <c r="OB8" s="1683"/>
      <c r="OC8" s="1683"/>
      <c r="OD8" s="1683"/>
      <c r="OE8" s="1683"/>
      <c r="OF8" s="1684"/>
      <c r="OG8" s="1519"/>
      <c r="OH8" s="1520"/>
      <c r="OI8" s="1520"/>
      <c r="OJ8" s="1520"/>
      <c r="OK8" s="1520"/>
      <c r="OL8" s="1521"/>
      <c r="OM8" s="1759"/>
      <c r="ON8" s="1760"/>
      <c r="OO8" s="1760"/>
      <c r="OP8" s="1760"/>
      <c r="OQ8" s="1760"/>
      <c r="OR8" s="1760"/>
      <c r="OS8" s="1760"/>
      <c r="OT8" s="1760"/>
      <c r="OU8" s="1760"/>
      <c r="OV8" s="1760"/>
      <c r="OW8" s="1760"/>
      <c r="OX8" s="1760"/>
      <c r="OY8" s="1760"/>
      <c r="OZ8" s="1760"/>
      <c r="PA8" s="1760"/>
      <c r="PB8" s="1760"/>
      <c r="PC8" s="1760"/>
      <c r="PD8" s="1760"/>
      <c r="PE8" s="1760"/>
      <c r="PF8" s="1760"/>
      <c r="PG8" s="1760"/>
      <c r="PH8" s="1760"/>
      <c r="PI8" s="1760"/>
      <c r="PJ8" s="1760"/>
      <c r="PK8" s="1760"/>
      <c r="PL8" s="1760"/>
      <c r="PM8" s="1760"/>
      <c r="PN8" s="1760"/>
      <c r="PO8" s="1760"/>
      <c r="PP8" s="1760"/>
      <c r="PQ8" s="1760"/>
      <c r="PR8" s="1760"/>
      <c r="PS8" s="1761"/>
      <c r="PT8" s="495"/>
      <c r="PU8" s="495"/>
      <c r="PV8" s="495"/>
      <c r="PW8" s="495"/>
      <c r="PX8" s="495"/>
      <c r="PY8" s="495"/>
      <c r="PZ8" s="495"/>
      <c r="QA8" s="495"/>
      <c r="QB8" s="495"/>
      <c r="QC8" s="495"/>
      <c r="QD8" s="495"/>
      <c r="QE8" s="495"/>
      <c r="QF8" s="495"/>
      <c r="QG8" s="495"/>
      <c r="QH8" s="495"/>
      <c r="QI8" s="495"/>
      <c r="QJ8" s="495"/>
      <c r="QK8" s="495"/>
      <c r="QL8" s="495"/>
      <c r="QM8" s="495"/>
      <c r="QN8" s="495"/>
      <c r="QO8" s="495"/>
      <c r="QP8" s="495"/>
      <c r="QQ8" s="495"/>
      <c r="QR8" s="495"/>
      <c r="QS8" s="495"/>
      <c r="QT8" s="495"/>
      <c r="QU8" s="545"/>
    </row>
    <row r="9" spans="4:463" ht="84.4" customHeight="1" thickTop="1" thickBot="1">
      <c r="D9" s="1752"/>
      <c r="E9" s="1753"/>
      <c r="F9" s="1753"/>
      <c r="G9" s="1753"/>
      <c r="H9" s="1753"/>
      <c r="I9" s="1753"/>
      <c r="J9" s="1754"/>
      <c r="L9" s="493"/>
      <c r="M9" s="1665" t="s">
        <v>1116</v>
      </c>
      <c r="N9" s="1665"/>
      <c r="O9" s="1665"/>
      <c r="P9" s="1665"/>
      <c r="Q9" s="1590" t="s">
        <v>1117</v>
      </c>
      <c r="R9" s="1590"/>
      <c r="S9" s="1590"/>
      <c r="T9" s="1590"/>
      <c r="U9" s="1590"/>
      <c r="V9" s="1590"/>
      <c r="W9" s="1590"/>
      <c r="X9" s="1590"/>
      <c r="Y9" s="1590"/>
      <c r="Z9" s="1590"/>
      <c r="AA9" s="1590"/>
      <c r="AB9" s="1590"/>
      <c r="AC9" s="1590"/>
      <c r="AD9" s="1590"/>
      <c r="AE9" s="1590"/>
      <c r="AF9" s="1590"/>
      <c r="AG9" s="1590"/>
      <c r="AH9" s="1590"/>
      <c r="AI9" s="1590"/>
      <c r="AJ9" s="1590"/>
      <c r="AK9" s="1590"/>
      <c r="AL9" s="1590"/>
      <c r="AM9" s="1590"/>
      <c r="AN9" s="1590"/>
      <c r="AO9" s="1590"/>
      <c r="AP9" s="1590"/>
      <c r="AQ9" s="1513" t="s">
        <v>1187</v>
      </c>
      <c r="AR9" s="1513"/>
      <c r="AS9" s="1513"/>
      <c r="AT9" s="1513"/>
      <c r="AU9" s="1513"/>
      <c r="AV9" s="1513"/>
      <c r="AW9" s="524"/>
      <c r="AX9" s="1671" t="str">
        <f>data1!D2</f>
        <v/>
      </c>
      <c r="AY9" s="1671"/>
      <c r="AZ9" s="1671"/>
      <c r="BA9" s="1671"/>
      <c r="BB9" s="1671"/>
      <c r="BC9" s="1671" t="str">
        <f>data1!E2</f>
        <v/>
      </c>
      <c r="BD9" s="1671"/>
      <c r="BE9" s="1671"/>
      <c r="BF9" s="1671"/>
      <c r="BG9" s="1671"/>
      <c r="BH9" s="1671"/>
      <c r="BI9" s="1671"/>
      <c r="BJ9" s="1671"/>
      <c r="BK9" s="1671"/>
      <c r="BL9" s="1671"/>
      <c r="BM9" s="1671"/>
      <c r="BN9" s="1671"/>
      <c r="BO9" s="1671"/>
      <c r="BP9" s="1672" t="str">
        <f>data1!F2</f>
        <v/>
      </c>
      <c r="BQ9" s="1671"/>
      <c r="BR9" s="1671"/>
      <c r="BS9" s="1671"/>
      <c r="BT9" s="1671"/>
      <c r="BU9" s="1671"/>
      <c r="BV9" s="1671"/>
      <c r="BW9" s="1671"/>
      <c r="BX9" s="1671"/>
      <c r="BY9" s="1671"/>
      <c r="BZ9" s="1671"/>
      <c r="CA9" s="1671"/>
      <c r="CB9" s="1671"/>
      <c r="CC9" s="1672" t="str">
        <f>data1!G2</f>
        <v/>
      </c>
      <c r="CD9" s="1671"/>
      <c r="CE9" s="1671"/>
      <c r="CF9" s="1671"/>
      <c r="CG9" s="1671"/>
      <c r="CH9" s="1671"/>
      <c r="CI9" s="1671"/>
      <c r="CJ9" s="1671"/>
      <c r="CK9" s="1671"/>
      <c r="CL9" s="1671"/>
      <c r="CM9" s="1671"/>
      <c r="CN9" s="1671"/>
      <c r="CO9" s="1542"/>
      <c r="CP9" s="1542"/>
      <c r="CQ9" s="1542"/>
      <c r="CR9" s="1542"/>
      <c r="CS9" s="1542"/>
      <c r="CT9" s="1542"/>
      <c r="CU9" s="1542"/>
      <c r="CV9" s="1542"/>
      <c r="CW9" s="1542"/>
      <c r="CX9" s="1542"/>
      <c r="CY9" s="1542"/>
      <c r="CZ9" s="1542"/>
      <c r="DA9" s="1542"/>
      <c r="DB9" s="1542"/>
      <c r="DC9" s="1542"/>
      <c r="DD9" s="1542"/>
      <c r="DE9" s="1542"/>
      <c r="DF9" s="1542"/>
      <c r="DG9" s="1542"/>
      <c r="DH9" s="1542"/>
      <c r="DI9" s="1542"/>
      <c r="DJ9" s="1542"/>
      <c r="DK9" s="1542"/>
      <c r="DL9" s="1542"/>
      <c r="DM9" s="1542"/>
      <c r="DN9" s="1542"/>
      <c r="DO9" s="1542"/>
      <c r="DP9" s="1542"/>
      <c r="DQ9" s="1542"/>
      <c r="DR9" s="1542"/>
      <c r="DS9" s="1542"/>
      <c r="DT9" s="1542"/>
      <c r="DU9" s="1542"/>
      <c r="DV9" s="1542"/>
      <c r="DW9" s="1542"/>
      <c r="DX9" s="1542"/>
      <c r="DY9" s="1542"/>
      <c r="DZ9" s="1543"/>
      <c r="EA9" s="1673" t="s">
        <v>1123</v>
      </c>
      <c r="EB9" s="1673"/>
      <c r="EC9" s="1673"/>
      <c r="ED9" s="1673"/>
      <c r="EE9" s="1673"/>
      <c r="EF9" s="1673"/>
      <c r="EG9" s="1673"/>
      <c r="EH9" s="1673"/>
      <c r="EI9" s="1673"/>
      <c r="EJ9" s="1673"/>
      <c r="EK9" s="1673"/>
      <c r="EL9" s="1673"/>
      <c r="EM9" s="1673"/>
      <c r="EN9" s="1673"/>
      <c r="EO9" s="1673"/>
      <c r="EP9" s="1673"/>
      <c r="EQ9" s="1673"/>
      <c r="ER9" s="1673"/>
      <c r="ES9" s="1673"/>
      <c r="ET9" s="1673"/>
      <c r="EU9" s="1673"/>
      <c r="EV9" s="1673"/>
      <c r="EW9" s="1673"/>
      <c r="EX9" s="1673"/>
      <c r="EY9" s="1673"/>
      <c r="EZ9" s="1673"/>
      <c r="FA9" s="1673"/>
      <c r="FB9" s="1673"/>
      <c r="FC9" s="1673"/>
      <c r="FD9" s="1673"/>
      <c r="FE9" s="1513" t="s">
        <v>1194</v>
      </c>
      <c r="FF9" s="1513"/>
      <c r="FG9" s="1513"/>
      <c r="FH9" s="1513"/>
      <c r="FI9" s="1513"/>
      <c r="FJ9" s="1513"/>
      <c r="FK9" s="1668">
        <v>1</v>
      </c>
      <c r="FL9" s="1668"/>
      <c r="FM9" s="1668"/>
      <c r="FN9" s="1668"/>
      <c r="FO9" s="1668"/>
      <c r="FP9" s="1668"/>
      <c r="FQ9" s="1668"/>
      <c r="FR9" s="1668"/>
      <c r="FS9" s="1668"/>
      <c r="FT9" s="1668"/>
      <c r="FU9" s="1668"/>
      <c r="FV9" s="1668"/>
      <c r="FW9" s="1668"/>
      <c r="FX9" s="1668"/>
      <c r="FY9" s="1668"/>
      <c r="FZ9" s="1668"/>
      <c r="GA9" s="1668"/>
      <c r="GB9" s="1668"/>
      <c r="GC9" s="1668"/>
      <c r="GD9" s="1590" t="s">
        <v>1124</v>
      </c>
      <c r="GE9" s="1590"/>
      <c r="GF9" s="1590"/>
      <c r="GG9" s="1590"/>
      <c r="GH9" s="1590"/>
      <c r="GI9" s="1590"/>
      <c r="GJ9" s="1590"/>
      <c r="GK9" s="1590"/>
      <c r="GL9" s="1590"/>
      <c r="GM9" s="1513" t="s">
        <v>1195</v>
      </c>
      <c r="GN9" s="1513"/>
      <c r="GO9" s="1513"/>
      <c r="GP9" s="1513"/>
      <c r="GQ9" s="1513"/>
      <c r="GR9" s="1513"/>
      <c r="GS9" s="1668"/>
      <c r="GT9" s="1668"/>
      <c r="GU9" s="1668"/>
      <c r="GV9" s="1668"/>
      <c r="GW9" s="1668"/>
      <c r="GX9" s="1668"/>
      <c r="GY9" s="1668"/>
      <c r="GZ9" s="1668"/>
      <c r="HA9" s="1668"/>
      <c r="HB9" s="1668"/>
      <c r="HC9" s="1668"/>
      <c r="HD9" s="1668"/>
      <c r="HE9" s="1668"/>
      <c r="HF9" s="1668"/>
      <c r="HG9" s="1668"/>
      <c r="HH9" s="1668"/>
      <c r="IM9" s="1752"/>
      <c r="IN9" s="1753"/>
      <c r="IO9" s="1753"/>
      <c r="IP9" s="1753"/>
      <c r="IQ9" s="1753"/>
      <c r="IR9" s="1753"/>
      <c r="IS9" s="1754"/>
      <c r="IX9" s="495"/>
      <c r="IY9" s="1665" t="s">
        <v>1116</v>
      </c>
      <c r="IZ9" s="1665"/>
      <c r="JA9" s="1665"/>
      <c r="JB9" s="1665"/>
      <c r="JC9" s="1590" t="s">
        <v>898</v>
      </c>
      <c r="JD9" s="1590"/>
      <c r="JE9" s="1590"/>
      <c r="JF9" s="1590"/>
      <c r="JG9" s="1590"/>
      <c r="JH9" s="1590"/>
      <c r="JI9" s="1590"/>
      <c r="JJ9" s="1590"/>
      <c r="JK9" s="1590"/>
      <c r="JL9" s="1590"/>
      <c r="JM9" s="1590"/>
      <c r="JN9" s="1590"/>
      <c r="JO9" s="1590"/>
      <c r="JP9" s="1590"/>
      <c r="JQ9" s="1590"/>
      <c r="JR9" s="1590"/>
      <c r="JS9" s="1590"/>
      <c r="JT9" s="1590"/>
      <c r="JU9" s="1590"/>
      <c r="JV9" s="1590"/>
      <c r="JW9" s="1590"/>
      <c r="JX9" s="1590"/>
      <c r="JY9" s="1590"/>
      <c r="JZ9" s="1590"/>
      <c r="KA9" s="1590"/>
      <c r="KB9" s="1590"/>
      <c r="KC9" s="1513" t="s">
        <v>897</v>
      </c>
      <c r="KD9" s="1513"/>
      <c r="KE9" s="1513"/>
      <c r="KF9" s="1513"/>
      <c r="KG9" s="1513"/>
      <c r="KH9" s="1513"/>
      <c r="KI9" s="564"/>
      <c r="KJ9" s="1702" t="str">
        <f>AX9</f>
        <v/>
      </c>
      <c r="KK9" s="1702"/>
      <c r="KL9" s="1702"/>
      <c r="KM9" s="1702"/>
      <c r="KN9" s="1702"/>
      <c r="KO9" s="1702" t="str">
        <f>BC9</f>
        <v/>
      </c>
      <c r="KP9" s="1702"/>
      <c r="KQ9" s="1702"/>
      <c r="KR9" s="1702"/>
      <c r="KS9" s="1702"/>
      <c r="KT9" s="1702"/>
      <c r="KU9" s="1702"/>
      <c r="KV9" s="1702"/>
      <c r="KW9" s="1702"/>
      <c r="KX9" s="1702"/>
      <c r="KY9" s="1702"/>
      <c r="KZ9" s="1702"/>
      <c r="LA9" s="1702"/>
      <c r="LB9" s="1702" t="str">
        <f>BP9</f>
        <v/>
      </c>
      <c r="LC9" s="1702"/>
      <c r="LD9" s="1702"/>
      <c r="LE9" s="1702"/>
      <c r="LF9" s="1702"/>
      <c r="LG9" s="1702"/>
      <c r="LH9" s="1702"/>
      <c r="LI9" s="1702"/>
      <c r="LJ9" s="1702"/>
      <c r="LK9" s="1702"/>
      <c r="LL9" s="1702"/>
      <c r="LM9" s="1702"/>
      <c r="LN9" s="1702"/>
      <c r="LO9" s="1702" t="str">
        <f>CC9</f>
        <v/>
      </c>
      <c r="LP9" s="1702"/>
      <c r="LQ9" s="1702"/>
      <c r="LR9" s="1702"/>
      <c r="LS9" s="1702"/>
      <c r="LT9" s="1702"/>
      <c r="LU9" s="1702"/>
      <c r="LV9" s="1702"/>
      <c r="LW9" s="1702"/>
      <c r="LX9" s="1702"/>
      <c r="LY9" s="1702"/>
      <c r="LZ9" s="1702"/>
      <c r="MA9" s="1703"/>
      <c r="MB9" s="1703"/>
      <c r="MC9" s="1703"/>
      <c r="MD9" s="1703"/>
      <c r="ME9" s="1703"/>
      <c r="MF9" s="1703"/>
      <c r="MG9" s="1703"/>
      <c r="MH9" s="1703"/>
      <c r="MI9" s="1703"/>
      <c r="MJ9" s="1703"/>
      <c r="MK9" s="1703"/>
      <c r="ML9" s="1703"/>
      <c r="MM9" s="1703"/>
      <c r="MN9" s="1703"/>
      <c r="MO9" s="1703"/>
      <c r="MP9" s="1703"/>
      <c r="MQ9" s="1703"/>
      <c r="MR9" s="1703"/>
      <c r="MS9" s="1703"/>
      <c r="MT9" s="1703"/>
      <c r="MU9" s="1703"/>
      <c r="MV9" s="1703"/>
      <c r="MW9" s="1703"/>
      <c r="MX9" s="1703"/>
      <c r="MY9" s="1703"/>
      <c r="MZ9" s="1703"/>
      <c r="NA9" s="1703"/>
      <c r="NB9" s="1703"/>
      <c r="NC9" s="1703"/>
      <c r="ND9" s="1703"/>
      <c r="NE9" s="1703"/>
      <c r="NF9" s="1703"/>
      <c r="NG9" s="1703"/>
      <c r="NH9" s="1703"/>
      <c r="NI9" s="1703"/>
      <c r="NJ9" s="1703"/>
      <c r="NK9" s="1703"/>
      <c r="NL9" s="1704"/>
      <c r="NM9" s="1673" t="s">
        <v>1123</v>
      </c>
      <c r="NN9" s="1673"/>
      <c r="NO9" s="1673"/>
      <c r="NP9" s="1673"/>
      <c r="NQ9" s="1673"/>
      <c r="NR9" s="1673"/>
      <c r="NS9" s="1673"/>
      <c r="NT9" s="1673"/>
      <c r="NU9" s="1673"/>
      <c r="NV9" s="1673"/>
      <c r="NW9" s="1673"/>
      <c r="NX9" s="1673"/>
      <c r="NY9" s="1673"/>
      <c r="NZ9" s="1673"/>
      <c r="OA9" s="1673"/>
      <c r="OB9" s="1673"/>
      <c r="OC9" s="1673"/>
      <c r="OD9" s="1673"/>
      <c r="OE9" s="1673"/>
      <c r="OF9" s="1673"/>
      <c r="OG9" s="1673"/>
      <c r="OH9" s="1673"/>
      <c r="OI9" s="1673"/>
      <c r="OJ9" s="1673"/>
      <c r="OK9" s="1673"/>
      <c r="OL9" s="1673"/>
      <c r="OM9" s="1673"/>
      <c r="ON9" s="1673"/>
      <c r="OO9" s="1673"/>
      <c r="OP9" s="1673"/>
      <c r="OQ9" s="1513" t="s">
        <v>718</v>
      </c>
      <c r="OR9" s="1513"/>
      <c r="OS9" s="1513"/>
      <c r="OT9" s="1513"/>
      <c r="OU9" s="1513"/>
      <c r="OV9" s="1513"/>
      <c r="OW9" s="1706">
        <f>FK9</f>
        <v>1</v>
      </c>
      <c r="OX9" s="1706"/>
      <c r="OY9" s="1706"/>
      <c r="OZ9" s="1706"/>
      <c r="PA9" s="1706"/>
      <c r="PB9" s="1706"/>
      <c r="PC9" s="1706"/>
      <c r="PD9" s="1706"/>
      <c r="PE9" s="1706"/>
      <c r="PF9" s="1706"/>
      <c r="PG9" s="1706"/>
      <c r="PH9" s="1706"/>
      <c r="PI9" s="1706"/>
      <c r="PJ9" s="1706"/>
      <c r="PK9" s="1706"/>
      <c r="PL9" s="1706"/>
      <c r="PM9" s="1706"/>
      <c r="PN9" s="1706"/>
      <c r="PO9" s="1706"/>
      <c r="PP9" s="1590" t="s">
        <v>1124</v>
      </c>
      <c r="PQ9" s="1590"/>
      <c r="PR9" s="1590"/>
      <c r="PS9" s="1590"/>
      <c r="PT9" s="1590"/>
      <c r="PU9" s="1590"/>
      <c r="PV9" s="1590"/>
      <c r="PW9" s="1590"/>
      <c r="PX9" s="1590"/>
      <c r="PY9" s="1513" t="s">
        <v>922</v>
      </c>
      <c r="PZ9" s="1513"/>
      <c r="QA9" s="1513"/>
      <c r="QB9" s="1513"/>
      <c r="QC9" s="1513"/>
      <c r="QD9" s="1513"/>
      <c r="QE9" s="1706">
        <f>GS9</f>
        <v>0</v>
      </c>
      <c r="QF9" s="1706"/>
      <c r="QG9" s="1706"/>
      <c r="QH9" s="1706"/>
      <c r="QI9" s="1706"/>
      <c r="QJ9" s="1706"/>
      <c r="QK9" s="1706"/>
      <c r="QL9" s="1706"/>
      <c r="QM9" s="1706"/>
      <c r="QN9" s="1706"/>
      <c r="QO9" s="1706"/>
      <c r="QP9" s="1706"/>
      <c r="QQ9" s="1706"/>
      <c r="QR9" s="1706"/>
      <c r="QS9" s="1706"/>
      <c r="QT9" s="1706"/>
      <c r="QU9" s="545"/>
    </row>
    <row r="10" spans="4:463" ht="24.4" customHeight="1" thickTop="1" thickBot="1">
      <c r="L10" s="493"/>
      <c r="M10" s="1665"/>
      <c r="N10" s="1665"/>
      <c r="O10" s="1665"/>
      <c r="P10" s="1665"/>
      <c r="Q10" s="1513" t="s">
        <v>1118</v>
      </c>
      <c r="R10" s="1513"/>
      <c r="S10" s="1513"/>
      <c r="T10" s="1513"/>
      <c r="U10" s="1513"/>
      <c r="V10" s="1513"/>
      <c r="W10" s="1513"/>
      <c r="X10" s="1513"/>
      <c r="Y10" s="1513"/>
      <c r="Z10" s="1513"/>
      <c r="AA10" s="1513"/>
      <c r="AB10" s="1513"/>
      <c r="AC10" s="1513"/>
      <c r="AD10" s="1513"/>
      <c r="AE10" s="1513"/>
      <c r="AF10" s="1513"/>
      <c r="AG10" s="1513"/>
      <c r="AH10" s="1513"/>
      <c r="AI10" s="1513"/>
      <c r="AJ10" s="1513"/>
      <c r="AK10" s="1513"/>
      <c r="AL10" s="1513"/>
      <c r="AM10" s="1513"/>
      <c r="AN10" s="1513"/>
      <c r="AO10" s="1513"/>
      <c r="AP10" s="1513"/>
      <c r="AQ10" s="1513" t="s">
        <v>1188</v>
      </c>
      <c r="AR10" s="1513"/>
      <c r="AS10" s="1513"/>
      <c r="AT10" s="1513"/>
      <c r="AU10" s="1513"/>
      <c r="AV10" s="1513"/>
      <c r="AW10" s="1666" t="s">
        <v>1334</v>
      </c>
      <c r="AX10" s="1666"/>
      <c r="AY10" s="1666"/>
      <c r="AZ10" s="1666"/>
      <c r="BA10" s="1666"/>
      <c r="BB10" s="1666"/>
      <c r="BC10" s="1666"/>
      <c r="BD10" s="1666"/>
      <c r="BE10" s="1666"/>
      <c r="BF10" s="1666"/>
      <c r="BG10" s="1666"/>
      <c r="BH10" s="1666"/>
      <c r="BI10" s="1666"/>
      <c r="BJ10" s="1666"/>
      <c r="BK10" s="1666"/>
      <c r="BL10" s="1666"/>
      <c r="BM10" s="1666"/>
      <c r="BN10" s="1666"/>
      <c r="BO10" s="1666"/>
      <c r="BP10" s="1666"/>
      <c r="BQ10" s="1666"/>
      <c r="BR10" s="1666"/>
      <c r="BS10" s="1666"/>
      <c r="BT10" s="1666"/>
      <c r="BU10" s="1666"/>
      <c r="BV10" s="1666"/>
      <c r="BW10" s="1666"/>
      <c r="BX10" s="1666"/>
      <c r="BY10" s="1666"/>
      <c r="BZ10" s="1666"/>
      <c r="CA10" s="1666"/>
      <c r="CB10" s="1666"/>
      <c r="CC10" s="1666"/>
      <c r="CD10" s="1666"/>
      <c r="CE10" s="1666"/>
      <c r="CF10" s="1666"/>
      <c r="CG10" s="1666"/>
      <c r="CH10" s="1666"/>
      <c r="CI10" s="1666"/>
      <c r="CJ10" s="1666"/>
      <c r="CK10" s="1666"/>
      <c r="CL10" s="1666"/>
      <c r="CM10" s="1666"/>
      <c r="CN10" s="1666"/>
      <c r="CO10" s="1666"/>
      <c r="CP10" s="1666"/>
      <c r="CQ10" s="1666"/>
      <c r="CR10" s="1666"/>
      <c r="CS10" s="1666"/>
      <c r="CT10" s="1666"/>
      <c r="CU10" s="1666"/>
      <c r="CV10" s="1666"/>
      <c r="CW10" s="1666"/>
      <c r="CX10" s="1666"/>
      <c r="CY10" s="1666"/>
      <c r="CZ10" s="1666"/>
      <c r="DA10" s="1666"/>
      <c r="DB10" s="1666"/>
      <c r="DC10" s="1666"/>
      <c r="DD10" s="1666"/>
      <c r="DE10" s="1666"/>
      <c r="DF10" s="1666"/>
      <c r="DG10" s="1666"/>
      <c r="DH10" s="1666"/>
      <c r="DI10" s="1666"/>
      <c r="DJ10" s="1666"/>
      <c r="DK10" s="1666"/>
      <c r="DL10" s="1666"/>
      <c r="DM10" s="1666"/>
      <c r="DN10" s="1666"/>
      <c r="DO10" s="1666"/>
      <c r="DP10" s="1666"/>
      <c r="DQ10" s="1666"/>
      <c r="DR10" s="1666"/>
      <c r="DS10" s="1666"/>
      <c r="DT10" s="1666"/>
      <c r="DU10" s="1666"/>
      <c r="DV10" s="1666"/>
      <c r="DW10" s="1666"/>
      <c r="DX10" s="1666"/>
      <c r="DY10" s="1666"/>
      <c r="DZ10" s="1666"/>
      <c r="EA10" s="1673"/>
      <c r="EB10" s="1673"/>
      <c r="EC10" s="1673"/>
      <c r="ED10" s="1673"/>
      <c r="EE10" s="1673"/>
      <c r="EF10" s="1673"/>
      <c r="EG10" s="1673"/>
      <c r="EH10" s="1673"/>
      <c r="EI10" s="1673"/>
      <c r="EJ10" s="1673"/>
      <c r="EK10" s="1673"/>
      <c r="EL10" s="1673"/>
      <c r="EM10" s="1673"/>
      <c r="EN10" s="1673"/>
      <c r="EO10" s="1673"/>
      <c r="EP10" s="1673"/>
      <c r="EQ10" s="1673"/>
      <c r="ER10" s="1673"/>
      <c r="ES10" s="1673"/>
      <c r="ET10" s="1673"/>
      <c r="EU10" s="1673"/>
      <c r="EV10" s="1673"/>
      <c r="EW10" s="1673"/>
      <c r="EX10" s="1673"/>
      <c r="EY10" s="1673"/>
      <c r="EZ10" s="1673"/>
      <c r="FA10" s="1673"/>
      <c r="FB10" s="1673"/>
      <c r="FC10" s="1673"/>
      <c r="FD10" s="1673"/>
      <c r="FE10" s="1513"/>
      <c r="FF10" s="1513"/>
      <c r="FG10" s="1513"/>
      <c r="FH10" s="1513"/>
      <c r="FI10" s="1513"/>
      <c r="FJ10" s="1513"/>
      <c r="FK10" s="1668"/>
      <c r="FL10" s="1668"/>
      <c r="FM10" s="1668"/>
      <c r="FN10" s="1668"/>
      <c r="FO10" s="1668"/>
      <c r="FP10" s="1668"/>
      <c r="FQ10" s="1668"/>
      <c r="FR10" s="1668"/>
      <c r="FS10" s="1668"/>
      <c r="FT10" s="1668"/>
      <c r="FU10" s="1668"/>
      <c r="FV10" s="1668"/>
      <c r="FW10" s="1668"/>
      <c r="FX10" s="1668"/>
      <c r="FY10" s="1668"/>
      <c r="FZ10" s="1668"/>
      <c r="GA10" s="1668"/>
      <c r="GB10" s="1668"/>
      <c r="GC10" s="1668"/>
      <c r="GD10" s="1590"/>
      <c r="GE10" s="1590"/>
      <c r="GF10" s="1590"/>
      <c r="GG10" s="1590"/>
      <c r="GH10" s="1590"/>
      <c r="GI10" s="1590"/>
      <c r="GJ10" s="1590"/>
      <c r="GK10" s="1590"/>
      <c r="GL10" s="1590"/>
      <c r="GM10" s="1513"/>
      <c r="GN10" s="1513"/>
      <c r="GO10" s="1513"/>
      <c r="GP10" s="1513"/>
      <c r="GQ10" s="1513"/>
      <c r="GR10" s="1513"/>
      <c r="GS10" s="1668"/>
      <c r="GT10" s="1668"/>
      <c r="GU10" s="1668"/>
      <c r="GV10" s="1668"/>
      <c r="GW10" s="1668"/>
      <c r="GX10" s="1668"/>
      <c r="GY10" s="1668"/>
      <c r="GZ10" s="1668"/>
      <c r="HA10" s="1668"/>
      <c r="HB10" s="1668"/>
      <c r="HC10" s="1668"/>
      <c r="HD10" s="1668"/>
      <c r="HE10" s="1668"/>
      <c r="HF10" s="1668"/>
      <c r="HG10" s="1668"/>
      <c r="HH10" s="1668"/>
      <c r="IX10" s="495"/>
      <c r="IY10" s="1665"/>
      <c r="IZ10" s="1665"/>
      <c r="JA10" s="1665"/>
      <c r="JB10" s="1665"/>
      <c r="JC10" s="1513" t="s">
        <v>722</v>
      </c>
      <c r="JD10" s="1513"/>
      <c r="JE10" s="1513"/>
      <c r="JF10" s="1513"/>
      <c r="JG10" s="1513"/>
      <c r="JH10" s="1513"/>
      <c r="JI10" s="1513"/>
      <c r="JJ10" s="1513"/>
      <c r="JK10" s="1513"/>
      <c r="JL10" s="1513"/>
      <c r="JM10" s="1513"/>
      <c r="JN10" s="1513"/>
      <c r="JO10" s="1513"/>
      <c r="JP10" s="1513"/>
      <c r="JQ10" s="1513"/>
      <c r="JR10" s="1513"/>
      <c r="JS10" s="1513"/>
      <c r="JT10" s="1513"/>
      <c r="JU10" s="1513"/>
      <c r="JV10" s="1513"/>
      <c r="JW10" s="1513"/>
      <c r="JX10" s="1513"/>
      <c r="JY10" s="1513"/>
      <c r="JZ10" s="1513"/>
      <c r="KA10" s="1513"/>
      <c r="KB10" s="1513"/>
      <c r="KC10" s="1513" t="s">
        <v>1188</v>
      </c>
      <c r="KD10" s="1513"/>
      <c r="KE10" s="1513"/>
      <c r="KF10" s="1513"/>
      <c r="KG10" s="1513"/>
      <c r="KH10" s="1513"/>
      <c r="KI10" s="1707" t="str">
        <f>AW10</f>
        <v>カブシキガイシャオオオオオ</v>
      </c>
      <c r="KJ10" s="1707"/>
      <c r="KK10" s="1707"/>
      <c r="KL10" s="1707"/>
      <c r="KM10" s="1707"/>
      <c r="KN10" s="1707"/>
      <c r="KO10" s="1707"/>
      <c r="KP10" s="1707"/>
      <c r="KQ10" s="1707"/>
      <c r="KR10" s="1707"/>
      <c r="KS10" s="1707"/>
      <c r="KT10" s="1707"/>
      <c r="KU10" s="1707"/>
      <c r="KV10" s="1707"/>
      <c r="KW10" s="1707"/>
      <c r="KX10" s="1707"/>
      <c r="KY10" s="1707"/>
      <c r="KZ10" s="1707"/>
      <c r="LA10" s="1707"/>
      <c r="LB10" s="1707"/>
      <c r="LC10" s="1707"/>
      <c r="LD10" s="1707"/>
      <c r="LE10" s="1707"/>
      <c r="LF10" s="1707"/>
      <c r="LG10" s="1707"/>
      <c r="LH10" s="1707"/>
      <c r="LI10" s="1707"/>
      <c r="LJ10" s="1707"/>
      <c r="LK10" s="1707"/>
      <c r="LL10" s="1707"/>
      <c r="LM10" s="1707"/>
      <c r="LN10" s="1707"/>
      <c r="LO10" s="1707"/>
      <c r="LP10" s="1707"/>
      <c r="LQ10" s="1707"/>
      <c r="LR10" s="1707"/>
      <c r="LS10" s="1707"/>
      <c r="LT10" s="1707"/>
      <c r="LU10" s="1707"/>
      <c r="LV10" s="1707"/>
      <c r="LW10" s="1707"/>
      <c r="LX10" s="1707"/>
      <c r="LY10" s="1707"/>
      <c r="LZ10" s="1707"/>
      <c r="MA10" s="1707"/>
      <c r="MB10" s="1707"/>
      <c r="MC10" s="1707"/>
      <c r="MD10" s="1707"/>
      <c r="ME10" s="1707"/>
      <c r="MF10" s="1707"/>
      <c r="MG10" s="1707"/>
      <c r="MH10" s="1707"/>
      <c r="MI10" s="1707"/>
      <c r="MJ10" s="1707"/>
      <c r="MK10" s="1707"/>
      <c r="ML10" s="1707"/>
      <c r="MM10" s="1707"/>
      <c r="MN10" s="1707"/>
      <c r="MO10" s="1707"/>
      <c r="MP10" s="1707"/>
      <c r="MQ10" s="1707"/>
      <c r="MR10" s="1707"/>
      <c r="MS10" s="1707"/>
      <c r="MT10" s="1707"/>
      <c r="MU10" s="1707"/>
      <c r="MV10" s="1707"/>
      <c r="MW10" s="1707"/>
      <c r="MX10" s="1707"/>
      <c r="MY10" s="1707"/>
      <c r="MZ10" s="1707"/>
      <c r="NA10" s="1707"/>
      <c r="NB10" s="1707"/>
      <c r="NC10" s="1707"/>
      <c r="ND10" s="1707"/>
      <c r="NE10" s="1707"/>
      <c r="NF10" s="1707"/>
      <c r="NG10" s="1707"/>
      <c r="NH10" s="1707"/>
      <c r="NI10" s="1707"/>
      <c r="NJ10" s="1707"/>
      <c r="NK10" s="1707"/>
      <c r="NL10" s="1707"/>
      <c r="NM10" s="1673"/>
      <c r="NN10" s="1673"/>
      <c r="NO10" s="1673"/>
      <c r="NP10" s="1673"/>
      <c r="NQ10" s="1673"/>
      <c r="NR10" s="1673"/>
      <c r="NS10" s="1673"/>
      <c r="NT10" s="1673"/>
      <c r="NU10" s="1673"/>
      <c r="NV10" s="1673"/>
      <c r="NW10" s="1673"/>
      <c r="NX10" s="1673"/>
      <c r="NY10" s="1673"/>
      <c r="NZ10" s="1673"/>
      <c r="OA10" s="1673"/>
      <c r="OB10" s="1673"/>
      <c r="OC10" s="1673"/>
      <c r="OD10" s="1673"/>
      <c r="OE10" s="1673"/>
      <c r="OF10" s="1673"/>
      <c r="OG10" s="1673"/>
      <c r="OH10" s="1673"/>
      <c r="OI10" s="1673"/>
      <c r="OJ10" s="1673"/>
      <c r="OK10" s="1673"/>
      <c r="OL10" s="1673"/>
      <c r="OM10" s="1673"/>
      <c r="ON10" s="1673"/>
      <c r="OO10" s="1673"/>
      <c r="OP10" s="1673"/>
      <c r="OQ10" s="1513"/>
      <c r="OR10" s="1513"/>
      <c r="OS10" s="1513"/>
      <c r="OT10" s="1513"/>
      <c r="OU10" s="1513"/>
      <c r="OV10" s="1513"/>
      <c r="OW10" s="1706"/>
      <c r="OX10" s="1706"/>
      <c r="OY10" s="1706"/>
      <c r="OZ10" s="1706"/>
      <c r="PA10" s="1706"/>
      <c r="PB10" s="1706"/>
      <c r="PC10" s="1706"/>
      <c r="PD10" s="1706"/>
      <c r="PE10" s="1706"/>
      <c r="PF10" s="1706"/>
      <c r="PG10" s="1706"/>
      <c r="PH10" s="1706"/>
      <c r="PI10" s="1706"/>
      <c r="PJ10" s="1706"/>
      <c r="PK10" s="1706"/>
      <c r="PL10" s="1706"/>
      <c r="PM10" s="1706"/>
      <c r="PN10" s="1706"/>
      <c r="PO10" s="1706"/>
      <c r="PP10" s="1590"/>
      <c r="PQ10" s="1590"/>
      <c r="PR10" s="1590"/>
      <c r="PS10" s="1590"/>
      <c r="PT10" s="1590"/>
      <c r="PU10" s="1590"/>
      <c r="PV10" s="1590"/>
      <c r="PW10" s="1590"/>
      <c r="PX10" s="1590"/>
      <c r="PY10" s="1513"/>
      <c r="PZ10" s="1513"/>
      <c r="QA10" s="1513"/>
      <c r="QB10" s="1513"/>
      <c r="QC10" s="1513"/>
      <c r="QD10" s="1513"/>
      <c r="QE10" s="1706"/>
      <c r="QF10" s="1706"/>
      <c r="QG10" s="1706"/>
      <c r="QH10" s="1706"/>
      <c r="QI10" s="1706"/>
      <c r="QJ10" s="1706"/>
      <c r="QK10" s="1706"/>
      <c r="QL10" s="1706"/>
      <c r="QM10" s="1706"/>
      <c r="QN10" s="1706"/>
      <c r="QO10" s="1706"/>
      <c r="QP10" s="1706"/>
      <c r="QQ10" s="1706"/>
      <c r="QR10" s="1706"/>
      <c r="QS10" s="1706"/>
      <c r="QT10" s="1706"/>
      <c r="QU10" s="545"/>
    </row>
    <row r="11" spans="4:463" ht="25.9" customHeight="1" thickTop="1" thickBot="1">
      <c r="E11" s="1514" t="s">
        <v>1310</v>
      </c>
      <c r="F11" s="1514"/>
      <c r="G11" s="1514"/>
      <c r="H11" s="1514"/>
      <c r="I11" s="1514"/>
      <c r="L11" s="493"/>
      <c r="M11" s="1665"/>
      <c r="N11" s="1665"/>
      <c r="O11" s="1665"/>
      <c r="P11" s="1665"/>
      <c r="Q11" s="1513"/>
      <c r="R11" s="1513"/>
      <c r="S11" s="1513"/>
      <c r="T11" s="1513"/>
      <c r="U11" s="1513"/>
      <c r="V11" s="1513"/>
      <c r="W11" s="1513"/>
      <c r="X11" s="1513"/>
      <c r="Y11" s="1513"/>
      <c r="Z11" s="1513"/>
      <c r="AA11" s="1513"/>
      <c r="AB11" s="1513"/>
      <c r="AC11" s="1513"/>
      <c r="AD11" s="1513"/>
      <c r="AE11" s="1513"/>
      <c r="AF11" s="1513"/>
      <c r="AG11" s="1513"/>
      <c r="AH11" s="1513"/>
      <c r="AI11" s="1513"/>
      <c r="AJ11" s="1513"/>
      <c r="AK11" s="1513"/>
      <c r="AL11" s="1513"/>
      <c r="AM11" s="1513"/>
      <c r="AN11" s="1513"/>
      <c r="AO11" s="1513"/>
      <c r="AP11" s="1513"/>
      <c r="AQ11" s="1513"/>
      <c r="AR11" s="1513"/>
      <c r="AS11" s="1513"/>
      <c r="AT11" s="1513"/>
      <c r="AU11" s="1513"/>
      <c r="AV11" s="1513"/>
      <c r="AW11" s="1666"/>
      <c r="AX11" s="1666"/>
      <c r="AY11" s="1666"/>
      <c r="AZ11" s="1666"/>
      <c r="BA11" s="1666"/>
      <c r="BB11" s="1666"/>
      <c r="BC11" s="1666"/>
      <c r="BD11" s="1666"/>
      <c r="BE11" s="1666"/>
      <c r="BF11" s="1666"/>
      <c r="BG11" s="1666"/>
      <c r="BH11" s="1666"/>
      <c r="BI11" s="1666"/>
      <c r="BJ11" s="1666"/>
      <c r="BK11" s="1666"/>
      <c r="BL11" s="1666"/>
      <c r="BM11" s="1666"/>
      <c r="BN11" s="1666"/>
      <c r="BO11" s="1666"/>
      <c r="BP11" s="1666"/>
      <c r="BQ11" s="1666"/>
      <c r="BR11" s="1666"/>
      <c r="BS11" s="1666"/>
      <c r="BT11" s="1666"/>
      <c r="BU11" s="1666"/>
      <c r="BV11" s="1666"/>
      <c r="BW11" s="1666"/>
      <c r="BX11" s="1666"/>
      <c r="BY11" s="1666"/>
      <c r="BZ11" s="1666"/>
      <c r="CA11" s="1666"/>
      <c r="CB11" s="1666"/>
      <c r="CC11" s="1666"/>
      <c r="CD11" s="1666"/>
      <c r="CE11" s="1666"/>
      <c r="CF11" s="1666"/>
      <c r="CG11" s="1666"/>
      <c r="CH11" s="1666"/>
      <c r="CI11" s="1666"/>
      <c r="CJ11" s="1666"/>
      <c r="CK11" s="1666"/>
      <c r="CL11" s="1666"/>
      <c r="CM11" s="1666"/>
      <c r="CN11" s="1666"/>
      <c r="CO11" s="1666"/>
      <c r="CP11" s="1666"/>
      <c r="CQ11" s="1666"/>
      <c r="CR11" s="1666"/>
      <c r="CS11" s="1666"/>
      <c r="CT11" s="1666"/>
      <c r="CU11" s="1666"/>
      <c r="CV11" s="1666"/>
      <c r="CW11" s="1666"/>
      <c r="CX11" s="1666"/>
      <c r="CY11" s="1666"/>
      <c r="CZ11" s="1666"/>
      <c r="DA11" s="1666"/>
      <c r="DB11" s="1666"/>
      <c r="DC11" s="1666"/>
      <c r="DD11" s="1666"/>
      <c r="DE11" s="1666"/>
      <c r="DF11" s="1666"/>
      <c r="DG11" s="1666"/>
      <c r="DH11" s="1666"/>
      <c r="DI11" s="1666"/>
      <c r="DJ11" s="1666"/>
      <c r="DK11" s="1666"/>
      <c r="DL11" s="1666"/>
      <c r="DM11" s="1666"/>
      <c r="DN11" s="1666"/>
      <c r="DO11" s="1666"/>
      <c r="DP11" s="1666"/>
      <c r="DQ11" s="1666"/>
      <c r="DR11" s="1666"/>
      <c r="DS11" s="1666"/>
      <c r="DT11" s="1666"/>
      <c r="DU11" s="1666"/>
      <c r="DV11" s="1666"/>
      <c r="DW11" s="1666"/>
      <c r="DX11" s="1666"/>
      <c r="DY11" s="1666"/>
      <c r="DZ11" s="1666"/>
      <c r="EA11" s="1532" t="s">
        <v>1125</v>
      </c>
      <c r="EB11" s="1533"/>
      <c r="EC11" s="1533"/>
      <c r="ED11" s="1533"/>
      <c r="EE11" s="1533"/>
      <c r="EF11" s="1533"/>
      <c r="EG11" s="1533"/>
      <c r="EH11" s="1533"/>
      <c r="EI11" s="1533"/>
      <c r="EJ11" s="1533"/>
      <c r="EK11" s="1534"/>
      <c r="EL11" s="1577" t="s">
        <v>1126</v>
      </c>
      <c r="EM11" s="1577"/>
      <c r="EN11" s="1577"/>
      <c r="EO11" s="1577"/>
      <c r="EP11" s="1577"/>
      <c r="EQ11" s="1577"/>
      <c r="ER11" s="1577"/>
      <c r="ES11" s="1577"/>
      <c r="ET11" s="1577"/>
      <c r="EU11" s="1577"/>
      <c r="EV11" s="1577"/>
      <c r="EW11" s="1577"/>
      <c r="EX11" s="1577"/>
      <c r="EY11" s="1577" t="s">
        <v>1127</v>
      </c>
      <c r="EZ11" s="1577"/>
      <c r="FA11" s="1577"/>
      <c r="FB11" s="1577"/>
      <c r="FC11" s="1577"/>
      <c r="FD11" s="1577"/>
      <c r="FE11" s="1577"/>
      <c r="FF11" s="1577"/>
      <c r="FG11" s="1577"/>
      <c r="FH11" s="1577"/>
      <c r="FI11" s="1577"/>
      <c r="FJ11" s="1577"/>
      <c r="FK11" s="1577" t="s">
        <v>1128</v>
      </c>
      <c r="FL11" s="1577"/>
      <c r="FM11" s="1577"/>
      <c r="FN11" s="1577"/>
      <c r="FO11" s="1577"/>
      <c r="FP11" s="1577"/>
      <c r="FQ11" s="1577"/>
      <c r="FR11" s="1577"/>
      <c r="FS11" s="1577"/>
      <c r="FT11" s="1577"/>
      <c r="FU11" s="1577"/>
      <c r="FV11" s="1577"/>
      <c r="FW11" s="1577"/>
      <c r="FX11" s="1577" t="s">
        <v>1129</v>
      </c>
      <c r="FY11" s="1577"/>
      <c r="FZ11" s="1577"/>
      <c r="GA11" s="1577"/>
      <c r="GB11" s="1577"/>
      <c r="GC11" s="1577"/>
      <c r="GD11" s="1577"/>
      <c r="GE11" s="1577"/>
      <c r="GF11" s="1577"/>
      <c r="GG11" s="1577"/>
      <c r="GH11" s="1577"/>
      <c r="GI11" s="1577"/>
      <c r="GJ11" s="1577"/>
      <c r="GK11" s="1577" t="s">
        <v>1130</v>
      </c>
      <c r="GL11" s="1577"/>
      <c r="GM11" s="1577"/>
      <c r="GN11" s="1577"/>
      <c r="GO11" s="1577"/>
      <c r="GP11" s="1577"/>
      <c r="GQ11" s="1577"/>
      <c r="GR11" s="1577"/>
      <c r="GS11" s="1577"/>
      <c r="GT11" s="1577"/>
      <c r="GU11" s="1577"/>
      <c r="GV11" s="1577"/>
      <c r="GW11" s="1591" t="s">
        <v>1131</v>
      </c>
      <c r="GX11" s="1592"/>
      <c r="GY11" s="1592"/>
      <c r="GZ11" s="1592"/>
      <c r="HA11" s="1592"/>
      <c r="HB11" s="1592"/>
      <c r="HC11" s="1592"/>
      <c r="HD11" s="1592"/>
      <c r="HE11" s="1592"/>
      <c r="HF11" s="1592"/>
      <c r="HG11" s="1592"/>
      <c r="HH11" s="1648"/>
      <c r="HI11" s="1"/>
      <c r="IN11" s="1745"/>
      <c r="IO11" s="1745"/>
      <c r="IP11" s="1745"/>
      <c r="IQ11" s="1745"/>
      <c r="IR11" s="1745"/>
      <c r="IX11" s="495"/>
      <c r="IY11" s="1665"/>
      <c r="IZ11" s="1665"/>
      <c r="JA11" s="1665"/>
      <c r="JB11" s="1665"/>
      <c r="JC11" s="1513"/>
      <c r="JD11" s="1513"/>
      <c r="JE11" s="1513"/>
      <c r="JF11" s="1513"/>
      <c r="JG11" s="1513"/>
      <c r="JH11" s="1513"/>
      <c r="JI11" s="1513"/>
      <c r="JJ11" s="1513"/>
      <c r="JK11" s="1513"/>
      <c r="JL11" s="1513"/>
      <c r="JM11" s="1513"/>
      <c r="JN11" s="1513"/>
      <c r="JO11" s="1513"/>
      <c r="JP11" s="1513"/>
      <c r="JQ11" s="1513"/>
      <c r="JR11" s="1513"/>
      <c r="JS11" s="1513"/>
      <c r="JT11" s="1513"/>
      <c r="JU11" s="1513"/>
      <c r="JV11" s="1513"/>
      <c r="JW11" s="1513"/>
      <c r="JX11" s="1513"/>
      <c r="JY11" s="1513"/>
      <c r="JZ11" s="1513"/>
      <c r="KA11" s="1513"/>
      <c r="KB11" s="1513"/>
      <c r="KC11" s="1513"/>
      <c r="KD11" s="1513"/>
      <c r="KE11" s="1513"/>
      <c r="KF11" s="1513"/>
      <c r="KG11" s="1513"/>
      <c r="KH11" s="1513"/>
      <c r="KI11" s="1707"/>
      <c r="KJ11" s="1707"/>
      <c r="KK11" s="1707"/>
      <c r="KL11" s="1707"/>
      <c r="KM11" s="1707"/>
      <c r="KN11" s="1707"/>
      <c r="KO11" s="1707"/>
      <c r="KP11" s="1707"/>
      <c r="KQ11" s="1707"/>
      <c r="KR11" s="1707"/>
      <c r="KS11" s="1707"/>
      <c r="KT11" s="1707"/>
      <c r="KU11" s="1707"/>
      <c r="KV11" s="1707"/>
      <c r="KW11" s="1707"/>
      <c r="KX11" s="1707"/>
      <c r="KY11" s="1707"/>
      <c r="KZ11" s="1707"/>
      <c r="LA11" s="1707"/>
      <c r="LB11" s="1707"/>
      <c r="LC11" s="1707"/>
      <c r="LD11" s="1707"/>
      <c r="LE11" s="1707"/>
      <c r="LF11" s="1707"/>
      <c r="LG11" s="1707"/>
      <c r="LH11" s="1707"/>
      <c r="LI11" s="1707"/>
      <c r="LJ11" s="1707"/>
      <c r="LK11" s="1707"/>
      <c r="LL11" s="1707"/>
      <c r="LM11" s="1707"/>
      <c r="LN11" s="1707"/>
      <c r="LO11" s="1707"/>
      <c r="LP11" s="1707"/>
      <c r="LQ11" s="1707"/>
      <c r="LR11" s="1707"/>
      <c r="LS11" s="1707"/>
      <c r="LT11" s="1707"/>
      <c r="LU11" s="1707"/>
      <c r="LV11" s="1707"/>
      <c r="LW11" s="1707"/>
      <c r="LX11" s="1707"/>
      <c r="LY11" s="1707"/>
      <c r="LZ11" s="1707"/>
      <c r="MA11" s="1707"/>
      <c r="MB11" s="1707"/>
      <c r="MC11" s="1707"/>
      <c r="MD11" s="1707"/>
      <c r="ME11" s="1707"/>
      <c r="MF11" s="1707"/>
      <c r="MG11" s="1707"/>
      <c r="MH11" s="1707"/>
      <c r="MI11" s="1707"/>
      <c r="MJ11" s="1707"/>
      <c r="MK11" s="1707"/>
      <c r="ML11" s="1707"/>
      <c r="MM11" s="1707"/>
      <c r="MN11" s="1707"/>
      <c r="MO11" s="1707"/>
      <c r="MP11" s="1707"/>
      <c r="MQ11" s="1707"/>
      <c r="MR11" s="1707"/>
      <c r="MS11" s="1707"/>
      <c r="MT11" s="1707"/>
      <c r="MU11" s="1707"/>
      <c r="MV11" s="1707"/>
      <c r="MW11" s="1707"/>
      <c r="MX11" s="1707"/>
      <c r="MY11" s="1707"/>
      <c r="MZ11" s="1707"/>
      <c r="NA11" s="1707"/>
      <c r="NB11" s="1707"/>
      <c r="NC11" s="1707"/>
      <c r="ND11" s="1707"/>
      <c r="NE11" s="1707"/>
      <c r="NF11" s="1707"/>
      <c r="NG11" s="1707"/>
      <c r="NH11" s="1707"/>
      <c r="NI11" s="1707"/>
      <c r="NJ11" s="1707"/>
      <c r="NK11" s="1707"/>
      <c r="NL11" s="1707"/>
      <c r="NM11" s="1532" t="s">
        <v>1125</v>
      </c>
      <c r="NN11" s="1533"/>
      <c r="NO11" s="1533"/>
      <c r="NP11" s="1533"/>
      <c r="NQ11" s="1533"/>
      <c r="NR11" s="1533"/>
      <c r="NS11" s="1533"/>
      <c r="NT11" s="1533"/>
      <c r="NU11" s="1533"/>
      <c r="NV11" s="1533"/>
      <c r="NW11" s="1534"/>
      <c r="NX11" s="1577" t="s">
        <v>1126</v>
      </c>
      <c r="NY11" s="1577"/>
      <c r="NZ11" s="1577"/>
      <c r="OA11" s="1577"/>
      <c r="OB11" s="1577"/>
      <c r="OC11" s="1577"/>
      <c r="OD11" s="1577"/>
      <c r="OE11" s="1577"/>
      <c r="OF11" s="1577"/>
      <c r="OG11" s="1577"/>
      <c r="OH11" s="1577"/>
      <c r="OI11" s="1577"/>
      <c r="OJ11" s="1577"/>
      <c r="OK11" s="1577" t="s">
        <v>1127</v>
      </c>
      <c r="OL11" s="1577"/>
      <c r="OM11" s="1577"/>
      <c r="ON11" s="1577"/>
      <c r="OO11" s="1577"/>
      <c r="OP11" s="1577"/>
      <c r="OQ11" s="1577"/>
      <c r="OR11" s="1577"/>
      <c r="OS11" s="1577"/>
      <c r="OT11" s="1577"/>
      <c r="OU11" s="1577"/>
      <c r="OV11" s="1577"/>
      <c r="OW11" s="1577" t="s">
        <v>1128</v>
      </c>
      <c r="OX11" s="1577"/>
      <c r="OY11" s="1577"/>
      <c r="OZ11" s="1577"/>
      <c r="PA11" s="1577"/>
      <c r="PB11" s="1577"/>
      <c r="PC11" s="1577"/>
      <c r="PD11" s="1577"/>
      <c r="PE11" s="1577"/>
      <c r="PF11" s="1577"/>
      <c r="PG11" s="1577"/>
      <c r="PH11" s="1577"/>
      <c r="PI11" s="1577"/>
      <c r="PJ11" s="1577" t="s">
        <v>1129</v>
      </c>
      <c r="PK11" s="1577"/>
      <c r="PL11" s="1577"/>
      <c r="PM11" s="1577"/>
      <c r="PN11" s="1577"/>
      <c r="PO11" s="1577"/>
      <c r="PP11" s="1577"/>
      <c r="PQ11" s="1577"/>
      <c r="PR11" s="1577"/>
      <c r="PS11" s="1577"/>
      <c r="PT11" s="1577"/>
      <c r="PU11" s="1577"/>
      <c r="PV11" s="1577"/>
      <c r="PW11" s="1577" t="s">
        <v>1130</v>
      </c>
      <c r="PX11" s="1577"/>
      <c r="PY11" s="1577"/>
      <c r="PZ11" s="1577"/>
      <c r="QA11" s="1577"/>
      <c r="QB11" s="1577"/>
      <c r="QC11" s="1577"/>
      <c r="QD11" s="1577"/>
      <c r="QE11" s="1577"/>
      <c r="QF11" s="1577"/>
      <c r="QG11" s="1577"/>
      <c r="QH11" s="1577"/>
      <c r="QI11" s="1591" t="s">
        <v>1131</v>
      </c>
      <c r="QJ11" s="1592"/>
      <c r="QK11" s="1592"/>
      <c r="QL11" s="1592"/>
      <c r="QM11" s="1592"/>
      <c r="QN11" s="1592"/>
      <c r="QO11" s="1592"/>
      <c r="QP11" s="1592"/>
      <c r="QQ11" s="1592"/>
      <c r="QR11" s="1592"/>
      <c r="QS11" s="1592"/>
      <c r="QT11" s="1648"/>
      <c r="QU11" s="546"/>
    </row>
    <row r="12" spans="4:463" ht="31.35" customHeight="1" thickTop="1" thickBot="1">
      <c r="E12" s="1514"/>
      <c r="F12" s="1514"/>
      <c r="G12" s="1514"/>
      <c r="H12" s="1514"/>
      <c r="I12" s="1514"/>
      <c r="L12" s="493"/>
      <c r="M12" s="1665"/>
      <c r="N12" s="1665"/>
      <c r="O12" s="1665"/>
      <c r="P12" s="1665"/>
      <c r="Q12" s="1513"/>
      <c r="R12" s="1513"/>
      <c r="S12" s="1513"/>
      <c r="T12" s="1513"/>
      <c r="U12" s="1513"/>
      <c r="V12" s="1513"/>
      <c r="W12" s="1513"/>
      <c r="X12" s="1513"/>
      <c r="Y12" s="1513"/>
      <c r="Z12" s="1513"/>
      <c r="AA12" s="1513"/>
      <c r="AB12" s="1513"/>
      <c r="AC12" s="1513"/>
      <c r="AD12" s="1513"/>
      <c r="AE12" s="1513"/>
      <c r="AF12" s="1513"/>
      <c r="AG12" s="1513"/>
      <c r="AH12" s="1513"/>
      <c r="AI12" s="1513"/>
      <c r="AJ12" s="1513"/>
      <c r="AK12" s="1513"/>
      <c r="AL12" s="1513"/>
      <c r="AM12" s="1513"/>
      <c r="AN12" s="1513"/>
      <c r="AO12" s="1513"/>
      <c r="AP12" s="1513"/>
      <c r="AQ12" s="1513"/>
      <c r="AR12" s="1513"/>
      <c r="AS12" s="1513"/>
      <c r="AT12" s="1513"/>
      <c r="AU12" s="1513"/>
      <c r="AV12" s="1513"/>
      <c r="AW12" s="1666"/>
      <c r="AX12" s="1666"/>
      <c r="AY12" s="1666"/>
      <c r="AZ12" s="1666"/>
      <c r="BA12" s="1666"/>
      <c r="BB12" s="1666"/>
      <c r="BC12" s="1666"/>
      <c r="BD12" s="1666"/>
      <c r="BE12" s="1666"/>
      <c r="BF12" s="1666"/>
      <c r="BG12" s="1666"/>
      <c r="BH12" s="1666"/>
      <c r="BI12" s="1666"/>
      <c r="BJ12" s="1666"/>
      <c r="BK12" s="1666"/>
      <c r="BL12" s="1666"/>
      <c r="BM12" s="1666"/>
      <c r="BN12" s="1666"/>
      <c r="BO12" s="1666"/>
      <c r="BP12" s="1666"/>
      <c r="BQ12" s="1666"/>
      <c r="BR12" s="1666"/>
      <c r="BS12" s="1666"/>
      <c r="BT12" s="1666"/>
      <c r="BU12" s="1666"/>
      <c r="BV12" s="1666"/>
      <c r="BW12" s="1666"/>
      <c r="BX12" s="1666"/>
      <c r="BY12" s="1666"/>
      <c r="BZ12" s="1666"/>
      <c r="CA12" s="1666"/>
      <c r="CB12" s="1666"/>
      <c r="CC12" s="1666"/>
      <c r="CD12" s="1666"/>
      <c r="CE12" s="1666"/>
      <c r="CF12" s="1666"/>
      <c r="CG12" s="1666"/>
      <c r="CH12" s="1666"/>
      <c r="CI12" s="1666"/>
      <c r="CJ12" s="1666"/>
      <c r="CK12" s="1666"/>
      <c r="CL12" s="1666"/>
      <c r="CM12" s="1666"/>
      <c r="CN12" s="1666"/>
      <c r="CO12" s="1666"/>
      <c r="CP12" s="1666"/>
      <c r="CQ12" s="1666"/>
      <c r="CR12" s="1666"/>
      <c r="CS12" s="1666"/>
      <c r="CT12" s="1666"/>
      <c r="CU12" s="1666"/>
      <c r="CV12" s="1666"/>
      <c r="CW12" s="1666"/>
      <c r="CX12" s="1666"/>
      <c r="CY12" s="1666"/>
      <c r="CZ12" s="1666"/>
      <c r="DA12" s="1666"/>
      <c r="DB12" s="1666"/>
      <c r="DC12" s="1666"/>
      <c r="DD12" s="1666"/>
      <c r="DE12" s="1666"/>
      <c r="DF12" s="1666"/>
      <c r="DG12" s="1666"/>
      <c r="DH12" s="1666"/>
      <c r="DI12" s="1666"/>
      <c r="DJ12" s="1666"/>
      <c r="DK12" s="1666"/>
      <c r="DL12" s="1666"/>
      <c r="DM12" s="1666"/>
      <c r="DN12" s="1666"/>
      <c r="DO12" s="1666"/>
      <c r="DP12" s="1666"/>
      <c r="DQ12" s="1666"/>
      <c r="DR12" s="1666"/>
      <c r="DS12" s="1666"/>
      <c r="DT12" s="1666"/>
      <c r="DU12" s="1666"/>
      <c r="DV12" s="1666"/>
      <c r="DW12" s="1666"/>
      <c r="DX12" s="1666"/>
      <c r="DY12" s="1666"/>
      <c r="DZ12" s="1666"/>
      <c r="EA12" s="1535"/>
      <c r="EB12" s="1536"/>
      <c r="EC12" s="1536"/>
      <c r="ED12" s="1536"/>
      <c r="EE12" s="1536"/>
      <c r="EF12" s="1536"/>
      <c r="EG12" s="1536"/>
      <c r="EH12" s="1536"/>
      <c r="EI12" s="1536"/>
      <c r="EJ12" s="1536"/>
      <c r="EK12" s="1537"/>
      <c r="EL12" s="1513" t="s">
        <v>1196</v>
      </c>
      <c r="EM12" s="1513"/>
      <c r="EN12" s="1513"/>
      <c r="EO12" s="1513"/>
      <c r="EP12" s="1513"/>
      <c r="EQ12" s="1513"/>
      <c r="ER12" s="1513"/>
      <c r="ES12" s="1668">
        <v>30</v>
      </c>
      <c r="ET12" s="1668"/>
      <c r="EU12" s="1668"/>
      <c r="EV12" s="1668"/>
      <c r="EW12" s="1668"/>
      <c r="EX12" s="1668"/>
      <c r="EY12" s="1513" t="s">
        <v>1197</v>
      </c>
      <c r="EZ12" s="1513"/>
      <c r="FA12" s="1513"/>
      <c r="FB12" s="1513"/>
      <c r="FC12" s="1513"/>
      <c r="FD12" s="1513"/>
      <c r="FE12" s="1668"/>
      <c r="FF12" s="1668"/>
      <c r="FG12" s="1668"/>
      <c r="FH12" s="1668"/>
      <c r="FI12" s="1668"/>
      <c r="FJ12" s="1668"/>
      <c r="FK12" s="1513" t="s">
        <v>1198</v>
      </c>
      <c r="FL12" s="1513"/>
      <c r="FM12" s="1513"/>
      <c r="FN12" s="1513"/>
      <c r="FO12" s="1513"/>
      <c r="FP12" s="1513"/>
      <c r="FQ12" s="1513"/>
      <c r="FR12" s="1668"/>
      <c r="FS12" s="1668"/>
      <c r="FT12" s="1668"/>
      <c r="FU12" s="1668"/>
      <c r="FV12" s="1668"/>
      <c r="FW12" s="1668"/>
      <c r="FX12" s="1513" t="s">
        <v>1199</v>
      </c>
      <c r="FY12" s="1513"/>
      <c r="FZ12" s="1513"/>
      <c r="GA12" s="1513"/>
      <c r="GB12" s="1513"/>
      <c r="GC12" s="1513"/>
      <c r="GD12" s="1513"/>
      <c r="GE12" s="1668"/>
      <c r="GF12" s="1668"/>
      <c r="GG12" s="1668"/>
      <c r="GH12" s="1668"/>
      <c r="GI12" s="1668"/>
      <c r="GJ12" s="1668"/>
      <c r="GK12" s="1513" t="s">
        <v>1200</v>
      </c>
      <c r="GL12" s="1513"/>
      <c r="GM12" s="1513"/>
      <c r="GN12" s="1513"/>
      <c r="GO12" s="1513"/>
      <c r="GP12" s="1513"/>
      <c r="GQ12" s="1668"/>
      <c r="GR12" s="1668"/>
      <c r="GS12" s="1668"/>
      <c r="GT12" s="1668"/>
      <c r="GU12" s="1668"/>
      <c r="GV12" s="1668"/>
      <c r="GW12" s="1513" t="s">
        <v>1201</v>
      </c>
      <c r="GX12" s="1513"/>
      <c r="GY12" s="1513"/>
      <c r="GZ12" s="1513"/>
      <c r="HA12" s="1513"/>
      <c r="HB12" s="1513"/>
      <c r="HC12" s="1668"/>
      <c r="HD12" s="1668"/>
      <c r="HE12" s="1668"/>
      <c r="HF12" s="1668"/>
      <c r="HG12" s="1668"/>
      <c r="HH12" s="1668"/>
      <c r="IN12" s="1745"/>
      <c r="IO12" s="1745"/>
      <c r="IP12" s="1745"/>
      <c r="IQ12" s="1745"/>
      <c r="IR12" s="1745"/>
      <c r="IX12" s="495"/>
      <c r="IY12" s="1665"/>
      <c r="IZ12" s="1665"/>
      <c r="JA12" s="1665"/>
      <c r="JB12" s="1665"/>
      <c r="JC12" s="1513"/>
      <c r="JD12" s="1513"/>
      <c r="JE12" s="1513"/>
      <c r="JF12" s="1513"/>
      <c r="JG12" s="1513"/>
      <c r="JH12" s="1513"/>
      <c r="JI12" s="1513"/>
      <c r="JJ12" s="1513"/>
      <c r="JK12" s="1513"/>
      <c r="JL12" s="1513"/>
      <c r="JM12" s="1513"/>
      <c r="JN12" s="1513"/>
      <c r="JO12" s="1513"/>
      <c r="JP12" s="1513"/>
      <c r="JQ12" s="1513"/>
      <c r="JR12" s="1513"/>
      <c r="JS12" s="1513"/>
      <c r="JT12" s="1513"/>
      <c r="JU12" s="1513"/>
      <c r="JV12" s="1513"/>
      <c r="JW12" s="1513"/>
      <c r="JX12" s="1513"/>
      <c r="JY12" s="1513"/>
      <c r="JZ12" s="1513"/>
      <c r="KA12" s="1513"/>
      <c r="KB12" s="1513"/>
      <c r="KC12" s="1513"/>
      <c r="KD12" s="1513"/>
      <c r="KE12" s="1513"/>
      <c r="KF12" s="1513"/>
      <c r="KG12" s="1513"/>
      <c r="KH12" s="1513"/>
      <c r="KI12" s="1707"/>
      <c r="KJ12" s="1707"/>
      <c r="KK12" s="1707"/>
      <c r="KL12" s="1707"/>
      <c r="KM12" s="1707"/>
      <c r="KN12" s="1707"/>
      <c r="KO12" s="1707"/>
      <c r="KP12" s="1707"/>
      <c r="KQ12" s="1707"/>
      <c r="KR12" s="1707"/>
      <c r="KS12" s="1707"/>
      <c r="KT12" s="1707"/>
      <c r="KU12" s="1707"/>
      <c r="KV12" s="1707"/>
      <c r="KW12" s="1707"/>
      <c r="KX12" s="1707"/>
      <c r="KY12" s="1707"/>
      <c r="KZ12" s="1707"/>
      <c r="LA12" s="1707"/>
      <c r="LB12" s="1707"/>
      <c r="LC12" s="1707"/>
      <c r="LD12" s="1707"/>
      <c r="LE12" s="1707"/>
      <c r="LF12" s="1707"/>
      <c r="LG12" s="1707"/>
      <c r="LH12" s="1707"/>
      <c r="LI12" s="1707"/>
      <c r="LJ12" s="1707"/>
      <c r="LK12" s="1707"/>
      <c r="LL12" s="1707"/>
      <c r="LM12" s="1707"/>
      <c r="LN12" s="1707"/>
      <c r="LO12" s="1707"/>
      <c r="LP12" s="1707"/>
      <c r="LQ12" s="1707"/>
      <c r="LR12" s="1707"/>
      <c r="LS12" s="1707"/>
      <c r="LT12" s="1707"/>
      <c r="LU12" s="1707"/>
      <c r="LV12" s="1707"/>
      <c r="LW12" s="1707"/>
      <c r="LX12" s="1707"/>
      <c r="LY12" s="1707"/>
      <c r="LZ12" s="1707"/>
      <c r="MA12" s="1707"/>
      <c r="MB12" s="1707"/>
      <c r="MC12" s="1707"/>
      <c r="MD12" s="1707"/>
      <c r="ME12" s="1707"/>
      <c r="MF12" s="1707"/>
      <c r="MG12" s="1707"/>
      <c r="MH12" s="1707"/>
      <c r="MI12" s="1707"/>
      <c r="MJ12" s="1707"/>
      <c r="MK12" s="1707"/>
      <c r="ML12" s="1707"/>
      <c r="MM12" s="1707"/>
      <c r="MN12" s="1707"/>
      <c r="MO12" s="1707"/>
      <c r="MP12" s="1707"/>
      <c r="MQ12" s="1707"/>
      <c r="MR12" s="1707"/>
      <c r="MS12" s="1707"/>
      <c r="MT12" s="1707"/>
      <c r="MU12" s="1707"/>
      <c r="MV12" s="1707"/>
      <c r="MW12" s="1707"/>
      <c r="MX12" s="1707"/>
      <c r="MY12" s="1707"/>
      <c r="MZ12" s="1707"/>
      <c r="NA12" s="1707"/>
      <c r="NB12" s="1707"/>
      <c r="NC12" s="1707"/>
      <c r="ND12" s="1707"/>
      <c r="NE12" s="1707"/>
      <c r="NF12" s="1707"/>
      <c r="NG12" s="1707"/>
      <c r="NH12" s="1707"/>
      <c r="NI12" s="1707"/>
      <c r="NJ12" s="1707"/>
      <c r="NK12" s="1707"/>
      <c r="NL12" s="1707"/>
      <c r="NM12" s="1535"/>
      <c r="NN12" s="1536"/>
      <c r="NO12" s="1536"/>
      <c r="NP12" s="1536"/>
      <c r="NQ12" s="1536"/>
      <c r="NR12" s="1536"/>
      <c r="NS12" s="1536"/>
      <c r="NT12" s="1536"/>
      <c r="NU12" s="1536"/>
      <c r="NV12" s="1536"/>
      <c r="NW12" s="1537"/>
      <c r="NX12" s="1513" t="s">
        <v>742</v>
      </c>
      <c r="NY12" s="1513"/>
      <c r="NZ12" s="1513"/>
      <c r="OA12" s="1513"/>
      <c r="OB12" s="1513"/>
      <c r="OC12" s="1513"/>
      <c r="OD12" s="1513"/>
      <c r="OE12" s="1706">
        <f>ES12</f>
        <v>30</v>
      </c>
      <c r="OF12" s="1706"/>
      <c r="OG12" s="1706"/>
      <c r="OH12" s="1706"/>
      <c r="OI12" s="1706"/>
      <c r="OJ12" s="1706"/>
      <c r="OK12" s="1513" t="s">
        <v>740</v>
      </c>
      <c r="OL12" s="1513"/>
      <c r="OM12" s="1513"/>
      <c r="ON12" s="1513"/>
      <c r="OO12" s="1513"/>
      <c r="OP12" s="1513"/>
      <c r="OQ12" s="1706">
        <f>FE12</f>
        <v>0</v>
      </c>
      <c r="OR12" s="1706"/>
      <c r="OS12" s="1706"/>
      <c r="OT12" s="1706"/>
      <c r="OU12" s="1706"/>
      <c r="OV12" s="1706"/>
      <c r="OW12" s="1513" t="s">
        <v>736</v>
      </c>
      <c r="OX12" s="1513"/>
      <c r="OY12" s="1513"/>
      <c r="OZ12" s="1513"/>
      <c r="PA12" s="1513"/>
      <c r="PB12" s="1513"/>
      <c r="PC12" s="1513"/>
      <c r="PD12" s="1706">
        <f>FR12</f>
        <v>0</v>
      </c>
      <c r="PE12" s="1706"/>
      <c r="PF12" s="1706"/>
      <c r="PG12" s="1706"/>
      <c r="PH12" s="1706"/>
      <c r="PI12" s="1706"/>
      <c r="PJ12" s="1513" t="s">
        <v>735</v>
      </c>
      <c r="PK12" s="1513"/>
      <c r="PL12" s="1513"/>
      <c r="PM12" s="1513"/>
      <c r="PN12" s="1513"/>
      <c r="PO12" s="1513"/>
      <c r="PP12" s="1513"/>
      <c r="PQ12" s="1706">
        <f>GE12</f>
        <v>0</v>
      </c>
      <c r="PR12" s="1706"/>
      <c r="PS12" s="1706"/>
      <c r="PT12" s="1706"/>
      <c r="PU12" s="1706"/>
      <c r="PV12" s="1706"/>
      <c r="PW12" s="1513" t="s">
        <v>737</v>
      </c>
      <c r="PX12" s="1513"/>
      <c r="PY12" s="1513"/>
      <c r="PZ12" s="1513"/>
      <c r="QA12" s="1513"/>
      <c r="QB12" s="1513"/>
      <c r="QC12" s="1706">
        <f>GQ12</f>
        <v>0</v>
      </c>
      <c r="QD12" s="1706"/>
      <c r="QE12" s="1706"/>
      <c r="QF12" s="1706"/>
      <c r="QG12" s="1706"/>
      <c r="QH12" s="1706"/>
      <c r="QI12" s="1513" t="s">
        <v>738</v>
      </c>
      <c r="QJ12" s="1513"/>
      <c r="QK12" s="1513"/>
      <c r="QL12" s="1513"/>
      <c r="QM12" s="1513"/>
      <c r="QN12" s="1513"/>
      <c r="QO12" s="1706">
        <f>HC12</f>
        <v>0</v>
      </c>
      <c r="QP12" s="1706"/>
      <c r="QQ12" s="1706"/>
      <c r="QR12" s="1706"/>
      <c r="QS12" s="1706"/>
      <c r="QT12" s="1706"/>
      <c r="QU12" s="545"/>
    </row>
    <row r="13" spans="4:463" ht="54.4" customHeight="1" thickTop="1" thickBot="1">
      <c r="E13" s="1514"/>
      <c r="F13" s="1514"/>
      <c r="G13" s="1514"/>
      <c r="H13" s="1514"/>
      <c r="I13" s="1514"/>
      <c r="L13" s="493"/>
      <c r="M13" s="1665"/>
      <c r="N13" s="1665"/>
      <c r="O13" s="1665"/>
      <c r="P13" s="1665"/>
      <c r="Q13" s="1513" t="s">
        <v>1119</v>
      </c>
      <c r="R13" s="1513"/>
      <c r="S13" s="1513"/>
      <c r="T13" s="1513"/>
      <c r="U13" s="1513"/>
      <c r="V13" s="1513"/>
      <c r="W13" s="1513"/>
      <c r="X13" s="1513"/>
      <c r="Y13" s="1513"/>
      <c r="Z13" s="1513"/>
      <c r="AA13" s="1513"/>
      <c r="AB13" s="1513"/>
      <c r="AC13" s="1513"/>
      <c r="AD13" s="1513"/>
      <c r="AE13" s="1513"/>
      <c r="AF13" s="1513"/>
      <c r="AG13" s="1513"/>
      <c r="AH13" s="1513"/>
      <c r="AI13" s="1513"/>
      <c r="AJ13" s="1513"/>
      <c r="AK13" s="1513"/>
      <c r="AL13" s="1513"/>
      <c r="AM13" s="1513"/>
      <c r="AN13" s="1513"/>
      <c r="AO13" s="1513"/>
      <c r="AP13" s="1513"/>
      <c r="AQ13" s="1513" t="s">
        <v>1189</v>
      </c>
      <c r="AR13" s="1513"/>
      <c r="AS13" s="1513"/>
      <c r="AT13" s="1513"/>
      <c r="AU13" s="1513"/>
      <c r="AV13" s="1513"/>
      <c r="AW13" s="1675" t="str">
        <f>data1!B2</f>
        <v/>
      </c>
      <c r="AX13" s="1675"/>
      <c r="AY13" s="1675"/>
      <c r="AZ13" s="1675"/>
      <c r="BA13" s="1675"/>
      <c r="BB13" s="1675"/>
      <c r="BC13" s="1675"/>
      <c r="BD13" s="1675"/>
      <c r="BE13" s="1675"/>
      <c r="BF13" s="1675"/>
      <c r="BG13" s="1675"/>
      <c r="BH13" s="1675"/>
      <c r="BI13" s="1675"/>
      <c r="BJ13" s="1675"/>
      <c r="BK13" s="1675"/>
      <c r="BL13" s="1675"/>
      <c r="BM13" s="1675"/>
      <c r="BN13" s="1675"/>
      <c r="BO13" s="1675"/>
      <c r="BP13" s="1675"/>
      <c r="BQ13" s="1675"/>
      <c r="BR13" s="1675"/>
      <c r="BS13" s="1675"/>
      <c r="BT13" s="1675"/>
      <c r="BU13" s="1675"/>
      <c r="BV13" s="1675"/>
      <c r="BW13" s="1675"/>
      <c r="BX13" s="1675"/>
      <c r="BY13" s="1675"/>
      <c r="BZ13" s="1675"/>
      <c r="CA13" s="1675"/>
      <c r="CB13" s="1675"/>
      <c r="CC13" s="1675"/>
      <c r="CD13" s="1675"/>
      <c r="CE13" s="1675"/>
      <c r="CF13" s="1675"/>
      <c r="CG13" s="1675"/>
      <c r="CH13" s="1675"/>
      <c r="CI13" s="1675"/>
      <c r="CJ13" s="1675"/>
      <c r="CK13" s="1675"/>
      <c r="CL13" s="1675"/>
      <c r="CM13" s="1675"/>
      <c r="CN13" s="1675"/>
      <c r="CO13" s="1675"/>
      <c r="CP13" s="1675"/>
      <c r="CQ13" s="1675"/>
      <c r="CR13" s="1675"/>
      <c r="CS13" s="1675"/>
      <c r="CT13" s="1675"/>
      <c r="CU13" s="1675"/>
      <c r="CV13" s="1675"/>
      <c r="CW13" s="1675"/>
      <c r="CX13" s="1675"/>
      <c r="CY13" s="1675"/>
      <c r="CZ13" s="1675"/>
      <c r="DA13" s="1675"/>
      <c r="DB13" s="1675"/>
      <c r="DC13" s="1675"/>
      <c r="DD13" s="1675"/>
      <c r="DE13" s="1675"/>
      <c r="DF13" s="1675"/>
      <c r="DG13" s="1675"/>
      <c r="DH13" s="1675"/>
      <c r="DI13" s="1675"/>
      <c r="DJ13" s="1675"/>
      <c r="DK13" s="1675"/>
      <c r="DL13" s="1675"/>
      <c r="DM13" s="1675"/>
      <c r="DN13" s="1675"/>
      <c r="DO13" s="1675"/>
      <c r="DP13" s="1675"/>
      <c r="DQ13" s="1675"/>
      <c r="DR13" s="1675"/>
      <c r="DS13" s="1675"/>
      <c r="DT13" s="1675"/>
      <c r="DU13" s="1675"/>
      <c r="DV13" s="1675"/>
      <c r="DW13" s="1675"/>
      <c r="DX13" s="1675"/>
      <c r="DY13" s="1675"/>
      <c r="DZ13" s="1675"/>
      <c r="EA13" s="1538"/>
      <c r="EB13" s="1539"/>
      <c r="EC13" s="1539"/>
      <c r="ED13" s="1539"/>
      <c r="EE13" s="1539"/>
      <c r="EF13" s="1539"/>
      <c r="EG13" s="1539"/>
      <c r="EH13" s="1539"/>
      <c r="EI13" s="1539"/>
      <c r="EJ13" s="1539"/>
      <c r="EK13" s="1540"/>
      <c r="EL13" s="1513"/>
      <c r="EM13" s="1513"/>
      <c r="EN13" s="1513"/>
      <c r="EO13" s="1513"/>
      <c r="EP13" s="1513"/>
      <c r="EQ13" s="1513"/>
      <c r="ER13" s="1513"/>
      <c r="ES13" s="1668"/>
      <c r="ET13" s="1668"/>
      <c r="EU13" s="1668"/>
      <c r="EV13" s="1668"/>
      <c r="EW13" s="1668"/>
      <c r="EX13" s="1668"/>
      <c r="EY13" s="1513"/>
      <c r="EZ13" s="1513"/>
      <c r="FA13" s="1513"/>
      <c r="FB13" s="1513"/>
      <c r="FC13" s="1513"/>
      <c r="FD13" s="1513"/>
      <c r="FE13" s="1668"/>
      <c r="FF13" s="1668"/>
      <c r="FG13" s="1668"/>
      <c r="FH13" s="1668"/>
      <c r="FI13" s="1668"/>
      <c r="FJ13" s="1668"/>
      <c r="FK13" s="1513"/>
      <c r="FL13" s="1513"/>
      <c r="FM13" s="1513"/>
      <c r="FN13" s="1513"/>
      <c r="FO13" s="1513"/>
      <c r="FP13" s="1513"/>
      <c r="FQ13" s="1513"/>
      <c r="FR13" s="1668"/>
      <c r="FS13" s="1668"/>
      <c r="FT13" s="1668"/>
      <c r="FU13" s="1668"/>
      <c r="FV13" s="1668"/>
      <c r="FW13" s="1668"/>
      <c r="FX13" s="1513"/>
      <c r="FY13" s="1513"/>
      <c r="FZ13" s="1513"/>
      <c r="GA13" s="1513"/>
      <c r="GB13" s="1513"/>
      <c r="GC13" s="1513"/>
      <c r="GD13" s="1513"/>
      <c r="GE13" s="1668"/>
      <c r="GF13" s="1668"/>
      <c r="GG13" s="1668"/>
      <c r="GH13" s="1668"/>
      <c r="GI13" s="1668"/>
      <c r="GJ13" s="1668"/>
      <c r="GK13" s="1513"/>
      <c r="GL13" s="1513"/>
      <c r="GM13" s="1513"/>
      <c r="GN13" s="1513"/>
      <c r="GO13" s="1513"/>
      <c r="GP13" s="1513"/>
      <c r="GQ13" s="1668"/>
      <c r="GR13" s="1668"/>
      <c r="GS13" s="1668"/>
      <c r="GT13" s="1668"/>
      <c r="GU13" s="1668"/>
      <c r="GV13" s="1668"/>
      <c r="GW13" s="1513"/>
      <c r="GX13" s="1513"/>
      <c r="GY13" s="1513"/>
      <c r="GZ13" s="1513"/>
      <c r="HA13" s="1513"/>
      <c r="HB13" s="1513"/>
      <c r="HC13" s="1668"/>
      <c r="HD13" s="1668"/>
      <c r="HE13" s="1668"/>
      <c r="HF13" s="1668"/>
      <c r="HG13" s="1668"/>
      <c r="HH13" s="1668"/>
      <c r="IN13" s="1745"/>
      <c r="IO13" s="1745"/>
      <c r="IP13" s="1745"/>
      <c r="IQ13" s="1745"/>
      <c r="IR13" s="1745"/>
      <c r="IX13" s="495"/>
      <c r="IY13" s="1665"/>
      <c r="IZ13" s="1665"/>
      <c r="JA13" s="1665"/>
      <c r="JB13" s="1665"/>
      <c r="JC13" s="1513" t="s">
        <v>895</v>
      </c>
      <c r="JD13" s="1513"/>
      <c r="JE13" s="1513"/>
      <c r="JF13" s="1513"/>
      <c r="JG13" s="1513"/>
      <c r="JH13" s="1513"/>
      <c r="JI13" s="1513"/>
      <c r="JJ13" s="1513"/>
      <c r="JK13" s="1513"/>
      <c r="JL13" s="1513"/>
      <c r="JM13" s="1513"/>
      <c r="JN13" s="1513"/>
      <c r="JO13" s="1513"/>
      <c r="JP13" s="1513"/>
      <c r="JQ13" s="1513"/>
      <c r="JR13" s="1513"/>
      <c r="JS13" s="1513"/>
      <c r="JT13" s="1513"/>
      <c r="JU13" s="1513"/>
      <c r="JV13" s="1513"/>
      <c r="JW13" s="1513"/>
      <c r="JX13" s="1513"/>
      <c r="JY13" s="1513"/>
      <c r="JZ13" s="1513"/>
      <c r="KA13" s="1513"/>
      <c r="KB13" s="1513"/>
      <c r="KC13" s="1513" t="s">
        <v>1189</v>
      </c>
      <c r="KD13" s="1513"/>
      <c r="KE13" s="1513"/>
      <c r="KF13" s="1513"/>
      <c r="KG13" s="1513"/>
      <c r="KH13" s="1513"/>
      <c r="KI13" s="1708" t="str">
        <f>AW13</f>
        <v/>
      </c>
      <c r="KJ13" s="1708"/>
      <c r="KK13" s="1708"/>
      <c r="KL13" s="1708"/>
      <c r="KM13" s="1708"/>
      <c r="KN13" s="1708"/>
      <c r="KO13" s="1708"/>
      <c r="KP13" s="1708"/>
      <c r="KQ13" s="1708"/>
      <c r="KR13" s="1708"/>
      <c r="KS13" s="1708"/>
      <c r="KT13" s="1708"/>
      <c r="KU13" s="1708"/>
      <c r="KV13" s="1708"/>
      <c r="KW13" s="1708"/>
      <c r="KX13" s="1708"/>
      <c r="KY13" s="1708"/>
      <c r="KZ13" s="1708"/>
      <c r="LA13" s="1708"/>
      <c r="LB13" s="1708"/>
      <c r="LC13" s="1708"/>
      <c r="LD13" s="1708"/>
      <c r="LE13" s="1708"/>
      <c r="LF13" s="1708"/>
      <c r="LG13" s="1708"/>
      <c r="LH13" s="1708"/>
      <c r="LI13" s="1708"/>
      <c r="LJ13" s="1708"/>
      <c r="LK13" s="1708"/>
      <c r="LL13" s="1708"/>
      <c r="LM13" s="1708"/>
      <c r="LN13" s="1708"/>
      <c r="LO13" s="1708"/>
      <c r="LP13" s="1708"/>
      <c r="LQ13" s="1708"/>
      <c r="LR13" s="1708"/>
      <c r="LS13" s="1708"/>
      <c r="LT13" s="1708"/>
      <c r="LU13" s="1708"/>
      <c r="LV13" s="1708"/>
      <c r="LW13" s="1708"/>
      <c r="LX13" s="1708"/>
      <c r="LY13" s="1708"/>
      <c r="LZ13" s="1708"/>
      <c r="MA13" s="1708"/>
      <c r="MB13" s="1708"/>
      <c r="MC13" s="1708"/>
      <c r="MD13" s="1708"/>
      <c r="ME13" s="1708"/>
      <c r="MF13" s="1708"/>
      <c r="MG13" s="1708"/>
      <c r="MH13" s="1708"/>
      <c r="MI13" s="1708"/>
      <c r="MJ13" s="1708"/>
      <c r="MK13" s="1708"/>
      <c r="ML13" s="1708"/>
      <c r="MM13" s="1708"/>
      <c r="MN13" s="1708"/>
      <c r="MO13" s="1708"/>
      <c r="MP13" s="1708"/>
      <c r="MQ13" s="1708"/>
      <c r="MR13" s="1708"/>
      <c r="MS13" s="1708"/>
      <c r="MT13" s="1708"/>
      <c r="MU13" s="1708"/>
      <c r="MV13" s="1708"/>
      <c r="MW13" s="1708"/>
      <c r="MX13" s="1708"/>
      <c r="MY13" s="1708"/>
      <c r="MZ13" s="1708"/>
      <c r="NA13" s="1708"/>
      <c r="NB13" s="1708"/>
      <c r="NC13" s="1708"/>
      <c r="ND13" s="1708"/>
      <c r="NE13" s="1708"/>
      <c r="NF13" s="1708"/>
      <c r="NG13" s="1708"/>
      <c r="NH13" s="1708"/>
      <c r="NI13" s="1708"/>
      <c r="NJ13" s="1708"/>
      <c r="NK13" s="1708"/>
      <c r="NL13" s="1708"/>
      <c r="NM13" s="1538"/>
      <c r="NN13" s="1539"/>
      <c r="NO13" s="1539"/>
      <c r="NP13" s="1539"/>
      <c r="NQ13" s="1539"/>
      <c r="NR13" s="1539"/>
      <c r="NS13" s="1539"/>
      <c r="NT13" s="1539"/>
      <c r="NU13" s="1539"/>
      <c r="NV13" s="1539"/>
      <c r="NW13" s="1540"/>
      <c r="NX13" s="1513"/>
      <c r="NY13" s="1513"/>
      <c r="NZ13" s="1513"/>
      <c r="OA13" s="1513"/>
      <c r="OB13" s="1513"/>
      <c r="OC13" s="1513"/>
      <c r="OD13" s="1513"/>
      <c r="OE13" s="1706"/>
      <c r="OF13" s="1706"/>
      <c r="OG13" s="1706"/>
      <c r="OH13" s="1706"/>
      <c r="OI13" s="1706"/>
      <c r="OJ13" s="1706"/>
      <c r="OK13" s="1513"/>
      <c r="OL13" s="1513"/>
      <c r="OM13" s="1513"/>
      <c r="ON13" s="1513"/>
      <c r="OO13" s="1513"/>
      <c r="OP13" s="1513"/>
      <c r="OQ13" s="1706"/>
      <c r="OR13" s="1706"/>
      <c r="OS13" s="1706"/>
      <c r="OT13" s="1706"/>
      <c r="OU13" s="1706"/>
      <c r="OV13" s="1706"/>
      <c r="OW13" s="1513"/>
      <c r="OX13" s="1513"/>
      <c r="OY13" s="1513"/>
      <c r="OZ13" s="1513"/>
      <c r="PA13" s="1513"/>
      <c r="PB13" s="1513"/>
      <c r="PC13" s="1513"/>
      <c r="PD13" s="1706"/>
      <c r="PE13" s="1706"/>
      <c r="PF13" s="1706"/>
      <c r="PG13" s="1706"/>
      <c r="PH13" s="1706"/>
      <c r="PI13" s="1706"/>
      <c r="PJ13" s="1513"/>
      <c r="PK13" s="1513"/>
      <c r="PL13" s="1513"/>
      <c r="PM13" s="1513"/>
      <c r="PN13" s="1513"/>
      <c r="PO13" s="1513"/>
      <c r="PP13" s="1513"/>
      <c r="PQ13" s="1706"/>
      <c r="PR13" s="1706"/>
      <c r="PS13" s="1706"/>
      <c r="PT13" s="1706"/>
      <c r="PU13" s="1706"/>
      <c r="PV13" s="1706"/>
      <c r="PW13" s="1513"/>
      <c r="PX13" s="1513"/>
      <c r="PY13" s="1513"/>
      <c r="PZ13" s="1513"/>
      <c r="QA13" s="1513"/>
      <c r="QB13" s="1513"/>
      <c r="QC13" s="1706"/>
      <c r="QD13" s="1706"/>
      <c r="QE13" s="1706"/>
      <c r="QF13" s="1706"/>
      <c r="QG13" s="1706"/>
      <c r="QH13" s="1706"/>
      <c r="QI13" s="1513"/>
      <c r="QJ13" s="1513"/>
      <c r="QK13" s="1513"/>
      <c r="QL13" s="1513"/>
      <c r="QM13" s="1513"/>
      <c r="QN13" s="1513"/>
      <c r="QO13" s="1706"/>
      <c r="QP13" s="1706"/>
      <c r="QQ13" s="1706"/>
      <c r="QR13" s="1706"/>
      <c r="QS13" s="1706"/>
      <c r="QT13" s="1706"/>
      <c r="QU13" s="545"/>
    </row>
    <row r="14" spans="4:463" ht="26.65" customHeight="1" thickTop="1" thickBot="1">
      <c r="E14" s="1514"/>
      <c r="F14" s="1514"/>
      <c r="G14" s="1514"/>
      <c r="H14" s="1514"/>
      <c r="I14" s="1514"/>
      <c r="L14" s="493"/>
      <c r="M14" s="1665"/>
      <c r="N14" s="1665"/>
      <c r="O14" s="1665"/>
      <c r="P14" s="1665"/>
      <c r="Q14" s="1513"/>
      <c r="R14" s="1513"/>
      <c r="S14" s="1513"/>
      <c r="T14" s="1513"/>
      <c r="U14" s="1513"/>
      <c r="V14" s="1513"/>
      <c r="W14" s="1513"/>
      <c r="X14" s="1513"/>
      <c r="Y14" s="1513"/>
      <c r="Z14" s="1513"/>
      <c r="AA14" s="1513"/>
      <c r="AB14" s="1513"/>
      <c r="AC14" s="1513"/>
      <c r="AD14" s="1513"/>
      <c r="AE14" s="1513"/>
      <c r="AF14" s="1513"/>
      <c r="AG14" s="1513"/>
      <c r="AH14" s="1513"/>
      <c r="AI14" s="1513"/>
      <c r="AJ14" s="1513"/>
      <c r="AK14" s="1513"/>
      <c r="AL14" s="1513"/>
      <c r="AM14" s="1513"/>
      <c r="AN14" s="1513"/>
      <c r="AO14" s="1513"/>
      <c r="AP14" s="1513"/>
      <c r="AQ14" s="1513"/>
      <c r="AR14" s="1513"/>
      <c r="AS14" s="1513"/>
      <c r="AT14" s="1513"/>
      <c r="AU14" s="1513"/>
      <c r="AV14" s="1513"/>
      <c r="AW14" s="1675"/>
      <c r="AX14" s="1675"/>
      <c r="AY14" s="1675"/>
      <c r="AZ14" s="1675"/>
      <c r="BA14" s="1675"/>
      <c r="BB14" s="1675"/>
      <c r="BC14" s="1675"/>
      <c r="BD14" s="1675"/>
      <c r="BE14" s="1675"/>
      <c r="BF14" s="1675"/>
      <c r="BG14" s="1675"/>
      <c r="BH14" s="1675"/>
      <c r="BI14" s="1675"/>
      <c r="BJ14" s="1675"/>
      <c r="BK14" s="1675"/>
      <c r="BL14" s="1675"/>
      <c r="BM14" s="1675"/>
      <c r="BN14" s="1675"/>
      <c r="BO14" s="1675"/>
      <c r="BP14" s="1675"/>
      <c r="BQ14" s="1675"/>
      <c r="BR14" s="1675"/>
      <c r="BS14" s="1675"/>
      <c r="BT14" s="1675"/>
      <c r="BU14" s="1675"/>
      <c r="BV14" s="1675"/>
      <c r="BW14" s="1675"/>
      <c r="BX14" s="1675"/>
      <c r="BY14" s="1675"/>
      <c r="BZ14" s="1675"/>
      <c r="CA14" s="1675"/>
      <c r="CB14" s="1675"/>
      <c r="CC14" s="1675"/>
      <c r="CD14" s="1675"/>
      <c r="CE14" s="1675"/>
      <c r="CF14" s="1675"/>
      <c r="CG14" s="1675"/>
      <c r="CH14" s="1675"/>
      <c r="CI14" s="1675"/>
      <c r="CJ14" s="1675"/>
      <c r="CK14" s="1675"/>
      <c r="CL14" s="1675"/>
      <c r="CM14" s="1675"/>
      <c r="CN14" s="1675"/>
      <c r="CO14" s="1675"/>
      <c r="CP14" s="1675"/>
      <c r="CQ14" s="1675"/>
      <c r="CR14" s="1675"/>
      <c r="CS14" s="1675"/>
      <c r="CT14" s="1675"/>
      <c r="CU14" s="1675"/>
      <c r="CV14" s="1675"/>
      <c r="CW14" s="1675"/>
      <c r="CX14" s="1675"/>
      <c r="CY14" s="1675"/>
      <c r="CZ14" s="1675"/>
      <c r="DA14" s="1675"/>
      <c r="DB14" s="1675"/>
      <c r="DC14" s="1675"/>
      <c r="DD14" s="1675"/>
      <c r="DE14" s="1675"/>
      <c r="DF14" s="1675"/>
      <c r="DG14" s="1675"/>
      <c r="DH14" s="1675"/>
      <c r="DI14" s="1675"/>
      <c r="DJ14" s="1675"/>
      <c r="DK14" s="1675"/>
      <c r="DL14" s="1675"/>
      <c r="DM14" s="1675"/>
      <c r="DN14" s="1675"/>
      <c r="DO14" s="1675"/>
      <c r="DP14" s="1675"/>
      <c r="DQ14" s="1675"/>
      <c r="DR14" s="1675"/>
      <c r="DS14" s="1675"/>
      <c r="DT14" s="1675"/>
      <c r="DU14" s="1675"/>
      <c r="DV14" s="1675"/>
      <c r="DW14" s="1675"/>
      <c r="DX14" s="1675"/>
      <c r="DY14" s="1675"/>
      <c r="DZ14" s="1675"/>
      <c r="EA14" s="1513" t="s">
        <v>1118</v>
      </c>
      <c r="EB14" s="1513"/>
      <c r="EC14" s="1513"/>
      <c r="ED14" s="1513"/>
      <c r="EE14" s="1513"/>
      <c r="EF14" s="1513"/>
      <c r="EG14" s="1513"/>
      <c r="EH14" s="1513"/>
      <c r="EI14" s="1513"/>
      <c r="EJ14" s="1513"/>
      <c r="EK14" s="1513"/>
      <c r="EL14" s="1513"/>
      <c r="EM14" s="1513"/>
      <c r="EN14" s="1513"/>
      <c r="EO14" s="1513"/>
      <c r="EP14" s="1513"/>
      <c r="EQ14" s="1513"/>
      <c r="ER14" s="1513"/>
      <c r="ES14" s="1513"/>
      <c r="ET14" s="1513"/>
      <c r="EU14" s="1513"/>
      <c r="EV14" s="1513"/>
      <c r="EW14" s="1513"/>
      <c r="EX14" s="1513"/>
      <c r="EY14" s="1513"/>
      <c r="EZ14" s="1513"/>
      <c r="FA14" s="1513" t="s">
        <v>1202</v>
      </c>
      <c r="FB14" s="1513"/>
      <c r="FC14" s="1513"/>
      <c r="FD14" s="1513"/>
      <c r="FE14" s="1513"/>
      <c r="FF14" s="1513"/>
      <c r="FG14" s="1666" t="s">
        <v>1337</v>
      </c>
      <c r="FH14" s="1666"/>
      <c r="FI14" s="1666"/>
      <c r="FJ14" s="1666"/>
      <c r="FK14" s="1666"/>
      <c r="FL14" s="1666"/>
      <c r="FM14" s="1666"/>
      <c r="FN14" s="1666"/>
      <c r="FO14" s="1666"/>
      <c r="FP14" s="1666"/>
      <c r="FQ14" s="1666"/>
      <c r="FR14" s="1666"/>
      <c r="FS14" s="1666"/>
      <c r="FT14" s="1666"/>
      <c r="FU14" s="1666"/>
      <c r="FV14" s="1666"/>
      <c r="FW14" s="1666"/>
      <c r="FX14" s="1666"/>
      <c r="FY14" s="1666"/>
      <c r="FZ14" s="1666"/>
      <c r="GA14" s="1666"/>
      <c r="GB14" s="1666"/>
      <c r="GC14" s="1666"/>
      <c r="GD14" s="1666"/>
      <c r="GE14" s="1666"/>
      <c r="GF14" s="1666"/>
      <c r="GG14" s="1666"/>
      <c r="GH14" s="1666"/>
      <c r="GI14" s="1666"/>
      <c r="GJ14" s="1666"/>
      <c r="GK14" s="1666"/>
      <c r="GL14" s="1666"/>
      <c r="GM14" s="1666"/>
      <c r="GN14" s="1666"/>
      <c r="GO14" s="1666"/>
      <c r="GP14" s="1666"/>
      <c r="GQ14" s="1666"/>
      <c r="GR14" s="1666"/>
      <c r="GS14" s="1666"/>
      <c r="GT14" s="1666"/>
      <c r="GU14" s="1666"/>
      <c r="GV14" s="1666"/>
      <c r="GW14" s="1666"/>
      <c r="GX14" s="1666"/>
      <c r="GY14" s="1666"/>
      <c r="GZ14" s="1666"/>
      <c r="HA14" s="1666"/>
      <c r="HB14" s="1666"/>
      <c r="HC14" s="1666"/>
      <c r="HD14" s="1666"/>
      <c r="HE14" s="1666"/>
      <c r="HF14" s="1666"/>
      <c r="HG14" s="1666"/>
      <c r="HH14" s="1666"/>
      <c r="IN14" s="1745"/>
      <c r="IO14" s="1745"/>
      <c r="IP14" s="1745"/>
      <c r="IQ14" s="1745"/>
      <c r="IR14" s="1745"/>
      <c r="IX14" s="495"/>
      <c r="IY14" s="1665"/>
      <c r="IZ14" s="1665"/>
      <c r="JA14" s="1665"/>
      <c r="JB14" s="1665"/>
      <c r="JC14" s="1513"/>
      <c r="JD14" s="1513"/>
      <c r="JE14" s="1513"/>
      <c r="JF14" s="1513"/>
      <c r="JG14" s="1513"/>
      <c r="JH14" s="1513"/>
      <c r="JI14" s="1513"/>
      <c r="JJ14" s="1513"/>
      <c r="JK14" s="1513"/>
      <c r="JL14" s="1513"/>
      <c r="JM14" s="1513"/>
      <c r="JN14" s="1513"/>
      <c r="JO14" s="1513"/>
      <c r="JP14" s="1513"/>
      <c r="JQ14" s="1513"/>
      <c r="JR14" s="1513"/>
      <c r="JS14" s="1513"/>
      <c r="JT14" s="1513"/>
      <c r="JU14" s="1513"/>
      <c r="JV14" s="1513"/>
      <c r="JW14" s="1513"/>
      <c r="JX14" s="1513"/>
      <c r="JY14" s="1513"/>
      <c r="JZ14" s="1513"/>
      <c r="KA14" s="1513"/>
      <c r="KB14" s="1513"/>
      <c r="KC14" s="1513"/>
      <c r="KD14" s="1513"/>
      <c r="KE14" s="1513"/>
      <c r="KF14" s="1513"/>
      <c r="KG14" s="1513"/>
      <c r="KH14" s="1513"/>
      <c r="KI14" s="1708"/>
      <c r="KJ14" s="1708"/>
      <c r="KK14" s="1708"/>
      <c r="KL14" s="1708"/>
      <c r="KM14" s="1708"/>
      <c r="KN14" s="1708"/>
      <c r="KO14" s="1708"/>
      <c r="KP14" s="1708"/>
      <c r="KQ14" s="1708"/>
      <c r="KR14" s="1708"/>
      <c r="KS14" s="1708"/>
      <c r="KT14" s="1708"/>
      <c r="KU14" s="1708"/>
      <c r="KV14" s="1708"/>
      <c r="KW14" s="1708"/>
      <c r="KX14" s="1708"/>
      <c r="KY14" s="1708"/>
      <c r="KZ14" s="1708"/>
      <c r="LA14" s="1708"/>
      <c r="LB14" s="1708"/>
      <c r="LC14" s="1708"/>
      <c r="LD14" s="1708"/>
      <c r="LE14" s="1708"/>
      <c r="LF14" s="1708"/>
      <c r="LG14" s="1708"/>
      <c r="LH14" s="1708"/>
      <c r="LI14" s="1708"/>
      <c r="LJ14" s="1708"/>
      <c r="LK14" s="1708"/>
      <c r="LL14" s="1708"/>
      <c r="LM14" s="1708"/>
      <c r="LN14" s="1708"/>
      <c r="LO14" s="1708"/>
      <c r="LP14" s="1708"/>
      <c r="LQ14" s="1708"/>
      <c r="LR14" s="1708"/>
      <c r="LS14" s="1708"/>
      <c r="LT14" s="1708"/>
      <c r="LU14" s="1708"/>
      <c r="LV14" s="1708"/>
      <c r="LW14" s="1708"/>
      <c r="LX14" s="1708"/>
      <c r="LY14" s="1708"/>
      <c r="LZ14" s="1708"/>
      <c r="MA14" s="1708"/>
      <c r="MB14" s="1708"/>
      <c r="MC14" s="1708"/>
      <c r="MD14" s="1708"/>
      <c r="ME14" s="1708"/>
      <c r="MF14" s="1708"/>
      <c r="MG14" s="1708"/>
      <c r="MH14" s="1708"/>
      <c r="MI14" s="1708"/>
      <c r="MJ14" s="1708"/>
      <c r="MK14" s="1708"/>
      <c r="ML14" s="1708"/>
      <c r="MM14" s="1708"/>
      <c r="MN14" s="1708"/>
      <c r="MO14" s="1708"/>
      <c r="MP14" s="1708"/>
      <c r="MQ14" s="1708"/>
      <c r="MR14" s="1708"/>
      <c r="MS14" s="1708"/>
      <c r="MT14" s="1708"/>
      <c r="MU14" s="1708"/>
      <c r="MV14" s="1708"/>
      <c r="MW14" s="1708"/>
      <c r="MX14" s="1708"/>
      <c r="MY14" s="1708"/>
      <c r="MZ14" s="1708"/>
      <c r="NA14" s="1708"/>
      <c r="NB14" s="1708"/>
      <c r="NC14" s="1708"/>
      <c r="ND14" s="1708"/>
      <c r="NE14" s="1708"/>
      <c r="NF14" s="1708"/>
      <c r="NG14" s="1708"/>
      <c r="NH14" s="1708"/>
      <c r="NI14" s="1708"/>
      <c r="NJ14" s="1708"/>
      <c r="NK14" s="1708"/>
      <c r="NL14" s="1708"/>
      <c r="NM14" s="1513" t="s">
        <v>722</v>
      </c>
      <c r="NN14" s="1513"/>
      <c r="NO14" s="1513"/>
      <c r="NP14" s="1513"/>
      <c r="NQ14" s="1513"/>
      <c r="NR14" s="1513"/>
      <c r="NS14" s="1513"/>
      <c r="NT14" s="1513"/>
      <c r="NU14" s="1513"/>
      <c r="NV14" s="1513"/>
      <c r="NW14" s="1513"/>
      <c r="NX14" s="1513"/>
      <c r="NY14" s="1513"/>
      <c r="NZ14" s="1513"/>
      <c r="OA14" s="1513"/>
      <c r="OB14" s="1513"/>
      <c r="OC14" s="1513"/>
      <c r="OD14" s="1513"/>
      <c r="OE14" s="1513"/>
      <c r="OF14" s="1513"/>
      <c r="OG14" s="1513"/>
      <c r="OH14" s="1513"/>
      <c r="OI14" s="1513"/>
      <c r="OJ14" s="1513"/>
      <c r="OK14" s="1513"/>
      <c r="OL14" s="1513"/>
      <c r="OM14" s="1513" t="s">
        <v>1202</v>
      </c>
      <c r="ON14" s="1513"/>
      <c r="OO14" s="1513"/>
      <c r="OP14" s="1513"/>
      <c r="OQ14" s="1513"/>
      <c r="OR14" s="1513"/>
      <c r="OS14" s="1707" t="str">
        <f>FG14</f>
        <v>タナカタロウ</v>
      </c>
      <c r="OT14" s="1707"/>
      <c r="OU14" s="1707"/>
      <c r="OV14" s="1707"/>
      <c r="OW14" s="1707"/>
      <c r="OX14" s="1707"/>
      <c r="OY14" s="1707"/>
      <c r="OZ14" s="1707"/>
      <c r="PA14" s="1707"/>
      <c r="PB14" s="1707"/>
      <c r="PC14" s="1707"/>
      <c r="PD14" s="1707"/>
      <c r="PE14" s="1707"/>
      <c r="PF14" s="1707"/>
      <c r="PG14" s="1707"/>
      <c r="PH14" s="1707"/>
      <c r="PI14" s="1707"/>
      <c r="PJ14" s="1707"/>
      <c r="PK14" s="1707"/>
      <c r="PL14" s="1707"/>
      <c r="PM14" s="1707"/>
      <c r="PN14" s="1707"/>
      <c r="PO14" s="1707"/>
      <c r="PP14" s="1707"/>
      <c r="PQ14" s="1707"/>
      <c r="PR14" s="1707"/>
      <c r="PS14" s="1707"/>
      <c r="PT14" s="1707"/>
      <c r="PU14" s="1707"/>
      <c r="PV14" s="1707"/>
      <c r="PW14" s="1707"/>
      <c r="PX14" s="1707"/>
      <c r="PY14" s="1707"/>
      <c r="PZ14" s="1707"/>
      <c r="QA14" s="1707"/>
      <c r="QB14" s="1707"/>
      <c r="QC14" s="1707"/>
      <c r="QD14" s="1707"/>
      <c r="QE14" s="1707"/>
      <c r="QF14" s="1707"/>
      <c r="QG14" s="1707"/>
      <c r="QH14" s="1707"/>
      <c r="QI14" s="1707"/>
      <c r="QJ14" s="1707"/>
      <c r="QK14" s="1707"/>
      <c r="QL14" s="1707"/>
      <c r="QM14" s="1707"/>
      <c r="QN14" s="1707"/>
      <c r="QO14" s="1707"/>
      <c r="QP14" s="1707"/>
      <c r="QQ14" s="1707"/>
      <c r="QR14" s="1707"/>
      <c r="QS14" s="1707"/>
      <c r="QT14" s="1707"/>
      <c r="QU14" s="545"/>
    </row>
    <row r="15" spans="4:463" ht="52.9" customHeight="1" thickTop="1" thickBot="1">
      <c r="E15" s="1514"/>
      <c r="F15" s="1514"/>
      <c r="G15" s="1514"/>
      <c r="H15" s="1514"/>
      <c r="I15" s="1514"/>
      <c r="L15" s="493"/>
      <c r="M15" s="1665"/>
      <c r="N15" s="1665"/>
      <c r="O15" s="1665"/>
      <c r="P15" s="1665"/>
      <c r="Q15" s="1590" t="s">
        <v>1120</v>
      </c>
      <c r="R15" s="1590"/>
      <c r="S15" s="1590"/>
      <c r="T15" s="1590"/>
      <c r="U15" s="1590"/>
      <c r="V15" s="1590"/>
      <c r="W15" s="1590"/>
      <c r="X15" s="1590"/>
      <c r="Y15" s="1590"/>
      <c r="Z15" s="1590"/>
      <c r="AA15" s="1590"/>
      <c r="AB15" s="1590"/>
      <c r="AC15" s="1590"/>
      <c r="AD15" s="1590"/>
      <c r="AE15" s="1590"/>
      <c r="AF15" s="1590"/>
      <c r="AG15" s="1590"/>
      <c r="AH15" s="1590"/>
      <c r="AI15" s="1590"/>
      <c r="AJ15" s="1590"/>
      <c r="AK15" s="1590"/>
      <c r="AL15" s="1590"/>
      <c r="AM15" s="1590"/>
      <c r="AN15" s="1590"/>
      <c r="AO15" s="1590"/>
      <c r="AP15" s="1590"/>
      <c r="AQ15" s="1513" t="s">
        <v>1190</v>
      </c>
      <c r="AR15" s="1513"/>
      <c r="AS15" s="1513"/>
      <c r="AT15" s="1513"/>
      <c r="AU15" s="1513"/>
      <c r="AV15" s="1513"/>
      <c r="AW15" s="1552" t="str">
        <f>data1!A2</f>
        <v/>
      </c>
      <c r="AX15" s="1552"/>
      <c r="AY15" s="1552"/>
      <c r="AZ15" s="1552"/>
      <c r="BA15" s="1552"/>
      <c r="BB15" s="1552"/>
      <c r="BC15" s="1552"/>
      <c r="BD15" s="1552"/>
      <c r="BE15" s="1552"/>
      <c r="BF15" s="1552"/>
      <c r="BG15" s="1552"/>
      <c r="BH15" s="1552"/>
      <c r="BI15" s="1552"/>
      <c r="BJ15" s="1552"/>
      <c r="BK15" s="1552"/>
      <c r="BL15" s="1552"/>
      <c r="BM15" s="1552"/>
      <c r="BN15" s="1552"/>
      <c r="BO15" s="1552"/>
      <c r="BP15" s="1552"/>
      <c r="BQ15" s="1552"/>
      <c r="BR15" s="1552"/>
      <c r="BS15" s="1552"/>
      <c r="BT15" s="1552"/>
      <c r="BU15" s="1552"/>
      <c r="BV15" s="1552"/>
      <c r="BW15" s="1552"/>
      <c r="BX15" s="1552"/>
      <c r="BY15" s="1552"/>
      <c r="BZ15" s="1552"/>
      <c r="CA15" s="1552"/>
      <c r="CB15" s="1552"/>
      <c r="CC15" s="1552"/>
      <c r="CD15" s="1552"/>
      <c r="CE15" s="1552"/>
      <c r="CF15" s="1552"/>
      <c r="CG15" s="1552"/>
      <c r="CH15" s="1552"/>
      <c r="CI15" s="1552"/>
      <c r="CJ15" s="1552"/>
      <c r="CK15" s="1552"/>
      <c r="CL15" s="1552"/>
      <c r="CM15" s="1552"/>
      <c r="CN15" s="1552"/>
      <c r="CO15" s="1552"/>
      <c r="CP15" s="1552"/>
      <c r="CQ15" s="1552"/>
      <c r="CR15" s="1552"/>
      <c r="CS15" s="1552"/>
      <c r="CT15" s="1552"/>
      <c r="CU15" s="1552"/>
      <c r="CV15" s="1552"/>
      <c r="CW15" s="1552"/>
      <c r="CX15" s="1552"/>
      <c r="CY15" s="1552"/>
      <c r="CZ15" s="1552"/>
      <c r="DA15" s="1552"/>
      <c r="DB15" s="1552"/>
      <c r="DC15" s="1552"/>
      <c r="DD15" s="1552"/>
      <c r="DE15" s="1552"/>
      <c r="DF15" s="1552"/>
      <c r="DG15" s="1552"/>
      <c r="DH15" s="1552"/>
      <c r="DI15" s="1552"/>
      <c r="DJ15" s="1552"/>
      <c r="DK15" s="1552"/>
      <c r="DL15" s="1552"/>
      <c r="DM15" s="1552"/>
      <c r="DN15" s="1552"/>
      <c r="DO15" s="1552"/>
      <c r="DP15" s="1552"/>
      <c r="DQ15" s="1552"/>
      <c r="DR15" s="1552"/>
      <c r="DS15" s="1552"/>
      <c r="DT15" s="1552"/>
      <c r="DU15" s="1552"/>
      <c r="DV15" s="1552"/>
      <c r="DW15" s="1552"/>
      <c r="DX15" s="1552"/>
      <c r="DY15" s="1552"/>
      <c r="DZ15" s="1552"/>
      <c r="EA15" s="1513"/>
      <c r="EB15" s="1513"/>
      <c r="EC15" s="1513"/>
      <c r="ED15" s="1513"/>
      <c r="EE15" s="1513"/>
      <c r="EF15" s="1513"/>
      <c r="EG15" s="1513"/>
      <c r="EH15" s="1513"/>
      <c r="EI15" s="1513"/>
      <c r="EJ15" s="1513"/>
      <c r="EK15" s="1513"/>
      <c r="EL15" s="1513"/>
      <c r="EM15" s="1513"/>
      <c r="EN15" s="1513"/>
      <c r="EO15" s="1513"/>
      <c r="EP15" s="1513"/>
      <c r="EQ15" s="1513"/>
      <c r="ER15" s="1513"/>
      <c r="ES15" s="1513"/>
      <c r="ET15" s="1513"/>
      <c r="EU15" s="1513"/>
      <c r="EV15" s="1513"/>
      <c r="EW15" s="1513"/>
      <c r="EX15" s="1513"/>
      <c r="EY15" s="1513"/>
      <c r="EZ15" s="1513"/>
      <c r="FA15" s="1513"/>
      <c r="FB15" s="1513"/>
      <c r="FC15" s="1513"/>
      <c r="FD15" s="1513"/>
      <c r="FE15" s="1513"/>
      <c r="FF15" s="1513"/>
      <c r="FG15" s="1666"/>
      <c r="FH15" s="1666"/>
      <c r="FI15" s="1666"/>
      <c r="FJ15" s="1666"/>
      <c r="FK15" s="1666"/>
      <c r="FL15" s="1666"/>
      <c r="FM15" s="1666"/>
      <c r="FN15" s="1666"/>
      <c r="FO15" s="1666"/>
      <c r="FP15" s="1666"/>
      <c r="FQ15" s="1666"/>
      <c r="FR15" s="1666"/>
      <c r="FS15" s="1666"/>
      <c r="FT15" s="1666"/>
      <c r="FU15" s="1666"/>
      <c r="FV15" s="1666"/>
      <c r="FW15" s="1666"/>
      <c r="FX15" s="1666"/>
      <c r="FY15" s="1666"/>
      <c r="FZ15" s="1666"/>
      <c r="GA15" s="1666"/>
      <c r="GB15" s="1666"/>
      <c r="GC15" s="1666"/>
      <c r="GD15" s="1666"/>
      <c r="GE15" s="1666"/>
      <c r="GF15" s="1666"/>
      <c r="GG15" s="1666"/>
      <c r="GH15" s="1666"/>
      <c r="GI15" s="1666"/>
      <c r="GJ15" s="1666"/>
      <c r="GK15" s="1666"/>
      <c r="GL15" s="1666"/>
      <c r="GM15" s="1666"/>
      <c r="GN15" s="1666"/>
      <c r="GO15" s="1666"/>
      <c r="GP15" s="1666"/>
      <c r="GQ15" s="1666"/>
      <c r="GR15" s="1666"/>
      <c r="GS15" s="1666"/>
      <c r="GT15" s="1666"/>
      <c r="GU15" s="1666"/>
      <c r="GV15" s="1666"/>
      <c r="GW15" s="1666"/>
      <c r="GX15" s="1666"/>
      <c r="GY15" s="1666"/>
      <c r="GZ15" s="1666"/>
      <c r="HA15" s="1666"/>
      <c r="HB15" s="1666"/>
      <c r="HC15" s="1666"/>
      <c r="HD15" s="1666"/>
      <c r="HE15" s="1666"/>
      <c r="HF15" s="1666"/>
      <c r="HG15" s="1666"/>
      <c r="HH15" s="1666"/>
      <c r="IN15" s="1745"/>
      <c r="IO15" s="1745"/>
      <c r="IP15" s="1745"/>
      <c r="IQ15" s="1745"/>
      <c r="IR15" s="1745"/>
      <c r="IX15" s="495"/>
      <c r="IY15" s="1665"/>
      <c r="IZ15" s="1665"/>
      <c r="JA15" s="1665"/>
      <c r="JB15" s="1665"/>
      <c r="JC15" s="1590" t="s">
        <v>1120</v>
      </c>
      <c r="JD15" s="1590"/>
      <c r="JE15" s="1590"/>
      <c r="JF15" s="1590"/>
      <c r="JG15" s="1590"/>
      <c r="JH15" s="1590"/>
      <c r="JI15" s="1590"/>
      <c r="JJ15" s="1590"/>
      <c r="JK15" s="1590"/>
      <c r="JL15" s="1590"/>
      <c r="JM15" s="1590"/>
      <c r="JN15" s="1590"/>
      <c r="JO15" s="1590"/>
      <c r="JP15" s="1590"/>
      <c r="JQ15" s="1590"/>
      <c r="JR15" s="1590"/>
      <c r="JS15" s="1590"/>
      <c r="JT15" s="1590"/>
      <c r="JU15" s="1590"/>
      <c r="JV15" s="1590"/>
      <c r="JW15" s="1590"/>
      <c r="JX15" s="1590"/>
      <c r="JY15" s="1590"/>
      <c r="JZ15" s="1590"/>
      <c r="KA15" s="1590"/>
      <c r="KB15" s="1590"/>
      <c r="KC15" s="1513" t="s">
        <v>1190</v>
      </c>
      <c r="KD15" s="1513"/>
      <c r="KE15" s="1513"/>
      <c r="KF15" s="1513"/>
      <c r="KG15" s="1513"/>
      <c r="KH15" s="1513"/>
      <c r="KI15" s="1709" t="str">
        <f>AW15</f>
        <v/>
      </c>
      <c r="KJ15" s="1709"/>
      <c r="KK15" s="1709"/>
      <c r="KL15" s="1709"/>
      <c r="KM15" s="1709"/>
      <c r="KN15" s="1709"/>
      <c r="KO15" s="1709"/>
      <c r="KP15" s="1709"/>
      <c r="KQ15" s="1709"/>
      <c r="KR15" s="1709"/>
      <c r="KS15" s="1709"/>
      <c r="KT15" s="1709"/>
      <c r="KU15" s="1709"/>
      <c r="KV15" s="1709"/>
      <c r="KW15" s="1709"/>
      <c r="KX15" s="1709"/>
      <c r="KY15" s="1709"/>
      <c r="KZ15" s="1709"/>
      <c r="LA15" s="1709"/>
      <c r="LB15" s="1709"/>
      <c r="LC15" s="1709"/>
      <c r="LD15" s="1709"/>
      <c r="LE15" s="1709"/>
      <c r="LF15" s="1709"/>
      <c r="LG15" s="1709"/>
      <c r="LH15" s="1709"/>
      <c r="LI15" s="1709"/>
      <c r="LJ15" s="1709"/>
      <c r="LK15" s="1709"/>
      <c r="LL15" s="1709"/>
      <c r="LM15" s="1709"/>
      <c r="LN15" s="1709"/>
      <c r="LO15" s="1709"/>
      <c r="LP15" s="1709"/>
      <c r="LQ15" s="1709"/>
      <c r="LR15" s="1709"/>
      <c r="LS15" s="1709"/>
      <c r="LT15" s="1709"/>
      <c r="LU15" s="1709"/>
      <c r="LV15" s="1709"/>
      <c r="LW15" s="1709"/>
      <c r="LX15" s="1709"/>
      <c r="LY15" s="1709"/>
      <c r="LZ15" s="1709"/>
      <c r="MA15" s="1709"/>
      <c r="MB15" s="1709"/>
      <c r="MC15" s="1709"/>
      <c r="MD15" s="1709"/>
      <c r="ME15" s="1709"/>
      <c r="MF15" s="1709"/>
      <c r="MG15" s="1709"/>
      <c r="MH15" s="1709"/>
      <c r="MI15" s="1709"/>
      <c r="MJ15" s="1709"/>
      <c r="MK15" s="1709"/>
      <c r="ML15" s="1709"/>
      <c r="MM15" s="1709"/>
      <c r="MN15" s="1709"/>
      <c r="MO15" s="1709"/>
      <c r="MP15" s="1709"/>
      <c r="MQ15" s="1709"/>
      <c r="MR15" s="1709"/>
      <c r="MS15" s="1709"/>
      <c r="MT15" s="1709"/>
      <c r="MU15" s="1709"/>
      <c r="MV15" s="1709"/>
      <c r="MW15" s="1709"/>
      <c r="MX15" s="1709"/>
      <c r="MY15" s="1709"/>
      <c r="MZ15" s="1709"/>
      <c r="NA15" s="1709"/>
      <c r="NB15" s="1709"/>
      <c r="NC15" s="1709"/>
      <c r="ND15" s="1709"/>
      <c r="NE15" s="1709"/>
      <c r="NF15" s="1709"/>
      <c r="NG15" s="1709"/>
      <c r="NH15" s="1709"/>
      <c r="NI15" s="1709"/>
      <c r="NJ15" s="1709"/>
      <c r="NK15" s="1709"/>
      <c r="NL15" s="1709"/>
      <c r="NM15" s="1513"/>
      <c r="NN15" s="1513"/>
      <c r="NO15" s="1513"/>
      <c r="NP15" s="1513"/>
      <c r="NQ15" s="1513"/>
      <c r="NR15" s="1513"/>
      <c r="NS15" s="1513"/>
      <c r="NT15" s="1513"/>
      <c r="NU15" s="1513"/>
      <c r="NV15" s="1513"/>
      <c r="NW15" s="1513"/>
      <c r="NX15" s="1513"/>
      <c r="NY15" s="1513"/>
      <c r="NZ15" s="1513"/>
      <c r="OA15" s="1513"/>
      <c r="OB15" s="1513"/>
      <c r="OC15" s="1513"/>
      <c r="OD15" s="1513"/>
      <c r="OE15" s="1513"/>
      <c r="OF15" s="1513"/>
      <c r="OG15" s="1513"/>
      <c r="OH15" s="1513"/>
      <c r="OI15" s="1513"/>
      <c r="OJ15" s="1513"/>
      <c r="OK15" s="1513"/>
      <c r="OL15" s="1513"/>
      <c r="OM15" s="1513"/>
      <c r="ON15" s="1513"/>
      <c r="OO15" s="1513"/>
      <c r="OP15" s="1513"/>
      <c r="OQ15" s="1513"/>
      <c r="OR15" s="1513"/>
      <c r="OS15" s="1707"/>
      <c r="OT15" s="1707"/>
      <c r="OU15" s="1707"/>
      <c r="OV15" s="1707"/>
      <c r="OW15" s="1707"/>
      <c r="OX15" s="1707"/>
      <c r="OY15" s="1707"/>
      <c r="OZ15" s="1707"/>
      <c r="PA15" s="1707"/>
      <c r="PB15" s="1707"/>
      <c r="PC15" s="1707"/>
      <c r="PD15" s="1707"/>
      <c r="PE15" s="1707"/>
      <c r="PF15" s="1707"/>
      <c r="PG15" s="1707"/>
      <c r="PH15" s="1707"/>
      <c r="PI15" s="1707"/>
      <c r="PJ15" s="1707"/>
      <c r="PK15" s="1707"/>
      <c r="PL15" s="1707"/>
      <c r="PM15" s="1707"/>
      <c r="PN15" s="1707"/>
      <c r="PO15" s="1707"/>
      <c r="PP15" s="1707"/>
      <c r="PQ15" s="1707"/>
      <c r="PR15" s="1707"/>
      <c r="PS15" s="1707"/>
      <c r="PT15" s="1707"/>
      <c r="PU15" s="1707"/>
      <c r="PV15" s="1707"/>
      <c r="PW15" s="1707"/>
      <c r="PX15" s="1707"/>
      <c r="PY15" s="1707"/>
      <c r="PZ15" s="1707"/>
      <c r="QA15" s="1707"/>
      <c r="QB15" s="1707"/>
      <c r="QC15" s="1707"/>
      <c r="QD15" s="1707"/>
      <c r="QE15" s="1707"/>
      <c r="QF15" s="1707"/>
      <c r="QG15" s="1707"/>
      <c r="QH15" s="1707"/>
      <c r="QI15" s="1707"/>
      <c r="QJ15" s="1707"/>
      <c r="QK15" s="1707"/>
      <c r="QL15" s="1707"/>
      <c r="QM15" s="1707"/>
      <c r="QN15" s="1707"/>
      <c r="QO15" s="1707"/>
      <c r="QP15" s="1707"/>
      <c r="QQ15" s="1707"/>
      <c r="QR15" s="1707"/>
      <c r="QS15" s="1707"/>
      <c r="QT15" s="1707"/>
      <c r="QU15" s="545"/>
    </row>
    <row r="16" spans="4:463" ht="88.5" customHeight="1" thickTop="1" thickBot="1">
      <c r="E16" s="1514"/>
      <c r="F16" s="1514"/>
      <c r="G16" s="1514"/>
      <c r="H16" s="1514"/>
      <c r="I16" s="1514"/>
      <c r="L16" s="493"/>
      <c r="M16" s="1665"/>
      <c r="N16" s="1665"/>
      <c r="O16" s="1665"/>
      <c r="P16" s="1665"/>
      <c r="Q16" s="1590"/>
      <c r="R16" s="1590"/>
      <c r="S16" s="1590"/>
      <c r="T16" s="1590"/>
      <c r="U16" s="1590"/>
      <c r="V16" s="1590"/>
      <c r="W16" s="1590"/>
      <c r="X16" s="1590"/>
      <c r="Y16" s="1590"/>
      <c r="Z16" s="1590"/>
      <c r="AA16" s="1590"/>
      <c r="AB16" s="1590"/>
      <c r="AC16" s="1590"/>
      <c r="AD16" s="1590"/>
      <c r="AE16" s="1590"/>
      <c r="AF16" s="1590"/>
      <c r="AG16" s="1590"/>
      <c r="AH16" s="1590"/>
      <c r="AI16" s="1590"/>
      <c r="AJ16" s="1590"/>
      <c r="AK16" s="1590"/>
      <c r="AL16" s="1590"/>
      <c r="AM16" s="1590"/>
      <c r="AN16" s="1590"/>
      <c r="AO16" s="1590"/>
      <c r="AP16" s="1590"/>
      <c r="AQ16" s="1513"/>
      <c r="AR16" s="1513"/>
      <c r="AS16" s="1513"/>
      <c r="AT16" s="1513"/>
      <c r="AU16" s="1513"/>
      <c r="AV16" s="1513"/>
      <c r="AW16" s="1552"/>
      <c r="AX16" s="1552"/>
      <c r="AY16" s="1552"/>
      <c r="AZ16" s="1552"/>
      <c r="BA16" s="1552"/>
      <c r="BB16" s="1552"/>
      <c r="BC16" s="1552"/>
      <c r="BD16" s="1552"/>
      <c r="BE16" s="1552"/>
      <c r="BF16" s="1552"/>
      <c r="BG16" s="1552"/>
      <c r="BH16" s="1552"/>
      <c r="BI16" s="1552"/>
      <c r="BJ16" s="1552"/>
      <c r="BK16" s="1552"/>
      <c r="BL16" s="1552"/>
      <c r="BM16" s="1552"/>
      <c r="BN16" s="1552"/>
      <c r="BO16" s="1552"/>
      <c r="BP16" s="1552"/>
      <c r="BQ16" s="1552"/>
      <c r="BR16" s="1552"/>
      <c r="BS16" s="1552"/>
      <c r="BT16" s="1552"/>
      <c r="BU16" s="1552"/>
      <c r="BV16" s="1552"/>
      <c r="BW16" s="1552"/>
      <c r="BX16" s="1552"/>
      <c r="BY16" s="1552"/>
      <c r="BZ16" s="1552"/>
      <c r="CA16" s="1552"/>
      <c r="CB16" s="1552"/>
      <c r="CC16" s="1552"/>
      <c r="CD16" s="1552"/>
      <c r="CE16" s="1552"/>
      <c r="CF16" s="1552"/>
      <c r="CG16" s="1552"/>
      <c r="CH16" s="1552"/>
      <c r="CI16" s="1552"/>
      <c r="CJ16" s="1552"/>
      <c r="CK16" s="1552"/>
      <c r="CL16" s="1552"/>
      <c r="CM16" s="1552"/>
      <c r="CN16" s="1552"/>
      <c r="CO16" s="1552"/>
      <c r="CP16" s="1552"/>
      <c r="CQ16" s="1552"/>
      <c r="CR16" s="1552"/>
      <c r="CS16" s="1552"/>
      <c r="CT16" s="1552"/>
      <c r="CU16" s="1552"/>
      <c r="CV16" s="1552"/>
      <c r="CW16" s="1552"/>
      <c r="CX16" s="1552"/>
      <c r="CY16" s="1552"/>
      <c r="CZ16" s="1552"/>
      <c r="DA16" s="1552"/>
      <c r="DB16" s="1552"/>
      <c r="DC16" s="1552"/>
      <c r="DD16" s="1552"/>
      <c r="DE16" s="1552"/>
      <c r="DF16" s="1552"/>
      <c r="DG16" s="1552"/>
      <c r="DH16" s="1552"/>
      <c r="DI16" s="1552"/>
      <c r="DJ16" s="1552"/>
      <c r="DK16" s="1552"/>
      <c r="DL16" s="1552"/>
      <c r="DM16" s="1552"/>
      <c r="DN16" s="1552"/>
      <c r="DO16" s="1552"/>
      <c r="DP16" s="1552"/>
      <c r="DQ16" s="1552"/>
      <c r="DR16" s="1552"/>
      <c r="DS16" s="1552"/>
      <c r="DT16" s="1552"/>
      <c r="DU16" s="1552"/>
      <c r="DV16" s="1552"/>
      <c r="DW16" s="1552"/>
      <c r="DX16" s="1552"/>
      <c r="DY16" s="1552"/>
      <c r="DZ16" s="1552"/>
      <c r="EA16" s="1513" t="s">
        <v>1132</v>
      </c>
      <c r="EB16" s="1513"/>
      <c r="EC16" s="1513"/>
      <c r="ED16" s="1513"/>
      <c r="EE16" s="1513"/>
      <c r="EF16" s="1513"/>
      <c r="EG16" s="1513"/>
      <c r="EH16" s="1513"/>
      <c r="EI16" s="1513"/>
      <c r="EJ16" s="1513"/>
      <c r="EK16" s="1513"/>
      <c r="EL16" s="1513"/>
      <c r="EM16" s="1513"/>
      <c r="EN16" s="1513"/>
      <c r="EO16" s="1513"/>
      <c r="EP16" s="1513"/>
      <c r="EQ16" s="1513"/>
      <c r="ER16" s="1513"/>
      <c r="ES16" s="1513"/>
      <c r="ET16" s="1513"/>
      <c r="EU16" s="1513"/>
      <c r="EV16" s="1513"/>
      <c r="EW16" s="1513"/>
      <c r="EX16" s="1513"/>
      <c r="EY16" s="1513"/>
      <c r="EZ16" s="1513"/>
      <c r="FA16" s="1513" t="s">
        <v>1203</v>
      </c>
      <c r="FB16" s="1513"/>
      <c r="FC16" s="1513"/>
      <c r="FD16" s="1513"/>
      <c r="FE16" s="1513"/>
      <c r="FF16" s="1513"/>
      <c r="FG16" s="1666" t="s">
        <v>1338</v>
      </c>
      <c r="FH16" s="1666"/>
      <c r="FI16" s="1666"/>
      <c r="FJ16" s="1666"/>
      <c r="FK16" s="1666"/>
      <c r="FL16" s="1666"/>
      <c r="FM16" s="1666"/>
      <c r="FN16" s="1666"/>
      <c r="FO16" s="1666"/>
      <c r="FP16" s="1666"/>
      <c r="FQ16" s="1666"/>
      <c r="FR16" s="1666"/>
      <c r="FS16" s="1666"/>
      <c r="FT16" s="1666"/>
      <c r="FU16" s="1666"/>
      <c r="FV16" s="1666"/>
      <c r="FW16" s="1666"/>
      <c r="FX16" s="1666"/>
      <c r="FY16" s="1666"/>
      <c r="FZ16" s="1666"/>
      <c r="GA16" s="1666"/>
      <c r="GB16" s="1666"/>
      <c r="GC16" s="1666"/>
      <c r="GD16" s="1666"/>
      <c r="GE16" s="1666"/>
      <c r="GF16" s="1666"/>
      <c r="GG16" s="1666"/>
      <c r="GH16" s="1666"/>
      <c r="GI16" s="1666"/>
      <c r="GJ16" s="1666"/>
      <c r="GK16" s="1666"/>
      <c r="GL16" s="1666"/>
      <c r="GM16" s="1666"/>
      <c r="GN16" s="1666"/>
      <c r="GO16" s="1666"/>
      <c r="GP16" s="1666"/>
      <c r="GQ16" s="1666"/>
      <c r="GR16" s="1666"/>
      <c r="GS16" s="1666"/>
      <c r="GT16" s="1666"/>
      <c r="GU16" s="1666"/>
      <c r="GV16" s="1666"/>
      <c r="GW16" s="1666"/>
      <c r="GX16" s="1666"/>
      <c r="GY16" s="1666"/>
      <c r="GZ16" s="1666"/>
      <c r="HA16" s="1666"/>
      <c r="HB16" s="1666"/>
      <c r="HC16" s="1666"/>
      <c r="HD16" s="1666"/>
      <c r="HE16" s="1666"/>
      <c r="HF16" s="1666"/>
      <c r="HG16" s="1666"/>
      <c r="HH16" s="1666"/>
      <c r="IN16" s="1745"/>
      <c r="IO16" s="1745"/>
      <c r="IP16" s="1745"/>
      <c r="IQ16" s="1745"/>
      <c r="IR16" s="1745"/>
      <c r="IX16" s="495"/>
      <c r="IY16" s="1665"/>
      <c r="IZ16" s="1665"/>
      <c r="JA16" s="1665"/>
      <c r="JB16" s="1665"/>
      <c r="JC16" s="1590"/>
      <c r="JD16" s="1590"/>
      <c r="JE16" s="1590"/>
      <c r="JF16" s="1590"/>
      <c r="JG16" s="1590"/>
      <c r="JH16" s="1590"/>
      <c r="JI16" s="1590"/>
      <c r="JJ16" s="1590"/>
      <c r="JK16" s="1590"/>
      <c r="JL16" s="1590"/>
      <c r="JM16" s="1590"/>
      <c r="JN16" s="1590"/>
      <c r="JO16" s="1590"/>
      <c r="JP16" s="1590"/>
      <c r="JQ16" s="1590"/>
      <c r="JR16" s="1590"/>
      <c r="JS16" s="1590"/>
      <c r="JT16" s="1590"/>
      <c r="JU16" s="1590"/>
      <c r="JV16" s="1590"/>
      <c r="JW16" s="1590"/>
      <c r="JX16" s="1590"/>
      <c r="JY16" s="1590"/>
      <c r="JZ16" s="1590"/>
      <c r="KA16" s="1590"/>
      <c r="KB16" s="1590"/>
      <c r="KC16" s="1513"/>
      <c r="KD16" s="1513"/>
      <c r="KE16" s="1513"/>
      <c r="KF16" s="1513"/>
      <c r="KG16" s="1513"/>
      <c r="KH16" s="1513"/>
      <c r="KI16" s="1709"/>
      <c r="KJ16" s="1709"/>
      <c r="KK16" s="1709"/>
      <c r="KL16" s="1709"/>
      <c r="KM16" s="1709"/>
      <c r="KN16" s="1709"/>
      <c r="KO16" s="1709"/>
      <c r="KP16" s="1709"/>
      <c r="KQ16" s="1709"/>
      <c r="KR16" s="1709"/>
      <c r="KS16" s="1709"/>
      <c r="KT16" s="1709"/>
      <c r="KU16" s="1709"/>
      <c r="KV16" s="1709"/>
      <c r="KW16" s="1709"/>
      <c r="KX16" s="1709"/>
      <c r="KY16" s="1709"/>
      <c r="KZ16" s="1709"/>
      <c r="LA16" s="1709"/>
      <c r="LB16" s="1709"/>
      <c r="LC16" s="1709"/>
      <c r="LD16" s="1709"/>
      <c r="LE16" s="1709"/>
      <c r="LF16" s="1709"/>
      <c r="LG16" s="1709"/>
      <c r="LH16" s="1709"/>
      <c r="LI16" s="1709"/>
      <c r="LJ16" s="1709"/>
      <c r="LK16" s="1709"/>
      <c r="LL16" s="1709"/>
      <c r="LM16" s="1709"/>
      <c r="LN16" s="1709"/>
      <c r="LO16" s="1709"/>
      <c r="LP16" s="1709"/>
      <c r="LQ16" s="1709"/>
      <c r="LR16" s="1709"/>
      <c r="LS16" s="1709"/>
      <c r="LT16" s="1709"/>
      <c r="LU16" s="1709"/>
      <c r="LV16" s="1709"/>
      <c r="LW16" s="1709"/>
      <c r="LX16" s="1709"/>
      <c r="LY16" s="1709"/>
      <c r="LZ16" s="1709"/>
      <c r="MA16" s="1709"/>
      <c r="MB16" s="1709"/>
      <c r="MC16" s="1709"/>
      <c r="MD16" s="1709"/>
      <c r="ME16" s="1709"/>
      <c r="MF16" s="1709"/>
      <c r="MG16" s="1709"/>
      <c r="MH16" s="1709"/>
      <c r="MI16" s="1709"/>
      <c r="MJ16" s="1709"/>
      <c r="MK16" s="1709"/>
      <c r="ML16" s="1709"/>
      <c r="MM16" s="1709"/>
      <c r="MN16" s="1709"/>
      <c r="MO16" s="1709"/>
      <c r="MP16" s="1709"/>
      <c r="MQ16" s="1709"/>
      <c r="MR16" s="1709"/>
      <c r="MS16" s="1709"/>
      <c r="MT16" s="1709"/>
      <c r="MU16" s="1709"/>
      <c r="MV16" s="1709"/>
      <c r="MW16" s="1709"/>
      <c r="MX16" s="1709"/>
      <c r="MY16" s="1709"/>
      <c r="MZ16" s="1709"/>
      <c r="NA16" s="1709"/>
      <c r="NB16" s="1709"/>
      <c r="NC16" s="1709"/>
      <c r="ND16" s="1709"/>
      <c r="NE16" s="1709"/>
      <c r="NF16" s="1709"/>
      <c r="NG16" s="1709"/>
      <c r="NH16" s="1709"/>
      <c r="NI16" s="1709"/>
      <c r="NJ16" s="1709"/>
      <c r="NK16" s="1709"/>
      <c r="NL16" s="1709"/>
      <c r="NM16" s="1513" t="s">
        <v>1132</v>
      </c>
      <c r="NN16" s="1513"/>
      <c r="NO16" s="1513"/>
      <c r="NP16" s="1513"/>
      <c r="NQ16" s="1513"/>
      <c r="NR16" s="1513"/>
      <c r="NS16" s="1513"/>
      <c r="NT16" s="1513"/>
      <c r="NU16" s="1513"/>
      <c r="NV16" s="1513"/>
      <c r="NW16" s="1513"/>
      <c r="NX16" s="1513"/>
      <c r="NY16" s="1513"/>
      <c r="NZ16" s="1513"/>
      <c r="OA16" s="1513"/>
      <c r="OB16" s="1513"/>
      <c r="OC16" s="1513"/>
      <c r="OD16" s="1513"/>
      <c r="OE16" s="1513"/>
      <c r="OF16" s="1513"/>
      <c r="OG16" s="1513"/>
      <c r="OH16" s="1513"/>
      <c r="OI16" s="1513"/>
      <c r="OJ16" s="1513"/>
      <c r="OK16" s="1513"/>
      <c r="OL16" s="1513"/>
      <c r="OM16" s="1513" t="s">
        <v>1203</v>
      </c>
      <c r="ON16" s="1513"/>
      <c r="OO16" s="1513"/>
      <c r="OP16" s="1513"/>
      <c r="OQ16" s="1513"/>
      <c r="OR16" s="1513"/>
      <c r="OS16" s="1707" t="str">
        <f>FG16</f>
        <v>田中太郎</v>
      </c>
      <c r="OT16" s="1707"/>
      <c r="OU16" s="1707"/>
      <c r="OV16" s="1707"/>
      <c r="OW16" s="1707"/>
      <c r="OX16" s="1707"/>
      <c r="OY16" s="1707"/>
      <c r="OZ16" s="1707"/>
      <c r="PA16" s="1707"/>
      <c r="PB16" s="1707"/>
      <c r="PC16" s="1707"/>
      <c r="PD16" s="1707"/>
      <c r="PE16" s="1707"/>
      <c r="PF16" s="1707"/>
      <c r="PG16" s="1707"/>
      <c r="PH16" s="1707"/>
      <c r="PI16" s="1707"/>
      <c r="PJ16" s="1707"/>
      <c r="PK16" s="1707"/>
      <c r="PL16" s="1707"/>
      <c r="PM16" s="1707"/>
      <c r="PN16" s="1707"/>
      <c r="PO16" s="1707"/>
      <c r="PP16" s="1707"/>
      <c r="PQ16" s="1707"/>
      <c r="PR16" s="1707"/>
      <c r="PS16" s="1707"/>
      <c r="PT16" s="1707"/>
      <c r="PU16" s="1707"/>
      <c r="PV16" s="1707"/>
      <c r="PW16" s="1707"/>
      <c r="PX16" s="1707"/>
      <c r="PY16" s="1707"/>
      <c r="PZ16" s="1707"/>
      <c r="QA16" s="1707"/>
      <c r="QB16" s="1707"/>
      <c r="QC16" s="1707"/>
      <c r="QD16" s="1707"/>
      <c r="QE16" s="1707"/>
      <c r="QF16" s="1707"/>
      <c r="QG16" s="1707"/>
      <c r="QH16" s="1707"/>
      <c r="QI16" s="1707"/>
      <c r="QJ16" s="1707"/>
      <c r="QK16" s="1707"/>
      <c r="QL16" s="1707"/>
      <c r="QM16" s="1707"/>
      <c r="QN16" s="1707"/>
      <c r="QO16" s="1707"/>
      <c r="QP16" s="1707"/>
      <c r="QQ16" s="1707"/>
      <c r="QR16" s="1707"/>
      <c r="QS16" s="1707"/>
      <c r="QT16" s="1707"/>
      <c r="QU16" s="545"/>
    </row>
    <row r="17" spans="5:463" ht="85.9" customHeight="1" thickTop="1" thickBot="1">
      <c r="E17" s="1514"/>
      <c r="F17" s="1514"/>
      <c r="G17" s="1514"/>
      <c r="H17" s="1514"/>
      <c r="I17" s="1514"/>
      <c r="L17" s="493"/>
      <c r="M17" s="1665"/>
      <c r="N17" s="1665"/>
      <c r="O17" s="1665"/>
      <c r="P17" s="1665"/>
      <c r="Q17" s="1513" t="s">
        <v>1121</v>
      </c>
      <c r="R17" s="1513"/>
      <c r="S17" s="1513"/>
      <c r="T17" s="1513"/>
      <c r="U17" s="1513"/>
      <c r="V17" s="1513"/>
      <c r="W17" s="1513"/>
      <c r="X17" s="1513"/>
      <c r="Y17" s="1513"/>
      <c r="Z17" s="1513"/>
      <c r="AA17" s="1513"/>
      <c r="AB17" s="1513"/>
      <c r="AC17" s="1513"/>
      <c r="AD17" s="1513"/>
      <c r="AE17" s="1513"/>
      <c r="AF17" s="1513"/>
      <c r="AG17" s="1513"/>
      <c r="AH17" s="1513"/>
      <c r="AI17" s="1513"/>
      <c r="AJ17" s="1513"/>
      <c r="AK17" s="1513"/>
      <c r="AL17" s="1513"/>
      <c r="AM17" s="1513"/>
      <c r="AN17" s="1513"/>
      <c r="AO17" s="1513"/>
      <c r="AP17" s="1513"/>
      <c r="AQ17" s="1513" t="s">
        <v>1191</v>
      </c>
      <c r="AR17" s="1513"/>
      <c r="AS17" s="1513"/>
      <c r="AT17" s="1513"/>
      <c r="AU17" s="1513"/>
      <c r="AV17" s="1513"/>
      <c r="AW17" s="1674" t="str">
        <f>data1!C2</f>
        <v/>
      </c>
      <c r="AX17" s="1674"/>
      <c r="AY17" s="1674"/>
      <c r="AZ17" s="1674"/>
      <c r="BA17" s="1674"/>
      <c r="BB17" s="1674"/>
      <c r="BC17" s="1674"/>
      <c r="BD17" s="1674"/>
      <c r="BE17" s="1674"/>
      <c r="BF17" s="1674"/>
      <c r="BG17" s="1674"/>
      <c r="BH17" s="1674"/>
      <c r="BI17" s="1674"/>
      <c r="BJ17" s="1674"/>
      <c r="BK17" s="1674"/>
      <c r="BL17" s="1674"/>
      <c r="BM17" s="1674"/>
      <c r="BN17" s="1674"/>
      <c r="BO17" s="1674"/>
      <c r="BP17" s="1674"/>
      <c r="BQ17" s="1674"/>
      <c r="BR17" s="1674"/>
      <c r="BS17" s="1674"/>
      <c r="BT17" s="1674"/>
      <c r="BU17" s="1674"/>
      <c r="BV17" s="1674"/>
      <c r="BW17" s="1674"/>
      <c r="BX17" s="1674"/>
      <c r="BY17" s="1674"/>
      <c r="BZ17" s="1674"/>
      <c r="CA17" s="1674"/>
      <c r="CB17" s="1674"/>
      <c r="CC17" s="1674"/>
      <c r="CD17" s="1674"/>
      <c r="CE17" s="1674"/>
      <c r="CF17" s="1674"/>
      <c r="CG17" s="1674"/>
      <c r="CH17" s="1674"/>
      <c r="CI17" s="1674"/>
      <c r="CJ17" s="1674"/>
      <c r="CK17" s="1674"/>
      <c r="CL17" s="1674"/>
      <c r="CM17" s="1674"/>
      <c r="CN17" s="1674"/>
      <c r="CO17" s="1674"/>
      <c r="CP17" s="1674"/>
      <c r="CQ17" s="1674"/>
      <c r="CR17" s="1674"/>
      <c r="CS17" s="1674"/>
      <c r="CT17" s="1674"/>
      <c r="CU17" s="1674"/>
      <c r="CV17" s="1674"/>
      <c r="CW17" s="1674"/>
      <c r="CX17" s="1674"/>
      <c r="CY17" s="1674"/>
      <c r="CZ17" s="1674"/>
      <c r="DA17" s="1674"/>
      <c r="DB17" s="1674"/>
      <c r="DC17" s="1674"/>
      <c r="DD17" s="1674"/>
      <c r="DE17" s="1674"/>
      <c r="DF17" s="1674"/>
      <c r="DG17" s="1674"/>
      <c r="DH17" s="1674"/>
      <c r="DI17" s="1674"/>
      <c r="DJ17" s="1674"/>
      <c r="DK17" s="1674"/>
      <c r="DL17" s="1674"/>
      <c r="DM17" s="1674"/>
      <c r="DN17" s="1674"/>
      <c r="DO17" s="1674"/>
      <c r="DP17" s="1674"/>
      <c r="DQ17" s="1674"/>
      <c r="DR17" s="1674"/>
      <c r="DS17" s="1674"/>
      <c r="DT17" s="1674"/>
      <c r="DU17" s="1674"/>
      <c r="DV17" s="1674"/>
      <c r="DW17" s="1674"/>
      <c r="DX17" s="1674"/>
      <c r="DY17" s="1674"/>
      <c r="DZ17" s="1674"/>
      <c r="EA17" s="1665" t="s">
        <v>1133</v>
      </c>
      <c r="EB17" s="1665"/>
      <c r="EC17" s="1665"/>
      <c r="ED17" s="1665"/>
      <c r="EE17" s="1513" t="s">
        <v>1134</v>
      </c>
      <c r="EF17" s="1513"/>
      <c r="EG17" s="1513"/>
      <c r="EH17" s="1513"/>
      <c r="EI17" s="1513"/>
      <c r="EJ17" s="1513"/>
      <c r="EK17" s="1513"/>
      <c r="EL17" s="1513"/>
      <c r="EM17" s="1513"/>
      <c r="EN17" s="1513"/>
      <c r="EO17" s="1513"/>
      <c r="EP17" s="1513"/>
      <c r="EQ17" s="1513"/>
      <c r="ER17" s="1513"/>
      <c r="ES17" s="1513"/>
      <c r="ET17" s="1513"/>
      <c r="EU17" s="1513"/>
      <c r="EV17" s="1513"/>
      <c r="EW17" s="1513"/>
      <c r="EX17" s="1513"/>
      <c r="EY17" s="1513"/>
      <c r="EZ17" s="1513"/>
      <c r="FA17" s="1513" t="s">
        <v>1205</v>
      </c>
      <c r="FB17" s="1513"/>
      <c r="FC17" s="1513"/>
      <c r="FD17" s="1513"/>
      <c r="FE17" s="1513"/>
      <c r="FF17" s="1513"/>
      <c r="FG17" s="1666"/>
      <c r="FH17" s="1666"/>
      <c r="FI17" s="1666"/>
      <c r="FJ17" s="1666"/>
      <c r="FK17" s="1666"/>
      <c r="FL17" s="1666"/>
      <c r="FM17" s="1666"/>
      <c r="FN17" s="1666"/>
      <c r="FO17" s="1666"/>
      <c r="FP17" s="1666"/>
      <c r="FQ17" s="1666"/>
      <c r="FR17" s="1666"/>
      <c r="FS17" s="1666"/>
      <c r="FT17" s="1666"/>
      <c r="FU17" s="1666"/>
      <c r="FV17" s="1666"/>
      <c r="FW17" s="1666"/>
      <c r="FX17" s="1666"/>
      <c r="FY17" s="1666"/>
      <c r="FZ17" s="1666"/>
      <c r="GA17" s="1666"/>
      <c r="GB17" s="1666"/>
      <c r="GC17" s="1666"/>
      <c r="GD17" s="1666"/>
      <c r="GE17" s="1666"/>
      <c r="GF17" s="1666"/>
      <c r="GG17" s="1666"/>
      <c r="GH17" s="1666"/>
      <c r="GI17" s="1666"/>
      <c r="GJ17" s="1666"/>
      <c r="GK17" s="1666"/>
      <c r="GL17" s="1666"/>
      <c r="GM17" s="1666"/>
      <c r="GN17" s="1666"/>
      <c r="GO17" s="1666"/>
      <c r="GP17" s="1666"/>
      <c r="GQ17" s="1666"/>
      <c r="GR17" s="1666"/>
      <c r="GS17" s="1666"/>
      <c r="GT17" s="1666"/>
      <c r="GU17" s="1666"/>
      <c r="GV17" s="1666"/>
      <c r="GW17" s="1666"/>
      <c r="GX17" s="1666"/>
      <c r="GY17" s="1666"/>
      <c r="GZ17" s="1666"/>
      <c r="HA17" s="1666"/>
      <c r="HB17" s="1666"/>
      <c r="HC17" s="1666"/>
      <c r="HD17" s="1666"/>
      <c r="HE17" s="1666"/>
      <c r="HF17" s="1666"/>
      <c r="HG17" s="1666"/>
      <c r="HH17" s="1666"/>
      <c r="HK17" s="544"/>
      <c r="HL17" s="544"/>
      <c r="HM17" s="544"/>
      <c r="HN17" s="544"/>
      <c r="HO17" s="544"/>
      <c r="IN17" s="1745"/>
      <c r="IO17" s="1745"/>
      <c r="IP17" s="1745"/>
      <c r="IQ17" s="1745"/>
      <c r="IR17" s="1745"/>
      <c r="IX17" s="495"/>
      <c r="IY17" s="1665"/>
      <c r="IZ17" s="1665"/>
      <c r="JA17" s="1665"/>
      <c r="JB17" s="1665"/>
      <c r="JC17" s="1513" t="s">
        <v>896</v>
      </c>
      <c r="JD17" s="1513"/>
      <c r="JE17" s="1513"/>
      <c r="JF17" s="1513"/>
      <c r="JG17" s="1513"/>
      <c r="JH17" s="1513"/>
      <c r="JI17" s="1513"/>
      <c r="JJ17" s="1513"/>
      <c r="JK17" s="1513"/>
      <c r="JL17" s="1513"/>
      <c r="JM17" s="1513"/>
      <c r="JN17" s="1513"/>
      <c r="JO17" s="1513"/>
      <c r="JP17" s="1513"/>
      <c r="JQ17" s="1513"/>
      <c r="JR17" s="1513"/>
      <c r="JS17" s="1513"/>
      <c r="JT17" s="1513"/>
      <c r="JU17" s="1513"/>
      <c r="JV17" s="1513"/>
      <c r="JW17" s="1513"/>
      <c r="JX17" s="1513"/>
      <c r="JY17" s="1513"/>
      <c r="JZ17" s="1513"/>
      <c r="KA17" s="1513"/>
      <c r="KB17" s="1513"/>
      <c r="KC17" s="1513" t="s">
        <v>1191</v>
      </c>
      <c r="KD17" s="1513"/>
      <c r="KE17" s="1513"/>
      <c r="KF17" s="1513"/>
      <c r="KG17" s="1513"/>
      <c r="KH17" s="1513"/>
      <c r="KI17" s="1705" t="str">
        <f>AW17</f>
        <v/>
      </c>
      <c r="KJ17" s="1705"/>
      <c r="KK17" s="1705"/>
      <c r="KL17" s="1705"/>
      <c r="KM17" s="1705"/>
      <c r="KN17" s="1705"/>
      <c r="KO17" s="1705"/>
      <c r="KP17" s="1705"/>
      <c r="KQ17" s="1705"/>
      <c r="KR17" s="1705"/>
      <c r="KS17" s="1705"/>
      <c r="KT17" s="1705"/>
      <c r="KU17" s="1705"/>
      <c r="KV17" s="1705"/>
      <c r="KW17" s="1705"/>
      <c r="KX17" s="1705"/>
      <c r="KY17" s="1705"/>
      <c r="KZ17" s="1705"/>
      <c r="LA17" s="1705"/>
      <c r="LB17" s="1705"/>
      <c r="LC17" s="1705"/>
      <c r="LD17" s="1705"/>
      <c r="LE17" s="1705"/>
      <c r="LF17" s="1705"/>
      <c r="LG17" s="1705"/>
      <c r="LH17" s="1705"/>
      <c r="LI17" s="1705"/>
      <c r="LJ17" s="1705"/>
      <c r="LK17" s="1705"/>
      <c r="LL17" s="1705"/>
      <c r="LM17" s="1705"/>
      <c r="LN17" s="1705"/>
      <c r="LO17" s="1705"/>
      <c r="LP17" s="1705"/>
      <c r="LQ17" s="1705"/>
      <c r="LR17" s="1705"/>
      <c r="LS17" s="1705"/>
      <c r="LT17" s="1705"/>
      <c r="LU17" s="1705"/>
      <c r="LV17" s="1705"/>
      <c r="LW17" s="1705"/>
      <c r="LX17" s="1705"/>
      <c r="LY17" s="1705"/>
      <c r="LZ17" s="1705"/>
      <c r="MA17" s="1705"/>
      <c r="MB17" s="1705"/>
      <c r="MC17" s="1705"/>
      <c r="MD17" s="1705"/>
      <c r="ME17" s="1705"/>
      <c r="MF17" s="1705"/>
      <c r="MG17" s="1705"/>
      <c r="MH17" s="1705"/>
      <c r="MI17" s="1705"/>
      <c r="MJ17" s="1705"/>
      <c r="MK17" s="1705"/>
      <c r="ML17" s="1705"/>
      <c r="MM17" s="1705"/>
      <c r="MN17" s="1705"/>
      <c r="MO17" s="1705"/>
      <c r="MP17" s="1705"/>
      <c r="MQ17" s="1705"/>
      <c r="MR17" s="1705"/>
      <c r="MS17" s="1705"/>
      <c r="MT17" s="1705"/>
      <c r="MU17" s="1705"/>
      <c r="MV17" s="1705"/>
      <c r="MW17" s="1705"/>
      <c r="MX17" s="1705"/>
      <c r="MY17" s="1705"/>
      <c r="MZ17" s="1705"/>
      <c r="NA17" s="1705"/>
      <c r="NB17" s="1705"/>
      <c r="NC17" s="1705"/>
      <c r="ND17" s="1705"/>
      <c r="NE17" s="1705"/>
      <c r="NF17" s="1705"/>
      <c r="NG17" s="1705"/>
      <c r="NH17" s="1705"/>
      <c r="NI17" s="1705"/>
      <c r="NJ17" s="1705"/>
      <c r="NK17" s="1705"/>
      <c r="NL17" s="1705"/>
      <c r="NM17" s="1665" t="s">
        <v>1133</v>
      </c>
      <c r="NN17" s="1665"/>
      <c r="NO17" s="1665"/>
      <c r="NP17" s="1665"/>
      <c r="NQ17" s="1513" t="s">
        <v>1134</v>
      </c>
      <c r="NR17" s="1513"/>
      <c r="NS17" s="1513"/>
      <c r="NT17" s="1513"/>
      <c r="NU17" s="1513"/>
      <c r="NV17" s="1513"/>
      <c r="NW17" s="1513"/>
      <c r="NX17" s="1513"/>
      <c r="NY17" s="1513"/>
      <c r="NZ17" s="1513"/>
      <c r="OA17" s="1513"/>
      <c r="OB17" s="1513"/>
      <c r="OC17" s="1513"/>
      <c r="OD17" s="1513"/>
      <c r="OE17" s="1513"/>
      <c r="OF17" s="1513"/>
      <c r="OG17" s="1513"/>
      <c r="OH17" s="1513"/>
      <c r="OI17" s="1513"/>
      <c r="OJ17" s="1513"/>
      <c r="OK17" s="1513"/>
      <c r="OL17" s="1513"/>
      <c r="OM17" s="1513" t="s">
        <v>1205</v>
      </c>
      <c r="ON17" s="1513"/>
      <c r="OO17" s="1513"/>
      <c r="OP17" s="1513"/>
      <c r="OQ17" s="1513"/>
      <c r="OR17" s="1513"/>
      <c r="OS17" s="1707">
        <f>FG17</f>
        <v>0</v>
      </c>
      <c r="OT17" s="1707"/>
      <c r="OU17" s="1707"/>
      <c r="OV17" s="1707"/>
      <c r="OW17" s="1707"/>
      <c r="OX17" s="1707"/>
      <c r="OY17" s="1707"/>
      <c r="OZ17" s="1707"/>
      <c r="PA17" s="1707"/>
      <c r="PB17" s="1707"/>
      <c r="PC17" s="1707"/>
      <c r="PD17" s="1707"/>
      <c r="PE17" s="1707"/>
      <c r="PF17" s="1707"/>
      <c r="PG17" s="1707"/>
      <c r="PH17" s="1707"/>
      <c r="PI17" s="1707"/>
      <c r="PJ17" s="1707"/>
      <c r="PK17" s="1707"/>
      <c r="PL17" s="1707"/>
      <c r="PM17" s="1707"/>
      <c r="PN17" s="1707"/>
      <c r="PO17" s="1707"/>
      <c r="PP17" s="1707"/>
      <c r="PQ17" s="1707"/>
      <c r="PR17" s="1707"/>
      <c r="PS17" s="1707"/>
      <c r="PT17" s="1707"/>
      <c r="PU17" s="1707"/>
      <c r="PV17" s="1707"/>
      <c r="PW17" s="1707"/>
      <c r="PX17" s="1707"/>
      <c r="PY17" s="1707"/>
      <c r="PZ17" s="1707"/>
      <c r="QA17" s="1707"/>
      <c r="QB17" s="1707"/>
      <c r="QC17" s="1707"/>
      <c r="QD17" s="1707"/>
      <c r="QE17" s="1707"/>
      <c r="QF17" s="1707"/>
      <c r="QG17" s="1707"/>
      <c r="QH17" s="1707"/>
      <c r="QI17" s="1707"/>
      <c r="QJ17" s="1707"/>
      <c r="QK17" s="1707"/>
      <c r="QL17" s="1707"/>
      <c r="QM17" s="1707"/>
      <c r="QN17" s="1707"/>
      <c r="QO17" s="1707"/>
      <c r="QP17" s="1707"/>
      <c r="QQ17" s="1707"/>
      <c r="QR17" s="1707"/>
      <c r="QS17" s="1707"/>
      <c r="QT17" s="1707"/>
      <c r="QU17" s="545"/>
    </row>
    <row r="18" spans="5:463" ht="79.150000000000006" customHeight="1" thickTop="1" thickBot="1">
      <c r="E18" s="1514"/>
      <c r="F18" s="1514"/>
      <c r="G18" s="1514"/>
      <c r="H18" s="1514"/>
      <c r="I18" s="1514"/>
      <c r="L18" s="493"/>
      <c r="M18" s="1665"/>
      <c r="N18" s="1665"/>
      <c r="O18" s="1665"/>
      <c r="P18" s="1665"/>
      <c r="Q18" s="1513" t="s">
        <v>1118</v>
      </c>
      <c r="R18" s="1513"/>
      <c r="S18" s="1513"/>
      <c r="T18" s="1513"/>
      <c r="U18" s="1513"/>
      <c r="V18" s="1513"/>
      <c r="W18" s="1513"/>
      <c r="X18" s="1513"/>
      <c r="Y18" s="1513"/>
      <c r="Z18" s="1513"/>
      <c r="AA18" s="1513"/>
      <c r="AB18" s="1513"/>
      <c r="AC18" s="1513"/>
      <c r="AD18" s="1513"/>
      <c r="AE18" s="1513"/>
      <c r="AF18" s="1513"/>
      <c r="AG18" s="1513"/>
      <c r="AH18" s="1513"/>
      <c r="AI18" s="1513"/>
      <c r="AJ18" s="1513"/>
      <c r="AK18" s="1513"/>
      <c r="AL18" s="1513"/>
      <c r="AM18" s="1513"/>
      <c r="AN18" s="1513"/>
      <c r="AO18" s="1513"/>
      <c r="AP18" s="1513"/>
      <c r="AQ18" s="1513" t="s">
        <v>1192</v>
      </c>
      <c r="AR18" s="1513"/>
      <c r="AS18" s="1513"/>
      <c r="AT18" s="1513"/>
      <c r="AU18" s="1513"/>
      <c r="AV18" s="1513"/>
      <c r="AW18" s="1666" t="s">
        <v>1336</v>
      </c>
      <c r="AX18" s="1666"/>
      <c r="AY18" s="1666"/>
      <c r="AZ18" s="1666"/>
      <c r="BA18" s="1666"/>
      <c r="BB18" s="1666"/>
      <c r="BC18" s="1666"/>
      <c r="BD18" s="1666"/>
      <c r="BE18" s="1666"/>
      <c r="BF18" s="1666"/>
      <c r="BG18" s="1666"/>
      <c r="BH18" s="1666"/>
      <c r="BI18" s="1666"/>
      <c r="BJ18" s="1666"/>
      <c r="BK18" s="1666"/>
      <c r="BL18" s="1666"/>
      <c r="BM18" s="1666"/>
      <c r="BN18" s="1666"/>
      <c r="BO18" s="1666"/>
      <c r="BP18" s="1666"/>
      <c r="BQ18" s="1666"/>
      <c r="BR18" s="1666"/>
      <c r="BS18" s="1666"/>
      <c r="BT18" s="1666"/>
      <c r="BU18" s="1666"/>
      <c r="BV18" s="1666"/>
      <c r="BW18" s="1666"/>
      <c r="BX18" s="1666"/>
      <c r="BY18" s="1666"/>
      <c r="BZ18" s="1666"/>
      <c r="CA18" s="1666"/>
      <c r="CB18" s="1666"/>
      <c r="CC18" s="1666"/>
      <c r="CD18" s="1666"/>
      <c r="CE18" s="1666"/>
      <c r="CF18" s="1666"/>
      <c r="CG18" s="1666"/>
      <c r="CH18" s="1666"/>
      <c r="CI18" s="1666"/>
      <c r="CJ18" s="1666"/>
      <c r="CK18" s="1666"/>
      <c r="CL18" s="1666"/>
      <c r="CM18" s="1666"/>
      <c r="CN18" s="1666"/>
      <c r="CO18" s="1666"/>
      <c r="CP18" s="1666"/>
      <c r="CQ18" s="1666"/>
      <c r="CR18" s="1666"/>
      <c r="CS18" s="1666"/>
      <c r="CT18" s="1666"/>
      <c r="CU18" s="1666"/>
      <c r="CV18" s="1666"/>
      <c r="CW18" s="1666"/>
      <c r="CX18" s="1666"/>
      <c r="CY18" s="1666"/>
      <c r="CZ18" s="1666"/>
      <c r="DA18" s="1666"/>
      <c r="DB18" s="1666"/>
      <c r="DC18" s="1666"/>
      <c r="DD18" s="1666"/>
      <c r="DE18" s="1666"/>
      <c r="DF18" s="1666"/>
      <c r="DG18" s="1666"/>
      <c r="DH18" s="1666"/>
      <c r="DI18" s="1666"/>
      <c r="DJ18" s="1666"/>
      <c r="DK18" s="1666"/>
      <c r="DL18" s="1666"/>
      <c r="DM18" s="1666"/>
      <c r="DN18" s="1666"/>
      <c r="DO18" s="1666"/>
      <c r="DP18" s="1666"/>
      <c r="DQ18" s="1666"/>
      <c r="DR18" s="1666"/>
      <c r="DS18" s="1666"/>
      <c r="DT18" s="1666"/>
      <c r="DU18" s="1666"/>
      <c r="DV18" s="1666"/>
      <c r="DW18" s="1666"/>
      <c r="DX18" s="1666"/>
      <c r="DY18" s="1666"/>
      <c r="DZ18" s="1666"/>
      <c r="EA18" s="1665"/>
      <c r="EB18" s="1665"/>
      <c r="EC18" s="1665"/>
      <c r="ED18" s="1665"/>
      <c r="EE18" s="1513" t="s">
        <v>1135</v>
      </c>
      <c r="EF18" s="1513"/>
      <c r="EG18" s="1513"/>
      <c r="EH18" s="1513"/>
      <c r="EI18" s="1513"/>
      <c r="EJ18" s="1513"/>
      <c r="EK18" s="1513"/>
      <c r="EL18" s="1513"/>
      <c r="EM18" s="1513"/>
      <c r="EN18" s="1513"/>
      <c r="EO18" s="1513"/>
      <c r="EP18" s="1513"/>
      <c r="EQ18" s="1513"/>
      <c r="ER18" s="1513"/>
      <c r="ES18" s="1513"/>
      <c r="ET18" s="1513"/>
      <c r="EU18" s="1513"/>
      <c r="EV18" s="1513"/>
      <c r="EW18" s="1513"/>
      <c r="EX18" s="1513"/>
      <c r="EY18" s="1513"/>
      <c r="EZ18" s="1513"/>
      <c r="FA18" s="1513" t="s">
        <v>1204</v>
      </c>
      <c r="FB18" s="1513"/>
      <c r="FC18" s="1513"/>
      <c r="FD18" s="1513"/>
      <c r="FE18" s="1513"/>
      <c r="FF18" s="1513"/>
      <c r="FG18" s="1667"/>
      <c r="FH18" s="1667"/>
      <c r="FI18" s="1667"/>
      <c r="FJ18" s="1667"/>
      <c r="FK18" s="1667"/>
      <c r="FL18" s="1667"/>
      <c r="FM18" s="1667"/>
      <c r="FN18" s="1667"/>
      <c r="FO18" s="1667"/>
      <c r="FP18" s="1667"/>
      <c r="FQ18" s="1667"/>
      <c r="FR18" s="1667"/>
      <c r="FS18" s="1667"/>
      <c r="FT18" s="1667"/>
      <c r="FU18" s="1667"/>
      <c r="FV18" s="1667"/>
      <c r="FW18" s="1667"/>
      <c r="FX18" s="1667"/>
      <c r="FY18" s="1667"/>
      <c r="FZ18" s="1667"/>
      <c r="GA18" s="1667"/>
      <c r="GB18" s="1667"/>
      <c r="GC18" s="1667"/>
      <c r="GD18" s="1667"/>
      <c r="GE18" s="1667"/>
      <c r="GF18" s="1667"/>
      <c r="GG18" s="1667"/>
      <c r="GH18" s="1667"/>
      <c r="GI18" s="1667"/>
      <c r="GJ18" s="1667"/>
      <c r="GK18" s="1667"/>
      <c r="GL18" s="1667"/>
      <c r="GM18" s="1667"/>
      <c r="GN18" s="1667"/>
      <c r="GO18" s="1667"/>
      <c r="GP18" s="1667"/>
      <c r="GQ18" s="1667"/>
      <c r="GR18" s="1667"/>
      <c r="GS18" s="1667"/>
      <c r="GT18" s="1667"/>
      <c r="GU18" s="1667"/>
      <c r="GV18" s="1667"/>
      <c r="GW18" s="1667"/>
      <c r="GX18" s="1667"/>
      <c r="GY18" s="1667"/>
      <c r="GZ18" s="1667"/>
      <c r="HA18" s="1667"/>
      <c r="HB18" s="1667"/>
      <c r="HC18" s="1667"/>
      <c r="HD18" s="1667"/>
      <c r="HE18" s="1667"/>
      <c r="HF18" s="1667"/>
      <c r="HG18" s="1667"/>
      <c r="HH18" s="1667"/>
      <c r="HK18" s="544"/>
      <c r="HL18" s="544"/>
      <c r="HM18" s="544"/>
      <c r="HN18" s="544"/>
      <c r="HO18" s="544"/>
      <c r="IN18" s="1745"/>
      <c r="IO18" s="1745"/>
      <c r="IP18" s="1745"/>
      <c r="IQ18" s="1745"/>
      <c r="IR18" s="1745"/>
      <c r="IX18" s="495"/>
      <c r="IY18" s="1665"/>
      <c r="IZ18" s="1665"/>
      <c r="JA18" s="1665"/>
      <c r="JB18" s="1665"/>
      <c r="JC18" s="1513" t="s">
        <v>722</v>
      </c>
      <c r="JD18" s="1513"/>
      <c r="JE18" s="1513"/>
      <c r="JF18" s="1513"/>
      <c r="JG18" s="1513"/>
      <c r="JH18" s="1513"/>
      <c r="JI18" s="1513"/>
      <c r="JJ18" s="1513"/>
      <c r="JK18" s="1513"/>
      <c r="JL18" s="1513"/>
      <c r="JM18" s="1513"/>
      <c r="JN18" s="1513"/>
      <c r="JO18" s="1513"/>
      <c r="JP18" s="1513"/>
      <c r="JQ18" s="1513"/>
      <c r="JR18" s="1513"/>
      <c r="JS18" s="1513"/>
      <c r="JT18" s="1513"/>
      <c r="JU18" s="1513"/>
      <c r="JV18" s="1513"/>
      <c r="JW18" s="1513"/>
      <c r="JX18" s="1513"/>
      <c r="JY18" s="1513"/>
      <c r="JZ18" s="1513"/>
      <c r="KA18" s="1513"/>
      <c r="KB18" s="1513"/>
      <c r="KC18" s="1513" t="s">
        <v>1192</v>
      </c>
      <c r="KD18" s="1513"/>
      <c r="KE18" s="1513"/>
      <c r="KF18" s="1513"/>
      <c r="KG18" s="1513"/>
      <c r="KH18" s="1513"/>
      <c r="KI18" s="1707" t="str">
        <f>AW18</f>
        <v>スズキイチロウ</v>
      </c>
      <c r="KJ18" s="1707"/>
      <c r="KK18" s="1707"/>
      <c r="KL18" s="1707"/>
      <c r="KM18" s="1707"/>
      <c r="KN18" s="1707"/>
      <c r="KO18" s="1707"/>
      <c r="KP18" s="1707"/>
      <c r="KQ18" s="1707"/>
      <c r="KR18" s="1707"/>
      <c r="KS18" s="1707"/>
      <c r="KT18" s="1707"/>
      <c r="KU18" s="1707"/>
      <c r="KV18" s="1707"/>
      <c r="KW18" s="1707"/>
      <c r="KX18" s="1707"/>
      <c r="KY18" s="1707"/>
      <c r="KZ18" s="1707"/>
      <c r="LA18" s="1707"/>
      <c r="LB18" s="1707"/>
      <c r="LC18" s="1707"/>
      <c r="LD18" s="1707"/>
      <c r="LE18" s="1707"/>
      <c r="LF18" s="1707"/>
      <c r="LG18" s="1707"/>
      <c r="LH18" s="1707"/>
      <c r="LI18" s="1707"/>
      <c r="LJ18" s="1707"/>
      <c r="LK18" s="1707"/>
      <c r="LL18" s="1707"/>
      <c r="LM18" s="1707"/>
      <c r="LN18" s="1707"/>
      <c r="LO18" s="1707"/>
      <c r="LP18" s="1707"/>
      <c r="LQ18" s="1707"/>
      <c r="LR18" s="1707"/>
      <c r="LS18" s="1707"/>
      <c r="LT18" s="1707"/>
      <c r="LU18" s="1707"/>
      <c r="LV18" s="1707"/>
      <c r="LW18" s="1707"/>
      <c r="LX18" s="1707"/>
      <c r="LY18" s="1707"/>
      <c r="LZ18" s="1707"/>
      <c r="MA18" s="1707"/>
      <c r="MB18" s="1707"/>
      <c r="MC18" s="1707"/>
      <c r="MD18" s="1707"/>
      <c r="ME18" s="1707"/>
      <c r="MF18" s="1707"/>
      <c r="MG18" s="1707"/>
      <c r="MH18" s="1707"/>
      <c r="MI18" s="1707"/>
      <c r="MJ18" s="1707"/>
      <c r="MK18" s="1707"/>
      <c r="ML18" s="1707"/>
      <c r="MM18" s="1707"/>
      <c r="MN18" s="1707"/>
      <c r="MO18" s="1707"/>
      <c r="MP18" s="1707"/>
      <c r="MQ18" s="1707"/>
      <c r="MR18" s="1707"/>
      <c r="MS18" s="1707"/>
      <c r="MT18" s="1707"/>
      <c r="MU18" s="1707"/>
      <c r="MV18" s="1707"/>
      <c r="MW18" s="1707"/>
      <c r="MX18" s="1707"/>
      <c r="MY18" s="1707"/>
      <c r="MZ18" s="1707"/>
      <c r="NA18" s="1707"/>
      <c r="NB18" s="1707"/>
      <c r="NC18" s="1707"/>
      <c r="ND18" s="1707"/>
      <c r="NE18" s="1707"/>
      <c r="NF18" s="1707"/>
      <c r="NG18" s="1707"/>
      <c r="NH18" s="1707"/>
      <c r="NI18" s="1707"/>
      <c r="NJ18" s="1707"/>
      <c r="NK18" s="1707"/>
      <c r="NL18" s="1707"/>
      <c r="NM18" s="1665"/>
      <c r="NN18" s="1665"/>
      <c r="NO18" s="1665"/>
      <c r="NP18" s="1665"/>
      <c r="NQ18" s="1513" t="s">
        <v>1135</v>
      </c>
      <c r="NR18" s="1513"/>
      <c r="NS18" s="1513"/>
      <c r="NT18" s="1513"/>
      <c r="NU18" s="1513"/>
      <c r="NV18" s="1513"/>
      <c r="NW18" s="1513"/>
      <c r="NX18" s="1513"/>
      <c r="NY18" s="1513"/>
      <c r="NZ18" s="1513"/>
      <c r="OA18" s="1513"/>
      <c r="OB18" s="1513"/>
      <c r="OC18" s="1513"/>
      <c r="OD18" s="1513"/>
      <c r="OE18" s="1513"/>
      <c r="OF18" s="1513"/>
      <c r="OG18" s="1513"/>
      <c r="OH18" s="1513"/>
      <c r="OI18" s="1513"/>
      <c r="OJ18" s="1513"/>
      <c r="OK18" s="1513"/>
      <c r="OL18" s="1513"/>
      <c r="OM18" s="1513" t="s">
        <v>727</v>
      </c>
      <c r="ON18" s="1513"/>
      <c r="OO18" s="1513"/>
      <c r="OP18" s="1513"/>
      <c r="OQ18" s="1513"/>
      <c r="OR18" s="1513"/>
      <c r="OS18" s="1707">
        <f>FG18</f>
        <v>0</v>
      </c>
      <c r="OT18" s="1707"/>
      <c r="OU18" s="1707"/>
      <c r="OV18" s="1707"/>
      <c r="OW18" s="1707"/>
      <c r="OX18" s="1707"/>
      <c r="OY18" s="1707"/>
      <c r="OZ18" s="1707"/>
      <c r="PA18" s="1707"/>
      <c r="PB18" s="1707"/>
      <c r="PC18" s="1707"/>
      <c r="PD18" s="1707"/>
      <c r="PE18" s="1707"/>
      <c r="PF18" s="1707"/>
      <c r="PG18" s="1707"/>
      <c r="PH18" s="1707"/>
      <c r="PI18" s="1707"/>
      <c r="PJ18" s="1707"/>
      <c r="PK18" s="1707"/>
      <c r="PL18" s="1707"/>
      <c r="PM18" s="1707"/>
      <c r="PN18" s="1707"/>
      <c r="PO18" s="1707"/>
      <c r="PP18" s="1707"/>
      <c r="PQ18" s="1707"/>
      <c r="PR18" s="1707"/>
      <c r="PS18" s="1707"/>
      <c r="PT18" s="1707"/>
      <c r="PU18" s="1707"/>
      <c r="PV18" s="1707"/>
      <c r="PW18" s="1707"/>
      <c r="PX18" s="1707"/>
      <c r="PY18" s="1707"/>
      <c r="PZ18" s="1707"/>
      <c r="QA18" s="1707"/>
      <c r="QB18" s="1707"/>
      <c r="QC18" s="1707"/>
      <c r="QD18" s="1707"/>
      <c r="QE18" s="1707"/>
      <c r="QF18" s="1707"/>
      <c r="QG18" s="1707"/>
      <c r="QH18" s="1707"/>
      <c r="QI18" s="1707"/>
      <c r="QJ18" s="1707"/>
      <c r="QK18" s="1707"/>
      <c r="QL18" s="1707"/>
      <c r="QM18" s="1707"/>
      <c r="QN18" s="1707"/>
      <c r="QO18" s="1707"/>
      <c r="QP18" s="1707"/>
      <c r="QQ18" s="1707"/>
      <c r="QR18" s="1707"/>
      <c r="QS18" s="1707"/>
      <c r="QT18" s="1707"/>
      <c r="QU18" s="545"/>
    </row>
    <row r="19" spans="5:463" ht="83.65" customHeight="1" thickTop="1" thickBot="1">
      <c r="E19" s="1514"/>
      <c r="F19" s="1514"/>
      <c r="G19" s="1514"/>
      <c r="H19" s="1514"/>
      <c r="I19" s="1514"/>
      <c r="L19" s="493"/>
      <c r="M19" s="1665"/>
      <c r="N19" s="1665"/>
      <c r="O19" s="1665"/>
      <c r="P19" s="1665"/>
      <c r="Q19" s="1513" t="s">
        <v>1122</v>
      </c>
      <c r="R19" s="1513"/>
      <c r="S19" s="1513"/>
      <c r="T19" s="1513"/>
      <c r="U19" s="1513"/>
      <c r="V19" s="1513"/>
      <c r="W19" s="1513"/>
      <c r="X19" s="1513"/>
      <c r="Y19" s="1513"/>
      <c r="Z19" s="1513"/>
      <c r="AA19" s="1513"/>
      <c r="AB19" s="1513"/>
      <c r="AC19" s="1513"/>
      <c r="AD19" s="1513"/>
      <c r="AE19" s="1513"/>
      <c r="AF19" s="1513"/>
      <c r="AG19" s="1513"/>
      <c r="AH19" s="1513"/>
      <c r="AI19" s="1513"/>
      <c r="AJ19" s="1513"/>
      <c r="AK19" s="1513"/>
      <c r="AL19" s="1513"/>
      <c r="AM19" s="1513"/>
      <c r="AN19" s="1513"/>
      <c r="AO19" s="1513"/>
      <c r="AP19" s="1513"/>
      <c r="AQ19" s="1513" t="s">
        <v>1193</v>
      </c>
      <c r="AR19" s="1513"/>
      <c r="AS19" s="1513"/>
      <c r="AT19" s="1513"/>
      <c r="AU19" s="1513"/>
      <c r="AV19" s="1513"/>
      <c r="AW19" s="1666" t="s">
        <v>1335</v>
      </c>
      <c r="AX19" s="1666"/>
      <c r="AY19" s="1666"/>
      <c r="AZ19" s="1666"/>
      <c r="BA19" s="1666"/>
      <c r="BB19" s="1666"/>
      <c r="BC19" s="1666"/>
      <c r="BD19" s="1666"/>
      <c r="BE19" s="1666"/>
      <c r="BF19" s="1666"/>
      <c r="BG19" s="1666"/>
      <c r="BH19" s="1666"/>
      <c r="BI19" s="1666"/>
      <c r="BJ19" s="1666"/>
      <c r="BK19" s="1666"/>
      <c r="BL19" s="1666"/>
      <c r="BM19" s="1666"/>
      <c r="BN19" s="1666"/>
      <c r="BO19" s="1666"/>
      <c r="BP19" s="1666"/>
      <c r="BQ19" s="1666"/>
      <c r="BR19" s="1666"/>
      <c r="BS19" s="1666"/>
      <c r="BT19" s="1666"/>
      <c r="BU19" s="1666"/>
      <c r="BV19" s="1666"/>
      <c r="BW19" s="1666"/>
      <c r="BX19" s="1666"/>
      <c r="BY19" s="1666"/>
      <c r="BZ19" s="1666"/>
      <c r="CA19" s="1666"/>
      <c r="CB19" s="1666"/>
      <c r="CC19" s="1666"/>
      <c r="CD19" s="1666"/>
      <c r="CE19" s="1666"/>
      <c r="CF19" s="1666"/>
      <c r="CG19" s="1666"/>
      <c r="CH19" s="1666"/>
      <c r="CI19" s="1666"/>
      <c r="CJ19" s="1666"/>
      <c r="CK19" s="1666"/>
      <c r="CL19" s="1666"/>
      <c r="CM19" s="1666"/>
      <c r="CN19" s="1666"/>
      <c r="CO19" s="1666"/>
      <c r="CP19" s="1666"/>
      <c r="CQ19" s="1666"/>
      <c r="CR19" s="1666"/>
      <c r="CS19" s="1666"/>
      <c r="CT19" s="1666"/>
      <c r="CU19" s="1666"/>
      <c r="CV19" s="1666"/>
      <c r="CW19" s="1666"/>
      <c r="CX19" s="1666"/>
      <c r="CY19" s="1666"/>
      <c r="CZ19" s="1666"/>
      <c r="DA19" s="1666"/>
      <c r="DB19" s="1666"/>
      <c r="DC19" s="1666"/>
      <c r="DD19" s="1666"/>
      <c r="DE19" s="1666"/>
      <c r="DF19" s="1666"/>
      <c r="DG19" s="1666"/>
      <c r="DH19" s="1666"/>
      <c r="DI19" s="1666"/>
      <c r="DJ19" s="1666"/>
      <c r="DK19" s="1666"/>
      <c r="DL19" s="1666"/>
      <c r="DM19" s="1666"/>
      <c r="DN19" s="1666"/>
      <c r="DO19" s="1666"/>
      <c r="DP19" s="1666"/>
      <c r="DQ19" s="1666"/>
      <c r="DR19" s="1666"/>
      <c r="DS19" s="1666"/>
      <c r="DT19" s="1666"/>
      <c r="DU19" s="1666"/>
      <c r="DV19" s="1666"/>
      <c r="DW19" s="1666"/>
      <c r="DX19" s="1666"/>
      <c r="DY19" s="1666"/>
      <c r="DZ19" s="1666"/>
      <c r="EA19" s="1665"/>
      <c r="EB19" s="1665"/>
      <c r="EC19" s="1665"/>
      <c r="ED19" s="1665"/>
      <c r="EE19" s="1513" t="s">
        <v>1121</v>
      </c>
      <c r="EF19" s="1513"/>
      <c r="EG19" s="1513"/>
      <c r="EH19" s="1513"/>
      <c r="EI19" s="1513"/>
      <c r="EJ19" s="1513"/>
      <c r="EK19" s="1513"/>
      <c r="EL19" s="1513"/>
      <c r="EM19" s="1513"/>
      <c r="EN19" s="1513"/>
      <c r="EO19" s="1513"/>
      <c r="EP19" s="1513"/>
      <c r="EQ19" s="1513"/>
      <c r="ER19" s="1513"/>
      <c r="ES19" s="1513"/>
      <c r="ET19" s="1513"/>
      <c r="EU19" s="1513"/>
      <c r="EV19" s="1513"/>
      <c r="EW19" s="1513"/>
      <c r="EX19" s="1513"/>
      <c r="EY19" s="1513"/>
      <c r="EZ19" s="1513"/>
      <c r="FA19" s="1513" t="s">
        <v>1206</v>
      </c>
      <c r="FB19" s="1513"/>
      <c r="FC19" s="1513"/>
      <c r="FD19" s="1513"/>
      <c r="FE19" s="1513"/>
      <c r="FF19" s="1513"/>
      <c r="FG19" s="1670"/>
      <c r="FH19" s="1511"/>
      <c r="FI19" s="1511"/>
      <c r="FJ19" s="1511"/>
      <c r="FK19" s="1511"/>
      <c r="FL19" s="1511"/>
      <c r="FM19" s="1511"/>
      <c r="FN19" s="1511"/>
      <c r="FO19" s="1511"/>
      <c r="FP19" s="1511"/>
      <c r="FQ19" s="1511"/>
      <c r="FR19" s="1511"/>
      <c r="FS19" s="1511"/>
      <c r="FT19" s="1511"/>
      <c r="FU19" s="1511"/>
      <c r="FV19" s="1669" t="s">
        <v>1136</v>
      </c>
      <c r="FW19" s="1669"/>
      <c r="FX19" s="1669"/>
      <c r="FY19" s="1669"/>
      <c r="FZ19" s="1511"/>
      <c r="GA19" s="1511"/>
      <c r="GB19" s="1511"/>
      <c r="GC19" s="1511"/>
      <c r="GD19" s="1511"/>
      <c r="GE19" s="1511"/>
      <c r="GF19" s="1511"/>
      <c r="GG19" s="1511"/>
      <c r="GH19" s="1511"/>
      <c r="GI19" s="1511"/>
      <c r="GJ19" s="1511"/>
      <c r="GK19" s="1511"/>
      <c r="GL19" s="1511"/>
      <c r="GM19" s="1511"/>
      <c r="GN19" s="1511"/>
      <c r="GO19" s="1511"/>
      <c r="GP19" s="1669" t="s">
        <v>1136</v>
      </c>
      <c r="GQ19" s="1669"/>
      <c r="GR19" s="1669"/>
      <c r="GS19" s="1669"/>
      <c r="GT19" s="1511"/>
      <c r="GU19" s="1511"/>
      <c r="GV19" s="1511"/>
      <c r="GW19" s="1511"/>
      <c r="GX19" s="1511"/>
      <c r="GY19" s="1511"/>
      <c r="GZ19" s="1511"/>
      <c r="HA19" s="1511"/>
      <c r="HB19" s="1511"/>
      <c r="HC19" s="1511"/>
      <c r="HD19" s="1511"/>
      <c r="HE19" s="1511"/>
      <c r="HF19" s="1511"/>
      <c r="HG19" s="1511"/>
      <c r="HH19" s="1512"/>
      <c r="HK19" s="544"/>
      <c r="HL19" s="544"/>
      <c r="HM19" s="544"/>
      <c r="HN19" s="544"/>
      <c r="HO19" s="544"/>
      <c r="IN19" s="1745"/>
      <c r="IO19" s="1745"/>
      <c r="IP19" s="1745"/>
      <c r="IQ19" s="1745"/>
      <c r="IR19" s="1745"/>
      <c r="IX19" s="495"/>
      <c r="IY19" s="1665"/>
      <c r="IZ19" s="1665"/>
      <c r="JA19" s="1665"/>
      <c r="JB19" s="1665"/>
      <c r="JC19" s="1513" t="s">
        <v>1122</v>
      </c>
      <c r="JD19" s="1513"/>
      <c r="JE19" s="1513"/>
      <c r="JF19" s="1513"/>
      <c r="JG19" s="1513"/>
      <c r="JH19" s="1513"/>
      <c r="JI19" s="1513"/>
      <c r="JJ19" s="1513"/>
      <c r="JK19" s="1513"/>
      <c r="JL19" s="1513"/>
      <c r="JM19" s="1513"/>
      <c r="JN19" s="1513"/>
      <c r="JO19" s="1513"/>
      <c r="JP19" s="1513"/>
      <c r="JQ19" s="1513"/>
      <c r="JR19" s="1513"/>
      <c r="JS19" s="1513"/>
      <c r="JT19" s="1513"/>
      <c r="JU19" s="1513"/>
      <c r="JV19" s="1513"/>
      <c r="JW19" s="1513"/>
      <c r="JX19" s="1513"/>
      <c r="JY19" s="1513"/>
      <c r="JZ19" s="1513"/>
      <c r="KA19" s="1513"/>
      <c r="KB19" s="1513"/>
      <c r="KC19" s="1513" t="s">
        <v>1193</v>
      </c>
      <c r="KD19" s="1513"/>
      <c r="KE19" s="1513"/>
      <c r="KF19" s="1513"/>
      <c r="KG19" s="1513"/>
      <c r="KH19" s="1513"/>
      <c r="KI19" s="1707" t="str">
        <f>AW19</f>
        <v>鈴木一郎</v>
      </c>
      <c r="KJ19" s="1707"/>
      <c r="KK19" s="1707"/>
      <c r="KL19" s="1707"/>
      <c r="KM19" s="1707"/>
      <c r="KN19" s="1707"/>
      <c r="KO19" s="1707"/>
      <c r="KP19" s="1707"/>
      <c r="KQ19" s="1707"/>
      <c r="KR19" s="1707"/>
      <c r="KS19" s="1707"/>
      <c r="KT19" s="1707"/>
      <c r="KU19" s="1707"/>
      <c r="KV19" s="1707"/>
      <c r="KW19" s="1707"/>
      <c r="KX19" s="1707"/>
      <c r="KY19" s="1707"/>
      <c r="KZ19" s="1707"/>
      <c r="LA19" s="1707"/>
      <c r="LB19" s="1707"/>
      <c r="LC19" s="1707"/>
      <c r="LD19" s="1707"/>
      <c r="LE19" s="1707"/>
      <c r="LF19" s="1707"/>
      <c r="LG19" s="1707"/>
      <c r="LH19" s="1707"/>
      <c r="LI19" s="1707"/>
      <c r="LJ19" s="1707"/>
      <c r="LK19" s="1707"/>
      <c r="LL19" s="1707"/>
      <c r="LM19" s="1707"/>
      <c r="LN19" s="1707"/>
      <c r="LO19" s="1707"/>
      <c r="LP19" s="1707"/>
      <c r="LQ19" s="1707"/>
      <c r="LR19" s="1707"/>
      <c r="LS19" s="1707"/>
      <c r="LT19" s="1707"/>
      <c r="LU19" s="1707"/>
      <c r="LV19" s="1707"/>
      <c r="LW19" s="1707"/>
      <c r="LX19" s="1707"/>
      <c r="LY19" s="1707"/>
      <c r="LZ19" s="1707"/>
      <c r="MA19" s="1707"/>
      <c r="MB19" s="1707"/>
      <c r="MC19" s="1707"/>
      <c r="MD19" s="1707"/>
      <c r="ME19" s="1707"/>
      <c r="MF19" s="1707"/>
      <c r="MG19" s="1707"/>
      <c r="MH19" s="1707"/>
      <c r="MI19" s="1707"/>
      <c r="MJ19" s="1707"/>
      <c r="MK19" s="1707"/>
      <c r="ML19" s="1707"/>
      <c r="MM19" s="1707"/>
      <c r="MN19" s="1707"/>
      <c r="MO19" s="1707"/>
      <c r="MP19" s="1707"/>
      <c r="MQ19" s="1707"/>
      <c r="MR19" s="1707"/>
      <c r="MS19" s="1707"/>
      <c r="MT19" s="1707"/>
      <c r="MU19" s="1707"/>
      <c r="MV19" s="1707"/>
      <c r="MW19" s="1707"/>
      <c r="MX19" s="1707"/>
      <c r="MY19" s="1707"/>
      <c r="MZ19" s="1707"/>
      <c r="NA19" s="1707"/>
      <c r="NB19" s="1707"/>
      <c r="NC19" s="1707"/>
      <c r="ND19" s="1707"/>
      <c r="NE19" s="1707"/>
      <c r="NF19" s="1707"/>
      <c r="NG19" s="1707"/>
      <c r="NH19" s="1707"/>
      <c r="NI19" s="1707"/>
      <c r="NJ19" s="1707"/>
      <c r="NK19" s="1707"/>
      <c r="NL19" s="1707"/>
      <c r="NM19" s="1665"/>
      <c r="NN19" s="1665"/>
      <c r="NO19" s="1665"/>
      <c r="NP19" s="1665"/>
      <c r="NQ19" s="1513" t="s">
        <v>896</v>
      </c>
      <c r="NR19" s="1513"/>
      <c r="NS19" s="1513"/>
      <c r="NT19" s="1513"/>
      <c r="NU19" s="1513"/>
      <c r="NV19" s="1513"/>
      <c r="NW19" s="1513"/>
      <c r="NX19" s="1513"/>
      <c r="NY19" s="1513"/>
      <c r="NZ19" s="1513"/>
      <c r="OA19" s="1513"/>
      <c r="OB19" s="1513"/>
      <c r="OC19" s="1513"/>
      <c r="OD19" s="1513"/>
      <c r="OE19" s="1513"/>
      <c r="OF19" s="1513"/>
      <c r="OG19" s="1513"/>
      <c r="OH19" s="1513"/>
      <c r="OI19" s="1513"/>
      <c r="OJ19" s="1513"/>
      <c r="OK19" s="1513"/>
      <c r="OL19" s="1513"/>
      <c r="OM19" s="1513" t="s">
        <v>1206</v>
      </c>
      <c r="ON19" s="1513"/>
      <c r="OO19" s="1513"/>
      <c r="OP19" s="1513"/>
      <c r="OQ19" s="1513"/>
      <c r="OR19" s="1513"/>
      <c r="OS19" s="1710">
        <f>FG19</f>
        <v>0</v>
      </c>
      <c r="OT19" s="1703"/>
      <c r="OU19" s="1703"/>
      <c r="OV19" s="1703"/>
      <c r="OW19" s="1703"/>
      <c r="OX19" s="1703"/>
      <c r="OY19" s="1703"/>
      <c r="OZ19" s="1703"/>
      <c r="PA19" s="1703"/>
      <c r="PB19" s="1703"/>
      <c r="PC19" s="1703"/>
      <c r="PD19" s="1703"/>
      <c r="PE19" s="1703"/>
      <c r="PF19" s="1703"/>
      <c r="PG19" s="1703"/>
      <c r="PH19" s="1669" t="s">
        <v>1136</v>
      </c>
      <c r="PI19" s="1669"/>
      <c r="PJ19" s="1669"/>
      <c r="PK19" s="1669"/>
      <c r="PL19" s="1703">
        <f>FZ19</f>
        <v>0</v>
      </c>
      <c r="PM19" s="1703"/>
      <c r="PN19" s="1703"/>
      <c r="PO19" s="1703"/>
      <c r="PP19" s="1703"/>
      <c r="PQ19" s="1703"/>
      <c r="PR19" s="1703"/>
      <c r="PS19" s="1703"/>
      <c r="PT19" s="1703"/>
      <c r="PU19" s="1703"/>
      <c r="PV19" s="1703"/>
      <c r="PW19" s="1703"/>
      <c r="PX19" s="1703"/>
      <c r="PY19" s="1703"/>
      <c r="PZ19" s="1703"/>
      <c r="QA19" s="1703"/>
      <c r="QB19" s="1669" t="s">
        <v>1136</v>
      </c>
      <c r="QC19" s="1669"/>
      <c r="QD19" s="1669"/>
      <c r="QE19" s="1669"/>
      <c r="QF19" s="1703">
        <f>GT19</f>
        <v>0</v>
      </c>
      <c r="QG19" s="1703"/>
      <c r="QH19" s="1703"/>
      <c r="QI19" s="1703"/>
      <c r="QJ19" s="1703"/>
      <c r="QK19" s="1703"/>
      <c r="QL19" s="1703"/>
      <c r="QM19" s="1703"/>
      <c r="QN19" s="1703"/>
      <c r="QO19" s="1703"/>
      <c r="QP19" s="1703"/>
      <c r="QQ19" s="1703"/>
      <c r="QR19" s="1703"/>
      <c r="QS19" s="1703"/>
      <c r="QT19" s="1704"/>
      <c r="QU19" s="545"/>
    </row>
    <row r="20" spans="5:463" ht="47.65" customHeight="1" thickTop="1" thickBot="1">
      <c r="E20" s="1514"/>
      <c r="F20" s="1514"/>
      <c r="G20" s="1514"/>
      <c r="H20" s="1514"/>
      <c r="I20" s="1514"/>
      <c r="L20" s="493"/>
      <c r="M20" s="1628" t="s">
        <v>1137</v>
      </c>
      <c r="N20" s="1628"/>
      <c r="O20" s="1628"/>
      <c r="P20" s="1628"/>
      <c r="Q20" s="1628"/>
      <c r="R20" s="1628"/>
      <c r="S20" s="1628"/>
      <c r="T20" s="1628"/>
      <c r="U20" s="1628"/>
      <c r="V20" s="1628"/>
      <c r="W20" s="1628"/>
      <c r="X20" s="1628"/>
      <c r="Y20" s="1628"/>
      <c r="Z20" s="1628"/>
      <c r="AA20" s="1628"/>
      <c r="AB20" s="1628"/>
      <c r="AC20" s="1628"/>
      <c r="AD20" s="1628"/>
      <c r="AE20" s="1628"/>
      <c r="AF20" s="1628"/>
      <c r="AG20" s="1628"/>
      <c r="AH20" s="1628"/>
      <c r="AI20" s="1628"/>
      <c r="AJ20" s="1628"/>
      <c r="AK20" s="1628"/>
      <c r="AL20" s="1628"/>
      <c r="AM20" s="1628"/>
      <c r="AN20" s="1628"/>
      <c r="AO20" s="1628"/>
      <c r="AP20" s="1628"/>
      <c r="AQ20" s="1628"/>
      <c r="AR20" s="1628"/>
      <c r="AS20" s="1628"/>
      <c r="AT20" s="1628"/>
      <c r="AU20" s="1628"/>
      <c r="AV20" s="1628"/>
      <c r="AW20" s="1628"/>
      <c r="AX20" s="1628"/>
      <c r="AY20" s="1628"/>
      <c r="AZ20" s="1628"/>
      <c r="BA20" s="1628"/>
      <c r="BB20" s="1628"/>
      <c r="BC20" s="1628"/>
      <c r="BD20" s="1628"/>
      <c r="BE20" s="1628"/>
      <c r="BF20" s="1628"/>
      <c r="BG20" s="1628"/>
      <c r="BH20" s="1628"/>
      <c r="BI20" s="1628"/>
      <c r="BJ20" s="1628"/>
      <c r="BK20" s="1628"/>
      <c r="BL20" s="1628"/>
      <c r="BM20" s="1628"/>
      <c r="BN20" s="1628"/>
      <c r="BO20" s="1628"/>
      <c r="BP20" s="1628"/>
      <c r="BQ20" s="1628"/>
      <c r="BR20" s="1628"/>
      <c r="BS20" s="1628"/>
      <c r="BT20" s="1628"/>
      <c r="BU20" s="1628"/>
      <c r="BV20" s="1628"/>
      <c r="BW20" s="1628"/>
      <c r="BX20" s="1628"/>
      <c r="BY20" s="1628"/>
      <c r="BZ20" s="1628"/>
      <c r="CA20" s="1628"/>
      <c r="CB20" s="1628"/>
      <c r="CC20" s="1628"/>
      <c r="CD20" s="1628"/>
      <c r="CE20" s="1628"/>
      <c r="CF20" s="1628"/>
      <c r="CG20" s="1628"/>
      <c r="CH20" s="1628"/>
      <c r="CI20" s="1628"/>
      <c r="CJ20" s="1628"/>
      <c r="CK20" s="1628"/>
      <c r="CL20" s="1628"/>
      <c r="CM20" s="1628"/>
      <c r="CN20" s="1628"/>
      <c r="CO20" s="1628"/>
      <c r="CP20" s="1628"/>
      <c r="CQ20" s="1628"/>
      <c r="CR20" s="1628"/>
      <c r="CS20" s="1628"/>
      <c r="CT20" s="1628"/>
      <c r="CU20" s="1628"/>
      <c r="CV20" s="1628"/>
      <c r="CW20" s="1628"/>
      <c r="CX20" s="1628"/>
      <c r="CY20" s="1628"/>
      <c r="CZ20" s="1628"/>
      <c r="DA20" s="1628"/>
      <c r="DB20" s="1628"/>
      <c r="DC20" s="1628"/>
      <c r="DD20" s="1628"/>
      <c r="DE20" s="1628"/>
      <c r="DF20" s="1628"/>
      <c r="DG20" s="1628"/>
      <c r="DH20" s="1628"/>
      <c r="DI20" s="1628"/>
      <c r="DJ20" s="1628"/>
      <c r="DK20" s="1628"/>
      <c r="DL20" s="1628"/>
      <c r="DM20" s="1628"/>
      <c r="DN20" s="1628"/>
      <c r="DO20" s="1628"/>
      <c r="DP20" s="1628"/>
      <c r="DQ20" s="1628"/>
      <c r="DR20" s="1628"/>
      <c r="DS20" s="1628"/>
      <c r="DT20" s="1628"/>
      <c r="DU20" s="1628"/>
      <c r="DV20" s="1628"/>
      <c r="DW20" s="1628"/>
      <c r="DX20" s="1628"/>
      <c r="DY20" s="1628"/>
      <c r="DZ20" s="1628"/>
      <c r="EA20" s="1628"/>
      <c r="EB20" s="1628"/>
      <c r="EC20" s="1628"/>
      <c r="ED20" s="1628"/>
      <c r="EE20" s="1628"/>
      <c r="EF20" s="1628"/>
      <c r="EG20" s="1628"/>
      <c r="EH20" s="1628"/>
      <c r="EI20" s="1628"/>
      <c r="EJ20" s="1628"/>
      <c r="EK20" s="1628"/>
      <c r="EL20" s="1628"/>
      <c r="EM20" s="1628"/>
      <c r="EN20" s="1628"/>
      <c r="EO20" s="1628"/>
      <c r="EP20" s="1628"/>
      <c r="EQ20" s="1628"/>
      <c r="ER20" s="1628"/>
      <c r="ES20" s="1628"/>
      <c r="ET20" s="1628"/>
      <c r="EU20" s="1628"/>
      <c r="EV20" s="1628"/>
      <c r="EW20" s="1628"/>
      <c r="EX20" s="1628"/>
      <c r="EY20" s="1628"/>
      <c r="EZ20" s="1628"/>
      <c r="FA20" s="1628"/>
      <c r="FB20" s="1628"/>
      <c r="FC20" s="1628"/>
      <c r="FD20" s="1628"/>
      <c r="FE20" s="1628"/>
      <c r="FF20" s="1628"/>
      <c r="FG20" s="1628"/>
      <c r="FH20" s="1628"/>
      <c r="FI20" s="1628"/>
      <c r="FJ20" s="1628"/>
      <c r="FK20" s="1628"/>
      <c r="FL20" s="1628"/>
      <c r="FM20" s="1628"/>
      <c r="FN20" s="1628"/>
      <c r="FO20" s="1628"/>
      <c r="FP20" s="1628"/>
      <c r="FQ20" s="1628"/>
      <c r="FR20" s="1628"/>
      <c r="FS20" s="1628"/>
      <c r="FT20" s="1628"/>
      <c r="FU20" s="1628"/>
      <c r="FV20" s="1628"/>
      <c r="FW20" s="1628"/>
      <c r="FX20" s="1628"/>
      <c r="FY20" s="1628"/>
      <c r="FZ20" s="1628"/>
      <c r="GA20" s="1628"/>
      <c r="GB20" s="1628"/>
      <c r="GC20" s="1628"/>
      <c r="GD20" s="1628"/>
      <c r="GE20" s="1628"/>
      <c r="GF20" s="1628"/>
      <c r="GG20" s="1628"/>
      <c r="GH20" s="1628"/>
      <c r="GI20" s="1628"/>
      <c r="GJ20" s="1628"/>
      <c r="GK20" s="1628"/>
      <c r="GL20" s="1628"/>
      <c r="GM20" s="1628"/>
      <c r="GN20" s="1628"/>
      <c r="GO20" s="1628"/>
      <c r="GP20" s="1628"/>
      <c r="GQ20" s="1628"/>
      <c r="GR20" s="1628"/>
      <c r="GS20" s="1628"/>
      <c r="GT20" s="1628"/>
      <c r="GU20" s="1628"/>
      <c r="GV20" s="1628"/>
      <c r="GW20" s="1628"/>
      <c r="GX20" s="1628"/>
      <c r="GY20" s="1628"/>
      <c r="GZ20" s="1628"/>
      <c r="HA20" s="1628"/>
      <c r="HB20" s="1628"/>
      <c r="HC20" s="1628"/>
      <c r="HD20" s="1628"/>
      <c r="HE20" s="1628"/>
      <c r="HF20" s="1628"/>
      <c r="HG20" s="1628"/>
      <c r="HH20" s="1628"/>
      <c r="HK20" s="544"/>
      <c r="HL20" s="544"/>
      <c r="HM20" s="544"/>
      <c r="HN20" s="544"/>
      <c r="HO20" s="544"/>
      <c r="IN20" s="1745"/>
      <c r="IO20" s="1745"/>
      <c r="IP20" s="1745"/>
      <c r="IQ20" s="1745"/>
      <c r="IR20" s="1745"/>
      <c r="IX20" s="495"/>
      <c r="IY20" s="1711" t="s">
        <v>1137</v>
      </c>
      <c r="IZ20" s="1711"/>
      <c r="JA20" s="1711"/>
      <c r="JB20" s="1711"/>
      <c r="JC20" s="1711"/>
      <c r="JD20" s="1711"/>
      <c r="JE20" s="1711"/>
      <c r="JF20" s="1711"/>
      <c r="JG20" s="1711"/>
      <c r="JH20" s="1711"/>
      <c r="JI20" s="1711"/>
      <c r="JJ20" s="1711"/>
      <c r="JK20" s="1711"/>
      <c r="JL20" s="1711"/>
      <c r="JM20" s="1711"/>
      <c r="JN20" s="1711"/>
      <c r="JO20" s="1711"/>
      <c r="JP20" s="1711"/>
      <c r="JQ20" s="1711"/>
      <c r="JR20" s="1711"/>
      <c r="JS20" s="1711"/>
      <c r="JT20" s="1711"/>
      <c r="JU20" s="1711"/>
      <c r="JV20" s="1711"/>
      <c r="JW20" s="1711"/>
      <c r="JX20" s="1711"/>
      <c r="JY20" s="1711"/>
      <c r="JZ20" s="1711"/>
      <c r="KA20" s="1711"/>
      <c r="KB20" s="1711"/>
      <c r="KC20" s="1711"/>
      <c r="KD20" s="1711"/>
      <c r="KE20" s="1711"/>
      <c r="KF20" s="1711"/>
      <c r="KG20" s="1711"/>
      <c r="KH20" s="1711"/>
      <c r="KI20" s="1711"/>
      <c r="KJ20" s="1711"/>
      <c r="KK20" s="1711"/>
      <c r="KL20" s="1711"/>
      <c r="KM20" s="1711"/>
      <c r="KN20" s="1711"/>
      <c r="KO20" s="1711"/>
      <c r="KP20" s="1711"/>
      <c r="KQ20" s="1711"/>
      <c r="KR20" s="1711"/>
      <c r="KS20" s="1711"/>
      <c r="KT20" s="1711"/>
      <c r="KU20" s="1711"/>
      <c r="KV20" s="1711"/>
      <c r="KW20" s="1711"/>
      <c r="KX20" s="1711"/>
      <c r="KY20" s="1711"/>
      <c r="KZ20" s="1711"/>
      <c r="LA20" s="1711"/>
      <c r="LB20" s="1711"/>
      <c r="LC20" s="1711"/>
      <c r="LD20" s="1711"/>
      <c r="LE20" s="1711"/>
      <c r="LF20" s="1711"/>
      <c r="LG20" s="1711"/>
      <c r="LH20" s="1711"/>
      <c r="LI20" s="1711"/>
      <c r="LJ20" s="1711"/>
      <c r="LK20" s="1711"/>
      <c r="LL20" s="1711"/>
      <c r="LM20" s="1711"/>
      <c r="LN20" s="1711"/>
      <c r="LO20" s="1711"/>
      <c r="LP20" s="1711"/>
      <c r="LQ20" s="1711"/>
      <c r="LR20" s="1711"/>
      <c r="LS20" s="1711"/>
      <c r="LT20" s="1711"/>
      <c r="LU20" s="1711"/>
      <c r="LV20" s="1711"/>
      <c r="LW20" s="1711"/>
      <c r="LX20" s="1711"/>
      <c r="LY20" s="1711"/>
      <c r="LZ20" s="1711"/>
      <c r="MA20" s="1711"/>
      <c r="MB20" s="1711"/>
      <c r="MC20" s="1711"/>
      <c r="MD20" s="1711"/>
      <c r="ME20" s="1711"/>
      <c r="MF20" s="1711"/>
      <c r="MG20" s="1711"/>
      <c r="MH20" s="1711"/>
      <c r="MI20" s="1711"/>
      <c r="MJ20" s="1711"/>
      <c r="MK20" s="1711"/>
      <c r="ML20" s="1711"/>
      <c r="MM20" s="1711"/>
      <c r="MN20" s="1711"/>
      <c r="MO20" s="1711"/>
      <c r="MP20" s="1711"/>
      <c r="MQ20" s="1711"/>
      <c r="MR20" s="1711"/>
      <c r="MS20" s="1711"/>
      <c r="MT20" s="1711"/>
      <c r="MU20" s="1711"/>
      <c r="MV20" s="1711"/>
      <c r="MW20" s="1711"/>
      <c r="MX20" s="1711"/>
      <c r="MY20" s="1711"/>
      <c r="MZ20" s="1711"/>
      <c r="NA20" s="1711"/>
      <c r="NB20" s="1711"/>
      <c r="NC20" s="1711"/>
      <c r="ND20" s="1711"/>
      <c r="NE20" s="1711"/>
      <c r="NF20" s="1711"/>
      <c r="NG20" s="1711"/>
      <c r="NH20" s="1711"/>
      <c r="NI20" s="1711"/>
      <c r="NJ20" s="1711"/>
      <c r="NK20" s="1711"/>
      <c r="NL20" s="1711"/>
      <c r="NM20" s="1711"/>
      <c r="NN20" s="1711"/>
      <c r="NO20" s="1711"/>
      <c r="NP20" s="1711"/>
      <c r="NQ20" s="1711"/>
      <c r="NR20" s="1711"/>
      <c r="NS20" s="1711"/>
      <c r="NT20" s="1711"/>
      <c r="NU20" s="1711"/>
      <c r="NV20" s="1711"/>
      <c r="NW20" s="1711"/>
      <c r="NX20" s="1711"/>
      <c r="NY20" s="1711"/>
      <c r="NZ20" s="1711"/>
      <c r="OA20" s="1711"/>
      <c r="OB20" s="1711"/>
      <c r="OC20" s="1711"/>
      <c r="OD20" s="1711"/>
      <c r="OE20" s="1711"/>
      <c r="OF20" s="1711"/>
      <c r="OG20" s="1711"/>
      <c r="OH20" s="1711"/>
      <c r="OI20" s="1711"/>
      <c r="OJ20" s="1711"/>
      <c r="OK20" s="1711"/>
      <c r="OL20" s="1711"/>
      <c r="OM20" s="1711"/>
      <c r="ON20" s="1711"/>
      <c r="OO20" s="1711"/>
      <c r="OP20" s="1711"/>
      <c r="OQ20" s="1711"/>
      <c r="OR20" s="1711"/>
      <c r="OS20" s="1711"/>
      <c r="OT20" s="1711"/>
      <c r="OU20" s="1711"/>
      <c r="OV20" s="1711"/>
      <c r="OW20" s="1711"/>
      <c r="OX20" s="1711"/>
      <c r="OY20" s="1711"/>
      <c r="OZ20" s="1711"/>
      <c r="PA20" s="1711"/>
      <c r="PB20" s="1711"/>
      <c r="PC20" s="1711"/>
      <c r="PD20" s="1711"/>
      <c r="PE20" s="1711"/>
      <c r="PF20" s="1711"/>
      <c r="PG20" s="1711"/>
      <c r="PH20" s="1711"/>
      <c r="PI20" s="1711"/>
      <c r="PJ20" s="1711"/>
      <c r="PK20" s="1711"/>
      <c r="PL20" s="1711"/>
      <c r="PM20" s="1711"/>
      <c r="PN20" s="1711"/>
      <c r="PO20" s="1711"/>
      <c r="PP20" s="1711"/>
      <c r="PQ20" s="1711"/>
      <c r="PR20" s="1711"/>
      <c r="PS20" s="1711"/>
      <c r="PT20" s="1711"/>
      <c r="PU20" s="1711"/>
      <c r="PV20" s="1711"/>
      <c r="PW20" s="1711"/>
      <c r="PX20" s="1711"/>
      <c r="PY20" s="1711"/>
      <c r="PZ20" s="1711"/>
      <c r="QA20" s="1711"/>
      <c r="QB20" s="1711"/>
      <c r="QC20" s="1711"/>
      <c r="QD20" s="1711"/>
      <c r="QE20" s="1711"/>
      <c r="QF20" s="1711"/>
      <c r="QG20" s="1711"/>
      <c r="QH20" s="1711"/>
      <c r="QI20" s="1711"/>
      <c r="QJ20" s="1711"/>
      <c r="QK20" s="1711"/>
      <c r="QL20" s="1711"/>
      <c r="QM20" s="1711"/>
      <c r="QN20" s="1711"/>
      <c r="QO20" s="1711"/>
      <c r="QP20" s="1711"/>
      <c r="QQ20" s="1711"/>
      <c r="QR20" s="1711"/>
      <c r="QS20" s="1711"/>
      <c r="QT20" s="1711"/>
      <c r="QU20" s="545"/>
    </row>
    <row r="21" spans="5:463" ht="28.5" customHeight="1" thickTop="1" thickBot="1">
      <c r="E21" s="1514"/>
      <c r="F21" s="1514"/>
      <c r="G21" s="1514"/>
      <c r="H21" s="1514"/>
      <c r="I21" s="1514"/>
      <c r="L21" s="493"/>
      <c r="M21" s="1529" t="s">
        <v>1140</v>
      </c>
      <c r="N21" s="1529"/>
      <c r="O21" s="1529"/>
      <c r="P21" s="1529"/>
      <c r="Q21" s="1529"/>
      <c r="R21" s="1529"/>
      <c r="S21" s="1529"/>
      <c r="T21" s="1529"/>
      <c r="U21" s="1529"/>
      <c r="V21" s="1529"/>
      <c r="W21" s="1529"/>
      <c r="X21" s="1529"/>
      <c r="Y21" s="1529"/>
      <c r="Z21" s="1529"/>
      <c r="AA21" s="1529"/>
      <c r="AB21" s="1529"/>
      <c r="AC21" s="1529"/>
      <c r="AD21" s="1591" t="s">
        <v>1144</v>
      </c>
      <c r="AE21" s="1592"/>
      <c r="AF21" s="1592"/>
      <c r="AG21" s="1592"/>
      <c r="AH21" s="1592"/>
      <c r="AI21" s="1592"/>
      <c r="AJ21" s="1592"/>
      <c r="AK21" s="1592"/>
      <c r="AL21" s="1592"/>
      <c r="AM21" s="1592"/>
      <c r="AN21" s="1592"/>
      <c r="AO21" s="1592"/>
      <c r="AP21" s="1592"/>
      <c r="AQ21" s="1592"/>
      <c r="AR21" s="1592"/>
      <c r="AS21" s="1592"/>
      <c r="AT21" s="1592"/>
      <c r="AU21" s="1592"/>
      <c r="AV21" s="1592"/>
      <c r="AW21" s="1592"/>
      <c r="AX21" s="1592"/>
      <c r="AY21" s="1592"/>
      <c r="AZ21" s="1592"/>
      <c r="BA21" s="1592"/>
      <c r="BB21" s="1592"/>
      <c r="BC21" s="1592"/>
      <c r="BD21" s="1592"/>
      <c r="BE21" s="1592"/>
      <c r="BF21" s="1592"/>
      <c r="BG21" s="1592"/>
      <c r="BH21" s="1592"/>
      <c r="BI21" s="1592"/>
      <c r="BJ21" s="1592"/>
      <c r="BK21" s="1592"/>
      <c r="BL21" s="1592"/>
      <c r="BM21" s="1650" t="s">
        <v>1142</v>
      </c>
      <c r="BN21" s="1650"/>
      <c r="BO21" s="1651"/>
      <c r="BP21" s="1663" t="s">
        <v>1143</v>
      </c>
      <c r="BQ21" s="1664"/>
      <c r="BR21" s="1664"/>
      <c r="BS21" s="1664"/>
      <c r="BT21" s="1664"/>
      <c r="BU21" s="1664"/>
      <c r="BV21" s="1664"/>
      <c r="BW21" s="1664"/>
      <c r="BX21" s="1664"/>
      <c r="BY21" s="1664"/>
      <c r="BZ21" s="1664"/>
      <c r="CA21" s="1664"/>
      <c r="CB21" s="1664"/>
      <c r="CC21" s="1664"/>
      <c r="CD21" s="1664"/>
      <c r="CE21" s="1664"/>
      <c r="CF21" s="1664"/>
      <c r="CG21" s="1664"/>
      <c r="CH21" s="1664"/>
      <c r="CI21" s="1664"/>
      <c r="CJ21" s="1664"/>
      <c r="CK21" s="1664"/>
      <c r="CL21" s="1664"/>
      <c r="CM21" s="1664"/>
      <c r="CN21" s="1664"/>
      <c r="CO21" s="1664"/>
      <c r="CP21" s="1664"/>
      <c r="CQ21" s="1664"/>
      <c r="CR21" s="1664"/>
      <c r="CS21" s="1664"/>
      <c r="CT21" s="1664"/>
      <c r="CU21" s="1664"/>
      <c r="CV21" s="1664"/>
      <c r="CW21" s="1664"/>
      <c r="CX21" s="1664"/>
      <c r="CY21" s="1650" t="s">
        <v>1142</v>
      </c>
      <c r="CZ21" s="1650"/>
      <c r="DA21" s="1651"/>
      <c r="DB21" s="1652" t="s">
        <v>1146</v>
      </c>
      <c r="DC21" s="1653"/>
      <c r="DD21" s="1653"/>
      <c r="DE21" s="1653"/>
      <c r="DF21" s="1653"/>
      <c r="DG21" s="1653"/>
      <c r="DH21" s="1653"/>
      <c r="DI21" s="1653"/>
      <c r="DJ21" s="1653"/>
      <c r="DK21" s="1653"/>
      <c r="DL21" s="1653"/>
      <c r="DM21" s="1653"/>
      <c r="DN21" s="1653"/>
      <c r="DO21" s="1653"/>
      <c r="DP21" s="1653"/>
      <c r="DQ21" s="1653"/>
      <c r="DR21" s="1653"/>
      <c r="DS21" s="1653"/>
      <c r="DT21" s="1653"/>
      <c r="DU21" s="1653"/>
      <c r="DV21" s="1653"/>
      <c r="DW21" s="1653"/>
      <c r="DX21" s="1653"/>
      <c r="DY21" s="1653"/>
      <c r="DZ21" s="1653"/>
      <c r="EA21" s="1653"/>
      <c r="EB21" s="1653"/>
      <c r="EC21" s="1653"/>
      <c r="ED21" s="1653"/>
      <c r="EE21" s="1653"/>
      <c r="EF21" s="1653"/>
      <c r="EG21" s="1653"/>
      <c r="EH21" s="1653"/>
      <c r="EI21" s="1653"/>
      <c r="EJ21" s="1653"/>
      <c r="EK21" s="1653"/>
      <c r="EL21" s="1653"/>
      <c r="EM21" s="1653"/>
      <c r="EN21" s="1653"/>
      <c r="EO21" s="1653"/>
      <c r="EP21" s="1653"/>
      <c r="EQ21" s="1653"/>
      <c r="ER21" s="1653"/>
      <c r="ES21" s="1653"/>
      <c r="ET21" s="1653"/>
      <c r="EU21" s="1653"/>
      <c r="EV21" s="1653"/>
      <c r="EW21" s="1653"/>
      <c r="EX21" s="1653"/>
      <c r="EY21" s="1653"/>
      <c r="EZ21" s="1653"/>
      <c r="FA21" s="1653"/>
      <c r="FB21" s="1653"/>
      <c r="FC21" s="1653"/>
      <c r="FD21" s="1653"/>
      <c r="FE21" s="1655" t="s">
        <v>1145</v>
      </c>
      <c r="FF21" s="1655"/>
      <c r="FG21" s="1655"/>
      <c r="FH21" s="1656"/>
      <c r="FI21" s="1591" t="s">
        <v>1147</v>
      </c>
      <c r="FJ21" s="1592"/>
      <c r="FK21" s="1592"/>
      <c r="FL21" s="1592"/>
      <c r="FM21" s="1592"/>
      <c r="FN21" s="1592"/>
      <c r="FO21" s="1592"/>
      <c r="FP21" s="1592"/>
      <c r="FQ21" s="1592"/>
      <c r="FR21" s="1592"/>
      <c r="FS21" s="1592"/>
      <c r="FT21" s="1592"/>
      <c r="FU21" s="1592"/>
      <c r="FV21" s="1592"/>
      <c r="FW21" s="1592"/>
      <c r="FX21" s="1592"/>
      <c r="FY21" s="1592"/>
      <c r="FZ21" s="1592"/>
      <c r="GA21" s="1592"/>
      <c r="GB21" s="1592"/>
      <c r="GC21" s="1592"/>
      <c r="GD21" s="1592"/>
      <c r="GE21" s="1592"/>
      <c r="GF21" s="1592"/>
      <c r="GG21" s="1592"/>
      <c r="GH21" s="1592"/>
      <c r="GI21" s="1592"/>
      <c r="GJ21" s="1592"/>
      <c r="GK21" s="1592"/>
      <c r="GL21" s="1592"/>
      <c r="GM21" s="1592"/>
      <c r="GN21" s="1592"/>
      <c r="GO21" s="1592"/>
      <c r="GP21" s="1592"/>
      <c r="GQ21" s="1592"/>
      <c r="GR21" s="1592"/>
      <c r="GS21" s="1592"/>
      <c r="GT21" s="1592"/>
      <c r="GU21" s="1592"/>
      <c r="GV21" s="1592"/>
      <c r="GW21" s="1592"/>
      <c r="GX21" s="1592"/>
      <c r="GY21" s="1592"/>
      <c r="GZ21" s="1592"/>
      <c r="HA21" s="1592"/>
      <c r="HB21" s="1592"/>
      <c r="HC21" s="1592"/>
      <c r="HD21" s="1592"/>
      <c r="HE21" s="1592"/>
      <c r="HF21" s="1655" t="s">
        <v>1145</v>
      </c>
      <c r="HG21" s="1655"/>
      <c r="HH21" s="1656"/>
      <c r="HK21" s="544"/>
      <c r="HL21" s="544"/>
      <c r="HM21" s="544"/>
      <c r="HN21" s="544"/>
      <c r="HO21" s="544"/>
      <c r="IN21" s="1745"/>
      <c r="IO21" s="1745"/>
      <c r="IP21" s="1745"/>
      <c r="IQ21" s="1745"/>
      <c r="IR21" s="1745"/>
      <c r="IX21" s="495"/>
      <c r="IY21" s="1529" t="s">
        <v>137</v>
      </c>
      <c r="IZ21" s="1529"/>
      <c r="JA21" s="1529"/>
      <c r="JB21" s="1529"/>
      <c r="JC21" s="1529"/>
      <c r="JD21" s="1529"/>
      <c r="JE21" s="1529"/>
      <c r="JF21" s="1529"/>
      <c r="JG21" s="1529"/>
      <c r="JH21" s="1529"/>
      <c r="JI21" s="1529"/>
      <c r="JJ21" s="1529"/>
      <c r="JK21" s="1529"/>
      <c r="JL21" s="1529"/>
      <c r="JM21" s="1529"/>
      <c r="JN21" s="1529"/>
      <c r="JO21" s="1529"/>
      <c r="JP21" s="1591" t="s">
        <v>1144</v>
      </c>
      <c r="JQ21" s="1592"/>
      <c r="JR21" s="1592"/>
      <c r="JS21" s="1592"/>
      <c r="JT21" s="1592"/>
      <c r="JU21" s="1592"/>
      <c r="JV21" s="1592"/>
      <c r="JW21" s="1592"/>
      <c r="JX21" s="1592"/>
      <c r="JY21" s="1592"/>
      <c r="JZ21" s="1592"/>
      <c r="KA21" s="1592"/>
      <c r="KB21" s="1592"/>
      <c r="KC21" s="1592"/>
      <c r="KD21" s="1592"/>
      <c r="KE21" s="1592"/>
      <c r="KF21" s="1592"/>
      <c r="KG21" s="1592"/>
      <c r="KH21" s="1592"/>
      <c r="KI21" s="1592"/>
      <c r="KJ21" s="1592"/>
      <c r="KK21" s="1592"/>
      <c r="KL21" s="1592"/>
      <c r="KM21" s="1592"/>
      <c r="KN21" s="1592"/>
      <c r="KO21" s="1592"/>
      <c r="KP21" s="1592"/>
      <c r="KQ21" s="1592"/>
      <c r="KR21" s="1592"/>
      <c r="KS21" s="1592"/>
      <c r="KT21" s="1592"/>
      <c r="KU21" s="1592"/>
      <c r="KV21" s="1592"/>
      <c r="KW21" s="1592"/>
      <c r="KX21" s="1592"/>
      <c r="KY21" s="1650" t="s">
        <v>68</v>
      </c>
      <c r="KZ21" s="1650"/>
      <c r="LA21" s="1651"/>
      <c r="LB21" s="1663" t="s">
        <v>1143</v>
      </c>
      <c r="LC21" s="1664"/>
      <c r="LD21" s="1664"/>
      <c r="LE21" s="1664"/>
      <c r="LF21" s="1664"/>
      <c r="LG21" s="1664"/>
      <c r="LH21" s="1664"/>
      <c r="LI21" s="1664"/>
      <c r="LJ21" s="1664"/>
      <c r="LK21" s="1664"/>
      <c r="LL21" s="1664"/>
      <c r="LM21" s="1664"/>
      <c r="LN21" s="1664"/>
      <c r="LO21" s="1664"/>
      <c r="LP21" s="1664"/>
      <c r="LQ21" s="1664"/>
      <c r="LR21" s="1664"/>
      <c r="LS21" s="1664"/>
      <c r="LT21" s="1664"/>
      <c r="LU21" s="1664"/>
      <c r="LV21" s="1664"/>
      <c r="LW21" s="1664"/>
      <c r="LX21" s="1664"/>
      <c r="LY21" s="1664"/>
      <c r="LZ21" s="1664"/>
      <c r="MA21" s="1664"/>
      <c r="MB21" s="1664"/>
      <c r="MC21" s="1664"/>
      <c r="MD21" s="1664"/>
      <c r="ME21" s="1664"/>
      <c r="MF21" s="1664"/>
      <c r="MG21" s="1664"/>
      <c r="MH21" s="1664"/>
      <c r="MI21" s="1664"/>
      <c r="MJ21" s="1664"/>
      <c r="MK21" s="1650" t="s">
        <v>68</v>
      </c>
      <c r="ML21" s="1650"/>
      <c r="MM21" s="1651"/>
      <c r="MN21" s="1652" t="s">
        <v>731</v>
      </c>
      <c r="MO21" s="1653"/>
      <c r="MP21" s="1653"/>
      <c r="MQ21" s="1653"/>
      <c r="MR21" s="1653"/>
      <c r="MS21" s="1653"/>
      <c r="MT21" s="1653"/>
      <c r="MU21" s="1653"/>
      <c r="MV21" s="1653"/>
      <c r="MW21" s="1653"/>
      <c r="MX21" s="1653"/>
      <c r="MY21" s="1653"/>
      <c r="MZ21" s="1653"/>
      <c r="NA21" s="1653"/>
      <c r="NB21" s="1653"/>
      <c r="NC21" s="1653"/>
      <c r="ND21" s="1653"/>
      <c r="NE21" s="1653"/>
      <c r="NF21" s="1653"/>
      <c r="NG21" s="1653"/>
      <c r="NH21" s="1653"/>
      <c r="NI21" s="1653"/>
      <c r="NJ21" s="1653"/>
      <c r="NK21" s="1653"/>
      <c r="NL21" s="1653"/>
      <c r="NM21" s="1653"/>
      <c r="NN21" s="1653"/>
      <c r="NO21" s="1653"/>
      <c r="NP21" s="1653"/>
      <c r="NQ21" s="1653"/>
      <c r="NR21" s="1653"/>
      <c r="NS21" s="1653"/>
      <c r="NT21" s="1653"/>
      <c r="NU21" s="1653"/>
      <c r="NV21" s="1653"/>
      <c r="NW21" s="1653"/>
      <c r="NX21" s="1653"/>
      <c r="NY21" s="1653"/>
      <c r="NZ21" s="1653"/>
      <c r="OA21" s="1653"/>
      <c r="OB21" s="1653"/>
      <c r="OC21" s="1653"/>
      <c r="OD21" s="1653"/>
      <c r="OE21" s="1653"/>
      <c r="OF21" s="1653"/>
      <c r="OG21" s="1653"/>
      <c r="OH21" s="1653"/>
      <c r="OI21" s="1653"/>
      <c r="OJ21" s="1653"/>
      <c r="OK21" s="1653"/>
      <c r="OL21" s="1653"/>
      <c r="OM21" s="1653"/>
      <c r="ON21" s="1653"/>
      <c r="OO21" s="1653"/>
      <c r="OP21" s="1653"/>
      <c r="OQ21" s="1655" t="s">
        <v>66</v>
      </c>
      <c r="OR21" s="1655"/>
      <c r="OS21" s="1655"/>
      <c r="OT21" s="1656"/>
      <c r="OU21" s="1591" t="s">
        <v>1147</v>
      </c>
      <c r="OV21" s="1592"/>
      <c r="OW21" s="1592"/>
      <c r="OX21" s="1592"/>
      <c r="OY21" s="1592"/>
      <c r="OZ21" s="1592"/>
      <c r="PA21" s="1592"/>
      <c r="PB21" s="1592"/>
      <c r="PC21" s="1592"/>
      <c r="PD21" s="1592"/>
      <c r="PE21" s="1592"/>
      <c r="PF21" s="1592"/>
      <c r="PG21" s="1592"/>
      <c r="PH21" s="1592"/>
      <c r="PI21" s="1592"/>
      <c r="PJ21" s="1592"/>
      <c r="PK21" s="1592"/>
      <c r="PL21" s="1592"/>
      <c r="PM21" s="1592"/>
      <c r="PN21" s="1592"/>
      <c r="PO21" s="1592"/>
      <c r="PP21" s="1592"/>
      <c r="PQ21" s="1592"/>
      <c r="PR21" s="1592"/>
      <c r="PS21" s="1592"/>
      <c r="PT21" s="1592"/>
      <c r="PU21" s="1592"/>
      <c r="PV21" s="1592"/>
      <c r="PW21" s="1592"/>
      <c r="PX21" s="1592"/>
      <c r="PY21" s="1592"/>
      <c r="PZ21" s="1592"/>
      <c r="QA21" s="1592"/>
      <c r="QB21" s="1592"/>
      <c r="QC21" s="1592"/>
      <c r="QD21" s="1592"/>
      <c r="QE21" s="1592"/>
      <c r="QF21" s="1592"/>
      <c r="QG21" s="1592"/>
      <c r="QH21" s="1592"/>
      <c r="QI21" s="1592"/>
      <c r="QJ21" s="1592"/>
      <c r="QK21" s="1592"/>
      <c r="QL21" s="1592"/>
      <c r="QM21" s="1592"/>
      <c r="QN21" s="1592"/>
      <c r="QO21" s="1592"/>
      <c r="QP21" s="1592"/>
      <c r="QQ21" s="1592"/>
      <c r="QR21" s="1655" t="s">
        <v>66</v>
      </c>
      <c r="QS21" s="1655"/>
      <c r="QT21" s="1656"/>
      <c r="QU21" s="545"/>
    </row>
    <row r="22" spans="5:463" ht="84.4" customHeight="1" thickTop="1" thickBot="1">
      <c r="E22" s="1514"/>
      <c r="F22" s="1514"/>
      <c r="G22" s="1514"/>
      <c r="H22" s="1514"/>
      <c r="I22" s="1514"/>
      <c r="L22" s="493"/>
      <c r="M22" s="1627" t="s">
        <v>1141</v>
      </c>
      <c r="N22" s="1627"/>
      <c r="O22" s="1627"/>
      <c r="P22" s="1627"/>
      <c r="Q22" s="1627"/>
      <c r="R22" s="1627"/>
      <c r="S22" s="1627"/>
      <c r="T22" s="1627"/>
      <c r="U22" s="1627"/>
      <c r="V22" s="1627"/>
      <c r="W22" s="1627"/>
      <c r="X22" s="1627"/>
      <c r="Y22" s="1627"/>
      <c r="Z22" s="1627"/>
      <c r="AA22" s="1627"/>
      <c r="AB22" s="1627"/>
      <c r="AC22" s="1627"/>
      <c r="AD22" s="1513" t="s">
        <v>1207</v>
      </c>
      <c r="AE22" s="1513"/>
      <c r="AF22" s="1513"/>
      <c r="AG22" s="1513"/>
      <c r="AH22" s="1513"/>
      <c r="AI22" s="1513"/>
      <c r="AJ22" s="1623">
        <f ca="1">COUNTIF(集計!Q4:Q33,"&gt;0")</f>
        <v>0</v>
      </c>
      <c r="AK22" s="1623"/>
      <c r="AL22" s="1623"/>
      <c r="AM22" s="1623"/>
      <c r="AN22" s="1623"/>
      <c r="AO22" s="1623"/>
      <c r="AP22" s="1623"/>
      <c r="AQ22" s="1623"/>
      <c r="AR22" s="1623"/>
      <c r="AS22" s="1623"/>
      <c r="AT22" s="1623"/>
      <c r="AU22" s="1623"/>
      <c r="AV22" s="1623"/>
      <c r="AW22" s="1623"/>
      <c r="AX22" s="1623"/>
      <c r="AY22" s="1623"/>
      <c r="AZ22" s="1623"/>
      <c r="BA22" s="1623"/>
      <c r="BB22" s="1623"/>
      <c r="BC22" s="1623"/>
      <c r="BD22" s="1623"/>
      <c r="BE22" s="1623"/>
      <c r="BF22" s="1623"/>
      <c r="BG22" s="1623"/>
      <c r="BH22" s="1623"/>
      <c r="BI22" s="1623"/>
      <c r="BJ22" s="1623"/>
      <c r="BK22" s="1623"/>
      <c r="BL22" s="1623"/>
      <c r="BM22" s="1623"/>
      <c r="BN22" s="1623"/>
      <c r="BO22" s="1623"/>
      <c r="BP22" s="1513" t="s">
        <v>1210</v>
      </c>
      <c r="BQ22" s="1513"/>
      <c r="BR22" s="1513"/>
      <c r="BS22" s="1513"/>
      <c r="BT22" s="1513"/>
      <c r="BU22" s="1513"/>
      <c r="BV22" s="1623">
        <f ca="1">COUNTIFS(集計!Q4:Q33,"&gt;0",集計!W4:W33,"0")</f>
        <v>0</v>
      </c>
      <c r="BW22" s="1623"/>
      <c r="BX22" s="1623"/>
      <c r="BY22" s="1623"/>
      <c r="BZ22" s="1623"/>
      <c r="CA22" s="1623"/>
      <c r="CB22" s="1623"/>
      <c r="CC22" s="1623"/>
      <c r="CD22" s="1623"/>
      <c r="CE22" s="1623"/>
      <c r="CF22" s="1623"/>
      <c r="CG22" s="1623"/>
      <c r="CH22" s="1623"/>
      <c r="CI22" s="1623"/>
      <c r="CJ22" s="1623"/>
      <c r="CK22" s="1623"/>
      <c r="CL22" s="1623"/>
      <c r="CM22" s="1623"/>
      <c r="CN22" s="1623"/>
      <c r="CO22" s="1623"/>
      <c r="CP22" s="1623"/>
      <c r="CQ22" s="1623"/>
      <c r="CR22" s="1623"/>
      <c r="CS22" s="1623"/>
      <c r="CT22" s="1623"/>
      <c r="CU22" s="1623"/>
      <c r="CV22" s="1623"/>
      <c r="CW22" s="1623"/>
      <c r="CX22" s="1623"/>
      <c r="CY22" s="1623"/>
      <c r="CZ22" s="1623"/>
      <c r="DA22" s="1623"/>
      <c r="DB22" s="1513" t="s">
        <v>1212</v>
      </c>
      <c r="DC22" s="1513"/>
      <c r="DD22" s="1513"/>
      <c r="DE22" s="1513"/>
      <c r="DF22" s="1513"/>
      <c r="DG22" s="1513"/>
      <c r="DH22" s="1662">
        <f ca="1">集計!Q36</f>
        <v>0</v>
      </c>
      <c r="DI22" s="1623"/>
      <c r="DJ22" s="1623"/>
      <c r="DK22" s="1623"/>
      <c r="DL22" s="1623"/>
      <c r="DM22" s="1623"/>
      <c r="DN22" s="1623"/>
      <c r="DO22" s="1623"/>
      <c r="DP22" s="1623"/>
      <c r="DQ22" s="1623"/>
      <c r="DR22" s="1623"/>
      <c r="DS22" s="1623"/>
      <c r="DT22" s="1623"/>
      <c r="DU22" s="1623"/>
      <c r="DV22" s="1623"/>
      <c r="DW22" s="1623"/>
      <c r="DX22" s="1623"/>
      <c r="DY22" s="1623"/>
      <c r="DZ22" s="1623"/>
      <c r="EA22" s="1623"/>
      <c r="EB22" s="1623"/>
      <c r="EC22" s="1623"/>
      <c r="ED22" s="1623"/>
      <c r="EE22" s="1623"/>
      <c r="EF22" s="1623"/>
      <c r="EG22" s="1623"/>
      <c r="EH22" s="1623"/>
      <c r="EI22" s="1623"/>
      <c r="EJ22" s="1623"/>
      <c r="EK22" s="1623"/>
      <c r="EL22" s="1623"/>
      <c r="EM22" s="1623"/>
      <c r="EN22" s="1623"/>
      <c r="EO22" s="1623"/>
      <c r="EP22" s="1623"/>
      <c r="EQ22" s="1623"/>
      <c r="ER22" s="1623"/>
      <c r="ES22" s="1623"/>
      <c r="ET22" s="1623"/>
      <c r="EU22" s="1623"/>
      <c r="EV22" s="1623"/>
      <c r="EW22" s="1623"/>
      <c r="EX22" s="1623"/>
      <c r="EY22" s="1623"/>
      <c r="EZ22" s="1623"/>
      <c r="FA22" s="1623"/>
      <c r="FB22" s="1623"/>
      <c r="FC22" s="1623"/>
      <c r="FD22" s="1623"/>
      <c r="FE22" s="1623"/>
      <c r="FF22" s="1623"/>
      <c r="FG22" s="1623"/>
      <c r="FH22" s="1623"/>
      <c r="FI22" s="1541" t="s">
        <v>1215</v>
      </c>
      <c r="FJ22" s="1542"/>
      <c r="FK22" s="1542"/>
      <c r="FL22" s="1542"/>
      <c r="FM22" s="1542"/>
      <c r="FN22" s="1543"/>
      <c r="FO22" s="1662">
        <f ca="1">集計!W36</f>
        <v>0</v>
      </c>
      <c r="FP22" s="1662"/>
      <c r="FQ22" s="1623"/>
      <c r="FR22" s="1623"/>
      <c r="FS22" s="1623"/>
      <c r="FT22" s="1623"/>
      <c r="FU22" s="1623"/>
      <c r="FV22" s="1623"/>
      <c r="FW22" s="1623"/>
      <c r="FX22" s="1623"/>
      <c r="FY22" s="1623"/>
      <c r="FZ22" s="1623"/>
      <c r="GA22" s="1623"/>
      <c r="GB22" s="1623"/>
      <c r="GC22" s="1623"/>
      <c r="GD22" s="1623"/>
      <c r="GE22" s="1623"/>
      <c r="GF22" s="1623"/>
      <c r="GG22" s="1623"/>
      <c r="GH22" s="1623"/>
      <c r="GI22" s="1623"/>
      <c r="GJ22" s="1623"/>
      <c r="GK22" s="1623"/>
      <c r="GL22" s="1623"/>
      <c r="GM22" s="1623"/>
      <c r="GN22" s="1623"/>
      <c r="GO22" s="1623"/>
      <c r="GP22" s="1623"/>
      <c r="GQ22" s="1623"/>
      <c r="GR22" s="1623"/>
      <c r="GS22" s="1623"/>
      <c r="GT22" s="1623"/>
      <c r="GU22" s="1623"/>
      <c r="GV22" s="1623"/>
      <c r="GW22" s="1623"/>
      <c r="GX22" s="1623"/>
      <c r="GY22" s="1623"/>
      <c r="GZ22" s="1623"/>
      <c r="HA22" s="1623"/>
      <c r="HB22" s="1623"/>
      <c r="HC22" s="1623"/>
      <c r="HD22" s="1623"/>
      <c r="HE22" s="1623"/>
      <c r="HF22" s="1623"/>
      <c r="HG22" s="1623"/>
      <c r="HH22" s="1623"/>
      <c r="HK22" s="544"/>
      <c r="HL22" s="544"/>
      <c r="HM22" s="544"/>
      <c r="HN22" s="544"/>
      <c r="HO22" s="544"/>
      <c r="IN22" s="1745"/>
      <c r="IO22" s="1745"/>
      <c r="IP22" s="1745"/>
      <c r="IQ22" s="1745"/>
      <c r="IR22" s="1745"/>
      <c r="IX22" s="495"/>
      <c r="IY22" s="1627" t="s">
        <v>1141</v>
      </c>
      <c r="IZ22" s="1627"/>
      <c r="JA22" s="1627"/>
      <c r="JB22" s="1627"/>
      <c r="JC22" s="1627"/>
      <c r="JD22" s="1627"/>
      <c r="JE22" s="1627"/>
      <c r="JF22" s="1627"/>
      <c r="JG22" s="1627"/>
      <c r="JH22" s="1627"/>
      <c r="JI22" s="1627"/>
      <c r="JJ22" s="1627"/>
      <c r="JK22" s="1627"/>
      <c r="JL22" s="1627"/>
      <c r="JM22" s="1627"/>
      <c r="JN22" s="1627"/>
      <c r="JO22" s="1627"/>
      <c r="JP22" s="1513"/>
      <c r="JQ22" s="1513"/>
      <c r="JR22" s="1513"/>
      <c r="JS22" s="1513"/>
      <c r="JT22" s="1513"/>
      <c r="JU22" s="1513"/>
      <c r="JV22" s="1712">
        <f ca="1">AJ22</f>
        <v>0</v>
      </c>
      <c r="JW22" s="1712"/>
      <c r="JX22" s="1712"/>
      <c r="JY22" s="1712"/>
      <c r="JZ22" s="1712"/>
      <c r="KA22" s="1712"/>
      <c r="KB22" s="1712"/>
      <c r="KC22" s="1712"/>
      <c r="KD22" s="1712"/>
      <c r="KE22" s="1712"/>
      <c r="KF22" s="1712"/>
      <c r="KG22" s="1712"/>
      <c r="KH22" s="1712"/>
      <c r="KI22" s="1712"/>
      <c r="KJ22" s="1712"/>
      <c r="KK22" s="1712"/>
      <c r="KL22" s="1712"/>
      <c r="KM22" s="1712"/>
      <c r="KN22" s="1712"/>
      <c r="KO22" s="1712"/>
      <c r="KP22" s="1712"/>
      <c r="KQ22" s="1712"/>
      <c r="KR22" s="1712"/>
      <c r="KS22" s="1712"/>
      <c r="KT22" s="1712"/>
      <c r="KU22" s="1712"/>
      <c r="KV22" s="1712"/>
      <c r="KW22" s="1712"/>
      <c r="KX22" s="1712"/>
      <c r="KY22" s="1712"/>
      <c r="KZ22" s="1712"/>
      <c r="LA22" s="1712"/>
      <c r="LB22" s="1513" t="s">
        <v>760</v>
      </c>
      <c r="LC22" s="1513"/>
      <c r="LD22" s="1513"/>
      <c r="LE22" s="1513"/>
      <c r="LF22" s="1513"/>
      <c r="LG22" s="1513"/>
      <c r="LH22" s="1712">
        <f ca="1">BV22</f>
        <v>0</v>
      </c>
      <c r="LI22" s="1712"/>
      <c r="LJ22" s="1712"/>
      <c r="LK22" s="1712"/>
      <c r="LL22" s="1712"/>
      <c r="LM22" s="1712"/>
      <c r="LN22" s="1712"/>
      <c r="LO22" s="1712"/>
      <c r="LP22" s="1712"/>
      <c r="LQ22" s="1712"/>
      <c r="LR22" s="1712"/>
      <c r="LS22" s="1712"/>
      <c r="LT22" s="1712"/>
      <c r="LU22" s="1712"/>
      <c r="LV22" s="1712"/>
      <c r="LW22" s="1712"/>
      <c r="LX22" s="1712"/>
      <c r="LY22" s="1712"/>
      <c r="LZ22" s="1712"/>
      <c r="MA22" s="1712"/>
      <c r="MB22" s="1712"/>
      <c r="MC22" s="1712"/>
      <c r="MD22" s="1712"/>
      <c r="ME22" s="1712"/>
      <c r="MF22" s="1712"/>
      <c r="MG22" s="1712"/>
      <c r="MH22" s="1712"/>
      <c r="MI22" s="1712"/>
      <c r="MJ22" s="1712"/>
      <c r="MK22" s="1712"/>
      <c r="ML22" s="1712"/>
      <c r="MM22" s="1712"/>
      <c r="MN22" s="1513" t="s">
        <v>761</v>
      </c>
      <c r="MO22" s="1513"/>
      <c r="MP22" s="1513"/>
      <c r="MQ22" s="1513"/>
      <c r="MR22" s="1513"/>
      <c r="MS22" s="1513"/>
      <c r="MT22" s="1712">
        <f ca="1">DH22</f>
        <v>0</v>
      </c>
      <c r="MU22" s="1712"/>
      <c r="MV22" s="1712"/>
      <c r="MW22" s="1712"/>
      <c r="MX22" s="1712"/>
      <c r="MY22" s="1712"/>
      <c r="MZ22" s="1712"/>
      <c r="NA22" s="1712"/>
      <c r="NB22" s="1712"/>
      <c r="NC22" s="1712"/>
      <c r="ND22" s="1712"/>
      <c r="NE22" s="1712"/>
      <c r="NF22" s="1712"/>
      <c r="NG22" s="1712"/>
      <c r="NH22" s="1712"/>
      <c r="NI22" s="1712"/>
      <c r="NJ22" s="1712"/>
      <c r="NK22" s="1712"/>
      <c r="NL22" s="1712"/>
      <c r="NM22" s="1712"/>
      <c r="NN22" s="1712"/>
      <c r="NO22" s="1712"/>
      <c r="NP22" s="1712"/>
      <c r="NQ22" s="1712"/>
      <c r="NR22" s="1712"/>
      <c r="NS22" s="1712"/>
      <c r="NT22" s="1712"/>
      <c r="NU22" s="1712"/>
      <c r="NV22" s="1712"/>
      <c r="NW22" s="1712"/>
      <c r="NX22" s="1712"/>
      <c r="NY22" s="1712"/>
      <c r="NZ22" s="1712"/>
      <c r="OA22" s="1712"/>
      <c r="OB22" s="1712"/>
      <c r="OC22" s="1712"/>
      <c r="OD22" s="1712"/>
      <c r="OE22" s="1712"/>
      <c r="OF22" s="1712"/>
      <c r="OG22" s="1712"/>
      <c r="OH22" s="1712"/>
      <c r="OI22" s="1712"/>
      <c r="OJ22" s="1712"/>
      <c r="OK22" s="1712"/>
      <c r="OL22" s="1712"/>
      <c r="OM22" s="1712"/>
      <c r="ON22" s="1712"/>
      <c r="OO22" s="1712"/>
      <c r="OP22" s="1712"/>
      <c r="OQ22" s="1712"/>
      <c r="OR22" s="1712"/>
      <c r="OS22" s="1712"/>
      <c r="OT22" s="1712"/>
      <c r="OU22" s="1541" t="s">
        <v>762</v>
      </c>
      <c r="OV22" s="1542"/>
      <c r="OW22" s="1542"/>
      <c r="OX22" s="1542"/>
      <c r="OY22" s="1542"/>
      <c r="OZ22" s="1543"/>
      <c r="PA22" s="1712">
        <f ca="1">FO22</f>
        <v>0</v>
      </c>
      <c r="PB22" s="1712"/>
      <c r="PC22" s="1712"/>
      <c r="PD22" s="1712"/>
      <c r="PE22" s="1712"/>
      <c r="PF22" s="1712"/>
      <c r="PG22" s="1712"/>
      <c r="PH22" s="1712"/>
      <c r="PI22" s="1712"/>
      <c r="PJ22" s="1712"/>
      <c r="PK22" s="1712"/>
      <c r="PL22" s="1712"/>
      <c r="PM22" s="1712"/>
      <c r="PN22" s="1712"/>
      <c r="PO22" s="1712"/>
      <c r="PP22" s="1712"/>
      <c r="PQ22" s="1712"/>
      <c r="PR22" s="1712"/>
      <c r="PS22" s="1712"/>
      <c r="PT22" s="1712"/>
      <c r="PU22" s="1712"/>
      <c r="PV22" s="1712"/>
      <c r="PW22" s="1712"/>
      <c r="PX22" s="1712"/>
      <c r="PY22" s="1712"/>
      <c r="PZ22" s="1712"/>
      <c r="QA22" s="1712"/>
      <c r="QB22" s="1712"/>
      <c r="QC22" s="1712"/>
      <c r="QD22" s="1712"/>
      <c r="QE22" s="1712"/>
      <c r="QF22" s="1712"/>
      <c r="QG22" s="1712"/>
      <c r="QH22" s="1712"/>
      <c r="QI22" s="1712"/>
      <c r="QJ22" s="1712"/>
      <c r="QK22" s="1712"/>
      <c r="QL22" s="1712"/>
      <c r="QM22" s="1712"/>
      <c r="QN22" s="1712"/>
      <c r="QO22" s="1712"/>
      <c r="QP22" s="1712"/>
      <c r="QQ22" s="1712"/>
      <c r="QR22" s="1712"/>
      <c r="QS22" s="1712"/>
      <c r="QT22" s="1712"/>
      <c r="QU22" s="545"/>
    </row>
    <row r="23" spans="5:463" ht="89.65" customHeight="1" thickTop="1" thickBot="1">
      <c r="E23" s="1514"/>
      <c r="F23" s="1514"/>
      <c r="G23" s="1514"/>
      <c r="H23" s="1514"/>
      <c r="I23" s="1514"/>
      <c r="L23" s="493"/>
      <c r="M23" s="1634" t="s">
        <v>1148</v>
      </c>
      <c r="N23" s="1634"/>
      <c r="O23" s="1634"/>
      <c r="P23" s="1634"/>
      <c r="Q23" s="1634"/>
      <c r="R23" s="1634"/>
      <c r="S23" s="1634"/>
      <c r="T23" s="1634"/>
      <c r="U23" s="1634"/>
      <c r="V23" s="1634"/>
      <c r="W23" s="1634"/>
      <c r="X23" s="1634"/>
      <c r="Y23" s="1634"/>
      <c r="Z23" s="1634"/>
      <c r="AA23" s="1634"/>
      <c r="AB23" s="1634"/>
      <c r="AC23" s="1634"/>
      <c r="AD23" s="1638"/>
      <c r="AE23" s="1638"/>
      <c r="AF23" s="1638"/>
      <c r="AG23" s="1638"/>
      <c r="AH23" s="1638"/>
      <c r="AI23" s="1638"/>
      <c r="AJ23" s="1638"/>
      <c r="AK23" s="1638"/>
      <c r="AL23" s="1638"/>
      <c r="AM23" s="1638"/>
      <c r="AN23" s="1638"/>
      <c r="AO23" s="1638"/>
      <c r="AP23" s="1638"/>
      <c r="AQ23" s="1638"/>
      <c r="AR23" s="1638"/>
      <c r="AS23" s="1638"/>
      <c r="AT23" s="1638"/>
      <c r="AU23" s="1638"/>
      <c r="AV23" s="1638"/>
      <c r="AW23" s="1638"/>
      <c r="AX23" s="1638"/>
      <c r="AY23" s="1638"/>
      <c r="AZ23" s="1638"/>
      <c r="BA23" s="1638"/>
      <c r="BB23" s="1638"/>
      <c r="BC23" s="1638"/>
      <c r="BD23" s="1638"/>
      <c r="BE23" s="1638"/>
      <c r="BF23" s="1638"/>
      <c r="BG23" s="1638"/>
      <c r="BH23" s="1638"/>
      <c r="BI23" s="1638"/>
      <c r="BJ23" s="1638"/>
      <c r="BK23" s="1638"/>
      <c r="BL23" s="1638"/>
      <c r="BM23" s="1638"/>
      <c r="BN23" s="1638"/>
      <c r="BO23" s="1638"/>
      <c r="BP23" s="1638"/>
      <c r="BQ23" s="1638"/>
      <c r="BR23" s="1638"/>
      <c r="BS23" s="1638"/>
      <c r="BT23" s="1638"/>
      <c r="BU23" s="1638"/>
      <c r="BV23" s="1638"/>
      <c r="BW23" s="1638"/>
      <c r="BX23" s="1638"/>
      <c r="BY23" s="1638"/>
      <c r="BZ23" s="1638"/>
      <c r="CA23" s="1638"/>
      <c r="CB23" s="1638"/>
      <c r="CC23" s="1638"/>
      <c r="CD23" s="1638"/>
      <c r="CE23" s="1638"/>
      <c r="CF23" s="1638"/>
      <c r="CG23" s="1638"/>
      <c r="CH23" s="1638"/>
      <c r="CI23" s="1638"/>
      <c r="CJ23" s="1638"/>
      <c r="CK23" s="1638"/>
      <c r="CL23" s="1638"/>
      <c r="CM23" s="1638"/>
      <c r="CN23" s="1638"/>
      <c r="CO23" s="1638"/>
      <c r="CP23" s="1638"/>
      <c r="CQ23" s="1638"/>
      <c r="CR23" s="1638"/>
      <c r="CS23" s="1638"/>
      <c r="CT23" s="1638"/>
      <c r="CU23" s="1638"/>
      <c r="CV23" s="1638"/>
      <c r="CW23" s="1638"/>
      <c r="CX23" s="1638"/>
      <c r="CY23" s="1638"/>
      <c r="CZ23" s="1638"/>
      <c r="DA23" s="1638"/>
      <c r="DB23" s="1513" t="s">
        <v>1213</v>
      </c>
      <c r="DC23" s="1513"/>
      <c r="DD23" s="1513"/>
      <c r="DE23" s="1513"/>
      <c r="DF23" s="1513"/>
      <c r="DG23" s="1513"/>
      <c r="DH23" s="1531">
        <v>500000</v>
      </c>
      <c r="DI23" s="1531"/>
      <c r="DJ23" s="1531"/>
      <c r="DK23" s="1531"/>
      <c r="DL23" s="1531"/>
      <c r="DM23" s="1531"/>
      <c r="DN23" s="1531"/>
      <c r="DO23" s="1531"/>
      <c r="DP23" s="1531"/>
      <c r="DQ23" s="1531"/>
      <c r="DR23" s="1531"/>
      <c r="DS23" s="1531"/>
      <c r="DT23" s="1531"/>
      <c r="DU23" s="1531"/>
      <c r="DV23" s="1531"/>
      <c r="DW23" s="1531"/>
      <c r="DX23" s="1531"/>
      <c r="DY23" s="1531"/>
      <c r="DZ23" s="1531"/>
      <c r="EA23" s="1531"/>
      <c r="EB23" s="1531"/>
      <c r="EC23" s="1531"/>
      <c r="ED23" s="1531"/>
      <c r="EE23" s="1531"/>
      <c r="EF23" s="1531"/>
      <c r="EG23" s="1531"/>
      <c r="EH23" s="1531"/>
      <c r="EI23" s="1531"/>
      <c r="EJ23" s="1531"/>
      <c r="EK23" s="1531"/>
      <c r="EL23" s="1531"/>
      <c r="EM23" s="1531"/>
      <c r="EN23" s="1531"/>
      <c r="EO23" s="1531"/>
      <c r="EP23" s="1531"/>
      <c r="EQ23" s="1531"/>
      <c r="ER23" s="1531"/>
      <c r="ES23" s="1531"/>
      <c r="ET23" s="1531"/>
      <c r="EU23" s="1531"/>
      <c r="EV23" s="1531"/>
      <c r="EW23" s="1531"/>
      <c r="EX23" s="1531"/>
      <c r="EY23" s="1531"/>
      <c r="EZ23" s="1531"/>
      <c r="FA23" s="1531"/>
      <c r="FB23" s="1531"/>
      <c r="FC23" s="1531"/>
      <c r="FD23" s="1531"/>
      <c r="FE23" s="1531"/>
      <c r="FF23" s="1531"/>
      <c r="FG23" s="1531"/>
      <c r="FH23" s="1531"/>
      <c r="FI23" s="1541" t="s">
        <v>1216</v>
      </c>
      <c r="FJ23" s="1542"/>
      <c r="FK23" s="1542"/>
      <c r="FL23" s="1542"/>
      <c r="FM23" s="1542"/>
      <c r="FN23" s="1543"/>
      <c r="FO23" s="1531">
        <v>70000</v>
      </c>
      <c r="FP23" s="1531"/>
      <c r="FQ23" s="1531"/>
      <c r="FR23" s="1531"/>
      <c r="FS23" s="1531"/>
      <c r="FT23" s="1531"/>
      <c r="FU23" s="1531"/>
      <c r="FV23" s="1531"/>
      <c r="FW23" s="1531"/>
      <c r="FX23" s="1531"/>
      <c r="FY23" s="1531"/>
      <c r="FZ23" s="1531"/>
      <c r="GA23" s="1531"/>
      <c r="GB23" s="1531"/>
      <c r="GC23" s="1531"/>
      <c r="GD23" s="1531"/>
      <c r="GE23" s="1531"/>
      <c r="GF23" s="1531"/>
      <c r="GG23" s="1531"/>
      <c r="GH23" s="1531"/>
      <c r="GI23" s="1531"/>
      <c r="GJ23" s="1531"/>
      <c r="GK23" s="1531"/>
      <c r="GL23" s="1531"/>
      <c r="GM23" s="1531"/>
      <c r="GN23" s="1531"/>
      <c r="GO23" s="1531"/>
      <c r="GP23" s="1531"/>
      <c r="GQ23" s="1531"/>
      <c r="GR23" s="1531"/>
      <c r="GS23" s="1531"/>
      <c r="GT23" s="1531"/>
      <c r="GU23" s="1531"/>
      <c r="GV23" s="1531"/>
      <c r="GW23" s="1531"/>
      <c r="GX23" s="1531"/>
      <c r="GY23" s="1531"/>
      <c r="GZ23" s="1531"/>
      <c r="HA23" s="1531"/>
      <c r="HB23" s="1531"/>
      <c r="HC23" s="1531"/>
      <c r="HD23" s="1531"/>
      <c r="HE23" s="1531"/>
      <c r="HF23" s="1531"/>
      <c r="HG23" s="1531"/>
      <c r="HH23" s="1531"/>
      <c r="HK23" s="544"/>
      <c r="HL23" s="544"/>
      <c r="HM23" s="544"/>
      <c r="HN23" s="544"/>
      <c r="HO23" s="544"/>
      <c r="IN23" s="1745"/>
      <c r="IO23" s="1745"/>
      <c r="IP23" s="1745"/>
      <c r="IQ23" s="1745"/>
      <c r="IR23" s="1745"/>
      <c r="IX23" s="495"/>
      <c r="IY23" s="1634" t="s">
        <v>1148</v>
      </c>
      <c r="IZ23" s="1634"/>
      <c r="JA23" s="1634"/>
      <c r="JB23" s="1634"/>
      <c r="JC23" s="1634"/>
      <c r="JD23" s="1634"/>
      <c r="JE23" s="1634"/>
      <c r="JF23" s="1634"/>
      <c r="JG23" s="1634"/>
      <c r="JH23" s="1634"/>
      <c r="JI23" s="1634"/>
      <c r="JJ23" s="1634"/>
      <c r="JK23" s="1634"/>
      <c r="JL23" s="1634"/>
      <c r="JM23" s="1634"/>
      <c r="JN23" s="1634"/>
      <c r="JO23" s="1634"/>
      <c r="JP23" s="1638"/>
      <c r="JQ23" s="1638"/>
      <c r="JR23" s="1638"/>
      <c r="JS23" s="1638"/>
      <c r="JT23" s="1638"/>
      <c r="JU23" s="1638"/>
      <c r="JV23" s="1638"/>
      <c r="JW23" s="1638"/>
      <c r="JX23" s="1638"/>
      <c r="JY23" s="1638"/>
      <c r="JZ23" s="1638"/>
      <c r="KA23" s="1638"/>
      <c r="KB23" s="1638"/>
      <c r="KC23" s="1638"/>
      <c r="KD23" s="1638"/>
      <c r="KE23" s="1638"/>
      <c r="KF23" s="1638"/>
      <c r="KG23" s="1638"/>
      <c r="KH23" s="1638"/>
      <c r="KI23" s="1638"/>
      <c r="KJ23" s="1638"/>
      <c r="KK23" s="1638"/>
      <c r="KL23" s="1638"/>
      <c r="KM23" s="1638"/>
      <c r="KN23" s="1638"/>
      <c r="KO23" s="1638"/>
      <c r="KP23" s="1638"/>
      <c r="KQ23" s="1638"/>
      <c r="KR23" s="1638"/>
      <c r="KS23" s="1638"/>
      <c r="KT23" s="1638"/>
      <c r="KU23" s="1638"/>
      <c r="KV23" s="1638"/>
      <c r="KW23" s="1638"/>
      <c r="KX23" s="1638"/>
      <c r="KY23" s="1638"/>
      <c r="KZ23" s="1638"/>
      <c r="LA23" s="1638"/>
      <c r="LB23" s="1638"/>
      <c r="LC23" s="1638"/>
      <c r="LD23" s="1638"/>
      <c r="LE23" s="1638"/>
      <c r="LF23" s="1638"/>
      <c r="LG23" s="1638"/>
      <c r="LH23" s="1638"/>
      <c r="LI23" s="1638"/>
      <c r="LJ23" s="1638"/>
      <c r="LK23" s="1638"/>
      <c r="LL23" s="1638"/>
      <c r="LM23" s="1638"/>
      <c r="LN23" s="1638"/>
      <c r="LO23" s="1638"/>
      <c r="LP23" s="1638"/>
      <c r="LQ23" s="1638"/>
      <c r="LR23" s="1638"/>
      <c r="LS23" s="1638"/>
      <c r="LT23" s="1638"/>
      <c r="LU23" s="1638"/>
      <c r="LV23" s="1638"/>
      <c r="LW23" s="1638"/>
      <c r="LX23" s="1638"/>
      <c r="LY23" s="1638"/>
      <c r="LZ23" s="1638"/>
      <c r="MA23" s="1638"/>
      <c r="MB23" s="1638"/>
      <c r="MC23" s="1638"/>
      <c r="MD23" s="1638"/>
      <c r="ME23" s="1638"/>
      <c r="MF23" s="1638"/>
      <c r="MG23" s="1638"/>
      <c r="MH23" s="1638"/>
      <c r="MI23" s="1638"/>
      <c r="MJ23" s="1638"/>
      <c r="MK23" s="1638"/>
      <c r="ML23" s="1638"/>
      <c r="MM23" s="1638"/>
      <c r="MN23" s="1513" t="s">
        <v>763</v>
      </c>
      <c r="MO23" s="1513"/>
      <c r="MP23" s="1513"/>
      <c r="MQ23" s="1513"/>
      <c r="MR23" s="1513"/>
      <c r="MS23" s="1513"/>
      <c r="MT23" s="1713">
        <f>DH23</f>
        <v>500000</v>
      </c>
      <c r="MU23" s="1713"/>
      <c r="MV23" s="1713"/>
      <c r="MW23" s="1713"/>
      <c r="MX23" s="1713"/>
      <c r="MY23" s="1713"/>
      <c r="MZ23" s="1713"/>
      <c r="NA23" s="1713"/>
      <c r="NB23" s="1713"/>
      <c r="NC23" s="1713"/>
      <c r="ND23" s="1713"/>
      <c r="NE23" s="1713"/>
      <c r="NF23" s="1713"/>
      <c r="NG23" s="1713"/>
      <c r="NH23" s="1713"/>
      <c r="NI23" s="1713"/>
      <c r="NJ23" s="1713"/>
      <c r="NK23" s="1713"/>
      <c r="NL23" s="1713"/>
      <c r="NM23" s="1713"/>
      <c r="NN23" s="1713"/>
      <c r="NO23" s="1713"/>
      <c r="NP23" s="1713"/>
      <c r="NQ23" s="1713"/>
      <c r="NR23" s="1713"/>
      <c r="NS23" s="1713"/>
      <c r="NT23" s="1713"/>
      <c r="NU23" s="1713"/>
      <c r="NV23" s="1713"/>
      <c r="NW23" s="1713"/>
      <c r="NX23" s="1713"/>
      <c r="NY23" s="1713"/>
      <c r="NZ23" s="1713"/>
      <c r="OA23" s="1713"/>
      <c r="OB23" s="1713"/>
      <c r="OC23" s="1713"/>
      <c r="OD23" s="1713"/>
      <c r="OE23" s="1713"/>
      <c r="OF23" s="1713"/>
      <c r="OG23" s="1713"/>
      <c r="OH23" s="1713"/>
      <c r="OI23" s="1713"/>
      <c r="OJ23" s="1713"/>
      <c r="OK23" s="1713"/>
      <c r="OL23" s="1713"/>
      <c r="OM23" s="1713"/>
      <c r="ON23" s="1713"/>
      <c r="OO23" s="1713"/>
      <c r="OP23" s="1713"/>
      <c r="OQ23" s="1713"/>
      <c r="OR23" s="1713"/>
      <c r="OS23" s="1713"/>
      <c r="OT23" s="1713"/>
      <c r="OU23" s="1541" t="s">
        <v>764</v>
      </c>
      <c r="OV23" s="1542"/>
      <c r="OW23" s="1542"/>
      <c r="OX23" s="1542"/>
      <c r="OY23" s="1542"/>
      <c r="OZ23" s="1543"/>
      <c r="PA23" s="1713">
        <f>FO23</f>
        <v>70000</v>
      </c>
      <c r="PB23" s="1713"/>
      <c r="PC23" s="1713"/>
      <c r="PD23" s="1713"/>
      <c r="PE23" s="1713"/>
      <c r="PF23" s="1713"/>
      <c r="PG23" s="1713"/>
      <c r="PH23" s="1713"/>
      <c r="PI23" s="1713"/>
      <c r="PJ23" s="1713"/>
      <c r="PK23" s="1713"/>
      <c r="PL23" s="1713"/>
      <c r="PM23" s="1713"/>
      <c r="PN23" s="1713"/>
      <c r="PO23" s="1713"/>
      <c r="PP23" s="1713"/>
      <c r="PQ23" s="1713"/>
      <c r="PR23" s="1713"/>
      <c r="PS23" s="1713"/>
      <c r="PT23" s="1713"/>
      <c r="PU23" s="1713"/>
      <c r="PV23" s="1713"/>
      <c r="PW23" s="1713"/>
      <c r="PX23" s="1713"/>
      <c r="PY23" s="1713"/>
      <c r="PZ23" s="1713"/>
      <c r="QA23" s="1713"/>
      <c r="QB23" s="1713"/>
      <c r="QC23" s="1713"/>
      <c r="QD23" s="1713"/>
      <c r="QE23" s="1713"/>
      <c r="QF23" s="1713"/>
      <c r="QG23" s="1713"/>
      <c r="QH23" s="1713"/>
      <c r="QI23" s="1713"/>
      <c r="QJ23" s="1713"/>
      <c r="QK23" s="1713"/>
      <c r="QL23" s="1713"/>
      <c r="QM23" s="1713"/>
      <c r="QN23" s="1713"/>
      <c r="QO23" s="1713"/>
      <c r="QP23" s="1713"/>
      <c r="QQ23" s="1713"/>
      <c r="QR23" s="1713"/>
      <c r="QS23" s="1713"/>
      <c r="QT23" s="1713"/>
      <c r="QU23" s="545"/>
    </row>
    <row r="24" spans="5:463" ht="87.4" customHeight="1" thickTop="1" thickBot="1">
      <c r="E24" s="1514"/>
      <c r="F24" s="1514"/>
      <c r="G24" s="1514"/>
      <c r="H24" s="1514"/>
      <c r="I24" s="1514"/>
      <c r="L24" s="493"/>
      <c r="M24" s="1627" t="s">
        <v>1149</v>
      </c>
      <c r="N24" s="1627"/>
      <c r="O24" s="1627"/>
      <c r="P24" s="1627"/>
      <c r="Q24" s="1627"/>
      <c r="R24" s="1627"/>
      <c r="S24" s="1627"/>
      <c r="T24" s="1627"/>
      <c r="U24" s="1627"/>
      <c r="V24" s="1627"/>
      <c r="W24" s="1627"/>
      <c r="X24" s="1627"/>
      <c r="Y24" s="1627"/>
      <c r="Z24" s="1627"/>
      <c r="AA24" s="1627"/>
      <c r="AB24" s="1627"/>
      <c r="AC24" s="1627"/>
      <c r="AD24" s="1513" t="s">
        <v>1208</v>
      </c>
      <c r="AE24" s="1513"/>
      <c r="AF24" s="1513"/>
      <c r="AG24" s="1513"/>
      <c r="AH24" s="1513"/>
      <c r="AI24" s="1513"/>
      <c r="AJ24" s="1661">
        <v>2</v>
      </c>
      <c r="AK24" s="1661"/>
      <c r="AL24" s="1661"/>
      <c r="AM24" s="1661"/>
      <c r="AN24" s="1661"/>
      <c r="AO24" s="1661"/>
      <c r="AP24" s="1661"/>
      <c r="AQ24" s="1661"/>
      <c r="AR24" s="1661"/>
      <c r="AS24" s="1661"/>
      <c r="AT24" s="1661"/>
      <c r="AU24" s="1661"/>
      <c r="AV24" s="1661"/>
      <c r="AW24" s="1661"/>
      <c r="AX24" s="1661"/>
      <c r="AY24" s="1661"/>
      <c r="AZ24" s="1661"/>
      <c r="BA24" s="1661"/>
      <c r="BB24" s="1661"/>
      <c r="BC24" s="1661"/>
      <c r="BD24" s="1661"/>
      <c r="BE24" s="1661"/>
      <c r="BF24" s="1661"/>
      <c r="BG24" s="1661"/>
      <c r="BH24" s="1661"/>
      <c r="BI24" s="1661"/>
      <c r="BJ24" s="1661"/>
      <c r="BK24" s="1661"/>
      <c r="BL24" s="1661"/>
      <c r="BM24" s="1661"/>
      <c r="BN24" s="1661"/>
      <c r="BO24" s="1661"/>
      <c r="BP24" s="1638"/>
      <c r="BQ24" s="1638"/>
      <c r="BR24" s="1638"/>
      <c r="BS24" s="1638"/>
      <c r="BT24" s="1638"/>
      <c r="BU24" s="1638"/>
      <c r="BV24" s="1638"/>
      <c r="BW24" s="1638"/>
      <c r="BX24" s="1638"/>
      <c r="BY24" s="1638"/>
      <c r="BZ24" s="1638"/>
      <c r="CA24" s="1638"/>
      <c r="CB24" s="1638"/>
      <c r="CC24" s="1638"/>
      <c r="CD24" s="1638"/>
      <c r="CE24" s="1638"/>
      <c r="CF24" s="1638"/>
      <c r="CG24" s="1638"/>
      <c r="CH24" s="1638"/>
      <c r="CI24" s="1638"/>
      <c r="CJ24" s="1638"/>
      <c r="CK24" s="1638"/>
      <c r="CL24" s="1638"/>
      <c r="CM24" s="1638"/>
      <c r="CN24" s="1638"/>
      <c r="CO24" s="1638"/>
      <c r="CP24" s="1638"/>
      <c r="CQ24" s="1638"/>
      <c r="CR24" s="1638"/>
      <c r="CS24" s="1638"/>
      <c r="CT24" s="1638"/>
      <c r="CU24" s="1638"/>
      <c r="CV24" s="1638"/>
      <c r="CW24" s="1638"/>
      <c r="CX24" s="1638"/>
      <c r="CY24" s="1638"/>
      <c r="CZ24" s="1638"/>
      <c r="DA24" s="1638"/>
      <c r="DB24" s="1513" t="s">
        <v>1214</v>
      </c>
      <c r="DC24" s="1513"/>
      <c r="DD24" s="1513"/>
      <c r="DE24" s="1513"/>
      <c r="DF24" s="1513"/>
      <c r="DG24" s="1513"/>
      <c r="DH24" s="1531">
        <v>300000</v>
      </c>
      <c r="DI24" s="1531"/>
      <c r="DJ24" s="1531"/>
      <c r="DK24" s="1531"/>
      <c r="DL24" s="1531"/>
      <c r="DM24" s="1531"/>
      <c r="DN24" s="1531"/>
      <c r="DO24" s="1531"/>
      <c r="DP24" s="1531"/>
      <c r="DQ24" s="1531"/>
      <c r="DR24" s="1531"/>
      <c r="DS24" s="1531"/>
      <c r="DT24" s="1531"/>
      <c r="DU24" s="1531"/>
      <c r="DV24" s="1531"/>
      <c r="DW24" s="1531"/>
      <c r="DX24" s="1531"/>
      <c r="DY24" s="1531"/>
      <c r="DZ24" s="1531"/>
      <c r="EA24" s="1531"/>
      <c r="EB24" s="1531"/>
      <c r="EC24" s="1531"/>
      <c r="ED24" s="1531"/>
      <c r="EE24" s="1531"/>
      <c r="EF24" s="1531"/>
      <c r="EG24" s="1531"/>
      <c r="EH24" s="1531"/>
      <c r="EI24" s="1531"/>
      <c r="EJ24" s="1531"/>
      <c r="EK24" s="1531"/>
      <c r="EL24" s="1531"/>
      <c r="EM24" s="1531"/>
      <c r="EN24" s="1531"/>
      <c r="EO24" s="1531"/>
      <c r="EP24" s="1531"/>
      <c r="EQ24" s="1531"/>
      <c r="ER24" s="1531"/>
      <c r="ES24" s="1531"/>
      <c r="ET24" s="1531"/>
      <c r="EU24" s="1531"/>
      <c r="EV24" s="1531"/>
      <c r="EW24" s="1531"/>
      <c r="EX24" s="1531"/>
      <c r="EY24" s="1531"/>
      <c r="EZ24" s="1531"/>
      <c r="FA24" s="1531"/>
      <c r="FB24" s="1531"/>
      <c r="FC24" s="1531"/>
      <c r="FD24" s="1531"/>
      <c r="FE24" s="1531"/>
      <c r="FF24" s="1531"/>
      <c r="FG24" s="1531"/>
      <c r="FH24" s="1531"/>
      <c r="FI24" s="1541" t="s">
        <v>1217</v>
      </c>
      <c r="FJ24" s="1542"/>
      <c r="FK24" s="1542"/>
      <c r="FL24" s="1542"/>
      <c r="FM24" s="1542"/>
      <c r="FN24" s="1543"/>
      <c r="FO24" s="1531">
        <v>50000</v>
      </c>
      <c r="FP24" s="1531"/>
      <c r="FQ24" s="1531"/>
      <c r="FR24" s="1531"/>
      <c r="FS24" s="1531"/>
      <c r="FT24" s="1531"/>
      <c r="FU24" s="1531"/>
      <c r="FV24" s="1531"/>
      <c r="FW24" s="1531"/>
      <c r="FX24" s="1531"/>
      <c r="FY24" s="1531"/>
      <c r="FZ24" s="1531"/>
      <c r="GA24" s="1531"/>
      <c r="GB24" s="1531"/>
      <c r="GC24" s="1531"/>
      <c r="GD24" s="1531"/>
      <c r="GE24" s="1531"/>
      <c r="GF24" s="1531"/>
      <c r="GG24" s="1531"/>
      <c r="GH24" s="1531"/>
      <c r="GI24" s="1531"/>
      <c r="GJ24" s="1531"/>
      <c r="GK24" s="1531"/>
      <c r="GL24" s="1531"/>
      <c r="GM24" s="1531"/>
      <c r="GN24" s="1531"/>
      <c r="GO24" s="1531"/>
      <c r="GP24" s="1531"/>
      <c r="GQ24" s="1531"/>
      <c r="GR24" s="1531"/>
      <c r="GS24" s="1531"/>
      <c r="GT24" s="1531"/>
      <c r="GU24" s="1531"/>
      <c r="GV24" s="1531"/>
      <c r="GW24" s="1531"/>
      <c r="GX24" s="1531"/>
      <c r="GY24" s="1531"/>
      <c r="GZ24" s="1531"/>
      <c r="HA24" s="1531"/>
      <c r="HB24" s="1531"/>
      <c r="HC24" s="1531"/>
      <c r="HD24" s="1531"/>
      <c r="HE24" s="1531"/>
      <c r="HF24" s="1531"/>
      <c r="HG24" s="1531"/>
      <c r="HH24" s="1531"/>
      <c r="HK24" s="544"/>
      <c r="HL24" s="544"/>
      <c r="HM24" s="544"/>
      <c r="HN24" s="544"/>
      <c r="HO24" s="544"/>
      <c r="IN24" s="1745"/>
      <c r="IO24" s="1745"/>
      <c r="IP24" s="1745"/>
      <c r="IQ24" s="1745"/>
      <c r="IR24" s="1745"/>
      <c r="IX24" s="495"/>
      <c r="IY24" s="1627" t="s">
        <v>1149</v>
      </c>
      <c r="IZ24" s="1627"/>
      <c r="JA24" s="1627"/>
      <c r="JB24" s="1627"/>
      <c r="JC24" s="1627"/>
      <c r="JD24" s="1627"/>
      <c r="JE24" s="1627"/>
      <c r="JF24" s="1627"/>
      <c r="JG24" s="1627"/>
      <c r="JH24" s="1627"/>
      <c r="JI24" s="1627"/>
      <c r="JJ24" s="1627"/>
      <c r="JK24" s="1627"/>
      <c r="JL24" s="1627"/>
      <c r="JM24" s="1627"/>
      <c r="JN24" s="1627"/>
      <c r="JO24" s="1627"/>
      <c r="JP24" s="1513"/>
      <c r="JQ24" s="1513"/>
      <c r="JR24" s="1513"/>
      <c r="JS24" s="1513"/>
      <c r="JT24" s="1513"/>
      <c r="JU24" s="1513"/>
      <c r="JV24" s="1712">
        <f>AJ24</f>
        <v>2</v>
      </c>
      <c r="JW24" s="1712"/>
      <c r="JX24" s="1712"/>
      <c r="JY24" s="1712"/>
      <c r="JZ24" s="1712"/>
      <c r="KA24" s="1712"/>
      <c r="KB24" s="1712"/>
      <c r="KC24" s="1712"/>
      <c r="KD24" s="1712"/>
      <c r="KE24" s="1712"/>
      <c r="KF24" s="1712"/>
      <c r="KG24" s="1712"/>
      <c r="KH24" s="1712"/>
      <c r="KI24" s="1712"/>
      <c r="KJ24" s="1712"/>
      <c r="KK24" s="1712"/>
      <c r="KL24" s="1712"/>
      <c r="KM24" s="1712"/>
      <c r="KN24" s="1712"/>
      <c r="KO24" s="1712"/>
      <c r="KP24" s="1712"/>
      <c r="KQ24" s="1712"/>
      <c r="KR24" s="1712"/>
      <c r="KS24" s="1712"/>
      <c r="KT24" s="1712"/>
      <c r="KU24" s="1712"/>
      <c r="KV24" s="1712"/>
      <c r="KW24" s="1712"/>
      <c r="KX24" s="1712"/>
      <c r="KY24" s="1712"/>
      <c r="KZ24" s="1712"/>
      <c r="LA24" s="1712"/>
      <c r="LB24" s="1638"/>
      <c r="LC24" s="1638"/>
      <c r="LD24" s="1638"/>
      <c r="LE24" s="1638"/>
      <c r="LF24" s="1638"/>
      <c r="LG24" s="1638"/>
      <c r="LH24" s="1638"/>
      <c r="LI24" s="1638"/>
      <c r="LJ24" s="1638"/>
      <c r="LK24" s="1638"/>
      <c r="LL24" s="1638"/>
      <c r="LM24" s="1638"/>
      <c r="LN24" s="1638"/>
      <c r="LO24" s="1638"/>
      <c r="LP24" s="1638"/>
      <c r="LQ24" s="1638"/>
      <c r="LR24" s="1638"/>
      <c r="LS24" s="1638"/>
      <c r="LT24" s="1638"/>
      <c r="LU24" s="1638"/>
      <c r="LV24" s="1638"/>
      <c r="LW24" s="1638"/>
      <c r="LX24" s="1638"/>
      <c r="LY24" s="1638"/>
      <c r="LZ24" s="1638"/>
      <c r="MA24" s="1638"/>
      <c r="MB24" s="1638"/>
      <c r="MC24" s="1638"/>
      <c r="MD24" s="1638"/>
      <c r="ME24" s="1638"/>
      <c r="MF24" s="1638"/>
      <c r="MG24" s="1638"/>
      <c r="MH24" s="1638"/>
      <c r="MI24" s="1638"/>
      <c r="MJ24" s="1638"/>
      <c r="MK24" s="1638"/>
      <c r="ML24" s="1638"/>
      <c r="MM24" s="1638"/>
      <c r="MN24" s="1513" t="s">
        <v>766</v>
      </c>
      <c r="MO24" s="1513"/>
      <c r="MP24" s="1513"/>
      <c r="MQ24" s="1513"/>
      <c r="MR24" s="1513"/>
      <c r="MS24" s="1513"/>
      <c r="MT24" s="1713">
        <f>DH24</f>
        <v>300000</v>
      </c>
      <c r="MU24" s="1713"/>
      <c r="MV24" s="1713"/>
      <c r="MW24" s="1713"/>
      <c r="MX24" s="1713"/>
      <c r="MY24" s="1713"/>
      <c r="MZ24" s="1713"/>
      <c r="NA24" s="1713"/>
      <c r="NB24" s="1713"/>
      <c r="NC24" s="1713"/>
      <c r="ND24" s="1713"/>
      <c r="NE24" s="1713"/>
      <c r="NF24" s="1713"/>
      <c r="NG24" s="1713"/>
      <c r="NH24" s="1713"/>
      <c r="NI24" s="1713"/>
      <c r="NJ24" s="1713"/>
      <c r="NK24" s="1713"/>
      <c r="NL24" s="1713"/>
      <c r="NM24" s="1713"/>
      <c r="NN24" s="1713"/>
      <c r="NO24" s="1713"/>
      <c r="NP24" s="1713"/>
      <c r="NQ24" s="1713"/>
      <c r="NR24" s="1713"/>
      <c r="NS24" s="1713"/>
      <c r="NT24" s="1713"/>
      <c r="NU24" s="1713"/>
      <c r="NV24" s="1713"/>
      <c r="NW24" s="1713"/>
      <c r="NX24" s="1713"/>
      <c r="NY24" s="1713"/>
      <c r="NZ24" s="1713"/>
      <c r="OA24" s="1713"/>
      <c r="OB24" s="1713"/>
      <c r="OC24" s="1713"/>
      <c r="OD24" s="1713"/>
      <c r="OE24" s="1713"/>
      <c r="OF24" s="1713"/>
      <c r="OG24" s="1713"/>
      <c r="OH24" s="1713"/>
      <c r="OI24" s="1713"/>
      <c r="OJ24" s="1713"/>
      <c r="OK24" s="1713"/>
      <c r="OL24" s="1713"/>
      <c r="OM24" s="1713"/>
      <c r="ON24" s="1713"/>
      <c r="OO24" s="1713"/>
      <c r="OP24" s="1713"/>
      <c r="OQ24" s="1713"/>
      <c r="OR24" s="1713"/>
      <c r="OS24" s="1713"/>
      <c r="OT24" s="1713"/>
      <c r="OU24" s="1541" t="s">
        <v>767</v>
      </c>
      <c r="OV24" s="1542"/>
      <c r="OW24" s="1542"/>
      <c r="OX24" s="1542"/>
      <c r="OY24" s="1542"/>
      <c r="OZ24" s="1543"/>
      <c r="PA24" s="1713">
        <f>FO24</f>
        <v>50000</v>
      </c>
      <c r="PB24" s="1713"/>
      <c r="PC24" s="1713"/>
      <c r="PD24" s="1713"/>
      <c r="PE24" s="1713"/>
      <c r="PF24" s="1713"/>
      <c r="PG24" s="1713"/>
      <c r="PH24" s="1713"/>
      <c r="PI24" s="1713"/>
      <c r="PJ24" s="1713"/>
      <c r="PK24" s="1713"/>
      <c r="PL24" s="1713"/>
      <c r="PM24" s="1713"/>
      <c r="PN24" s="1713"/>
      <c r="PO24" s="1713"/>
      <c r="PP24" s="1713"/>
      <c r="PQ24" s="1713"/>
      <c r="PR24" s="1713"/>
      <c r="PS24" s="1713"/>
      <c r="PT24" s="1713"/>
      <c r="PU24" s="1713"/>
      <c r="PV24" s="1713"/>
      <c r="PW24" s="1713"/>
      <c r="PX24" s="1713"/>
      <c r="PY24" s="1713"/>
      <c r="PZ24" s="1713"/>
      <c r="QA24" s="1713"/>
      <c r="QB24" s="1713"/>
      <c r="QC24" s="1713"/>
      <c r="QD24" s="1713"/>
      <c r="QE24" s="1713"/>
      <c r="QF24" s="1713"/>
      <c r="QG24" s="1713"/>
      <c r="QH24" s="1713"/>
      <c r="QI24" s="1713"/>
      <c r="QJ24" s="1713"/>
      <c r="QK24" s="1713"/>
      <c r="QL24" s="1713"/>
      <c r="QM24" s="1713"/>
      <c r="QN24" s="1713"/>
      <c r="QO24" s="1713"/>
      <c r="QP24" s="1713"/>
      <c r="QQ24" s="1713"/>
      <c r="QR24" s="1713"/>
      <c r="QS24" s="1713"/>
      <c r="QT24" s="1713"/>
      <c r="QU24" s="545"/>
    </row>
    <row r="25" spans="5:463" ht="28.5" customHeight="1" thickTop="1" thickBot="1">
      <c r="E25" s="1514"/>
      <c r="F25" s="1514"/>
      <c r="G25" s="1514"/>
      <c r="H25" s="1514"/>
      <c r="I25" s="1514"/>
      <c r="L25" s="493"/>
      <c r="M25" s="1647" t="s">
        <v>1150</v>
      </c>
      <c r="N25" s="1647"/>
      <c r="O25" s="1647"/>
      <c r="P25" s="1647"/>
      <c r="Q25" s="1647"/>
      <c r="R25" s="1647"/>
      <c r="S25" s="1647"/>
      <c r="T25" s="1647"/>
      <c r="U25" s="1647"/>
      <c r="V25" s="1647"/>
      <c r="W25" s="1647"/>
      <c r="X25" s="1647"/>
      <c r="Y25" s="1647"/>
      <c r="Z25" s="1647"/>
      <c r="AA25" s="1647"/>
      <c r="AB25" s="1647"/>
      <c r="AC25" s="1647"/>
      <c r="AD25" s="1591" t="s">
        <v>1144</v>
      </c>
      <c r="AE25" s="1592"/>
      <c r="AF25" s="1592"/>
      <c r="AG25" s="1592"/>
      <c r="AH25" s="1592"/>
      <c r="AI25" s="1592"/>
      <c r="AJ25" s="1592"/>
      <c r="AK25" s="1592"/>
      <c r="AL25" s="1592"/>
      <c r="AM25" s="1592"/>
      <c r="AN25" s="1592"/>
      <c r="AO25" s="1592"/>
      <c r="AP25" s="1592"/>
      <c r="AQ25" s="1592"/>
      <c r="AR25" s="1592"/>
      <c r="AS25" s="1592"/>
      <c r="AT25" s="1592"/>
      <c r="AU25" s="1592"/>
      <c r="AV25" s="1592"/>
      <c r="AW25" s="1592"/>
      <c r="AX25" s="1592"/>
      <c r="AY25" s="1592"/>
      <c r="AZ25" s="1592"/>
      <c r="BA25" s="1592"/>
      <c r="BB25" s="1592"/>
      <c r="BC25" s="1592"/>
      <c r="BD25" s="1592"/>
      <c r="BE25" s="1592"/>
      <c r="BF25" s="1592"/>
      <c r="BG25" s="1592"/>
      <c r="BH25" s="1592"/>
      <c r="BI25" s="1592"/>
      <c r="BJ25" s="1592"/>
      <c r="BK25" s="1592"/>
      <c r="BL25" s="1592"/>
      <c r="BM25" s="1650" t="s">
        <v>1142</v>
      </c>
      <c r="BN25" s="1650"/>
      <c r="BO25" s="1651"/>
      <c r="BP25" s="1591" t="s">
        <v>1151</v>
      </c>
      <c r="BQ25" s="1592"/>
      <c r="BR25" s="1592"/>
      <c r="BS25" s="1592"/>
      <c r="BT25" s="1592"/>
      <c r="BU25" s="1592"/>
      <c r="BV25" s="1592"/>
      <c r="BW25" s="1592"/>
      <c r="BX25" s="1592"/>
      <c r="BY25" s="1592"/>
      <c r="BZ25" s="1592"/>
      <c r="CA25" s="1592"/>
      <c r="CB25" s="1592"/>
      <c r="CC25" s="1592"/>
      <c r="CD25" s="1592"/>
      <c r="CE25" s="1592"/>
      <c r="CF25" s="1592"/>
      <c r="CG25" s="1592"/>
      <c r="CH25" s="1592"/>
      <c r="CI25" s="1592"/>
      <c r="CJ25" s="1592"/>
      <c r="CK25" s="1592"/>
      <c r="CL25" s="1592"/>
      <c r="CM25" s="1592"/>
      <c r="CN25" s="1592"/>
      <c r="CO25" s="1592"/>
      <c r="CP25" s="1592"/>
      <c r="CQ25" s="1592"/>
      <c r="CR25" s="1592"/>
      <c r="CS25" s="1592"/>
      <c r="CT25" s="1592"/>
      <c r="CU25" s="1592"/>
      <c r="CV25" s="1592"/>
      <c r="CW25" s="1592"/>
      <c r="CX25" s="1592"/>
      <c r="CY25" s="1592"/>
      <c r="CZ25" s="1592"/>
      <c r="DA25" s="1592"/>
      <c r="DB25" s="1592"/>
      <c r="DC25" s="1592"/>
      <c r="DD25" s="1592"/>
      <c r="DE25" s="1592"/>
      <c r="DF25" s="1592"/>
      <c r="DG25" s="1592"/>
      <c r="DH25" s="1592" t="s">
        <v>1145</v>
      </c>
      <c r="DI25" s="1592"/>
      <c r="DJ25" s="1592"/>
      <c r="DK25" s="1648"/>
      <c r="DL25" s="1577" t="s">
        <v>1159</v>
      </c>
      <c r="DM25" s="1577"/>
      <c r="DN25" s="1577"/>
      <c r="DO25" s="1577"/>
      <c r="DP25" s="1577"/>
      <c r="DQ25" s="1577"/>
      <c r="DR25" s="1577"/>
      <c r="DS25" s="1577"/>
      <c r="DT25" s="1577"/>
      <c r="DU25" s="1577"/>
      <c r="DV25" s="1577"/>
      <c r="DW25" s="1577"/>
      <c r="DX25" s="1577"/>
      <c r="DY25" s="1577"/>
      <c r="DZ25" s="1577"/>
      <c r="EA25" s="1577"/>
      <c r="EB25" s="1577"/>
      <c r="EC25" s="1577"/>
      <c r="ED25" s="1577"/>
      <c r="EE25" s="1577"/>
      <c r="EF25" s="1577"/>
      <c r="EG25" s="1577"/>
      <c r="EH25" s="1577"/>
      <c r="EI25" s="1577"/>
      <c r="EJ25" s="1577"/>
      <c r="EK25" s="1577"/>
      <c r="EL25" s="1577"/>
      <c r="EM25" s="1577"/>
      <c r="EN25" s="1577"/>
      <c r="EO25" s="1577"/>
      <c r="EP25" s="1577"/>
      <c r="EQ25" s="1577"/>
      <c r="ER25" s="1577"/>
      <c r="ES25" s="1577"/>
      <c r="ET25" s="1577"/>
      <c r="EU25" s="1577"/>
      <c r="EV25" s="1577"/>
      <c r="EW25" s="1577"/>
      <c r="EX25" s="1577"/>
      <c r="EY25" s="1577"/>
      <c r="EZ25" s="1577"/>
      <c r="FA25" s="1577"/>
      <c r="FB25" s="1577"/>
      <c r="FC25" s="1577"/>
      <c r="FD25" s="1577"/>
      <c r="FE25" s="1577"/>
      <c r="FF25" s="1577"/>
      <c r="FG25" s="1577"/>
      <c r="FH25" s="1577"/>
      <c r="FI25" s="1577"/>
      <c r="FJ25" s="1577"/>
      <c r="FK25" s="1577"/>
      <c r="FL25" s="1577"/>
      <c r="FM25" s="1577"/>
      <c r="FN25" s="1577"/>
      <c r="FO25" s="1577"/>
      <c r="FP25" s="1577"/>
      <c r="FQ25" s="1577"/>
      <c r="FR25" s="1577"/>
      <c r="FS25" s="1577"/>
      <c r="FT25" s="1577"/>
      <c r="FU25" s="1577"/>
      <c r="FV25" s="1577"/>
      <c r="FW25" s="1577"/>
      <c r="FX25" s="1577"/>
      <c r="FY25" s="1577"/>
      <c r="FZ25" s="1577"/>
      <c r="GA25" s="1577"/>
      <c r="GB25" s="1577"/>
      <c r="GC25" s="1577"/>
      <c r="GD25" s="1577"/>
      <c r="GE25" s="1577"/>
      <c r="GF25" s="1577"/>
      <c r="GG25" s="1577"/>
      <c r="GH25" s="1577"/>
      <c r="GI25" s="1577"/>
      <c r="GJ25" s="1577"/>
      <c r="GK25" s="1577"/>
      <c r="GL25" s="1577"/>
      <c r="GM25" s="1577"/>
      <c r="GN25" s="1577"/>
      <c r="GO25" s="1577"/>
      <c r="GP25" s="1577"/>
      <c r="GQ25" s="1577"/>
      <c r="GR25" s="1577"/>
      <c r="GS25" s="1577"/>
      <c r="GT25" s="1577"/>
      <c r="GU25" s="1577"/>
      <c r="GV25" s="1577"/>
      <c r="GW25" s="1577"/>
      <c r="GX25" s="1577"/>
      <c r="GY25" s="1577"/>
      <c r="GZ25" s="1577"/>
      <c r="HA25" s="1577"/>
      <c r="HB25" s="1577"/>
      <c r="HC25" s="1577"/>
      <c r="HD25" s="1577"/>
      <c r="HE25" s="1577"/>
      <c r="HF25" s="1577"/>
      <c r="HG25" s="1577"/>
      <c r="HH25" s="1577"/>
      <c r="HK25" s="544"/>
      <c r="HL25" s="544"/>
      <c r="HM25" s="544"/>
      <c r="HN25" s="544"/>
      <c r="HO25" s="544"/>
      <c r="IN25" s="1745"/>
      <c r="IO25" s="1745"/>
      <c r="IP25" s="1745"/>
      <c r="IQ25" s="1745"/>
      <c r="IR25" s="1745"/>
      <c r="IX25" s="495"/>
      <c r="IY25" s="1647" t="s">
        <v>1150</v>
      </c>
      <c r="IZ25" s="1647"/>
      <c r="JA25" s="1647"/>
      <c r="JB25" s="1647"/>
      <c r="JC25" s="1647"/>
      <c r="JD25" s="1647"/>
      <c r="JE25" s="1647"/>
      <c r="JF25" s="1647"/>
      <c r="JG25" s="1647"/>
      <c r="JH25" s="1647"/>
      <c r="JI25" s="1647"/>
      <c r="JJ25" s="1647"/>
      <c r="JK25" s="1647"/>
      <c r="JL25" s="1647"/>
      <c r="JM25" s="1647"/>
      <c r="JN25" s="1647"/>
      <c r="JO25" s="1647"/>
      <c r="JP25" s="1591" t="s">
        <v>1144</v>
      </c>
      <c r="JQ25" s="1592"/>
      <c r="JR25" s="1592"/>
      <c r="JS25" s="1592"/>
      <c r="JT25" s="1592"/>
      <c r="JU25" s="1592"/>
      <c r="JV25" s="1592"/>
      <c r="JW25" s="1592"/>
      <c r="JX25" s="1592"/>
      <c r="JY25" s="1592"/>
      <c r="JZ25" s="1592"/>
      <c r="KA25" s="1592"/>
      <c r="KB25" s="1592"/>
      <c r="KC25" s="1592"/>
      <c r="KD25" s="1592"/>
      <c r="KE25" s="1592"/>
      <c r="KF25" s="1592"/>
      <c r="KG25" s="1592"/>
      <c r="KH25" s="1592"/>
      <c r="KI25" s="1592"/>
      <c r="KJ25" s="1592"/>
      <c r="KK25" s="1592"/>
      <c r="KL25" s="1592"/>
      <c r="KM25" s="1592"/>
      <c r="KN25" s="1592"/>
      <c r="KO25" s="1592"/>
      <c r="KP25" s="1592"/>
      <c r="KQ25" s="1592"/>
      <c r="KR25" s="1592"/>
      <c r="KS25" s="1592"/>
      <c r="KT25" s="1592"/>
      <c r="KU25" s="1592"/>
      <c r="KV25" s="1592"/>
      <c r="KW25" s="1592"/>
      <c r="KX25" s="1592"/>
      <c r="KY25" s="1650" t="s">
        <v>68</v>
      </c>
      <c r="KZ25" s="1650"/>
      <c r="LA25" s="1651"/>
      <c r="LB25" s="1591" t="s">
        <v>1151</v>
      </c>
      <c r="LC25" s="1592"/>
      <c r="LD25" s="1592"/>
      <c r="LE25" s="1592"/>
      <c r="LF25" s="1592"/>
      <c r="LG25" s="1592"/>
      <c r="LH25" s="1592"/>
      <c r="LI25" s="1592"/>
      <c r="LJ25" s="1592"/>
      <c r="LK25" s="1592"/>
      <c r="LL25" s="1592"/>
      <c r="LM25" s="1592"/>
      <c r="LN25" s="1592"/>
      <c r="LO25" s="1592"/>
      <c r="LP25" s="1592"/>
      <c r="LQ25" s="1592"/>
      <c r="LR25" s="1592"/>
      <c r="LS25" s="1592"/>
      <c r="LT25" s="1592"/>
      <c r="LU25" s="1592"/>
      <c r="LV25" s="1592"/>
      <c r="LW25" s="1592"/>
      <c r="LX25" s="1592"/>
      <c r="LY25" s="1592"/>
      <c r="LZ25" s="1592"/>
      <c r="MA25" s="1592"/>
      <c r="MB25" s="1592"/>
      <c r="MC25" s="1592"/>
      <c r="MD25" s="1592"/>
      <c r="ME25" s="1592"/>
      <c r="MF25" s="1592"/>
      <c r="MG25" s="1592"/>
      <c r="MH25" s="1592"/>
      <c r="MI25" s="1592"/>
      <c r="MJ25" s="1592"/>
      <c r="MK25" s="1592"/>
      <c r="ML25" s="1592"/>
      <c r="MM25" s="1592"/>
      <c r="MN25" s="1592"/>
      <c r="MO25" s="1592"/>
      <c r="MP25" s="1592"/>
      <c r="MQ25" s="1592"/>
      <c r="MR25" s="1592"/>
      <c r="MS25" s="1592"/>
      <c r="MT25" s="1592" t="s">
        <v>66</v>
      </c>
      <c r="MU25" s="1592"/>
      <c r="MV25" s="1592"/>
      <c r="MW25" s="1648"/>
      <c r="MX25" s="1577" t="s">
        <v>355</v>
      </c>
      <c r="MY25" s="1577"/>
      <c r="MZ25" s="1577"/>
      <c r="NA25" s="1577"/>
      <c r="NB25" s="1577"/>
      <c r="NC25" s="1577"/>
      <c r="ND25" s="1577"/>
      <c r="NE25" s="1577"/>
      <c r="NF25" s="1577"/>
      <c r="NG25" s="1577"/>
      <c r="NH25" s="1577"/>
      <c r="NI25" s="1577"/>
      <c r="NJ25" s="1577"/>
      <c r="NK25" s="1577"/>
      <c r="NL25" s="1577"/>
      <c r="NM25" s="1577"/>
      <c r="NN25" s="1577"/>
      <c r="NO25" s="1577"/>
      <c r="NP25" s="1577"/>
      <c r="NQ25" s="1577"/>
      <c r="NR25" s="1577"/>
      <c r="NS25" s="1577"/>
      <c r="NT25" s="1577"/>
      <c r="NU25" s="1577"/>
      <c r="NV25" s="1577"/>
      <c r="NW25" s="1577"/>
      <c r="NX25" s="1577"/>
      <c r="NY25" s="1577"/>
      <c r="NZ25" s="1577"/>
      <c r="OA25" s="1577"/>
      <c r="OB25" s="1577"/>
      <c r="OC25" s="1577"/>
      <c r="OD25" s="1577"/>
      <c r="OE25" s="1577"/>
      <c r="OF25" s="1577"/>
      <c r="OG25" s="1577"/>
      <c r="OH25" s="1577"/>
      <c r="OI25" s="1577"/>
      <c r="OJ25" s="1577"/>
      <c r="OK25" s="1577"/>
      <c r="OL25" s="1577"/>
      <c r="OM25" s="1577"/>
      <c r="ON25" s="1577"/>
      <c r="OO25" s="1577"/>
      <c r="OP25" s="1577"/>
      <c r="OQ25" s="1577"/>
      <c r="OR25" s="1577"/>
      <c r="OS25" s="1577"/>
      <c r="OT25" s="1577"/>
      <c r="OU25" s="1577"/>
      <c r="OV25" s="1577"/>
      <c r="OW25" s="1577"/>
      <c r="OX25" s="1577"/>
      <c r="OY25" s="1577"/>
      <c r="OZ25" s="1577"/>
      <c r="PA25" s="1577"/>
      <c r="PB25" s="1577"/>
      <c r="PC25" s="1577"/>
      <c r="PD25" s="1577"/>
      <c r="PE25" s="1577"/>
      <c r="PF25" s="1577"/>
      <c r="PG25" s="1577"/>
      <c r="PH25" s="1577"/>
      <c r="PI25" s="1577"/>
      <c r="PJ25" s="1577"/>
      <c r="PK25" s="1577"/>
      <c r="PL25" s="1577"/>
      <c r="PM25" s="1577"/>
      <c r="PN25" s="1577"/>
      <c r="PO25" s="1577"/>
      <c r="PP25" s="1577"/>
      <c r="PQ25" s="1577"/>
      <c r="PR25" s="1577"/>
      <c r="PS25" s="1577"/>
      <c r="PT25" s="1577"/>
      <c r="PU25" s="1577"/>
      <c r="PV25" s="1577"/>
      <c r="PW25" s="1577"/>
      <c r="PX25" s="1577"/>
      <c r="PY25" s="1577"/>
      <c r="PZ25" s="1577"/>
      <c r="QA25" s="1577"/>
      <c r="QB25" s="1577"/>
      <c r="QC25" s="1577"/>
      <c r="QD25" s="1577"/>
      <c r="QE25" s="1577"/>
      <c r="QF25" s="1577"/>
      <c r="QG25" s="1577"/>
      <c r="QH25" s="1577"/>
      <c r="QI25" s="1577"/>
      <c r="QJ25" s="1577"/>
      <c r="QK25" s="1577"/>
      <c r="QL25" s="1577"/>
      <c r="QM25" s="1577"/>
      <c r="QN25" s="1577"/>
      <c r="QO25" s="1577"/>
      <c r="QP25" s="1577"/>
      <c r="QQ25" s="1577"/>
      <c r="QR25" s="1577"/>
      <c r="QS25" s="1577"/>
      <c r="QT25" s="1577"/>
      <c r="QU25" s="545"/>
    </row>
    <row r="26" spans="5:463" ht="86.65" customHeight="1" thickTop="1" thickBot="1">
      <c r="E26" s="1514"/>
      <c r="F26" s="1514"/>
      <c r="G26" s="1514"/>
      <c r="H26" s="1514"/>
      <c r="I26" s="1514"/>
      <c r="L26" s="493"/>
      <c r="M26" s="1647"/>
      <c r="N26" s="1647"/>
      <c r="O26" s="1647"/>
      <c r="P26" s="1647"/>
      <c r="Q26" s="1647"/>
      <c r="R26" s="1647"/>
      <c r="S26" s="1647"/>
      <c r="T26" s="1647"/>
      <c r="U26" s="1647"/>
      <c r="V26" s="1647"/>
      <c r="W26" s="1647"/>
      <c r="X26" s="1647"/>
      <c r="Y26" s="1647"/>
      <c r="Z26" s="1647"/>
      <c r="AA26" s="1647"/>
      <c r="AB26" s="1647"/>
      <c r="AC26" s="1647"/>
      <c r="AD26" s="1513" t="s">
        <v>1209</v>
      </c>
      <c r="AE26" s="1513"/>
      <c r="AF26" s="1513"/>
      <c r="AG26" s="1513"/>
      <c r="AH26" s="1513"/>
      <c r="AI26" s="1513"/>
      <c r="AJ26" s="1649"/>
      <c r="AK26" s="1649"/>
      <c r="AL26" s="1649"/>
      <c r="AM26" s="1649"/>
      <c r="AN26" s="1649"/>
      <c r="AO26" s="1649"/>
      <c r="AP26" s="1649"/>
      <c r="AQ26" s="1649"/>
      <c r="AR26" s="1649"/>
      <c r="AS26" s="1649"/>
      <c r="AT26" s="1649"/>
      <c r="AU26" s="1649"/>
      <c r="AV26" s="1649"/>
      <c r="AW26" s="1649"/>
      <c r="AX26" s="1649"/>
      <c r="AY26" s="1649"/>
      <c r="AZ26" s="1649"/>
      <c r="BA26" s="1649"/>
      <c r="BB26" s="1649"/>
      <c r="BC26" s="1649"/>
      <c r="BD26" s="1649"/>
      <c r="BE26" s="1649"/>
      <c r="BF26" s="1649"/>
      <c r="BG26" s="1649"/>
      <c r="BH26" s="1649"/>
      <c r="BI26" s="1649"/>
      <c r="BJ26" s="1649"/>
      <c r="BK26" s="1649"/>
      <c r="BL26" s="1649"/>
      <c r="BM26" s="1649"/>
      <c r="BN26" s="1649"/>
      <c r="BO26" s="1649"/>
      <c r="BP26" s="1513" t="s">
        <v>1211</v>
      </c>
      <c r="BQ26" s="1513"/>
      <c r="BR26" s="1513"/>
      <c r="BS26" s="1513"/>
      <c r="BT26" s="1513"/>
      <c r="BU26" s="1513"/>
      <c r="BV26" s="1649">
        <v>50000</v>
      </c>
      <c r="BW26" s="1649"/>
      <c r="BX26" s="1649"/>
      <c r="BY26" s="1649"/>
      <c r="BZ26" s="1649"/>
      <c r="CA26" s="1649"/>
      <c r="CB26" s="1649"/>
      <c r="CC26" s="1649"/>
      <c r="CD26" s="1649"/>
      <c r="CE26" s="1649"/>
      <c r="CF26" s="1649"/>
      <c r="CG26" s="1649"/>
      <c r="CH26" s="1649"/>
      <c r="CI26" s="1649"/>
      <c r="CJ26" s="1649"/>
      <c r="CK26" s="1649"/>
      <c r="CL26" s="1649"/>
      <c r="CM26" s="1649"/>
      <c r="CN26" s="1649"/>
      <c r="CO26" s="1649"/>
      <c r="CP26" s="1649"/>
      <c r="CQ26" s="1649"/>
      <c r="CR26" s="1649"/>
      <c r="CS26" s="1649"/>
      <c r="CT26" s="1649"/>
      <c r="CU26" s="1649"/>
      <c r="CV26" s="1649"/>
      <c r="CW26" s="1649"/>
      <c r="CX26" s="1649"/>
      <c r="CY26" s="1649"/>
      <c r="CZ26" s="1649"/>
      <c r="DA26" s="1649"/>
      <c r="DB26" s="1649"/>
      <c r="DC26" s="1649"/>
      <c r="DD26" s="1649"/>
      <c r="DE26" s="1649"/>
      <c r="DF26" s="1649"/>
      <c r="DG26" s="1649"/>
      <c r="DH26" s="1649"/>
      <c r="DI26" s="1649"/>
      <c r="DJ26" s="1649"/>
      <c r="DK26" s="1649"/>
      <c r="DL26" s="1513" t="s">
        <v>1218</v>
      </c>
      <c r="DM26" s="1513"/>
      <c r="DN26" s="1513"/>
      <c r="DO26" s="1513"/>
      <c r="DP26" s="1513"/>
      <c r="DQ26" s="1513"/>
      <c r="DR26" s="1513"/>
      <c r="DS26" s="1530" t="s">
        <v>1329</v>
      </c>
      <c r="DT26" s="1530"/>
      <c r="DU26" s="1530"/>
      <c r="DV26" s="1530"/>
      <c r="DW26" s="1530"/>
      <c r="DX26" s="1530"/>
      <c r="DY26" s="1530"/>
      <c r="DZ26" s="1530"/>
      <c r="EA26" s="1530"/>
      <c r="EB26" s="1530"/>
      <c r="EC26" s="1530"/>
      <c r="ED26" s="1530"/>
      <c r="EE26" s="1530"/>
      <c r="EF26" s="1530"/>
      <c r="EG26" s="1530"/>
      <c r="EH26" s="1530"/>
      <c r="EI26" s="1530"/>
      <c r="EJ26" s="1530"/>
      <c r="EK26" s="1530"/>
      <c r="EL26" s="1530"/>
      <c r="EM26" s="1530"/>
      <c r="EN26" s="1530"/>
      <c r="EO26" s="1530"/>
      <c r="EP26" s="1530"/>
      <c r="EQ26" s="1530"/>
      <c r="ER26" s="1530"/>
      <c r="ES26" s="1530"/>
      <c r="ET26" s="1530"/>
      <c r="EU26" s="1530"/>
      <c r="EV26" s="1530"/>
      <c r="EW26" s="1530"/>
      <c r="EX26" s="1530"/>
      <c r="EY26" s="1530"/>
      <c r="EZ26" s="1530"/>
      <c r="FA26" s="1530"/>
      <c r="FB26" s="1530"/>
      <c r="FC26" s="1530"/>
      <c r="FD26" s="1530"/>
      <c r="FE26" s="1530"/>
      <c r="FF26" s="1530"/>
      <c r="FG26" s="1530"/>
      <c r="FH26" s="1530"/>
      <c r="FI26" s="1530"/>
      <c r="FJ26" s="1530"/>
      <c r="FK26" s="1530"/>
      <c r="FL26" s="1530"/>
      <c r="FM26" s="1530"/>
      <c r="FN26" s="1530"/>
      <c r="FO26" s="1530"/>
      <c r="FP26" s="1530"/>
      <c r="FQ26" s="1530"/>
      <c r="FR26" s="1530"/>
      <c r="FS26" s="1530"/>
      <c r="FT26" s="1530"/>
      <c r="FU26" s="1530"/>
      <c r="FV26" s="1530"/>
      <c r="FW26" s="1530"/>
      <c r="FX26" s="1530"/>
      <c r="FY26" s="1530"/>
      <c r="FZ26" s="1530"/>
      <c r="GA26" s="1530"/>
      <c r="GB26" s="1530"/>
      <c r="GC26" s="1530"/>
      <c r="GD26" s="1530"/>
      <c r="GE26" s="1530"/>
      <c r="GF26" s="1530"/>
      <c r="GG26" s="1530"/>
      <c r="GH26" s="1530"/>
      <c r="GI26" s="1530"/>
      <c r="GJ26" s="1530"/>
      <c r="GK26" s="1530"/>
      <c r="GL26" s="1530"/>
      <c r="GM26" s="1530"/>
      <c r="GN26" s="1530"/>
      <c r="GO26" s="1530"/>
      <c r="GP26" s="1530"/>
      <c r="GQ26" s="1530"/>
      <c r="GR26" s="1530"/>
      <c r="GS26" s="1530"/>
      <c r="GT26" s="1530"/>
      <c r="GU26" s="1530"/>
      <c r="GV26" s="1530"/>
      <c r="GW26" s="1530"/>
      <c r="GX26" s="1530"/>
      <c r="GY26" s="1530"/>
      <c r="GZ26" s="1530"/>
      <c r="HA26" s="1530"/>
      <c r="HB26" s="1530"/>
      <c r="HC26" s="1530"/>
      <c r="HD26" s="1530"/>
      <c r="HE26" s="1530"/>
      <c r="HF26" s="1530"/>
      <c r="HG26" s="1530"/>
      <c r="HH26" s="1530"/>
      <c r="HK26" s="544"/>
      <c r="HL26" s="544"/>
      <c r="HM26" s="544"/>
      <c r="HN26" s="544"/>
      <c r="HO26" s="544"/>
      <c r="IN26" s="1745"/>
      <c r="IO26" s="1745"/>
      <c r="IP26" s="1745"/>
      <c r="IQ26" s="1745"/>
      <c r="IR26" s="1745"/>
      <c r="IX26" s="495"/>
      <c r="IY26" s="1647"/>
      <c r="IZ26" s="1647"/>
      <c r="JA26" s="1647"/>
      <c r="JB26" s="1647"/>
      <c r="JC26" s="1647"/>
      <c r="JD26" s="1647"/>
      <c r="JE26" s="1647"/>
      <c r="JF26" s="1647"/>
      <c r="JG26" s="1647"/>
      <c r="JH26" s="1647"/>
      <c r="JI26" s="1647"/>
      <c r="JJ26" s="1647"/>
      <c r="JK26" s="1647"/>
      <c r="JL26" s="1647"/>
      <c r="JM26" s="1647"/>
      <c r="JN26" s="1647"/>
      <c r="JO26" s="1647"/>
      <c r="JP26" s="1513" t="s">
        <v>768</v>
      </c>
      <c r="JQ26" s="1513"/>
      <c r="JR26" s="1513"/>
      <c r="JS26" s="1513"/>
      <c r="JT26" s="1513"/>
      <c r="JU26" s="1513"/>
      <c r="JV26" s="1714">
        <f>AJ26</f>
        <v>0</v>
      </c>
      <c r="JW26" s="1714"/>
      <c r="JX26" s="1714"/>
      <c r="JY26" s="1714"/>
      <c r="JZ26" s="1714"/>
      <c r="KA26" s="1714"/>
      <c r="KB26" s="1714"/>
      <c r="KC26" s="1714"/>
      <c r="KD26" s="1714"/>
      <c r="KE26" s="1714"/>
      <c r="KF26" s="1714"/>
      <c r="KG26" s="1714"/>
      <c r="KH26" s="1714"/>
      <c r="KI26" s="1714"/>
      <c r="KJ26" s="1714"/>
      <c r="KK26" s="1714"/>
      <c r="KL26" s="1714"/>
      <c r="KM26" s="1714"/>
      <c r="KN26" s="1714"/>
      <c r="KO26" s="1714"/>
      <c r="KP26" s="1714"/>
      <c r="KQ26" s="1714"/>
      <c r="KR26" s="1714"/>
      <c r="KS26" s="1714"/>
      <c r="KT26" s="1714"/>
      <c r="KU26" s="1714"/>
      <c r="KV26" s="1714"/>
      <c r="KW26" s="1714"/>
      <c r="KX26" s="1714"/>
      <c r="KY26" s="1714"/>
      <c r="KZ26" s="1714"/>
      <c r="LA26" s="1714"/>
      <c r="LB26" s="1513" t="s">
        <v>769</v>
      </c>
      <c r="LC26" s="1513"/>
      <c r="LD26" s="1513"/>
      <c r="LE26" s="1513"/>
      <c r="LF26" s="1513"/>
      <c r="LG26" s="1513"/>
      <c r="LH26" s="1714">
        <f>BV26</f>
        <v>50000</v>
      </c>
      <c r="LI26" s="1714"/>
      <c r="LJ26" s="1714"/>
      <c r="LK26" s="1714"/>
      <c r="LL26" s="1714"/>
      <c r="LM26" s="1714"/>
      <c r="LN26" s="1714"/>
      <c r="LO26" s="1714"/>
      <c r="LP26" s="1714"/>
      <c r="LQ26" s="1714"/>
      <c r="LR26" s="1714"/>
      <c r="LS26" s="1714"/>
      <c r="LT26" s="1714"/>
      <c r="LU26" s="1714"/>
      <c r="LV26" s="1714"/>
      <c r="LW26" s="1714"/>
      <c r="LX26" s="1714"/>
      <c r="LY26" s="1714"/>
      <c r="LZ26" s="1714"/>
      <c r="MA26" s="1714"/>
      <c r="MB26" s="1714"/>
      <c r="MC26" s="1714"/>
      <c r="MD26" s="1714"/>
      <c r="ME26" s="1714"/>
      <c r="MF26" s="1714"/>
      <c r="MG26" s="1714"/>
      <c r="MH26" s="1714"/>
      <c r="MI26" s="1714"/>
      <c r="MJ26" s="1714"/>
      <c r="MK26" s="1714"/>
      <c r="ML26" s="1714"/>
      <c r="MM26" s="1714"/>
      <c r="MN26" s="1714"/>
      <c r="MO26" s="1714"/>
      <c r="MP26" s="1714"/>
      <c r="MQ26" s="1714"/>
      <c r="MR26" s="1714"/>
      <c r="MS26" s="1714"/>
      <c r="MT26" s="1714"/>
      <c r="MU26" s="1714"/>
      <c r="MV26" s="1714"/>
      <c r="MW26" s="1714"/>
      <c r="MX26" s="1513" t="s">
        <v>728</v>
      </c>
      <c r="MY26" s="1513"/>
      <c r="MZ26" s="1513"/>
      <c r="NA26" s="1513"/>
      <c r="NB26" s="1513"/>
      <c r="NC26" s="1513"/>
      <c r="ND26" s="1513"/>
      <c r="NE26" s="1715" t="str">
        <f>DS26</f>
        <v>qqqqqqqqqqqqqqqqqqqqqqqqqqqqqqqqqqqqqqqqqqqqqqqqqqqqqqqqqqqqqqqqqqqqqqqqqqqqqqqqqqqqqqqqqqqqqqqqqqqqqqqqqqqqqqqqqqqqqqq</v>
      </c>
      <c r="NF26" s="1715"/>
      <c r="NG26" s="1715"/>
      <c r="NH26" s="1715"/>
      <c r="NI26" s="1715"/>
      <c r="NJ26" s="1715"/>
      <c r="NK26" s="1715"/>
      <c r="NL26" s="1715"/>
      <c r="NM26" s="1715"/>
      <c r="NN26" s="1715"/>
      <c r="NO26" s="1715"/>
      <c r="NP26" s="1715"/>
      <c r="NQ26" s="1715"/>
      <c r="NR26" s="1715"/>
      <c r="NS26" s="1715"/>
      <c r="NT26" s="1715"/>
      <c r="NU26" s="1715"/>
      <c r="NV26" s="1715"/>
      <c r="NW26" s="1715"/>
      <c r="NX26" s="1715"/>
      <c r="NY26" s="1715"/>
      <c r="NZ26" s="1715"/>
      <c r="OA26" s="1715"/>
      <c r="OB26" s="1715"/>
      <c r="OC26" s="1715"/>
      <c r="OD26" s="1715"/>
      <c r="OE26" s="1715"/>
      <c r="OF26" s="1715"/>
      <c r="OG26" s="1715"/>
      <c r="OH26" s="1715"/>
      <c r="OI26" s="1715"/>
      <c r="OJ26" s="1715"/>
      <c r="OK26" s="1715"/>
      <c r="OL26" s="1715"/>
      <c r="OM26" s="1715"/>
      <c r="ON26" s="1715"/>
      <c r="OO26" s="1715"/>
      <c r="OP26" s="1715"/>
      <c r="OQ26" s="1715"/>
      <c r="OR26" s="1715"/>
      <c r="OS26" s="1715"/>
      <c r="OT26" s="1715"/>
      <c r="OU26" s="1715"/>
      <c r="OV26" s="1715"/>
      <c r="OW26" s="1715"/>
      <c r="OX26" s="1715"/>
      <c r="OY26" s="1715"/>
      <c r="OZ26" s="1715"/>
      <c r="PA26" s="1715"/>
      <c r="PB26" s="1715"/>
      <c r="PC26" s="1715"/>
      <c r="PD26" s="1715"/>
      <c r="PE26" s="1715"/>
      <c r="PF26" s="1715"/>
      <c r="PG26" s="1715"/>
      <c r="PH26" s="1715"/>
      <c r="PI26" s="1715"/>
      <c r="PJ26" s="1715"/>
      <c r="PK26" s="1715"/>
      <c r="PL26" s="1715"/>
      <c r="PM26" s="1715"/>
      <c r="PN26" s="1715"/>
      <c r="PO26" s="1715"/>
      <c r="PP26" s="1715"/>
      <c r="PQ26" s="1715"/>
      <c r="PR26" s="1715"/>
      <c r="PS26" s="1715"/>
      <c r="PT26" s="1715"/>
      <c r="PU26" s="1715"/>
      <c r="PV26" s="1715"/>
      <c r="PW26" s="1715"/>
      <c r="PX26" s="1715"/>
      <c r="PY26" s="1715"/>
      <c r="PZ26" s="1715"/>
      <c r="QA26" s="1715"/>
      <c r="QB26" s="1715"/>
      <c r="QC26" s="1715"/>
      <c r="QD26" s="1715"/>
      <c r="QE26" s="1715"/>
      <c r="QF26" s="1715"/>
      <c r="QG26" s="1715"/>
      <c r="QH26" s="1715"/>
      <c r="QI26" s="1715"/>
      <c r="QJ26" s="1715"/>
      <c r="QK26" s="1715"/>
      <c r="QL26" s="1715"/>
      <c r="QM26" s="1715"/>
      <c r="QN26" s="1715"/>
      <c r="QO26" s="1715"/>
      <c r="QP26" s="1715"/>
      <c r="QQ26" s="1715"/>
      <c r="QR26" s="1715"/>
      <c r="QS26" s="1715"/>
      <c r="QT26" s="1715"/>
      <c r="QU26" s="545"/>
    </row>
    <row r="27" spans="5:463" ht="51.4" customHeight="1" thickTop="1" thickBot="1">
      <c r="E27" s="1514"/>
      <c r="F27" s="1514"/>
      <c r="G27" s="1514"/>
      <c r="H27" s="1514"/>
      <c r="I27" s="1514"/>
      <c r="L27" s="493"/>
      <c r="M27" s="1628" t="s">
        <v>1138</v>
      </c>
      <c r="N27" s="1628"/>
      <c r="O27" s="1628"/>
      <c r="P27" s="1628"/>
      <c r="Q27" s="1628"/>
      <c r="R27" s="1628"/>
      <c r="S27" s="1628"/>
      <c r="T27" s="1628"/>
      <c r="U27" s="1628"/>
      <c r="V27" s="1628"/>
      <c r="W27" s="1628"/>
      <c r="X27" s="1628"/>
      <c r="Y27" s="1628"/>
      <c r="Z27" s="1628"/>
      <c r="AA27" s="1628"/>
      <c r="AB27" s="1628"/>
      <c r="AC27" s="1628"/>
      <c r="AD27" s="1628"/>
      <c r="AE27" s="1628"/>
      <c r="AF27" s="1628"/>
      <c r="AG27" s="1628"/>
      <c r="AH27" s="1628"/>
      <c r="AI27" s="1628"/>
      <c r="AJ27" s="1628"/>
      <c r="AK27" s="1628"/>
      <c r="AL27" s="1628"/>
      <c r="AM27" s="1628"/>
      <c r="AN27" s="1628"/>
      <c r="AO27" s="1628"/>
      <c r="AP27" s="1628"/>
      <c r="AQ27" s="1628"/>
      <c r="AR27" s="1628"/>
      <c r="AS27" s="1628"/>
      <c r="AT27" s="1628"/>
      <c r="AU27" s="1628"/>
      <c r="AV27" s="1628"/>
      <c r="AW27" s="1628"/>
      <c r="AX27" s="1628"/>
      <c r="AY27" s="1628"/>
      <c r="AZ27" s="1628"/>
      <c r="BA27" s="1628"/>
      <c r="BB27" s="1628"/>
      <c r="BC27" s="1628"/>
      <c r="BD27" s="1628"/>
      <c r="BE27" s="1628"/>
      <c r="BF27" s="1628"/>
      <c r="BG27" s="1628"/>
      <c r="BH27" s="1628"/>
      <c r="BI27" s="1628"/>
      <c r="BJ27" s="1628"/>
      <c r="BK27" s="1628"/>
      <c r="BL27" s="1628"/>
      <c r="BM27" s="1628"/>
      <c r="BN27" s="1628"/>
      <c r="BO27" s="1628"/>
      <c r="BP27" s="1628"/>
      <c r="BQ27" s="1628"/>
      <c r="BR27" s="1628"/>
      <c r="BS27" s="1628"/>
      <c r="BT27" s="1628"/>
      <c r="BU27" s="1628"/>
      <c r="BV27" s="1628"/>
      <c r="BW27" s="1628"/>
      <c r="BX27" s="1628"/>
      <c r="BY27" s="1628"/>
      <c r="BZ27" s="1628"/>
      <c r="CA27" s="1628"/>
      <c r="CB27" s="1628"/>
      <c r="CC27" s="1628"/>
      <c r="CD27" s="1628"/>
      <c r="CE27" s="1628"/>
      <c r="CF27" s="1628"/>
      <c r="CG27" s="1628"/>
      <c r="CH27" s="1628"/>
      <c r="CI27" s="1628"/>
      <c r="CJ27" s="1628"/>
      <c r="CK27" s="1628"/>
      <c r="CL27" s="1628"/>
      <c r="CM27" s="1628"/>
      <c r="CN27" s="1628"/>
      <c r="CO27" s="1628"/>
      <c r="CP27" s="1628"/>
      <c r="CQ27" s="1628"/>
      <c r="CR27" s="1628"/>
      <c r="CS27" s="1628"/>
      <c r="CT27" s="1628"/>
      <c r="CU27" s="1628"/>
      <c r="CV27" s="1628"/>
      <c r="CW27" s="1628"/>
      <c r="CX27" s="1628"/>
      <c r="CY27" s="1628"/>
      <c r="CZ27" s="1628"/>
      <c r="DA27" s="1628"/>
      <c r="DB27" s="1628"/>
      <c r="DC27" s="1628"/>
      <c r="DD27" s="1628"/>
      <c r="DE27" s="1628"/>
      <c r="DF27" s="1628"/>
      <c r="DG27" s="1628"/>
      <c r="DH27" s="1628"/>
      <c r="DI27" s="1628"/>
      <c r="DJ27" s="1628"/>
      <c r="DK27" s="1628"/>
      <c r="DL27" s="1628"/>
      <c r="DM27" s="1628"/>
      <c r="DN27" s="1628"/>
      <c r="DO27" s="1628"/>
      <c r="DP27" s="1628"/>
      <c r="DQ27" s="1628"/>
      <c r="DR27" s="1628"/>
      <c r="DS27" s="1628"/>
      <c r="DT27" s="1628"/>
      <c r="DU27" s="1628"/>
      <c r="DV27" s="1628"/>
      <c r="DW27" s="1628"/>
      <c r="DX27" s="1628"/>
      <c r="DY27" s="1628"/>
      <c r="DZ27" s="1628"/>
      <c r="EA27" s="1628"/>
      <c r="EB27" s="1628"/>
      <c r="EC27" s="1628"/>
      <c r="ED27" s="1628"/>
      <c r="EE27" s="1628"/>
      <c r="EF27" s="1628"/>
      <c r="EG27" s="1628"/>
      <c r="EH27" s="1628"/>
      <c r="EI27" s="1628"/>
      <c r="EJ27" s="1628"/>
      <c r="EK27" s="1628"/>
      <c r="EL27" s="1628"/>
      <c r="EM27" s="1628"/>
      <c r="EN27" s="1628"/>
      <c r="EO27" s="1628"/>
      <c r="EP27" s="1628"/>
      <c r="EQ27" s="1628"/>
      <c r="ER27" s="1628"/>
      <c r="ES27" s="1628"/>
      <c r="ET27" s="1628"/>
      <c r="EU27" s="1628"/>
      <c r="EV27" s="1628"/>
      <c r="EW27" s="1628"/>
      <c r="EX27" s="1628"/>
      <c r="EY27" s="1628"/>
      <c r="EZ27" s="1628"/>
      <c r="FA27" s="1628"/>
      <c r="FB27" s="1628"/>
      <c r="FC27" s="1628"/>
      <c r="FD27" s="1628"/>
      <c r="FE27" s="1628"/>
      <c r="FF27" s="1628"/>
      <c r="FG27" s="1628"/>
      <c r="FH27" s="1628"/>
      <c r="FI27" s="1628"/>
      <c r="FJ27" s="1628"/>
      <c r="FK27" s="1628"/>
      <c r="FL27" s="1628"/>
      <c r="FM27" s="1628"/>
      <c r="FN27" s="1628"/>
      <c r="FO27" s="1628"/>
      <c r="FP27" s="1628"/>
      <c r="FQ27" s="1628"/>
      <c r="FR27" s="1628"/>
      <c r="FS27" s="1628"/>
      <c r="FT27" s="1628"/>
      <c r="FU27" s="1628"/>
      <c r="FV27" s="1628"/>
      <c r="FW27" s="1628"/>
      <c r="FX27" s="1628"/>
      <c r="FY27" s="1628"/>
      <c r="FZ27" s="1628"/>
      <c r="GA27" s="1628"/>
      <c r="GB27" s="1628"/>
      <c r="GC27" s="1628"/>
      <c r="GD27" s="1628"/>
      <c r="GE27" s="1628"/>
      <c r="GF27" s="1628"/>
      <c r="GG27" s="1628"/>
      <c r="GH27" s="1628"/>
      <c r="GI27" s="1628"/>
      <c r="GJ27" s="1628"/>
      <c r="GK27" s="1628"/>
      <c r="GL27" s="1628"/>
      <c r="GM27" s="1628"/>
      <c r="GN27" s="1628"/>
      <c r="GO27" s="1628"/>
      <c r="GP27" s="1628"/>
      <c r="GQ27" s="1628"/>
      <c r="GR27" s="1628"/>
      <c r="GS27" s="1628"/>
      <c r="GT27" s="1628"/>
      <c r="GU27" s="1628"/>
      <c r="GV27" s="1628"/>
      <c r="GW27" s="1628"/>
      <c r="GX27" s="1628"/>
      <c r="GY27" s="1628"/>
      <c r="GZ27" s="1628"/>
      <c r="HA27" s="1628"/>
      <c r="HB27" s="1628"/>
      <c r="HC27" s="1628"/>
      <c r="HD27" s="1628"/>
      <c r="HE27" s="1628"/>
      <c r="HF27" s="1628"/>
      <c r="HG27" s="1628"/>
      <c r="HH27" s="1628"/>
      <c r="HK27" s="544"/>
      <c r="HL27" s="544"/>
      <c r="HM27" s="544"/>
      <c r="HN27" s="544"/>
      <c r="HO27" s="544"/>
      <c r="IN27" s="1745"/>
      <c r="IO27" s="1745"/>
      <c r="IP27" s="1745"/>
      <c r="IQ27" s="1745"/>
      <c r="IR27" s="1745"/>
      <c r="IX27" s="495"/>
      <c r="IY27" s="1711" t="s">
        <v>1138</v>
      </c>
      <c r="IZ27" s="1711"/>
      <c r="JA27" s="1711"/>
      <c r="JB27" s="1711"/>
      <c r="JC27" s="1711"/>
      <c r="JD27" s="1711"/>
      <c r="JE27" s="1711"/>
      <c r="JF27" s="1711"/>
      <c r="JG27" s="1711"/>
      <c r="JH27" s="1711"/>
      <c r="JI27" s="1711"/>
      <c r="JJ27" s="1711"/>
      <c r="JK27" s="1711"/>
      <c r="JL27" s="1711"/>
      <c r="JM27" s="1711"/>
      <c r="JN27" s="1711"/>
      <c r="JO27" s="1711"/>
      <c r="JP27" s="1711"/>
      <c r="JQ27" s="1711"/>
      <c r="JR27" s="1711"/>
      <c r="JS27" s="1711"/>
      <c r="JT27" s="1711"/>
      <c r="JU27" s="1711"/>
      <c r="JV27" s="1711"/>
      <c r="JW27" s="1711"/>
      <c r="JX27" s="1711"/>
      <c r="JY27" s="1711"/>
      <c r="JZ27" s="1711"/>
      <c r="KA27" s="1711"/>
      <c r="KB27" s="1711"/>
      <c r="KC27" s="1711"/>
      <c r="KD27" s="1711"/>
      <c r="KE27" s="1711"/>
      <c r="KF27" s="1711"/>
      <c r="KG27" s="1711"/>
      <c r="KH27" s="1711"/>
      <c r="KI27" s="1711"/>
      <c r="KJ27" s="1711"/>
      <c r="KK27" s="1711"/>
      <c r="KL27" s="1711"/>
      <c r="KM27" s="1711"/>
      <c r="KN27" s="1711"/>
      <c r="KO27" s="1711"/>
      <c r="KP27" s="1711"/>
      <c r="KQ27" s="1711"/>
      <c r="KR27" s="1711"/>
      <c r="KS27" s="1711"/>
      <c r="KT27" s="1711"/>
      <c r="KU27" s="1711"/>
      <c r="KV27" s="1711"/>
      <c r="KW27" s="1711"/>
      <c r="KX27" s="1711"/>
      <c r="KY27" s="1711"/>
      <c r="KZ27" s="1711"/>
      <c r="LA27" s="1711"/>
      <c r="LB27" s="1711"/>
      <c r="LC27" s="1711"/>
      <c r="LD27" s="1711"/>
      <c r="LE27" s="1711"/>
      <c r="LF27" s="1711"/>
      <c r="LG27" s="1711"/>
      <c r="LH27" s="1711"/>
      <c r="LI27" s="1711"/>
      <c r="LJ27" s="1711"/>
      <c r="LK27" s="1711"/>
      <c r="LL27" s="1711"/>
      <c r="LM27" s="1711"/>
      <c r="LN27" s="1711"/>
      <c r="LO27" s="1711"/>
      <c r="LP27" s="1711"/>
      <c r="LQ27" s="1711"/>
      <c r="LR27" s="1711"/>
      <c r="LS27" s="1711"/>
      <c r="LT27" s="1711"/>
      <c r="LU27" s="1711"/>
      <c r="LV27" s="1711"/>
      <c r="LW27" s="1711"/>
      <c r="LX27" s="1711"/>
      <c r="LY27" s="1711"/>
      <c r="LZ27" s="1711"/>
      <c r="MA27" s="1711"/>
      <c r="MB27" s="1711"/>
      <c r="MC27" s="1711"/>
      <c r="MD27" s="1711"/>
      <c r="ME27" s="1711"/>
      <c r="MF27" s="1711"/>
      <c r="MG27" s="1711"/>
      <c r="MH27" s="1711"/>
      <c r="MI27" s="1711"/>
      <c r="MJ27" s="1711"/>
      <c r="MK27" s="1711"/>
      <c r="ML27" s="1711"/>
      <c r="MM27" s="1711"/>
      <c r="MN27" s="1711"/>
      <c r="MO27" s="1711"/>
      <c r="MP27" s="1711"/>
      <c r="MQ27" s="1711"/>
      <c r="MR27" s="1711"/>
      <c r="MS27" s="1711"/>
      <c r="MT27" s="1711"/>
      <c r="MU27" s="1711"/>
      <c r="MV27" s="1711"/>
      <c r="MW27" s="1711"/>
      <c r="MX27" s="1711"/>
      <c r="MY27" s="1711"/>
      <c r="MZ27" s="1711"/>
      <c r="NA27" s="1711"/>
      <c r="NB27" s="1711"/>
      <c r="NC27" s="1711"/>
      <c r="ND27" s="1711"/>
      <c r="NE27" s="1711"/>
      <c r="NF27" s="1711"/>
      <c r="NG27" s="1711"/>
      <c r="NH27" s="1711"/>
      <c r="NI27" s="1711"/>
      <c r="NJ27" s="1711"/>
      <c r="NK27" s="1711"/>
      <c r="NL27" s="1711"/>
      <c r="NM27" s="1711"/>
      <c r="NN27" s="1711"/>
      <c r="NO27" s="1711"/>
      <c r="NP27" s="1711"/>
      <c r="NQ27" s="1711"/>
      <c r="NR27" s="1711"/>
      <c r="NS27" s="1711"/>
      <c r="NT27" s="1711"/>
      <c r="NU27" s="1711"/>
      <c r="NV27" s="1711"/>
      <c r="NW27" s="1711"/>
      <c r="NX27" s="1711"/>
      <c r="NY27" s="1711"/>
      <c r="NZ27" s="1711"/>
      <c r="OA27" s="1711"/>
      <c r="OB27" s="1711"/>
      <c r="OC27" s="1711"/>
      <c r="OD27" s="1711"/>
      <c r="OE27" s="1711"/>
      <c r="OF27" s="1711"/>
      <c r="OG27" s="1711"/>
      <c r="OH27" s="1711"/>
      <c r="OI27" s="1711"/>
      <c r="OJ27" s="1711"/>
      <c r="OK27" s="1711"/>
      <c r="OL27" s="1711"/>
      <c r="OM27" s="1711"/>
      <c r="ON27" s="1711"/>
      <c r="OO27" s="1711"/>
      <c r="OP27" s="1711"/>
      <c r="OQ27" s="1711"/>
      <c r="OR27" s="1711"/>
      <c r="OS27" s="1711"/>
      <c r="OT27" s="1711"/>
      <c r="OU27" s="1711"/>
      <c r="OV27" s="1711"/>
      <c r="OW27" s="1711"/>
      <c r="OX27" s="1711"/>
      <c r="OY27" s="1711"/>
      <c r="OZ27" s="1711"/>
      <c r="PA27" s="1711"/>
      <c r="PB27" s="1711"/>
      <c r="PC27" s="1711"/>
      <c r="PD27" s="1711"/>
      <c r="PE27" s="1711"/>
      <c r="PF27" s="1711"/>
      <c r="PG27" s="1711"/>
      <c r="PH27" s="1711"/>
      <c r="PI27" s="1711"/>
      <c r="PJ27" s="1711"/>
      <c r="PK27" s="1711"/>
      <c r="PL27" s="1711"/>
      <c r="PM27" s="1711"/>
      <c r="PN27" s="1711"/>
      <c r="PO27" s="1711"/>
      <c r="PP27" s="1711"/>
      <c r="PQ27" s="1711"/>
      <c r="PR27" s="1711"/>
      <c r="PS27" s="1711"/>
      <c r="PT27" s="1711"/>
      <c r="PU27" s="1711"/>
      <c r="PV27" s="1711"/>
      <c r="PW27" s="1711"/>
      <c r="PX27" s="1711"/>
      <c r="PY27" s="1711"/>
      <c r="PZ27" s="1711"/>
      <c r="QA27" s="1711"/>
      <c r="QB27" s="1711"/>
      <c r="QC27" s="1711"/>
      <c r="QD27" s="1711"/>
      <c r="QE27" s="1711"/>
      <c r="QF27" s="1711"/>
      <c r="QG27" s="1711"/>
      <c r="QH27" s="1711"/>
      <c r="QI27" s="1711"/>
      <c r="QJ27" s="1711"/>
      <c r="QK27" s="1711"/>
      <c r="QL27" s="1711"/>
      <c r="QM27" s="1711"/>
      <c r="QN27" s="1711"/>
      <c r="QO27" s="1711"/>
      <c r="QP27" s="1711"/>
      <c r="QQ27" s="1711"/>
      <c r="QR27" s="1711"/>
      <c r="QS27" s="1711"/>
      <c r="QT27" s="1711"/>
      <c r="QU27" s="545"/>
    </row>
    <row r="28" spans="5:463" ht="28.5" customHeight="1" thickTop="1" thickBot="1">
      <c r="E28" s="1514"/>
      <c r="F28" s="1514"/>
      <c r="G28" s="1514"/>
      <c r="H28" s="1514"/>
      <c r="I28" s="1514"/>
      <c r="L28" s="493"/>
      <c r="M28" s="1529" t="s">
        <v>137</v>
      </c>
      <c r="N28" s="1529"/>
      <c r="O28" s="1529"/>
      <c r="P28" s="1529"/>
      <c r="Q28" s="1529"/>
      <c r="R28" s="1529"/>
      <c r="S28" s="1529"/>
      <c r="T28" s="1529"/>
      <c r="U28" s="1529"/>
      <c r="V28" s="1529"/>
      <c r="W28" s="1529"/>
      <c r="X28" s="1529"/>
      <c r="Y28" s="1529"/>
      <c r="Z28" s="1529"/>
      <c r="AA28" s="1529"/>
      <c r="AB28" s="1529"/>
      <c r="AC28" s="1529"/>
      <c r="AD28" s="1591" t="s">
        <v>1144</v>
      </c>
      <c r="AE28" s="1592"/>
      <c r="AF28" s="1592"/>
      <c r="AG28" s="1592"/>
      <c r="AH28" s="1592"/>
      <c r="AI28" s="1592"/>
      <c r="AJ28" s="1592"/>
      <c r="AK28" s="1592"/>
      <c r="AL28" s="1592"/>
      <c r="AM28" s="1592"/>
      <c r="AN28" s="1592"/>
      <c r="AO28" s="1592"/>
      <c r="AP28" s="1592"/>
      <c r="AQ28" s="1592"/>
      <c r="AR28" s="1592"/>
      <c r="AS28" s="1592"/>
      <c r="AT28" s="1592"/>
      <c r="AU28" s="1592"/>
      <c r="AV28" s="1592"/>
      <c r="AW28" s="1592"/>
      <c r="AX28" s="1592"/>
      <c r="AY28" s="1592"/>
      <c r="AZ28" s="1592"/>
      <c r="BA28" s="1592"/>
      <c r="BB28" s="1592"/>
      <c r="BC28" s="1592"/>
      <c r="BD28" s="1592"/>
      <c r="BE28" s="1592"/>
      <c r="BF28" s="1592"/>
      <c r="BG28" s="1592"/>
      <c r="BH28" s="1592"/>
      <c r="BI28" s="1592"/>
      <c r="BJ28" s="1592"/>
      <c r="BK28" s="1592"/>
      <c r="BL28" s="1592"/>
      <c r="BM28" s="1650" t="s">
        <v>68</v>
      </c>
      <c r="BN28" s="1650"/>
      <c r="BO28" s="1651"/>
      <c r="BP28" s="1591" t="s">
        <v>731</v>
      </c>
      <c r="BQ28" s="1592"/>
      <c r="BR28" s="1592"/>
      <c r="BS28" s="1592"/>
      <c r="BT28" s="1592"/>
      <c r="BU28" s="1592"/>
      <c r="BV28" s="1592"/>
      <c r="BW28" s="1592"/>
      <c r="BX28" s="1592"/>
      <c r="BY28" s="1592"/>
      <c r="BZ28" s="1592"/>
      <c r="CA28" s="1592"/>
      <c r="CB28" s="1592"/>
      <c r="CC28" s="1592"/>
      <c r="CD28" s="1592"/>
      <c r="CE28" s="1592"/>
      <c r="CF28" s="1592"/>
      <c r="CG28" s="1592"/>
      <c r="CH28" s="1592"/>
      <c r="CI28" s="1592"/>
      <c r="CJ28" s="1592"/>
      <c r="CK28" s="1592"/>
      <c r="CL28" s="1592"/>
      <c r="CM28" s="1592"/>
      <c r="CN28" s="1592"/>
      <c r="CO28" s="1592"/>
      <c r="CP28" s="1592"/>
      <c r="CQ28" s="1592"/>
      <c r="CR28" s="1592"/>
      <c r="CS28" s="1592"/>
      <c r="CT28" s="1592"/>
      <c r="CU28" s="1592"/>
      <c r="CV28" s="1592"/>
      <c r="CW28" s="1592"/>
      <c r="CX28" s="1592"/>
      <c r="CY28" s="1592"/>
      <c r="CZ28" s="1592"/>
      <c r="DA28" s="1592"/>
      <c r="DB28" s="1592"/>
      <c r="DC28" s="1592"/>
      <c r="DD28" s="1592"/>
      <c r="DE28" s="1592"/>
      <c r="DF28" s="1592"/>
      <c r="DG28" s="1592"/>
      <c r="DH28" s="1592"/>
      <c r="DI28" s="1592"/>
      <c r="DJ28" s="1592"/>
      <c r="DK28" s="1592"/>
      <c r="DL28" s="1592"/>
      <c r="DM28" s="1592"/>
      <c r="DN28" s="1592"/>
      <c r="DO28" s="1592"/>
      <c r="DP28" s="1592"/>
      <c r="DQ28" s="1592"/>
      <c r="DR28" s="1592"/>
      <c r="DS28" s="1655" t="s">
        <v>66</v>
      </c>
      <c r="DT28" s="1655"/>
      <c r="DU28" s="1655"/>
      <c r="DV28" s="1656"/>
      <c r="DW28" s="1652" t="s">
        <v>1158</v>
      </c>
      <c r="DX28" s="1653"/>
      <c r="DY28" s="1653"/>
      <c r="DZ28" s="1653"/>
      <c r="EA28" s="1653"/>
      <c r="EB28" s="1653"/>
      <c r="EC28" s="1653"/>
      <c r="ED28" s="1653"/>
      <c r="EE28" s="1653"/>
      <c r="EF28" s="1653"/>
      <c r="EG28" s="1653"/>
      <c r="EH28" s="1653"/>
      <c r="EI28" s="1653"/>
      <c r="EJ28" s="1653"/>
      <c r="EK28" s="1653"/>
      <c r="EL28" s="1653"/>
      <c r="EM28" s="1653"/>
      <c r="EN28" s="1653"/>
      <c r="EO28" s="1653"/>
      <c r="EP28" s="1653"/>
      <c r="EQ28" s="1653"/>
      <c r="ER28" s="1653"/>
      <c r="ES28" s="1653"/>
      <c r="ET28" s="1653"/>
      <c r="EU28" s="1653"/>
      <c r="EV28" s="1653"/>
      <c r="EW28" s="1653"/>
      <c r="EX28" s="1653"/>
      <c r="EY28" s="1653"/>
      <c r="EZ28" s="1653"/>
      <c r="FA28" s="1653"/>
      <c r="FB28" s="1653"/>
      <c r="FC28" s="1653"/>
      <c r="FD28" s="1653"/>
      <c r="FE28" s="1653"/>
      <c r="FF28" s="1653"/>
      <c r="FG28" s="1653"/>
      <c r="FH28" s="1653"/>
      <c r="FI28" s="1653"/>
      <c r="FJ28" s="1653"/>
      <c r="FK28" s="1653"/>
      <c r="FL28" s="1653"/>
      <c r="FM28" s="1653"/>
      <c r="FN28" s="1653"/>
      <c r="FO28" s="1653"/>
      <c r="FP28" s="1653"/>
      <c r="FQ28" s="1653"/>
      <c r="FR28" s="1653"/>
      <c r="FS28" s="1653"/>
      <c r="FT28" s="1653"/>
      <c r="FU28" s="1653" t="s">
        <v>1157</v>
      </c>
      <c r="FV28" s="1653"/>
      <c r="FW28" s="1654"/>
      <c r="FX28" s="1577" t="s">
        <v>1159</v>
      </c>
      <c r="FY28" s="1577"/>
      <c r="FZ28" s="1577"/>
      <c r="GA28" s="1577"/>
      <c r="GB28" s="1577"/>
      <c r="GC28" s="1577"/>
      <c r="GD28" s="1577"/>
      <c r="GE28" s="1577"/>
      <c r="GF28" s="1577"/>
      <c r="GG28" s="1577"/>
      <c r="GH28" s="1577"/>
      <c r="GI28" s="1577"/>
      <c r="GJ28" s="1577"/>
      <c r="GK28" s="1577"/>
      <c r="GL28" s="1577"/>
      <c r="GM28" s="1577"/>
      <c r="GN28" s="1577"/>
      <c r="GO28" s="1577"/>
      <c r="GP28" s="1577"/>
      <c r="GQ28" s="1577"/>
      <c r="GR28" s="1577"/>
      <c r="GS28" s="1577"/>
      <c r="GT28" s="1577"/>
      <c r="GU28" s="1577"/>
      <c r="GV28" s="1577"/>
      <c r="GW28" s="1577"/>
      <c r="GX28" s="1577"/>
      <c r="GY28" s="1577"/>
      <c r="GZ28" s="1577"/>
      <c r="HA28" s="1577"/>
      <c r="HB28" s="1577"/>
      <c r="HC28" s="1577"/>
      <c r="HD28" s="1577"/>
      <c r="HE28" s="1577"/>
      <c r="HF28" s="1577"/>
      <c r="HG28" s="1577"/>
      <c r="HH28" s="1577"/>
      <c r="HK28" s="544"/>
      <c r="HL28" s="544"/>
      <c r="HM28" s="544"/>
      <c r="HN28" s="544"/>
      <c r="HO28" s="544"/>
      <c r="IN28" s="1745"/>
      <c r="IO28" s="1745"/>
      <c r="IP28" s="1745"/>
      <c r="IQ28" s="1745"/>
      <c r="IR28" s="1745"/>
      <c r="IX28" s="495"/>
      <c r="IY28" s="1529" t="s">
        <v>137</v>
      </c>
      <c r="IZ28" s="1529"/>
      <c r="JA28" s="1529"/>
      <c r="JB28" s="1529"/>
      <c r="JC28" s="1529"/>
      <c r="JD28" s="1529"/>
      <c r="JE28" s="1529"/>
      <c r="JF28" s="1529"/>
      <c r="JG28" s="1529"/>
      <c r="JH28" s="1529"/>
      <c r="JI28" s="1529"/>
      <c r="JJ28" s="1529"/>
      <c r="JK28" s="1529"/>
      <c r="JL28" s="1529"/>
      <c r="JM28" s="1529"/>
      <c r="JN28" s="1529"/>
      <c r="JO28" s="1529"/>
      <c r="JP28" s="1591" t="s">
        <v>1144</v>
      </c>
      <c r="JQ28" s="1592"/>
      <c r="JR28" s="1592"/>
      <c r="JS28" s="1592"/>
      <c r="JT28" s="1592"/>
      <c r="JU28" s="1592"/>
      <c r="JV28" s="1592"/>
      <c r="JW28" s="1592"/>
      <c r="JX28" s="1592"/>
      <c r="JY28" s="1592"/>
      <c r="JZ28" s="1592"/>
      <c r="KA28" s="1592"/>
      <c r="KB28" s="1592"/>
      <c r="KC28" s="1592"/>
      <c r="KD28" s="1592"/>
      <c r="KE28" s="1592"/>
      <c r="KF28" s="1592"/>
      <c r="KG28" s="1592"/>
      <c r="KH28" s="1592"/>
      <c r="KI28" s="1592"/>
      <c r="KJ28" s="1592"/>
      <c r="KK28" s="1592"/>
      <c r="KL28" s="1592"/>
      <c r="KM28" s="1592"/>
      <c r="KN28" s="1592"/>
      <c r="KO28" s="1592"/>
      <c r="KP28" s="1592"/>
      <c r="KQ28" s="1592"/>
      <c r="KR28" s="1592"/>
      <c r="KS28" s="1592"/>
      <c r="KT28" s="1592"/>
      <c r="KU28" s="1592"/>
      <c r="KV28" s="1592"/>
      <c r="KW28" s="1592"/>
      <c r="KX28" s="1592"/>
      <c r="KY28" s="1650" t="s">
        <v>68</v>
      </c>
      <c r="KZ28" s="1650"/>
      <c r="LA28" s="1651"/>
      <c r="LB28" s="1591" t="s">
        <v>731</v>
      </c>
      <c r="LC28" s="1592"/>
      <c r="LD28" s="1592"/>
      <c r="LE28" s="1592"/>
      <c r="LF28" s="1592"/>
      <c r="LG28" s="1592"/>
      <c r="LH28" s="1592"/>
      <c r="LI28" s="1592"/>
      <c r="LJ28" s="1592"/>
      <c r="LK28" s="1592"/>
      <c r="LL28" s="1592"/>
      <c r="LM28" s="1592"/>
      <c r="LN28" s="1592"/>
      <c r="LO28" s="1592"/>
      <c r="LP28" s="1592"/>
      <c r="LQ28" s="1592"/>
      <c r="LR28" s="1592"/>
      <c r="LS28" s="1592"/>
      <c r="LT28" s="1592"/>
      <c r="LU28" s="1592"/>
      <c r="LV28" s="1592"/>
      <c r="LW28" s="1592"/>
      <c r="LX28" s="1592"/>
      <c r="LY28" s="1592"/>
      <c r="LZ28" s="1592"/>
      <c r="MA28" s="1592"/>
      <c r="MB28" s="1592"/>
      <c r="MC28" s="1592"/>
      <c r="MD28" s="1592"/>
      <c r="ME28" s="1592"/>
      <c r="MF28" s="1592"/>
      <c r="MG28" s="1592"/>
      <c r="MH28" s="1592"/>
      <c r="MI28" s="1592"/>
      <c r="MJ28" s="1592"/>
      <c r="MK28" s="1592"/>
      <c r="ML28" s="1592"/>
      <c r="MM28" s="1592"/>
      <c r="MN28" s="1592"/>
      <c r="MO28" s="1592"/>
      <c r="MP28" s="1592"/>
      <c r="MQ28" s="1592"/>
      <c r="MR28" s="1592"/>
      <c r="MS28" s="1592"/>
      <c r="MT28" s="1592"/>
      <c r="MU28" s="1592"/>
      <c r="MV28" s="1592"/>
      <c r="MW28" s="1592"/>
      <c r="MX28" s="1592"/>
      <c r="MY28" s="1592"/>
      <c r="MZ28" s="1592"/>
      <c r="NA28" s="1592"/>
      <c r="NB28" s="1592"/>
      <c r="NC28" s="1592"/>
      <c r="ND28" s="1592"/>
      <c r="NE28" s="1655" t="s">
        <v>66</v>
      </c>
      <c r="NF28" s="1655"/>
      <c r="NG28" s="1655"/>
      <c r="NH28" s="1656"/>
      <c r="NI28" s="1652" t="s">
        <v>1147</v>
      </c>
      <c r="NJ28" s="1653"/>
      <c r="NK28" s="1653"/>
      <c r="NL28" s="1653"/>
      <c r="NM28" s="1653"/>
      <c r="NN28" s="1653"/>
      <c r="NO28" s="1653"/>
      <c r="NP28" s="1653"/>
      <c r="NQ28" s="1653"/>
      <c r="NR28" s="1653"/>
      <c r="NS28" s="1653"/>
      <c r="NT28" s="1653"/>
      <c r="NU28" s="1653"/>
      <c r="NV28" s="1653"/>
      <c r="NW28" s="1653"/>
      <c r="NX28" s="1653"/>
      <c r="NY28" s="1653"/>
      <c r="NZ28" s="1653"/>
      <c r="OA28" s="1653"/>
      <c r="OB28" s="1653"/>
      <c r="OC28" s="1653"/>
      <c r="OD28" s="1653"/>
      <c r="OE28" s="1653"/>
      <c r="OF28" s="1653"/>
      <c r="OG28" s="1653"/>
      <c r="OH28" s="1653"/>
      <c r="OI28" s="1653"/>
      <c r="OJ28" s="1653"/>
      <c r="OK28" s="1653"/>
      <c r="OL28" s="1653"/>
      <c r="OM28" s="1653"/>
      <c r="ON28" s="1653"/>
      <c r="OO28" s="1653"/>
      <c r="OP28" s="1653"/>
      <c r="OQ28" s="1653"/>
      <c r="OR28" s="1653"/>
      <c r="OS28" s="1653"/>
      <c r="OT28" s="1653"/>
      <c r="OU28" s="1653"/>
      <c r="OV28" s="1653"/>
      <c r="OW28" s="1653"/>
      <c r="OX28" s="1653"/>
      <c r="OY28" s="1653"/>
      <c r="OZ28" s="1653"/>
      <c r="PA28" s="1653"/>
      <c r="PB28" s="1653"/>
      <c r="PC28" s="1653"/>
      <c r="PD28" s="1653"/>
      <c r="PE28" s="1653"/>
      <c r="PF28" s="1653"/>
      <c r="PG28" s="1653" t="s">
        <v>66</v>
      </c>
      <c r="PH28" s="1653"/>
      <c r="PI28" s="1654"/>
      <c r="PJ28" s="1577" t="s">
        <v>355</v>
      </c>
      <c r="PK28" s="1577"/>
      <c r="PL28" s="1577"/>
      <c r="PM28" s="1577"/>
      <c r="PN28" s="1577"/>
      <c r="PO28" s="1577"/>
      <c r="PP28" s="1577"/>
      <c r="PQ28" s="1577"/>
      <c r="PR28" s="1577"/>
      <c r="PS28" s="1577"/>
      <c r="PT28" s="1577"/>
      <c r="PU28" s="1577"/>
      <c r="PV28" s="1577"/>
      <c r="PW28" s="1577"/>
      <c r="PX28" s="1577"/>
      <c r="PY28" s="1577"/>
      <c r="PZ28" s="1577"/>
      <c r="QA28" s="1577"/>
      <c r="QB28" s="1577"/>
      <c r="QC28" s="1577"/>
      <c r="QD28" s="1577"/>
      <c r="QE28" s="1577"/>
      <c r="QF28" s="1577"/>
      <c r="QG28" s="1577"/>
      <c r="QH28" s="1577"/>
      <c r="QI28" s="1577"/>
      <c r="QJ28" s="1577"/>
      <c r="QK28" s="1577"/>
      <c r="QL28" s="1577"/>
      <c r="QM28" s="1577"/>
      <c r="QN28" s="1577"/>
      <c r="QO28" s="1577"/>
      <c r="QP28" s="1577"/>
      <c r="QQ28" s="1577"/>
      <c r="QR28" s="1577"/>
      <c r="QS28" s="1577"/>
      <c r="QT28" s="1577"/>
      <c r="QU28" s="545"/>
    </row>
    <row r="29" spans="5:463" ht="88.15" customHeight="1" thickTop="1" thickBot="1">
      <c r="E29" s="1514"/>
      <c r="F29" s="1514"/>
      <c r="G29" s="1514"/>
      <c r="H29" s="1514"/>
      <c r="I29" s="1514"/>
      <c r="L29" s="493"/>
      <c r="M29" s="1658" t="s">
        <v>1154</v>
      </c>
      <c r="N29" s="1659"/>
      <c r="O29" s="1659"/>
      <c r="P29" s="1659"/>
      <c r="Q29" s="1659"/>
      <c r="R29" s="1659"/>
      <c r="S29" s="1659"/>
      <c r="T29" s="1659"/>
      <c r="U29" s="1659"/>
      <c r="V29" s="1659"/>
      <c r="W29" s="1659"/>
      <c r="X29" s="1659"/>
      <c r="Y29" s="1659"/>
      <c r="Z29" s="1659"/>
      <c r="AA29" s="1659"/>
      <c r="AB29" s="1659"/>
      <c r="AC29" s="1660"/>
      <c r="AD29" s="1513" t="s">
        <v>1219</v>
      </c>
      <c r="AE29" s="1513"/>
      <c r="AF29" s="1513"/>
      <c r="AG29" s="1513"/>
      <c r="AH29" s="1513"/>
      <c r="AI29" s="1513"/>
      <c r="AJ29" s="1531">
        <v>20</v>
      </c>
      <c r="AK29" s="1531"/>
      <c r="AL29" s="1531"/>
      <c r="AM29" s="1531"/>
      <c r="AN29" s="1531"/>
      <c r="AO29" s="1531"/>
      <c r="AP29" s="1531"/>
      <c r="AQ29" s="1531"/>
      <c r="AR29" s="1531"/>
      <c r="AS29" s="1531"/>
      <c r="AT29" s="1531"/>
      <c r="AU29" s="1531"/>
      <c r="AV29" s="1531"/>
      <c r="AW29" s="1531"/>
      <c r="AX29" s="1531"/>
      <c r="AY29" s="1531"/>
      <c r="AZ29" s="1531"/>
      <c r="BA29" s="1531"/>
      <c r="BB29" s="1531"/>
      <c r="BC29" s="1531"/>
      <c r="BD29" s="1531"/>
      <c r="BE29" s="1531"/>
      <c r="BF29" s="1531"/>
      <c r="BG29" s="1531"/>
      <c r="BH29" s="1531"/>
      <c r="BI29" s="1531"/>
      <c r="BJ29" s="1531"/>
      <c r="BK29" s="1531"/>
      <c r="BL29" s="1531"/>
      <c r="BM29" s="1531"/>
      <c r="BN29" s="1531"/>
      <c r="BO29" s="1531"/>
      <c r="BP29" s="1513" t="s">
        <v>1220</v>
      </c>
      <c r="BQ29" s="1513"/>
      <c r="BR29" s="1513"/>
      <c r="BS29" s="1513"/>
      <c r="BT29" s="1513"/>
      <c r="BU29" s="1513"/>
      <c r="BV29" s="1531">
        <v>1000000</v>
      </c>
      <c r="BW29" s="1531"/>
      <c r="BX29" s="1531"/>
      <c r="BY29" s="1531"/>
      <c r="BZ29" s="1531"/>
      <c r="CA29" s="1531"/>
      <c r="CB29" s="1531"/>
      <c r="CC29" s="1531"/>
      <c r="CD29" s="1531"/>
      <c r="CE29" s="1531"/>
      <c r="CF29" s="1531"/>
      <c r="CG29" s="1531"/>
      <c r="CH29" s="1531"/>
      <c r="CI29" s="1531"/>
      <c r="CJ29" s="1531"/>
      <c r="CK29" s="1531"/>
      <c r="CL29" s="1531"/>
      <c r="CM29" s="1531"/>
      <c r="CN29" s="1531"/>
      <c r="CO29" s="1531"/>
      <c r="CP29" s="1531"/>
      <c r="CQ29" s="1531"/>
      <c r="CR29" s="1531"/>
      <c r="CS29" s="1531"/>
      <c r="CT29" s="1531"/>
      <c r="CU29" s="1531"/>
      <c r="CV29" s="1531"/>
      <c r="CW29" s="1531"/>
      <c r="CX29" s="1531"/>
      <c r="CY29" s="1531"/>
      <c r="CZ29" s="1531"/>
      <c r="DA29" s="1531"/>
      <c r="DB29" s="1531"/>
      <c r="DC29" s="1531"/>
      <c r="DD29" s="1531"/>
      <c r="DE29" s="1531"/>
      <c r="DF29" s="1531"/>
      <c r="DG29" s="1531"/>
      <c r="DH29" s="1531"/>
      <c r="DI29" s="1531"/>
      <c r="DJ29" s="1531"/>
      <c r="DK29" s="1531"/>
      <c r="DL29" s="1531"/>
      <c r="DM29" s="1531"/>
      <c r="DN29" s="1531"/>
      <c r="DO29" s="1531"/>
      <c r="DP29" s="1531"/>
      <c r="DQ29" s="1531"/>
      <c r="DR29" s="1531"/>
      <c r="DS29" s="1531"/>
      <c r="DT29" s="1531"/>
      <c r="DU29" s="1531"/>
      <c r="DV29" s="1531"/>
      <c r="DW29" s="1513" t="s">
        <v>1221</v>
      </c>
      <c r="DX29" s="1513"/>
      <c r="DY29" s="1513"/>
      <c r="DZ29" s="1513"/>
      <c r="EA29" s="1513"/>
      <c r="EB29" s="1513"/>
      <c r="EC29" s="1531">
        <v>30000</v>
      </c>
      <c r="ED29" s="1531"/>
      <c r="EE29" s="1531"/>
      <c r="EF29" s="1531"/>
      <c r="EG29" s="1531"/>
      <c r="EH29" s="1531"/>
      <c r="EI29" s="1531"/>
      <c r="EJ29" s="1531"/>
      <c r="EK29" s="1531"/>
      <c r="EL29" s="1531"/>
      <c r="EM29" s="1531"/>
      <c r="EN29" s="1531"/>
      <c r="EO29" s="1531"/>
      <c r="EP29" s="1531"/>
      <c r="EQ29" s="1531"/>
      <c r="ER29" s="1531"/>
      <c r="ES29" s="1531"/>
      <c r="ET29" s="1531"/>
      <c r="EU29" s="1531"/>
      <c r="EV29" s="1531"/>
      <c r="EW29" s="1531"/>
      <c r="EX29" s="1531"/>
      <c r="EY29" s="1531"/>
      <c r="EZ29" s="1531"/>
      <c r="FA29" s="1531"/>
      <c r="FB29" s="1531"/>
      <c r="FC29" s="1531"/>
      <c r="FD29" s="1531"/>
      <c r="FE29" s="1531"/>
      <c r="FF29" s="1531"/>
      <c r="FG29" s="1531"/>
      <c r="FH29" s="1531"/>
      <c r="FI29" s="1531"/>
      <c r="FJ29" s="1531"/>
      <c r="FK29" s="1531"/>
      <c r="FL29" s="1531"/>
      <c r="FM29" s="1531"/>
      <c r="FN29" s="1531"/>
      <c r="FO29" s="1531"/>
      <c r="FP29" s="1531"/>
      <c r="FQ29" s="1531"/>
      <c r="FR29" s="1531"/>
      <c r="FS29" s="1531"/>
      <c r="FT29" s="1531"/>
      <c r="FU29" s="1531"/>
      <c r="FV29" s="1531"/>
      <c r="FW29" s="1531"/>
      <c r="FX29" s="1513" t="s">
        <v>1225</v>
      </c>
      <c r="FY29" s="1513"/>
      <c r="FZ29" s="1513"/>
      <c r="GA29" s="1513"/>
      <c r="GB29" s="1513"/>
      <c r="GC29" s="1513"/>
      <c r="GD29" s="1530" t="s">
        <v>1330</v>
      </c>
      <c r="GE29" s="1530"/>
      <c r="GF29" s="1530"/>
      <c r="GG29" s="1530"/>
      <c r="GH29" s="1530"/>
      <c r="GI29" s="1530"/>
      <c r="GJ29" s="1530"/>
      <c r="GK29" s="1530"/>
      <c r="GL29" s="1530"/>
      <c r="GM29" s="1530"/>
      <c r="GN29" s="1530"/>
      <c r="GO29" s="1530"/>
      <c r="GP29" s="1530"/>
      <c r="GQ29" s="1530"/>
      <c r="GR29" s="1530"/>
      <c r="GS29" s="1530"/>
      <c r="GT29" s="1530"/>
      <c r="GU29" s="1530"/>
      <c r="GV29" s="1530"/>
      <c r="GW29" s="1530"/>
      <c r="GX29" s="1530"/>
      <c r="GY29" s="1530"/>
      <c r="GZ29" s="1530"/>
      <c r="HA29" s="1530"/>
      <c r="HB29" s="1530"/>
      <c r="HC29" s="1530"/>
      <c r="HD29" s="1530"/>
      <c r="HE29" s="1530"/>
      <c r="HF29" s="1530"/>
      <c r="HG29" s="1530"/>
      <c r="HH29" s="1530"/>
      <c r="HK29" s="544"/>
      <c r="HL29" s="544"/>
      <c r="HM29" s="544"/>
      <c r="HN29" s="544"/>
      <c r="HO29" s="544"/>
      <c r="IN29" s="1745"/>
      <c r="IO29" s="1745"/>
      <c r="IP29" s="1745"/>
      <c r="IQ29" s="1745"/>
      <c r="IR29" s="1745"/>
      <c r="IX29" s="495"/>
      <c r="IY29" s="1658" t="s">
        <v>1154</v>
      </c>
      <c r="IZ29" s="1659"/>
      <c r="JA29" s="1659"/>
      <c r="JB29" s="1659"/>
      <c r="JC29" s="1659"/>
      <c r="JD29" s="1659"/>
      <c r="JE29" s="1659"/>
      <c r="JF29" s="1659"/>
      <c r="JG29" s="1659"/>
      <c r="JH29" s="1659"/>
      <c r="JI29" s="1659"/>
      <c r="JJ29" s="1659"/>
      <c r="JK29" s="1659"/>
      <c r="JL29" s="1659"/>
      <c r="JM29" s="1659"/>
      <c r="JN29" s="1659"/>
      <c r="JO29" s="1660"/>
      <c r="JP29" s="1513" t="s">
        <v>772</v>
      </c>
      <c r="JQ29" s="1513"/>
      <c r="JR29" s="1513"/>
      <c r="JS29" s="1513"/>
      <c r="JT29" s="1513"/>
      <c r="JU29" s="1513"/>
      <c r="JV29" s="1713">
        <f>AJ29</f>
        <v>20</v>
      </c>
      <c r="JW29" s="1713"/>
      <c r="JX29" s="1713"/>
      <c r="JY29" s="1713"/>
      <c r="JZ29" s="1713"/>
      <c r="KA29" s="1713"/>
      <c r="KB29" s="1713"/>
      <c r="KC29" s="1713"/>
      <c r="KD29" s="1713"/>
      <c r="KE29" s="1713"/>
      <c r="KF29" s="1713"/>
      <c r="KG29" s="1713"/>
      <c r="KH29" s="1713"/>
      <c r="KI29" s="1713"/>
      <c r="KJ29" s="1713"/>
      <c r="KK29" s="1713"/>
      <c r="KL29" s="1713"/>
      <c r="KM29" s="1713"/>
      <c r="KN29" s="1713"/>
      <c r="KO29" s="1713"/>
      <c r="KP29" s="1713"/>
      <c r="KQ29" s="1713"/>
      <c r="KR29" s="1713"/>
      <c r="KS29" s="1713"/>
      <c r="KT29" s="1713"/>
      <c r="KU29" s="1713"/>
      <c r="KV29" s="1713"/>
      <c r="KW29" s="1713"/>
      <c r="KX29" s="1713"/>
      <c r="KY29" s="1713"/>
      <c r="KZ29" s="1713"/>
      <c r="LA29" s="1713"/>
      <c r="LB29" s="1513" t="s">
        <v>773</v>
      </c>
      <c r="LC29" s="1513"/>
      <c r="LD29" s="1513"/>
      <c r="LE29" s="1513"/>
      <c r="LF29" s="1513"/>
      <c r="LG29" s="1513"/>
      <c r="LH29" s="1713">
        <f>BV29</f>
        <v>1000000</v>
      </c>
      <c r="LI29" s="1713"/>
      <c r="LJ29" s="1713"/>
      <c r="LK29" s="1713"/>
      <c r="LL29" s="1713"/>
      <c r="LM29" s="1713"/>
      <c r="LN29" s="1713"/>
      <c r="LO29" s="1713"/>
      <c r="LP29" s="1713"/>
      <c r="LQ29" s="1713"/>
      <c r="LR29" s="1713"/>
      <c r="LS29" s="1713"/>
      <c r="LT29" s="1713"/>
      <c r="LU29" s="1713"/>
      <c r="LV29" s="1713"/>
      <c r="LW29" s="1713"/>
      <c r="LX29" s="1713"/>
      <c r="LY29" s="1713"/>
      <c r="LZ29" s="1713"/>
      <c r="MA29" s="1713"/>
      <c r="MB29" s="1713"/>
      <c r="MC29" s="1713"/>
      <c r="MD29" s="1713"/>
      <c r="ME29" s="1713"/>
      <c r="MF29" s="1713"/>
      <c r="MG29" s="1713"/>
      <c r="MH29" s="1713"/>
      <c r="MI29" s="1713"/>
      <c r="MJ29" s="1713"/>
      <c r="MK29" s="1713"/>
      <c r="ML29" s="1713"/>
      <c r="MM29" s="1713"/>
      <c r="MN29" s="1713"/>
      <c r="MO29" s="1713"/>
      <c r="MP29" s="1713"/>
      <c r="MQ29" s="1713"/>
      <c r="MR29" s="1713"/>
      <c r="MS29" s="1713"/>
      <c r="MT29" s="1713"/>
      <c r="MU29" s="1713"/>
      <c r="MV29" s="1713"/>
      <c r="MW29" s="1713"/>
      <c r="MX29" s="1713"/>
      <c r="MY29" s="1713"/>
      <c r="MZ29" s="1713"/>
      <c r="NA29" s="1713"/>
      <c r="NB29" s="1713"/>
      <c r="NC29" s="1713"/>
      <c r="ND29" s="1713"/>
      <c r="NE29" s="1713"/>
      <c r="NF29" s="1713"/>
      <c r="NG29" s="1713"/>
      <c r="NH29" s="1713"/>
      <c r="NI29" s="1513" t="s">
        <v>774</v>
      </c>
      <c r="NJ29" s="1513"/>
      <c r="NK29" s="1513"/>
      <c r="NL29" s="1513"/>
      <c r="NM29" s="1513"/>
      <c r="NN29" s="1513"/>
      <c r="NO29" s="1713">
        <f>EC29</f>
        <v>30000</v>
      </c>
      <c r="NP29" s="1713"/>
      <c r="NQ29" s="1713"/>
      <c r="NR29" s="1713"/>
      <c r="NS29" s="1713"/>
      <c r="NT29" s="1713"/>
      <c r="NU29" s="1713"/>
      <c r="NV29" s="1713"/>
      <c r="NW29" s="1713"/>
      <c r="NX29" s="1713"/>
      <c r="NY29" s="1713"/>
      <c r="NZ29" s="1713"/>
      <c r="OA29" s="1713"/>
      <c r="OB29" s="1713"/>
      <c r="OC29" s="1713"/>
      <c r="OD29" s="1713"/>
      <c r="OE29" s="1713"/>
      <c r="OF29" s="1713"/>
      <c r="OG29" s="1713"/>
      <c r="OH29" s="1713"/>
      <c r="OI29" s="1713"/>
      <c r="OJ29" s="1713"/>
      <c r="OK29" s="1713"/>
      <c r="OL29" s="1713"/>
      <c r="OM29" s="1713"/>
      <c r="ON29" s="1713"/>
      <c r="OO29" s="1713"/>
      <c r="OP29" s="1713"/>
      <c r="OQ29" s="1713"/>
      <c r="OR29" s="1713"/>
      <c r="OS29" s="1713"/>
      <c r="OT29" s="1713"/>
      <c r="OU29" s="1713"/>
      <c r="OV29" s="1713"/>
      <c r="OW29" s="1713"/>
      <c r="OX29" s="1713"/>
      <c r="OY29" s="1713"/>
      <c r="OZ29" s="1713"/>
      <c r="PA29" s="1713"/>
      <c r="PB29" s="1713"/>
      <c r="PC29" s="1713"/>
      <c r="PD29" s="1713"/>
      <c r="PE29" s="1713"/>
      <c r="PF29" s="1713"/>
      <c r="PG29" s="1713"/>
      <c r="PH29" s="1713"/>
      <c r="PI29" s="1713"/>
      <c r="PJ29" s="1513" t="s">
        <v>741</v>
      </c>
      <c r="PK29" s="1513"/>
      <c r="PL29" s="1513"/>
      <c r="PM29" s="1513"/>
      <c r="PN29" s="1513"/>
      <c r="PO29" s="1513"/>
      <c r="PP29" s="1715" t="str">
        <f>GD29</f>
        <v>eeeeeeeeeeeeeeeeeeeeeeeeeeeeeeeeeeeeeeeeeeeeeeeeeeeeeeeeeeeeeeee</v>
      </c>
      <c r="PQ29" s="1715"/>
      <c r="PR29" s="1715"/>
      <c r="PS29" s="1715"/>
      <c r="PT29" s="1715"/>
      <c r="PU29" s="1715"/>
      <c r="PV29" s="1715"/>
      <c r="PW29" s="1715"/>
      <c r="PX29" s="1715"/>
      <c r="PY29" s="1715"/>
      <c r="PZ29" s="1715"/>
      <c r="QA29" s="1715"/>
      <c r="QB29" s="1715"/>
      <c r="QC29" s="1715"/>
      <c r="QD29" s="1715"/>
      <c r="QE29" s="1715"/>
      <c r="QF29" s="1715"/>
      <c r="QG29" s="1715"/>
      <c r="QH29" s="1715"/>
      <c r="QI29" s="1715"/>
      <c r="QJ29" s="1715"/>
      <c r="QK29" s="1715"/>
      <c r="QL29" s="1715"/>
      <c r="QM29" s="1715"/>
      <c r="QN29" s="1715"/>
      <c r="QO29" s="1715"/>
      <c r="QP29" s="1715"/>
      <c r="QQ29" s="1715"/>
      <c r="QR29" s="1715"/>
      <c r="QS29" s="1715"/>
      <c r="QT29" s="1715"/>
      <c r="QU29" s="545"/>
    </row>
    <row r="30" spans="5:463" ht="90.75" customHeight="1" thickTop="1" thickBot="1">
      <c r="L30" s="493"/>
      <c r="M30" s="1657" t="s">
        <v>1155</v>
      </c>
      <c r="N30" s="1657"/>
      <c r="O30" s="1657"/>
      <c r="P30" s="1657"/>
      <c r="Q30" s="1657"/>
      <c r="R30" s="1657"/>
      <c r="S30" s="1657"/>
      <c r="T30" s="1657"/>
      <c r="U30" s="1657"/>
      <c r="V30" s="1657"/>
      <c r="W30" s="1657"/>
      <c r="X30" s="1657"/>
      <c r="Y30" s="1657"/>
      <c r="Z30" s="1657"/>
      <c r="AA30" s="1657"/>
      <c r="AB30" s="1657"/>
      <c r="AC30" s="1657"/>
      <c r="AD30" s="1513" t="s">
        <v>1222</v>
      </c>
      <c r="AE30" s="1513"/>
      <c r="AF30" s="1513"/>
      <c r="AG30" s="1513"/>
      <c r="AH30" s="1513"/>
      <c r="AI30" s="1513"/>
      <c r="AJ30" s="1531">
        <v>5</v>
      </c>
      <c r="AK30" s="1531"/>
      <c r="AL30" s="1531"/>
      <c r="AM30" s="1531"/>
      <c r="AN30" s="1531"/>
      <c r="AO30" s="1531"/>
      <c r="AP30" s="1531"/>
      <c r="AQ30" s="1531"/>
      <c r="AR30" s="1531"/>
      <c r="AS30" s="1531"/>
      <c r="AT30" s="1531"/>
      <c r="AU30" s="1531"/>
      <c r="AV30" s="1531"/>
      <c r="AW30" s="1531"/>
      <c r="AX30" s="1531"/>
      <c r="AY30" s="1531"/>
      <c r="AZ30" s="1531"/>
      <c r="BA30" s="1531"/>
      <c r="BB30" s="1531"/>
      <c r="BC30" s="1531"/>
      <c r="BD30" s="1531"/>
      <c r="BE30" s="1531"/>
      <c r="BF30" s="1531"/>
      <c r="BG30" s="1531"/>
      <c r="BH30" s="1531"/>
      <c r="BI30" s="1531"/>
      <c r="BJ30" s="1531"/>
      <c r="BK30" s="1531"/>
      <c r="BL30" s="1531"/>
      <c r="BM30" s="1531"/>
      <c r="BN30" s="1531"/>
      <c r="BO30" s="1531"/>
      <c r="BP30" s="1513" t="s">
        <v>1223</v>
      </c>
      <c r="BQ30" s="1513"/>
      <c r="BR30" s="1513"/>
      <c r="BS30" s="1513"/>
      <c r="BT30" s="1513"/>
      <c r="BU30" s="1513"/>
      <c r="BV30" s="1531">
        <v>400000</v>
      </c>
      <c r="BW30" s="1531"/>
      <c r="BX30" s="1531"/>
      <c r="BY30" s="1531"/>
      <c r="BZ30" s="1531"/>
      <c r="CA30" s="1531"/>
      <c r="CB30" s="1531"/>
      <c r="CC30" s="1531"/>
      <c r="CD30" s="1531"/>
      <c r="CE30" s="1531"/>
      <c r="CF30" s="1531"/>
      <c r="CG30" s="1531"/>
      <c r="CH30" s="1531"/>
      <c r="CI30" s="1531"/>
      <c r="CJ30" s="1531"/>
      <c r="CK30" s="1531"/>
      <c r="CL30" s="1531"/>
      <c r="CM30" s="1531"/>
      <c r="CN30" s="1531"/>
      <c r="CO30" s="1531"/>
      <c r="CP30" s="1531"/>
      <c r="CQ30" s="1531"/>
      <c r="CR30" s="1531"/>
      <c r="CS30" s="1531"/>
      <c r="CT30" s="1531"/>
      <c r="CU30" s="1531"/>
      <c r="CV30" s="1531"/>
      <c r="CW30" s="1531"/>
      <c r="CX30" s="1531"/>
      <c r="CY30" s="1531"/>
      <c r="CZ30" s="1531"/>
      <c r="DA30" s="1531"/>
      <c r="DB30" s="1531"/>
      <c r="DC30" s="1531"/>
      <c r="DD30" s="1531"/>
      <c r="DE30" s="1531"/>
      <c r="DF30" s="1531"/>
      <c r="DG30" s="1531"/>
      <c r="DH30" s="1531"/>
      <c r="DI30" s="1531"/>
      <c r="DJ30" s="1531"/>
      <c r="DK30" s="1531"/>
      <c r="DL30" s="1531"/>
      <c r="DM30" s="1531"/>
      <c r="DN30" s="1531"/>
      <c r="DO30" s="1531"/>
      <c r="DP30" s="1531"/>
      <c r="DQ30" s="1531"/>
      <c r="DR30" s="1531"/>
      <c r="DS30" s="1531"/>
      <c r="DT30" s="1531"/>
      <c r="DU30" s="1531"/>
      <c r="DV30" s="1531"/>
      <c r="DW30" s="1513" t="s">
        <v>1224</v>
      </c>
      <c r="DX30" s="1513"/>
      <c r="DY30" s="1513"/>
      <c r="DZ30" s="1513"/>
      <c r="EA30" s="1513"/>
      <c r="EB30" s="1513"/>
      <c r="EC30" s="1531">
        <v>10000</v>
      </c>
      <c r="ED30" s="1531"/>
      <c r="EE30" s="1531"/>
      <c r="EF30" s="1531"/>
      <c r="EG30" s="1531"/>
      <c r="EH30" s="1531"/>
      <c r="EI30" s="1531"/>
      <c r="EJ30" s="1531"/>
      <c r="EK30" s="1531"/>
      <c r="EL30" s="1531"/>
      <c r="EM30" s="1531"/>
      <c r="EN30" s="1531"/>
      <c r="EO30" s="1531"/>
      <c r="EP30" s="1531"/>
      <c r="EQ30" s="1531"/>
      <c r="ER30" s="1531"/>
      <c r="ES30" s="1531"/>
      <c r="ET30" s="1531"/>
      <c r="EU30" s="1531"/>
      <c r="EV30" s="1531"/>
      <c r="EW30" s="1531"/>
      <c r="EX30" s="1531"/>
      <c r="EY30" s="1531"/>
      <c r="EZ30" s="1531"/>
      <c r="FA30" s="1531"/>
      <c r="FB30" s="1531"/>
      <c r="FC30" s="1531"/>
      <c r="FD30" s="1531"/>
      <c r="FE30" s="1531"/>
      <c r="FF30" s="1531"/>
      <c r="FG30" s="1531"/>
      <c r="FH30" s="1531"/>
      <c r="FI30" s="1531"/>
      <c r="FJ30" s="1531"/>
      <c r="FK30" s="1531"/>
      <c r="FL30" s="1531"/>
      <c r="FM30" s="1531"/>
      <c r="FN30" s="1531"/>
      <c r="FO30" s="1531"/>
      <c r="FP30" s="1531"/>
      <c r="FQ30" s="1531"/>
      <c r="FR30" s="1531"/>
      <c r="FS30" s="1531"/>
      <c r="FT30" s="1531"/>
      <c r="FU30" s="1531"/>
      <c r="FV30" s="1531"/>
      <c r="FW30" s="1531"/>
      <c r="FX30" s="1513"/>
      <c r="FY30" s="1513"/>
      <c r="FZ30" s="1513"/>
      <c r="GA30" s="1513"/>
      <c r="GB30" s="1513"/>
      <c r="GC30" s="1513"/>
      <c r="GD30" s="1530"/>
      <c r="GE30" s="1530"/>
      <c r="GF30" s="1530"/>
      <c r="GG30" s="1530"/>
      <c r="GH30" s="1530"/>
      <c r="GI30" s="1530"/>
      <c r="GJ30" s="1530"/>
      <c r="GK30" s="1530"/>
      <c r="GL30" s="1530"/>
      <c r="GM30" s="1530"/>
      <c r="GN30" s="1530"/>
      <c r="GO30" s="1530"/>
      <c r="GP30" s="1530"/>
      <c r="GQ30" s="1530"/>
      <c r="GR30" s="1530"/>
      <c r="GS30" s="1530"/>
      <c r="GT30" s="1530"/>
      <c r="GU30" s="1530"/>
      <c r="GV30" s="1530"/>
      <c r="GW30" s="1530"/>
      <c r="GX30" s="1530"/>
      <c r="GY30" s="1530"/>
      <c r="GZ30" s="1530"/>
      <c r="HA30" s="1530"/>
      <c r="HB30" s="1530"/>
      <c r="HC30" s="1530"/>
      <c r="HD30" s="1530"/>
      <c r="HE30" s="1530"/>
      <c r="HF30" s="1530"/>
      <c r="HG30" s="1530"/>
      <c r="HH30" s="1530"/>
      <c r="HK30" s="544"/>
      <c r="HL30" s="544"/>
      <c r="HM30" s="544"/>
      <c r="HN30" s="544"/>
      <c r="HO30" s="544"/>
      <c r="IX30" s="495"/>
      <c r="IY30" s="1657" t="s">
        <v>1155</v>
      </c>
      <c r="IZ30" s="1657"/>
      <c r="JA30" s="1657"/>
      <c r="JB30" s="1657"/>
      <c r="JC30" s="1657"/>
      <c r="JD30" s="1657"/>
      <c r="JE30" s="1657"/>
      <c r="JF30" s="1657"/>
      <c r="JG30" s="1657"/>
      <c r="JH30" s="1657"/>
      <c r="JI30" s="1657"/>
      <c r="JJ30" s="1657"/>
      <c r="JK30" s="1657"/>
      <c r="JL30" s="1657"/>
      <c r="JM30" s="1657"/>
      <c r="JN30" s="1657"/>
      <c r="JO30" s="1657"/>
      <c r="JP30" s="1513" t="s">
        <v>775</v>
      </c>
      <c r="JQ30" s="1513"/>
      <c r="JR30" s="1513"/>
      <c r="JS30" s="1513"/>
      <c r="JT30" s="1513"/>
      <c r="JU30" s="1513"/>
      <c r="JV30" s="1713">
        <f>AJ30</f>
        <v>5</v>
      </c>
      <c r="JW30" s="1713"/>
      <c r="JX30" s="1713"/>
      <c r="JY30" s="1713"/>
      <c r="JZ30" s="1713"/>
      <c r="KA30" s="1713"/>
      <c r="KB30" s="1713"/>
      <c r="KC30" s="1713"/>
      <c r="KD30" s="1713"/>
      <c r="KE30" s="1713"/>
      <c r="KF30" s="1713"/>
      <c r="KG30" s="1713"/>
      <c r="KH30" s="1713"/>
      <c r="KI30" s="1713"/>
      <c r="KJ30" s="1713"/>
      <c r="KK30" s="1713"/>
      <c r="KL30" s="1713"/>
      <c r="KM30" s="1713"/>
      <c r="KN30" s="1713"/>
      <c r="KO30" s="1713"/>
      <c r="KP30" s="1713"/>
      <c r="KQ30" s="1713"/>
      <c r="KR30" s="1713"/>
      <c r="KS30" s="1713"/>
      <c r="KT30" s="1713"/>
      <c r="KU30" s="1713"/>
      <c r="KV30" s="1713"/>
      <c r="KW30" s="1713"/>
      <c r="KX30" s="1713"/>
      <c r="KY30" s="1713"/>
      <c r="KZ30" s="1713"/>
      <c r="LA30" s="1713"/>
      <c r="LB30" s="1513" t="s">
        <v>776</v>
      </c>
      <c r="LC30" s="1513"/>
      <c r="LD30" s="1513"/>
      <c r="LE30" s="1513"/>
      <c r="LF30" s="1513"/>
      <c r="LG30" s="1513"/>
      <c r="LH30" s="1713">
        <f>BV30</f>
        <v>400000</v>
      </c>
      <c r="LI30" s="1713"/>
      <c r="LJ30" s="1713"/>
      <c r="LK30" s="1713"/>
      <c r="LL30" s="1713"/>
      <c r="LM30" s="1713"/>
      <c r="LN30" s="1713"/>
      <c r="LO30" s="1713"/>
      <c r="LP30" s="1713"/>
      <c r="LQ30" s="1713"/>
      <c r="LR30" s="1713"/>
      <c r="LS30" s="1713"/>
      <c r="LT30" s="1713"/>
      <c r="LU30" s="1713"/>
      <c r="LV30" s="1713"/>
      <c r="LW30" s="1713"/>
      <c r="LX30" s="1713"/>
      <c r="LY30" s="1713"/>
      <c r="LZ30" s="1713"/>
      <c r="MA30" s="1713"/>
      <c r="MB30" s="1713"/>
      <c r="MC30" s="1713"/>
      <c r="MD30" s="1713"/>
      <c r="ME30" s="1713"/>
      <c r="MF30" s="1713"/>
      <c r="MG30" s="1713"/>
      <c r="MH30" s="1713"/>
      <c r="MI30" s="1713"/>
      <c r="MJ30" s="1713"/>
      <c r="MK30" s="1713"/>
      <c r="ML30" s="1713"/>
      <c r="MM30" s="1713"/>
      <c r="MN30" s="1713"/>
      <c r="MO30" s="1713"/>
      <c r="MP30" s="1713"/>
      <c r="MQ30" s="1713"/>
      <c r="MR30" s="1713"/>
      <c r="MS30" s="1713"/>
      <c r="MT30" s="1713"/>
      <c r="MU30" s="1713"/>
      <c r="MV30" s="1713"/>
      <c r="MW30" s="1713"/>
      <c r="MX30" s="1713"/>
      <c r="MY30" s="1713"/>
      <c r="MZ30" s="1713"/>
      <c r="NA30" s="1713"/>
      <c r="NB30" s="1713"/>
      <c r="NC30" s="1713"/>
      <c r="ND30" s="1713"/>
      <c r="NE30" s="1713"/>
      <c r="NF30" s="1713"/>
      <c r="NG30" s="1713"/>
      <c r="NH30" s="1713"/>
      <c r="NI30" s="1513" t="s">
        <v>788</v>
      </c>
      <c r="NJ30" s="1513"/>
      <c r="NK30" s="1513"/>
      <c r="NL30" s="1513"/>
      <c r="NM30" s="1513"/>
      <c r="NN30" s="1513"/>
      <c r="NO30" s="1713">
        <f>EC30</f>
        <v>10000</v>
      </c>
      <c r="NP30" s="1713"/>
      <c r="NQ30" s="1713"/>
      <c r="NR30" s="1713"/>
      <c r="NS30" s="1713"/>
      <c r="NT30" s="1713"/>
      <c r="NU30" s="1713"/>
      <c r="NV30" s="1713"/>
      <c r="NW30" s="1713"/>
      <c r="NX30" s="1713"/>
      <c r="NY30" s="1713"/>
      <c r="NZ30" s="1713"/>
      <c r="OA30" s="1713"/>
      <c r="OB30" s="1713"/>
      <c r="OC30" s="1713"/>
      <c r="OD30" s="1713"/>
      <c r="OE30" s="1713"/>
      <c r="OF30" s="1713"/>
      <c r="OG30" s="1713"/>
      <c r="OH30" s="1713"/>
      <c r="OI30" s="1713"/>
      <c r="OJ30" s="1713"/>
      <c r="OK30" s="1713"/>
      <c r="OL30" s="1713"/>
      <c r="OM30" s="1713"/>
      <c r="ON30" s="1713"/>
      <c r="OO30" s="1713"/>
      <c r="OP30" s="1713"/>
      <c r="OQ30" s="1713"/>
      <c r="OR30" s="1713"/>
      <c r="OS30" s="1713"/>
      <c r="OT30" s="1713"/>
      <c r="OU30" s="1713"/>
      <c r="OV30" s="1713"/>
      <c r="OW30" s="1713"/>
      <c r="OX30" s="1713"/>
      <c r="OY30" s="1713"/>
      <c r="OZ30" s="1713"/>
      <c r="PA30" s="1713"/>
      <c r="PB30" s="1713"/>
      <c r="PC30" s="1713"/>
      <c r="PD30" s="1713"/>
      <c r="PE30" s="1713"/>
      <c r="PF30" s="1713"/>
      <c r="PG30" s="1713"/>
      <c r="PH30" s="1713"/>
      <c r="PI30" s="1713"/>
      <c r="PJ30" s="1513"/>
      <c r="PK30" s="1513"/>
      <c r="PL30" s="1513"/>
      <c r="PM30" s="1513"/>
      <c r="PN30" s="1513"/>
      <c r="PO30" s="1513"/>
      <c r="PP30" s="1715"/>
      <c r="PQ30" s="1715"/>
      <c r="PR30" s="1715"/>
      <c r="PS30" s="1715"/>
      <c r="PT30" s="1715"/>
      <c r="PU30" s="1715"/>
      <c r="PV30" s="1715"/>
      <c r="PW30" s="1715"/>
      <c r="PX30" s="1715"/>
      <c r="PY30" s="1715"/>
      <c r="PZ30" s="1715"/>
      <c r="QA30" s="1715"/>
      <c r="QB30" s="1715"/>
      <c r="QC30" s="1715"/>
      <c r="QD30" s="1715"/>
      <c r="QE30" s="1715"/>
      <c r="QF30" s="1715"/>
      <c r="QG30" s="1715"/>
      <c r="QH30" s="1715"/>
      <c r="QI30" s="1715"/>
      <c r="QJ30" s="1715"/>
      <c r="QK30" s="1715"/>
      <c r="QL30" s="1715"/>
      <c r="QM30" s="1715"/>
      <c r="QN30" s="1715"/>
      <c r="QO30" s="1715"/>
      <c r="QP30" s="1715"/>
      <c r="QQ30" s="1715"/>
      <c r="QR30" s="1715"/>
      <c r="QS30" s="1715"/>
      <c r="QT30" s="1715"/>
      <c r="QU30" s="545"/>
    </row>
    <row r="31" spans="5:463" ht="43.9" customHeight="1" thickTop="1" thickBot="1">
      <c r="L31" s="493"/>
      <c r="M31" s="1629" t="s">
        <v>1139</v>
      </c>
      <c r="N31" s="1629"/>
      <c r="O31" s="1629"/>
      <c r="P31" s="1629"/>
      <c r="Q31" s="1629"/>
      <c r="R31" s="1629"/>
      <c r="S31" s="1629"/>
      <c r="T31" s="1629"/>
      <c r="U31" s="1629"/>
      <c r="V31" s="1629"/>
      <c r="W31" s="1629"/>
      <c r="X31" s="1629"/>
      <c r="Y31" s="1629"/>
      <c r="Z31" s="1629"/>
      <c r="AA31" s="1629"/>
      <c r="AB31" s="1629"/>
      <c r="AC31" s="1629"/>
      <c r="AD31" s="1629"/>
      <c r="AE31" s="1629"/>
      <c r="AF31" s="1629"/>
      <c r="AG31" s="1629"/>
      <c r="AH31" s="1629"/>
      <c r="AI31" s="1629"/>
      <c r="AJ31" s="1629"/>
      <c r="AK31" s="1629"/>
      <c r="AL31" s="1629"/>
      <c r="AM31" s="1629"/>
      <c r="AN31" s="1629"/>
      <c r="AO31" s="1629"/>
      <c r="AP31" s="1629"/>
      <c r="AQ31" s="1629"/>
      <c r="AR31" s="1629"/>
      <c r="AS31" s="1629"/>
      <c r="AT31" s="1629"/>
      <c r="AU31" s="1629"/>
      <c r="AV31" s="1629"/>
      <c r="AW31" s="1629"/>
      <c r="AX31" s="1629"/>
      <c r="AY31" s="1629"/>
      <c r="AZ31" s="1629"/>
      <c r="BA31" s="1629"/>
      <c r="BB31" s="1629"/>
      <c r="BC31" s="1629"/>
      <c r="BD31" s="1629"/>
      <c r="BE31" s="1629"/>
      <c r="BF31" s="1629"/>
      <c r="BG31" s="1629"/>
      <c r="BH31" s="1629"/>
      <c r="BI31" s="1629"/>
      <c r="BJ31" s="1629"/>
      <c r="BK31" s="1629"/>
      <c r="BL31" s="1629"/>
      <c r="BM31" s="1629"/>
      <c r="BN31" s="1629"/>
      <c r="BO31" s="1629"/>
      <c r="BP31" s="1629"/>
      <c r="BQ31" s="1629"/>
      <c r="BR31" s="1629"/>
      <c r="BS31" s="1629"/>
      <c r="BT31" s="1629"/>
      <c r="BU31" s="1629"/>
      <c r="BV31" s="1629"/>
      <c r="BW31" s="1629"/>
      <c r="BX31" s="1629"/>
      <c r="BY31" s="1629"/>
      <c r="BZ31" s="1629"/>
      <c r="CA31" s="1629"/>
      <c r="CB31" s="1629"/>
      <c r="CC31" s="1629"/>
      <c r="CD31" s="1629"/>
      <c r="CE31" s="1629"/>
      <c r="CF31" s="1629"/>
      <c r="CG31" s="1629"/>
      <c r="CH31" s="1629"/>
      <c r="CI31" s="1629"/>
      <c r="CJ31" s="1629"/>
      <c r="CK31" s="1629"/>
      <c r="CL31" s="1629"/>
      <c r="CM31" s="1629"/>
      <c r="CN31" s="1629"/>
      <c r="CO31" s="1629"/>
      <c r="CP31" s="1629"/>
      <c r="CQ31" s="1629"/>
      <c r="CR31" s="1629"/>
      <c r="CS31" s="1629"/>
      <c r="CT31" s="1629"/>
      <c r="CU31" s="1629"/>
      <c r="CV31" s="1629"/>
      <c r="CW31" s="1629"/>
      <c r="CX31" s="1629"/>
      <c r="CY31" s="1629"/>
      <c r="CZ31" s="1629"/>
      <c r="DA31" s="1629"/>
      <c r="DB31" s="1629"/>
      <c r="DC31" s="1629"/>
      <c r="DD31" s="1629"/>
      <c r="DE31" s="1629"/>
      <c r="DF31" s="1629"/>
      <c r="DG31" s="1629"/>
      <c r="DH31" s="1629"/>
      <c r="DI31" s="1629"/>
      <c r="DJ31" s="1629"/>
      <c r="DK31" s="1629"/>
      <c r="DL31" s="1629"/>
      <c r="DM31" s="1629"/>
      <c r="DN31" s="1629"/>
      <c r="DO31" s="1629"/>
      <c r="DP31" s="1629"/>
      <c r="DQ31" s="1629"/>
      <c r="DR31" s="1629"/>
      <c r="DS31" s="1629"/>
      <c r="DT31" s="1629"/>
      <c r="DU31" s="1629"/>
      <c r="DV31" s="1629"/>
      <c r="DW31" s="1629"/>
      <c r="DX31" s="1629"/>
      <c r="DY31" s="1629"/>
      <c r="DZ31" s="1629"/>
      <c r="EA31" s="1629"/>
      <c r="EB31" s="1629"/>
      <c r="EC31" s="1629"/>
      <c r="ED31" s="1629"/>
      <c r="EE31" s="1629"/>
      <c r="EF31" s="1629"/>
      <c r="EG31" s="1629"/>
      <c r="EH31" s="1629"/>
      <c r="EI31" s="1629"/>
      <c r="EJ31" s="1629"/>
      <c r="EK31" s="1629"/>
      <c r="EL31" s="1629"/>
      <c r="EM31" s="1629"/>
      <c r="EN31" s="1629"/>
      <c r="EO31" s="1629"/>
      <c r="EP31" s="1629"/>
      <c r="EQ31" s="1629"/>
      <c r="ER31" s="1629"/>
      <c r="ES31" s="1629"/>
      <c r="ET31" s="1629"/>
      <c r="EU31" s="1629"/>
      <c r="EV31" s="1629"/>
      <c r="EW31" s="1629"/>
      <c r="EX31" s="1629"/>
      <c r="EY31" s="1629"/>
      <c r="EZ31" s="1629"/>
      <c r="FA31" s="1629"/>
      <c r="FB31" s="1629"/>
      <c r="FC31" s="1629"/>
      <c r="FD31" s="1629"/>
      <c r="FE31" s="1629"/>
      <c r="FF31" s="1629"/>
      <c r="FG31" s="1629"/>
      <c r="FH31" s="1629"/>
      <c r="FI31" s="1629"/>
      <c r="FJ31" s="1629"/>
      <c r="FK31" s="1629"/>
      <c r="FL31" s="1629"/>
      <c r="FM31" s="1629"/>
      <c r="FN31" s="1629"/>
      <c r="FO31" s="1629"/>
      <c r="FP31" s="1629"/>
      <c r="FQ31" s="1629"/>
      <c r="FR31" s="1629"/>
      <c r="FS31" s="1629"/>
      <c r="FT31" s="1629"/>
      <c r="FU31" s="1629"/>
      <c r="FV31" s="1629"/>
      <c r="FW31" s="1629"/>
      <c r="FX31" s="1629"/>
      <c r="FY31" s="1629"/>
      <c r="FZ31" s="1629"/>
      <c r="GA31" s="1629"/>
      <c r="GB31" s="1629"/>
      <c r="GC31" s="1629"/>
      <c r="GD31" s="1629"/>
      <c r="GE31" s="1629"/>
      <c r="GF31" s="1629"/>
      <c r="GG31" s="1629"/>
      <c r="GH31" s="1629"/>
      <c r="GI31" s="1629"/>
      <c r="GJ31" s="1629"/>
      <c r="GK31" s="1629"/>
      <c r="GL31" s="1629"/>
      <c r="GM31" s="1629"/>
      <c r="GN31" s="1629"/>
      <c r="GO31" s="1629"/>
      <c r="GP31" s="1629"/>
      <c r="GQ31" s="1629"/>
      <c r="GR31" s="1629"/>
      <c r="GS31" s="1629"/>
      <c r="GT31" s="1629"/>
      <c r="GU31" s="1629"/>
      <c r="GV31" s="1629"/>
      <c r="GW31" s="1629"/>
      <c r="GX31" s="1629"/>
      <c r="GY31" s="1629"/>
      <c r="GZ31" s="1629"/>
      <c r="HA31" s="1629"/>
      <c r="HB31" s="1629"/>
      <c r="HC31" s="1629"/>
      <c r="HD31" s="1629"/>
      <c r="HE31" s="1629"/>
      <c r="HF31" s="1629"/>
      <c r="HG31" s="1629"/>
      <c r="HH31" s="1629"/>
      <c r="HK31" s="544"/>
      <c r="HL31" s="544"/>
      <c r="HM31" s="544"/>
      <c r="HN31" s="544"/>
      <c r="HO31" s="544"/>
      <c r="IX31" s="495"/>
      <c r="IY31" s="1711" t="s">
        <v>1139</v>
      </c>
      <c r="IZ31" s="1711"/>
      <c r="JA31" s="1711"/>
      <c r="JB31" s="1711"/>
      <c r="JC31" s="1711"/>
      <c r="JD31" s="1711"/>
      <c r="JE31" s="1711"/>
      <c r="JF31" s="1711"/>
      <c r="JG31" s="1711"/>
      <c r="JH31" s="1711"/>
      <c r="JI31" s="1711"/>
      <c r="JJ31" s="1711"/>
      <c r="JK31" s="1711"/>
      <c r="JL31" s="1711"/>
      <c r="JM31" s="1711"/>
      <c r="JN31" s="1711"/>
      <c r="JO31" s="1711"/>
      <c r="JP31" s="1711"/>
      <c r="JQ31" s="1711"/>
      <c r="JR31" s="1711"/>
      <c r="JS31" s="1711"/>
      <c r="JT31" s="1711"/>
      <c r="JU31" s="1711"/>
      <c r="JV31" s="1711"/>
      <c r="JW31" s="1711"/>
      <c r="JX31" s="1711"/>
      <c r="JY31" s="1711"/>
      <c r="JZ31" s="1711"/>
      <c r="KA31" s="1711"/>
      <c r="KB31" s="1711"/>
      <c r="KC31" s="1711"/>
      <c r="KD31" s="1711"/>
      <c r="KE31" s="1711"/>
      <c r="KF31" s="1711"/>
      <c r="KG31" s="1711"/>
      <c r="KH31" s="1711"/>
      <c r="KI31" s="1711"/>
      <c r="KJ31" s="1711"/>
      <c r="KK31" s="1711"/>
      <c r="KL31" s="1711"/>
      <c r="KM31" s="1711"/>
      <c r="KN31" s="1711"/>
      <c r="KO31" s="1711"/>
      <c r="KP31" s="1711"/>
      <c r="KQ31" s="1711"/>
      <c r="KR31" s="1711"/>
      <c r="KS31" s="1711"/>
      <c r="KT31" s="1711"/>
      <c r="KU31" s="1711"/>
      <c r="KV31" s="1711"/>
      <c r="KW31" s="1711"/>
      <c r="KX31" s="1711"/>
      <c r="KY31" s="1711"/>
      <c r="KZ31" s="1711"/>
      <c r="LA31" s="1711"/>
      <c r="LB31" s="1711"/>
      <c r="LC31" s="1711"/>
      <c r="LD31" s="1711"/>
      <c r="LE31" s="1711"/>
      <c r="LF31" s="1711"/>
      <c r="LG31" s="1711"/>
      <c r="LH31" s="1711"/>
      <c r="LI31" s="1711"/>
      <c r="LJ31" s="1711"/>
      <c r="LK31" s="1711"/>
      <c r="LL31" s="1711"/>
      <c r="LM31" s="1711"/>
      <c r="LN31" s="1711"/>
      <c r="LO31" s="1711"/>
      <c r="LP31" s="1711"/>
      <c r="LQ31" s="1711"/>
      <c r="LR31" s="1711"/>
      <c r="LS31" s="1711"/>
      <c r="LT31" s="1711"/>
      <c r="LU31" s="1711"/>
      <c r="LV31" s="1711"/>
      <c r="LW31" s="1711"/>
      <c r="LX31" s="1711"/>
      <c r="LY31" s="1711"/>
      <c r="LZ31" s="1711"/>
      <c r="MA31" s="1711"/>
      <c r="MB31" s="1711"/>
      <c r="MC31" s="1711"/>
      <c r="MD31" s="1711"/>
      <c r="ME31" s="1711"/>
      <c r="MF31" s="1711"/>
      <c r="MG31" s="1711"/>
      <c r="MH31" s="1711"/>
      <c r="MI31" s="1711"/>
      <c r="MJ31" s="1711"/>
      <c r="MK31" s="1711"/>
      <c r="ML31" s="1711"/>
      <c r="MM31" s="1711"/>
      <c r="MN31" s="1711"/>
      <c r="MO31" s="1711"/>
      <c r="MP31" s="1711"/>
      <c r="MQ31" s="1711"/>
      <c r="MR31" s="1711"/>
      <c r="MS31" s="1711"/>
      <c r="MT31" s="1711"/>
      <c r="MU31" s="1711"/>
      <c r="MV31" s="1711"/>
      <c r="MW31" s="1711"/>
      <c r="MX31" s="1711"/>
      <c r="MY31" s="1711"/>
      <c r="MZ31" s="1711"/>
      <c r="NA31" s="1711"/>
      <c r="NB31" s="1711"/>
      <c r="NC31" s="1711"/>
      <c r="ND31" s="1711"/>
      <c r="NE31" s="1711"/>
      <c r="NF31" s="1711"/>
      <c r="NG31" s="1711"/>
      <c r="NH31" s="1711"/>
      <c r="NI31" s="1711"/>
      <c r="NJ31" s="1711"/>
      <c r="NK31" s="1711"/>
      <c r="NL31" s="1711"/>
      <c r="NM31" s="1711"/>
      <c r="NN31" s="1711"/>
      <c r="NO31" s="1711"/>
      <c r="NP31" s="1711"/>
      <c r="NQ31" s="1711"/>
      <c r="NR31" s="1711"/>
      <c r="NS31" s="1711"/>
      <c r="NT31" s="1711"/>
      <c r="NU31" s="1711"/>
      <c r="NV31" s="1711"/>
      <c r="NW31" s="1711"/>
      <c r="NX31" s="1711"/>
      <c r="NY31" s="1711"/>
      <c r="NZ31" s="1711"/>
      <c r="OA31" s="1711"/>
      <c r="OB31" s="1711"/>
      <c r="OC31" s="1711"/>
      <c r="OD31" s="1711"/>
      <c r="OE31" s="1711"/>
      <c r="OF31" s="1711"/>
      <c r="OG31" s="1711"/>
      <c r="OH31" s="1711"/>
      <c r="OI31" s="1711"/>
      <c r="OJ31" s="1711"/>
      <c r="OK31" s="1711"/>
      <c r="OL31" s="1711"/>
      <c r="OM31" s="1711"/>
      <c r="ON31" s="1711"/>
      <c r="OO31" s="1711"/>
      <c r="OP31" s="1711"/>
      <c r="OQ31" s="1711"/>
      <c r="OR31" s="1711"/>
      <c r="OS31" s="1711"/>
      <c r="OT31" s="1711"/>
      <c r="OU31" s="1711"/>
      <c r="OV31" s="1711"/>
      <c r="OW31" s="1711"/>
      <c r="OX31" s="1711"/>
      <c r="OY31" s="1711"/>
      <c r="OZ31" s="1711"/>
      <c r="PA31" s="1711"/>
      <c r="PB31" s="1711"/>
      <c r="PC31" s="1711"/>
      <c r="PD31" s="1711"/>
      <c r="PE31" s="1711"/>
      <c r="PF31" s="1711"/>
      <c r="PG31" s="1711"/>
      <c r="PH31" s="1711"/>
      <c r="PI31" s="1711"/>
      <c r="PJ31" s="1711"/>
      <c r="PK31" s="1711"/>
      <c r="PL31" s="1711"/>
      <c r="PM31" s="1711"/>
      <c r="PN31" s="1711"/>
      <c r="PO31" s="1711"/>
      <c r="PP31" s="1711"/>
      <c r="PQ31" s="1711"/>
      <c r="PR31" s="1711"/>
      <c r="PS31" s="1711"/>
      <c r="PT31" s="1711"/>
      <c r="PU31" s="1711"/>
      <c r="PV31" s="1711"/>
      <c r="PW31" s="1711"/>
      <c r="PX31" s="1711"/>
      <c r="PY31" s="1711"/>
      <c r="PZ31" s="1711"/>
      <c r="QA31" s="1711"/>
      <c r="QB31" s="1711"/>
      <c r="QC31" s="1711"/>
      <c r="QD31" s="1711"/>
      <c r="QE31" s="1711"/>
      <c r="QF31" s="1711"/>
      <c r="QG31" s="1711"/>
      <c r="QH31" s="1711"/>
      <c r="QI31" s="1711"/>
      <c r="QJ31" s="1711"/>
      <c r="QK31" s="1711"/>
      <c r="QL31" s="1711"/>
      <c r="QM31" s="1711"/>
      <c r="QN31" s="1711"/>
      <c r="QO31" s="1711"/>
      <c r="QP31" s="1711"/>
      <c r="QQ31" s="1711"/>
      <c r="QR31" s="1711"/>
      <c r="QS31" s="1711"/>
      <c r="QT31" s="1711"/>
      <c r="QU31" s="545"/>
    </row>
    <row r="32" spans="5:463" ht="33" customHeight="1" thickTop="1" thickBot="1">
      <c r="L32" s="493"/>
      <c r="M32" s="1598" t="s">
        <v>1171</v>
      </c>
      <c r="N32" s="1599"/>
      <c r="O32" s="1599"/>
      <c r="P32" s="1600"/>
      <c r="Q32" s="1513" t="s">
        <v>1160</v>
      </c>
      <c r="R32" s="1513"/>
      <c r="S32" s="1513"/>
      <c r="T32" s="1513"/>
      <c r="U32" s="1513"/>
      <c r="V32" s="1513"/>
      <c r="W32" s="1513"/>
      <c r="X32" s="1513"/>
      <c r="Y32" s="1513"/>
      <c r="Z32" s="1513"/>
      <c r="AA32" s="1513"/>
      <c r="AB32" s="1513"/>
      <c r="AC32" s="1513"/>
      <c r="AD32" s="1513"/>
      <c r="AE32" s="1513"/>
      <c r="AF32" s="1513"/>
      <c r="AG32" s="1513"/>
      <c r="AH32" s="1513"/>
      <c r="AI32" s="1513"/>
      <c r="AJ32" s="1513"/>
      <c r="AK32" s="1513"/>
      <c r="AL32" s="1513"/>
      <c r="AM32" s="1513"/>
      <c r="AN32" s="1513"/>
      <c r="AO32" s="1513"/>
      <c r="AP32" s="1513"/>
      <c r="AQ32" s="1513"/>
      <c r="AR32" s="1513"/>
      <c r="AS32" s="1513"/>
      <c r="AT32" s="1513"/>
      <c r="AU32" s="1513"/>
      <c r="AV32" s="1513"/>
      <c r="AW32" s="1513"/>
      <c r="AX32" s="1513"/>
      <c r="AY32" s="1513"/>
      <c r="AZ32" s="1513"/>
      <c r="BA32" s="1529" t="s">
        <v>1173</v>
      </c>
      <c r="BB32" s="1529"/>
      <c r="BC32" s="1529"/>
      <c r="BD32" s="1529"/>
      <c r="BE32" s="1529"/>
      <c r="BF32" s="1529"/>
      <c r="BG32" s="1529"/>
      <c r="BH32" s="1529"/>
      <c r="BI32" s="1529"/>
      <c r="BJ32" s="1529"/>
      <c r="BK32" s="1529"/>
      <c r="BL32" s="1529"/>
      <c r="BM32" s="1529"/>
      <c r="BN32" s="1529"/>
      <c r="BO32" s="1529"/>
      <c r="BP32" s="1529"/>
      <c r="BQ32" s="1529"/>
      <c r="BR32" s="1529"/>
      <c r="BS32" s="1529"/>
      <c r="BT32" s="1529"/>
      <c r="BU32" s="1529"/>
      <c r="BV32" s="1529"/>
      <c r="BW32" s="1529"/>
      <c r="BX32" s="1529"/>
      <c r="BY32" s="1529"/>
      <c r="BZ32" s="1529"/>
      <c r="CA32" s="1529"/>
      <c r="CB32" s="1529"/>
      <c r="CC32" s="1529"/>
      <c r="CD32" s="1529"/>
      <c r="CE32" s="1529"/>
      <c r="CF32" s="1529"/>
      <c r="CG32" s="1529"/>
      <c r="CH32" s="1529"/>
      <c r="CI32" s="1529"/>
      <c r="CJ32" s="1529"/>
      <c r="CK32" s="1529"/>
      <c r="CL32" s="1529"/>
      <c r="CM32" s="1529"/>
      <c r="CN32" s="1529"/>
      <c r="CO32" s="1529"/>
      <c r="CP32" s="1529"/>
      <c r="CQ32" s="1529"/>
      <c r="CR32" s="1529"/>
      <c r="CS32" s="1529"/>
      <c r="CT32" s="1529"/>
      <c r="CU32" s="1529"/>
      <c r="CV32" s="1529"/>
      <c r="CW32" s="1529"/>
      <c r="CX32" s="1529"/>
      <c r="CY32" s="1529"/>
      <c r="CZ32" s="1529"/>
      <c r="DA32" s="1529"/>
      <c r="DB32" s="1529"/>
      <c r="DC32" s="1529"/>
      <c r="DD32" s="1529"/>
      <c r="DE32" s="1529"/>
      <c r="DF32" s="1529"/>
      <c r="DG32" s="1529"/>
      <c r="DH32" s="1529"/>
      <c r="DI32" s="1529"/>
      <c r="DJ32" s="1529"/>
      <c r="DK32" s="1529"/>
      <c r="DL32" s="1529"/>
      <c r="DM32" s="1529"/>
      <c r="DN32" s="1529"/>
      <c r="DO32" s="1529"/>
      <c r="DP32" s="1529"/>
      <c r="DQ32" s="1621" t="s">
        <v>1177</v>
      </c>
      <c r="DR32" s="1622"/>
      <c r="DS32" s="1622"/>
      <c r="DT32" s="1622"/>
      <c r="DU32" s="1622"/>
      <c r="DV32" s="1622"/>
      <c r="DW32" s="1622"/>
      <c r="DX32" s="1622"/>
      <c r="DY32" s="1622"/>
      <c r="DZ32" s="1622"/>
      <c r="EA32" s="1622"/>
      <c r="EB32" s="1622"/>
      <c r="EC32" s="1622"/>
      <c r="ED32" s="1622"/>
      <c r="EE32" s="1622"/>
      <c r="EF32" s="1622"/>
      <c r="EG32" s="1622"/>
      <c r="EH32" s="1622"/>
      <c r="EI32" s="1622"/>
      <c r="EJ32" s="1622"/>
      <c r="EK32" s="1622"/>
      <c r="EL32" s="1622"/>
      <c r="EM32" s="1622"/>
      <c r="EN32" s="1622"/>
      <c r="EO32" s="1622"/>
      <c r="EP32" s="1622"/>
      <c r="EQ32" s="1622"/>
      <c r="ER32" s="1622"/>
      <c r="ES32" s="1622"/>
      <c r="ET32" s="1622"/>
      <c r="EU32" s="1622"/>
      <c r="EV32" s="1622"/>
      <c r="EW32" s="1622"/>
      <c r="EX32" s="1622"/>
      <c r="EY32" s="1622"/>
      <c r="EZ32" s="1622"/>
      <c r="FA32" s="1622"/>
      <c r="FB32" s="1622"/>
      <c r="FC32" s="1622"/>
      <c r="FD32" s="1622"/>
      <c r="FE32" s="1622"/>
      <c r="FF32" s="1622"/>
      <c r="FG32" s="1622"/>
      <c r="FH32" s="1622"/>
      <c r="FI32" s="1622"/>
      <c r="FJ32" s="1622"/>
      <c r="FK32" s="1622"/>
      <c r="FL32" s="1622"/>
      <c r="FM32" s="1622"/>
      <c r="FN32" s="528"/>
      <c r="FO32" s="526"/>
      <c r="FP32" s="526"/>
      <c r="FQ32" s="525"/>
      <c r="FR32" s="1621" t="s">
        <v>1156</v>
      </c>
      <c r="FS32" s="1622"/>
      <c r="FT32" s="1622"/>
      <c r="FU32" s="1622"/>
      <c r="FV32" s="1622"/>
      <c r="FW32" s="1622"/>
      <c r="FX32" s="1622"/>
      <c r="FY32" s="1622"/>
      <c r="FZ32" s="1622"/>
      <c r="GA32" s="1622"/>
      <c r="GB32" s="1622"/>
      <c r="GC32" s="1622"/>
      <c r="GD32" s="1622"/>
      <c r="GE32" s="1622"/>
      <c r="GF32" s="1622"/>
      <c r="GG32" s="1622"/>
      <c r="GH32" s="1622"/>
      <c r="GI32" s="1622"/>
      <c r="GJ32" s="1622"/>
      <c r="GK32" s="1622"/>
      <c r="GL32" s="1622"/>
      <c r="GM32" s="1622"/>
      <c r="GN32" s="1622"/>
      <c r="GO32" s="1622"/>
      <c r="GP32" s="1622"/>
      <c r="GQ32" s="1622"/>
      <c r="GR32" s="1622"/>
      <c r="GS32" s="1622"/>
      <c r="GT32" s="1622"/>
      <c r="GU32" s="1622"/>
      <c r="GV32" s="1622"/>
      <c r="GW32" s="1622"/>
      <c r="GX32" s="1622"/>
      <c r="GY32" s="1622"/>
      <c r="GZ32" s="1622"/>
      <c r="HA32" s="1622"/>
      <c r="HB32" s="1622"/>
      <c r="HC32" s="1622"/>
      <c r="HD32" s="1622"/>
      <c r="HE32" s="1622"/>
      <c r="HF32" s="1622"/>
      <c r="HG32" s="526"/>
      <c r="HH32" s="525"/>
      <c r="HK32" s="544"/>
      <c r="HL32" s="544"/>
      <c r="HM32" s="544"/>
      <c r="HN32" s="544"/>
      <c r="HO32" s="544"/>
      <c r="IX32" s="495"/>
      <c r="IY32" s="1598" t="s">
        <v>1171</v>
      </c>
      <c r="IZ32" s="1599"/>
      <c r="JA32" s="1599"/>
      <c r="JB32" s="1600"/>
      <c r="JC32" s="1513" t="s">
        <v>137</v>
      </c>
      <c r="JD32" s="1513"/>
      <c r="JE32" s="1513"/>
      <c r="JF32" s="1513"/>
      <c r="JG32" s="1513"/>
      <c r="JH32" s="1513"/>
      <c r="JI32" s="1513"/>
      <c r="JJ32" s="1513"/>
      <c r="JK32" s="1513"/>
      <c r="JL32" s="1513"/>
      <c r="JM32" s="1513"/>
      <c r="JN32" s="1513"/>
      <c r="JO32" s="1513"/>
      <c r="JP32" s="1513"/>
      <c r="JQ32" s="1513"/>
      <c r="JR32" s="1513"/>
      <c r="JS32" s="1513"/>
      <c r="JT32" s="1513"/>
      <c r="JU32" s="1513"/>
      <c r="JV32" s="1513"/>
      <c r="JW32" s="1513"/>
      <c r="JX32" s="1513"/>
      <c r="JY32" s="1513"/>
      <c r="JZ32" s="1513"/>
      <c r="KA32" s="1513"/>
      <c r="KB32" s="1513"/>
      <c r="KC32" s="1513"/>
      <c r="KD32" s="1513"/>
      <c r="KE32" s="1513"/>
      <c r="KF32" s="1513"/>
      <c r="KG32" s="1513"/>
      <c r="KH32" s="1513"/>
      <c r="KI32" s="1513"/>
      <c r="KJ32" s="1513"/>
      <c r="KK32" s="1513"/>
      <c r="KL32" s="1513"/>
      <c r="KM32" s="1529" t="s">
        <v>1144</v>
      </c>
      <c r="KN32" s="1529"/>
      <c r="KO32" s="1529"/>
      <c r="KP32" s="1529"/>
      <c r="KQ32" s="1529"/>
      <c r="KR32" s="1529"/>
      <c r="KS32" s="1529"/>
      <c r="KT32" s="1529"/>
      <c r="KU32" s="1529"/>
      <c r="KV32" s="1529"/>
      <c r="KW32" s="1529"/>
      <c r="KX32" s="1529"/>
      <c r="KY32" s="1529"/>
      <c r="KZ32" s="1529"/>
      <c r="LA32" s="1529"/>
      <c r="LB32" s="1529"/>
      <c r="LC32" s="1529"/>
      <c r="LD32" s="1529"/>
      <c r="LE32" s="1529"/>
      <c r="LF32" s="1529"/>
      <c r="LG32" s="1529"/>
      <c r="LH32" s="1529"/>
      <c r="LI32" s="1529"/>
      <c r="LJ32" s="1529"/>
      <c r="LK32" s="1529"/>
      <c r="LL32" s="1529"/>
      <c r="LM32" s="1529"/>
      <c r="LN32" s="1529"/>
      <c r="LO32" s="1529"/>
      <c r="LP32" s="1529"/>
      <c r="LQ32" s="1529"/>
      <c r="LR32" s="1529"/>
      <c r="LS32" s="1529"/>
      <c r="LT32" s="1529"/>
      <c r="LU32" s="1529"/>
      <c r="LV32" s="1529"/>
      <c r="LW32" s="1529"/>
      <c r="LX32" s="1529"/>
      <c r="LY32" s="1529"/>
      <c r="LZ32" s="1529"/>
      <c r="MA32" s="1529"/>
      <c r="MB32" s="1529"/>
      <c r="MC32" s="1529"/>
      <c r="MD32" s="1529"/>
      <c r="ME32" s="1529"/>
      <c r="MF32" s="1529"/>
      <c r="MG32" s="1529"/>
      <c r="MH32" s="1529"/>
      <c r="MI32" s="1529"/>
      <c r="MJ32" s="1529"/>
      <c r="MK32" s="1529"/>
      <c r="ML32" s="1529"/>
      <c r="MM32" s="1529"/>
      <c r="MN32" s="1529"/>
      <c r="MO32" s="1529"/>
      <c r="MP32" s="1529"/>
      <c r="MQ32" s="1529"/>
      <c r="MR32" s="1529"/>
      <c r="MS32" s="1529"/>
      <c r="MT32" s="1529"/>
      <c r="MU32" s="1529"/>
      <c r="MV32" s="1529"/>
      <c r="MW32" s="1529"/>
      <c r="MX32" s="1529"/>
      <c r="MY32" s="1529"/>
      <c r="MZ32" s="1529"/>
      <c r="NA32" s="1529"/>
      <c r="NB32" s="1529"/>
      <c r="NC32" s="1621" t="s">
        <v>731</v>
      </c>
      <c r="ND32" s="1622"/>
      <c r="NE32" s="1622"/>
      <c r="NF32" s="1622"/>
      <c r="NG32" s="1622"/>
      <c r="NH32" s="1622"/>
      <c r="NI32" s="1622"/>
      <c r="NJ32" s="1622"/>
      <c r="NK32" s="1622"/>
      <c r="NL32" s="1622"/>
      <c r="NM32" s="1622"/>
      <c r="NN32" s="1622"/>
      <c r="NO32" s="1622"/>
      <c r="NP32" s="1622"/>
      <c r="NQ32" s="1622"/>
      <c r="NR32" s="1622"/>
      <c r="NS32" s="1622"/>
      <c r="NT32" s="1622"/>
      <c r="NU32" s="1622"/>
      <c r="NV32" s="1622"/>
      <c r="NW32" s="1622"/>
      <c r="NX32" s="1622"/>
      <c r="NY32" s="1622"/>
      <c r="NZ32" s="1622"/>
      <c r="OA32" s="1622"/>
      <c r="OB32" s="1622"/>
      <c r="OC32" s="1622"/>
      <c r="OD32" s="1622"/>
      <c r="OE32" s="1622"/>
      <c r="OF32" s="1622"/>
      <c r="OG32" s="1622"/>
      <c r="OH32" s="1622"/>
      <c r="OI32" s="1622"/>
      <c r="OJ32" s="1622"/>
      <c r="OK32" s="1622"/>
      <c r="OL32" s="1622"/>
      <c r="OM32" s="1622"/>
      <c r="ON32" s="1622"/>
      <c r="OO32" s="1622"/>
      <c r="OP32" s="1622"/>
      <c r="OQ32" s="1622"/>
      <c r="OR32" s="1622"/>
      <c r="OS32" s="1622"/>
      <c r="OT32" s="1622"/>
      <c r="OU32" s="1622"/>
      <c r="OV32" s="1622"/>
      <c r="OW32" s="1622"/>
      <c r="OX32" s="1622"/>
      <c r="OY32" s="1622"/>
      <c r="OZ32" s="528"/>
      <c r="PA32" s="526"/>
      <c r="PB32" s="526"/>
      <c r="PC32" s="525"/>
      <c r="PD32" s="1621" t="s">
        <v>734</v>
      </c>
      <c r="PE32" s="1622"/>
      <c r="PF32" s="1622"/>
      <c r="PG32" s="1622"/>
      <c r="PH32" s="1622"/>
      <c r="PI32" s="1622"/>
      <c r="PJ32" s="1622"/>
      <c r="PK32" s="1622"/>
      <c r="PL32" s="1622"/>
      <c r="PM32" s="1622"/>
      <c r="PN32" s="1622"/>
      <c r="PO32" s="1622"/>
      <c r="PP32" s="1622"/>
      <c r="PQ32" s="1622"/>
      <c r="PR32" s="1622"/>
      <c r="PS32" s="1622"/>
      <c r="PT32" s="1622"/>
      <c r="PU32" s="1622"/>
      <c r="PV32" s="1622"/>
      <c r="PW32" s="1622"/>
      <c r="PX32" s="1622"/>
      <c r="PY32" s="1622"/>
      <c r="PZ32" s="1622"/>
      <c r="QA32" s="1622"/>
      <c r="QB32" s="1622"/>
      <c r="QC32" s="1622"/>
      <c r="QD32" s="1622"/>
      <c r="QE32" s="1622"/>
      <c r="QF32" s="1622"/>
      <c r="QG32" s="1622"/>
      <c r="QH32" s="1622"/>
      <c r="QI32" s="1622"/>
      <c r="QJ32" s="1622"/>
      <c r="QK32" s="1622"/>
      <c r="QL32" s="1622"/>
      <c r="QM32" s="1622"/>
      <c r="QN32" s="1622"/>
      <c r="QO32" s="1622"/>
      <c r="QP32" s="1622"/>
      <c r="QQ32" s="1622"/>
      <c r="QR32" s="1622"/>
      <c r="QS32" s="526"/>
      <c r="QT32" s="525"/>
      <c r="QU32" s="545"/>
    </row>
    <row r="33" spans="12:463" ht="30.75" customHeight="1" thickTop="1" thickBot="1">
      <c r="L33" s="493"/>
      <c r="M33" s="1601"/>
      <c r="N33" s="1602"/>
      <c r="O33" s="1602"/>
      <c r="P33" s="1603"/>
      <c r="Q33" s="1513"/>
      <c r="R33" s="1513"/>
      <c r="S33" s="1513"/>
      <c r="T33" s="1513"/>
      <c r="U33" s="1513"/>
      <c r="V33" s="1513"/>
      <c r="W33" s="1513"/>
      <c r="X33" s="1513"/>
      <c r="Y33" s="1513"/>
      <c r="Z33" s="1513"/>
      <c r="AA33" s="1513"/>
      <c r="AB33" s="1513"/>
      <c r="AC33" s="1513"/>
      <c r="AD33" s="1513"/>
      <c r="AE33" s="1513"/>
      <c r="AF33" s="1513"/>
      <c r="AG33" s="1513"/>
      <c r="AH33" s="1513"/>
      <c r="AI33" s="1513"/>
      <c r="AJ33" s="1513"/>
      <c r="AK33" s="1513"/>
      <c r="AL33" s="1513"/>
      <c r="AM33" s="1513"/>
      <c r="AN33" s="1513"/>
      <c r="AO33" s="1513"/>
      <c r="AP33" s="1513"/>
      <c r="AQ33" s="1513"/>
      <c r="AR33" s="1513"/>
      <c r="AS33" s="1513"/>
      <c r="AT33" s="1513"/>
      <c r="AU33" s="1513"/>
      <c r="AV33" s="1513"/>
      <c r="AW33" s="1513"/>
      <c r="AX33" s="1513"/>
      <c r="AY33" s="1513"/>
      <c r="AZ33" s="1513"/>
      <c r="BA33" s="1591" t="s">
        <v>1175</v>
      </c>
      <c r="BB33" s="1592"/>
      <c r="BC33" s="1592"/>
      <c r="BD33" s="1592"/>
      <c r="BE33" s="1592"/>
      <c r="BF33" s="1592"/>
      <c r="BG33" s="1592"/>
      <c r="BH33" s="1592"/>
      <c r="BI33" s="1592"/>
      <c r="BJ33" s="1592"/>
      <c r="BK33" s="1592"/>
      <c r="BL33" s="1592"/>
      <c r="BM33" s="1592"/>
      <c r="BN33" s="1592"/>
      <c r="BO33" s="1592"/>
      <c r="BP33" s="1592"/>
      <c r="BQ33" s="1592"/>
      <c r="BR33" s="1592"/>
      <c r="BS33" s="1592"/>
      <c r="BT33" s="1592"/>
      <c r="BU33" s="1592"/>
      <c r="BV33" s="1592"/>
      <c r="BW33" s="1592"/>
      <c r="BX33" s="1592"/>
      <c r="BY33" s="1592"/>
      <c r="BZ33" s="1592"/>
      <c r="CA33" s="1592"/>
      <c r="CB33" s="1592"/>
      <c r="CC33" s="1592"/>
      <c r="CD33" s="1592"/>
      <c r="CE33" s="1592"/>
      <c r="CF33" s="1592"/>
      <c r="CG33" s="1619" t="s">
        <v>1174</v>
      </c>
      <c r="CH33" s="1620"/>
      <c r="CI33" s="1591" t="s">
        <v>1176</v>
      </c>
      <c r="CJ33" s="1592"/>
      <c r="CK33" s="1592"/>
      <c r="CL33" s="1592"/>
      <c r="CM33" s="1592"/>
      <c r="CN33" s="1592"/>
      <c r="CO33" s="1592"/>
      <c r="CP33" s="1592"/>
      <c r="CQ33" s="1592"/>
      <c r="CR33" s="1592"/>
      <c r="CS33" s="1592"/>
      <c r="CT33" s="1592"/>
      <c r="CU33" s="1592"/>
      <c r="CV33" s="1592"/>
      <c r="CW33" s="1592"/>
      <c r="CX33" s="1592"/>
      <c r="CY33" s="1592"/>
      <c r="CZ33" s="1592"/>
      <c r="DA33" s="1592"/>
      <c r="DB33" s="1592"/>
      <c r="DC33" s="1592"/>
      <c r="DD33" s="1592"/>
      <c r="DE33" s="1592"/>
      <c r="DF33" s="1592"/>
      <c r="DG33" s="1592"/>
      <c r="DH33" s="1592"/>
      <c r="DI33" s="1592"/>
      <c r="DJ33" s="1592"/>
      <c r="DK33" s="1592"/>
      <c r="DL33" s="1592"/>
      <c r="DM33" s="1592"/>
      <c r="DN33" s="1592"/>
      <c r="DO33" s="1619" t="s">
        <v>1174</v>
      </c>
      <c r="DP33" s="1620"/>
      <c r="DQ33" s="1621"/>
      <c r="DR33" s="1622"/>
      <c r="DS33" s="1622"/>
      <c r="DT33" s="1622"/>
      <c r="DU33" s="1622"/>
      <c r="DV33" s="1622"/>
      <c r="DW33" s="1622"/>
      <c r="DX33" s="1622"/>
      <c r="DY33" s="1622"/>
      <c r="DZ33" s="1622"/>
      <c r="EA33" s="1622"/>
      <c r="EB33" s="1622"/>
      <c r="EC33" s="1622"/>
      <c r="ED33" s="1622"/>
      <c r="EE33" s="1622"/>
      <c r="EF33" s="1622"/>
      <c r="EG33" s="1622"/>
      <c r="EH33" s="1622"/>
      <c r="EI33" s="1622"/>
      <c r="EJ33" s="1622"/>
      <c r="EK33" s="1622"/>
      <c r="EL33" s="1622"/>
      <c r="EM33" s="1622"/>
      <c r="EN33" s="1622"/>
      <c r="EO33" s="1622"/>
      <c r="EP33" s="1622"/>
      <c r="EQ33" s="1622"/>
      <c r="ER33" s="1622"/>
      <c r="ES33" s="1622"/>
      <c r="ET33" s="1622"/>
      <c r="EU33" s="1622"/>
      <c r="EV33" s="1622"/>
      <c r="EW33" s="1622"/>
      <c r="EX33" s="1622"/>
      <c r="EY33" s="1622"/>
      <c r="EZ33" s="1622"/>
      <c r="FA33" s="1622"/>
      <c r="FB33" s="1622"/>
      <c r="FC33" s="1622"/>
      <c r="FD33" s="1622"/>
      <c r="FE33" s="1622"/>
      <c r="FF33" s="1622"/>
      <c r="FG33" s="1622"/>
      <c r="FH33" s="1622"/>
      <c r="FI33" s="1622"/>
      <c r="FJ33" s="1622"/>
      <c r="FK33" s="1622"/>
      <c r="FL33" s="1622"/>
      <c r="FM33" s="1622"/>
      <c r="FN33" s="529"/>
      <c r="FO33" s="1624" t="s">
        <v>1157</v>
      </c>
      <c r="FP33" s="1624"/>
      <c r="FQ33" s="1625"/>
      <c r="FR33" s="1621"/>
      <c r="FS33" s="1622"/>
      <c r="FT33" s="1622"/>
      <c r="FU33" s="1622"/>
      <c r="FV33" s="1622"/>
      <c r="FW33" s="1622"/>
      <c r="FX33" s="1622"/>
      <c r="FY33" s="1622"/>
      <c r="FZ33" s="1622"/>
      <c r="GA33" s="1622"/>
      <c r="GB33" s="1622"/>
      <c r="GC33" s="1622"/>
      <c r="GD33" s="1622"/>
      <c r="GE33" s="1622"/>
      <c r="GF33" s="1622"/>
      <c r="GG33" s="1622"/>
      <c r="GH33" s="1622"/>
      <c r="GI33" s="1622"/>
      <c r="GJ33" s="1622"/>
      <c r="GK33" s="1622"/>
      <c r="GL33" s="1622"/>
      <c r="GM33" s="1622"/>
      <c r="GN33" s="1622"/>
      <c r="GO33" s="1622"/>
      <c r="GP33" s="1622"/>
      <c r="GQ33" s="1622"/>
      <c r="GR33" s="1622"/>
      <c r="GS33" s="1622"/>
      <c r="GT33" s="1622"/>
      <c r="GU33" s="1622"/>
      <c r="GV33" s="1622"/>
      <c r="GW33" s="1622"/>
      <c r="GX33" s="1622"/>
      <c r="GY33" s="1622"/>
      <c r="GZ33" s="1622"/>
      <c r="HA33" s="1622"/>
      <c r="HB33" s="1622"/>
      <c r="HC33" s="1622"/>
      <c r="HD33" s="1622"/>
      <c r="HE33" s="1622"/>
      <c r="HF33" s="1622"/>
      <c r="HG33" s="1624" t="s">
        <v>1157</v>
      </c>
      <c r="HH33" s="1625"/>
      <c r="HK33" s="544"/>
      <c r="HL33" s="544"/>
      <c r="HM33" s="544"/>
      <c r="HN33" s="544"/>
      <c r="HO33" s="544"/>
      <c r="IX33" s="495"/>
      <c r="IY33" s="1601"/>
      <c r="IZ33" s="1602"/>
      <c r="JA33" s="1602"/>
      <c r="JB33" s="1603"/>
      <c r="JC33" s="1513"/>
      <c r="JD33" s="1513"/>
      <c r="JE33" s="1513"/>
      <c r="JF33" s="1513"/>
      <c r="JG33" s="1513"/>
      <c r="JH33" s="1513"/>
      <c r="JI33" s="1513"/>
      <c r="JJ33" s="1513"/>
      <c r="JK33" s="1513"/>
      <c r="JL33" s="1513"/>
      <c r="JM33" s="1513"/>
      <c r="JN33" s="1513"/>
      <c r="JO33" s="1513"/>
      <c r="JP33" s="1513"/>
      <c r="JQ33" s="1513"/>
      <c r="JR33" s="1513"/>
      <c r="JS33" s="1513"/>
      <c r="JT33" s="1513"/>
      <c r="JU33" s="1513"/>
      <c r="JV33" s="1513"/>
      <c r="JW33" s="1513"/>
      <c r="JX33" s="1513"/>
      <c r="JY33" s="1513"/>
      <c r="JZ33" s="1513"/>
      <c r="KA33" s="1513"/>
      <c r="KB33" s="1513"/>
      <c r="KC33" s="1513"/>
      <c r="KD33" s="1513"/>
      <c r="KE33" s="1513"/>
      <c r="KF33" s="1513"/>
      <c r="KG33" s="1513"/>
      <c r="KH33" s="1513"/>
      <c r="KI33" s="1513"/>
      <c r="KJ33" s="1513"/>
      <c r="KK33" s="1513"/>
      <c r="KL33" s="1513"/>
      <c r="KM33" s="1591" t="s">
        <v>1175</v>
      </c>
      <c r="KN33" s="1592"/>
      <c r="KO33" s="1592"/>
      <c r="KP33" s="1592"/>
      <c r="KQ33" s="1592"/>
      <c r="KR33" s="1592"/>
      <c r="KS33" s="1592"/>
      <c r="KT33" s="1592"/>
      <c r="KU33" s="1592"/>
      <c r="KV33" s="1592"/>
      <c r="KW33" s="1592"/>
      <c r="KX33" s="1592"/>
      <c r="KY33" s="1592"/>
      <c r="KZ33" s="1592"/>
      <c r="LA33" s="1592"/>
      <c r="LB33" s="1592"/>
      <c r="LC33" s="1592"/>
      <c r="LD33" s="1592"/>
      <c r="LE33" s="1592"/>
      <c r="LF33" s="1592"/>
      <c r="LG33" s="1592"/>
      <c r="LH33" s="1592"/>
      <c r="LI33" s="1592"/>
      <c r="LJ33" s="1592"/>
      <c r="LK33" s="1592"/>
      <c r="LL33" s="1592"/>
      <c r="LM33" s="1592"/>
      <c r="LN33" s="1592"/>
      <c r="LO33" s="1592"/>
      <c r="LP33" s="1592"/>
      <c r="LQ33" s="1592"/>
      <c r="LR33" s="1592"/>
      <c r="LS33" s="1619" t="s">
        <v>86</v>
      </c>
      <c r="LT33" s="1620"/>
      <c r="LU33" s="1591" t="s">
        <v>1176</v>
      </c>
      <c r="LV33" s="1592"/>
      <c r="LW33" s="1592"/>
      <c r="LX33" s="1592"/>
      <c r="LY33" s="1592"/>
      <c r="LZ33" s="1592"/>
      <c r="MA33" s="1592"/>
      <c r="MB33" s="1592"/>
      <c r="MC33" s="1592"/>
      <c r="MD33" s="1592"/>
      <c r="ME33" s="1592"/>
      <c r="MF33" s="1592"/>
      <c r="MG33" s="1592"/>
      <c r="MH33" s="1592"/>
      <c r="MI33" s="1592"/>
      <c r="MJ33" s="1592"/>
      <c r="MK33" s="1592"/>
      <c r="ML33" s="1592"/>
      <c r="MM33" s="1592"/>
      <c r="MN33" s="1592"/>
      <c r="MO33" s="1592"/>
      <c r="MP33" s="1592"/>
      <c r="MQ33" s="1592"/>
      <c r="MR33" s="1592"/>
      <c r="MS33" s="1592"/>
      <c r="MT33" s="1592"/>
      <c r="MU33" s="1592"/>
      <c r="MV33" s="1592"/>
      <c r="MW33" s="1592"/>
      <c r="MX33" s="1592"/>
      <c r="MY33" s="1592"/>
      <c r="MZ33" s="1592"/>
      <c r="NA33" s="1619" t="s">
        <v>86</v>
      </c>
      <c r="NB33" s="1620"/>
      <c r="NC33" s="1621"/>
      <c r="ND33" s="1622"/>
      <c r="NE33" s="1622"/>
      <c r="NF33" s="1622"/>
      <c r="NG33" s="1622"/>
      <c r="NH33" s="1622"/>
      <c r="NI33" s="1622"/>
      <c r="NJ33" s="1622"/>
      <c r="NK33" s="1622"/>
      <c r="NL33" s="1622"/>
      <c r="NM33" s="1622"/>
      <c r="NN33" s="1622"/>
      <c r="NO33" s="1622"/>
      <c r="NP33" s="1622"/>
      <c r="NQ33" s="1622"/>
      <c r="NR33" s="1622"/>
      <c r="NS33" s="1622"/>
      <c r="NT33" s="1622"/>
      <c r="NU33" s="1622"/>
      <c r="NV33" s="1622"/>
      <c r="NW33" s="1622"/>
      <c r="NX33" s="1622"/>
      <c r="NY33" s="1622"/>
      <c r="NZ33" s="1622"/>
      <c r="OA33" s="1622"/>
      <c r="OB33" s="1622"/>
      <c r="OC33" s="1622"/>
      <c r="OD33" s="1622"/>
      <c r="OE33" s="1622"/>
      <c r="OF33" s="1622"/>
      <c r="OG33" s="1622"/>
      <c r="OH33" s="1622"/>
      <c r="OI33" s="1622"/>
      <c r="OJ33" s="1622"/>
      <c r="OK33" s="1622"/>
      <c r="OL33" s="1622"/>
      <c r="OM33" s="1622"/>
      <c r="ON33" s="1622"/>
      <c r="OO33" s="1622"/>
      <c r="OP33" s="1622"/>
      <c r="OQ33" s="1622"/>
      <c r="OR33" s="1622"/>
      <c r="OS33" s="1622"/>
      <c r="OT33" s="1622"/>
      <c r="OU33" s="1622"/>
      <c r="OV33" s="1622"/>
      <c r="OW33" s="1622"/>
      <c r="OX33" s="1622"/>
      <c r="OY33" s="1622"/>
      <c r="OZ33" s="529"/>
      <c r="PA33" s="1624" t="s">
        <v>66</v>
      </c>
      <c r="PB33" s="1624"/>
      <c r="PC33" s="1625"/>
      <c r="PD33" s="1621"/>
      <c r="PE33" s="1622"/>
      <c r="PF33" s="1622"/>
      <c r="PG33" s="1622"/>
      <c r="PH33" s="1622"/>
      <c r="PI33" s="1622"/>
      <c r="PJ33" s="1622"/>
      <c r="PK33" s="1622"/>
      <c r="PL33" s="1622"/>
      <c r="PM33" s="1622"/>
      <c r="PN33" s="1622"/>
      <c r="PO33" s="1622"/>
      <c r="PP33" s="1622"/>
      <c r="PQ33" s="1622"/>
      <c r="PR33" s="1622"/>
      <c r="PS33" s="1622"/>
      <c r="PT33" s="1622"/>
      <c r="PU33" s="1622"/>
      <c r="PV33" s="1622"/>
      <c r="PW33" s="1622"/>
      <c r="PX33" s="1622"/>
      <c r="PY33" s="1622"/>
      <c r="PZ33" s="1622"/>
      <c r="QA33" s="1622"/>
      <c r="QB33" s="1622"/>
      <c r="QC33" s="1622"/>
      <c r="QD33" s="1622"/>
      <c r="QE33" s="1622"/>
      <c r="QF33" s="1622"/>
      <c r="QG33" s="1622"/>
      <c r="QH33" s="1622"/>
      <c r="QI33" s="1622"/>
      <c r="QJ33" s="1622"/>
      <c r="QK33" s="1622"/>
      <c r="QL33" s="1622"/>
      <c r="QM33" s="1622"/>
      <c r="QN33" s="1622"/>
      <c r="QO33" s="1622"/>
      <c r="QP33" s="1622"/>
      <c r="QQ33" s="1622"/>
      <c r="QR33" s="1622"/>
      <c r="QS33" s="1624" t="s">
        <v>66</v>
      </c>
      <c r="QT33" s="1625"/>
      <c r="QU33" s="545"/>
    </row>
    <row r="34" spans="12:463" ht="84.75" customHeight="1" thickTop="1" thickBot="1">
      <c r="L34" s="493"/>
      <c r="M34" s="1601"/>
      <c r="N34" s="1602"/>
      <c r="O34" s="1602"/>
      <c r="P34" s="1603"/>
      <c r="Q34" s="1646" t="s">
        <v>1162</v>
      </c>
      <c r="R34" s="1646"/>
      <c r="S34" s="1646"/>
      <c r="T34" s="1646"/>
      <c r="U34" s="1646"/>
      <c r="V34" s="1646"/>
      <c r="W34" s="1646"/>
      <c r="X34" s="1646"/>
      <c r="Y34" s="1646"/>
      <c r="Z34" s="1646"/>
      <c r="AA34" s="1646"/>
      <c r="AB34" s="1646"/>
      <c r="AC34" s="1646"/>
      <c r="AD34" s="1646"/>
      <c r="AE34" s="1646"/>
      <c r="AF34" s="1646"/>
      <c r="AG34" s="1646"/>
      <c r="AH34" s="1646"/>
      <c r="AI34" s="1646"/>
      <c r="AJ34" s="1646"/>
      <c r="AK34" s="1646"/>
      <c r="AL34" s="1646"/>
      <c r="AM34" s="1646"/>
      <c r="AN34" s="1646"/>
      <c r="AO34" s="1646"/>
      <c r="AP34" s="1646"/>
      <c r="AQ34" s="1646"/>
      <c r="AR34" s="1646"/>
      <c r="AS34" s="1646"/>
      <c r="AT34" s="1646"/>
      <c r="AU34" s="1646"/>
      <c r="AV34" s="1646"/>
      <c r="AW34" s="1646"/>
      <c r="AX34" s="1646"/>
      <c r="AY34" s="1646"/>
      <c r="AZ34" s="1646"/>
      <c r="BA34" s="1541" t="s">
        <v>1226</v>
      </c>
      <c r="BB34" s="1542"/>
      <c r="BC34" s="1542"/>
      <c r="BD34" s="1542"/>
      <c r="BE34" s="1542"/>
      <c r="BF34" s="1543"/>
      <c r="BG34" s="1643">
        <v>1</v>
      </c>
      <c r="BH34" s="1644"/>
      <c r="BI34" s="1644"/>
      <c r="BJ34" s="1644"/>
      <c r="BK34" s="1644"/>
      <c r="BL34" s="1644"/>
      <c r="BM34" s="1644"/>
      <c r="BN34" s="1644"/>
      <c r="BO34" s="1644"/>
      <c r="BP34" s="1644"/>
      <c r="BQ34" s="1644"/>
      <c r="BR34" s="1644"/>
      <c r="BS34" s="1644"/>
      <c r="BT34" s="1644"/>
      <c r="BU34" s="1644"/>
      <c r="BV34" s="1644"/>
      <c r="BW34" s="1644"/>
      <c r="BX34" s="1644"/>
      <c r="BY34" s="1644"/>
      <c r="BZ34" s="1644"/>
      <c r="CA34" s="1644"/>
      <c r="CB34" s="1644"/>
      <c r="CC34" s="1644"/>
      <c r="CD34" s="1644"/>
      <c r="CE34" s="1644"/>
      <c r="CF34" s="1644"/>
      <c r="CG34" s="1644"/>
      <c r="CH34" s="1645"/>
      <c r="CI34" s="1513" t="s">
        <v>1227</v>
      </c>
      <c r="CJ34" s="1513"/>
      <c r="CK34" s="1513"/>
      <c r="CL34" s="1513"/>
      <c r="CM34" s="1513"/>
      <c r="CN34" s="1513"/>
      <c r="CO34" s="1626">
        <v>10</v>
      </c>
      <c r="CP34" s="1626"/>
      <c r="CQ34" s="1626"/>
      <c r="CR34" s="1626"/>
      <c r="CS34" s="1626"/>
      <c r="CT34" s="1626"/>
      <c r="CU34" s="1626"/>
      <c r="CV34" s="1626"/>
      <c r="CW34" s="1626"/>
      <c r="CX34" s="1626"/>
      <c r="CY34" s="1626"/>
      <c r="CZ34" s="1626"/>
      <c r="DA34" s="1626"/>
      <c r="DB34" s="1626"/>
      <c r="DC34" s="1626"/>
      <c r="DD34" s="1626"/>
      <c r="DE34" s="1626"/>
      <c r="DF34" s="1626"/>
      <c r="DG34" s="1626"/>
      <c r="DH34" s="1626"/>
      <c r="DI34" s="1626"/>
      <c r="DJ34" s="1626"/>
      <c r="DK34" s="1626"/>
      <c r="DL34" s="1626"/>
      <c r="DM34" s="1626"/>
      <c r="DN34" s="1626"/>
      <c r="DO34" s="1626"/>
      <c r="DP34" s="1626"/>
      <c r="DQ34" s="1513" t="s">
        <v>1228</v>
      </c>
      <c r="DR34" s="1513"/>
      <c r="DS34" s="1513"/>
      <c r="DT34" s="1513"/>
      <c r="DU34" s="1513"/>
      <c r="DV34" s="1513"/>
      <c r="DW34" s="1515">
        <v>100000</v>
      </c>
      <c r="DX34" s="1515"/>
      <c r="DY34" s="1515"/>
      <c r="DZ34" s="1515"/>
      <c r="EA34" s="1515"/>
      <c r="EB34" s="1515"/>
      <c r="EC34" s="1515"/>
      <c r="ED34" s="1515"/>
      <c r="EE34" s="1515"/>
      <c r="EF34" s="1515"/>
      <c r="EG34" s="1515"/>
      <c r="EH34" s="1515"/>
      <c r="EI34" s="1515"/>
      <c r="EJ34" s="1515"/>
      <c r="EK34" s="1515"/>
      <c r="EL34" s="1515"/>
      <c r="EM34" s="1515"/>
      <c r="EN34" s="1515"/>
      <c r="EO34" s="1515"/>
      <c r="EP34" s="1515"/>
      <c r="EQ34" s="1515"/>
      <c r="ER34" s="1515"/>
      <c r="ES34" s="1515"/>
      <c r="ET34" s="1515"/>
      <c r="EU34" s="1515"/>
      <c r="EV34" s="1515"/>
      <c r="EW34" s="1515"/>
      <c r="EX34" s="1515"/>
      <c r="EY34" s="1515"/>
      <c r="EZ34" s="1515"/>
      <c r="FA34" s="1515"/>
      <c r="FB34" s="1515"/>
      <c r="FC34" s="1515"/>
      <c r="FD34" s="1515"/>
      <c r="FE34" s="1515"/>
      <c r="FF34" s="1515"/>
      <c r="FG34" s="1515"/>
      <c r="FH34" s="1515"/>
      <c r="FI34" s="1515"/>
      <c r="FJ34" s="1515"/>
      <c r="FK34" s="1515"/>
      <c r="FL34" s="1515"/>
      <c r="FM34" s="1515"/>
      <c r="FN34" s="1515"/>
      <c r="FO34" s="1515"/>
      <c r="FP34" s="1515"/>
      <c r="FQ34" s="1515"/>
      <c r="FR34" s="1513" t="s">
        <v>1229</v>
      </c>
      <c r="FS34" s="1513"/>
      <c r="FT34" s="1513"/>
      <c r="FU34" s="1513"/>
      <c r="FV34" s="1513"/>
      <c r="FW34" s="1513"/>
      <c r="FX34" s="1515">
        <v>10000</v>
      </c>
      <c r="FY34" s="1515"/>
      <c r="FZ34" s="1515"/>
      <c r="GA34" s="1515"/>
      <c r="GB34" s="1515"/>
      <c r="GC34" s="1515"/>
      <c r="GD34" s="1515"/>
      <c r="GE34" s="1515"/>
      <c r="GF34" s="1515"/>
      <c r="GG34" s="1515"/>
      <c r="GH34" s="1515"/>
      <c r="GI34" s="1515"/>
      <c r="GJ34" s="1515"/>
      <c r="GK34" s="1515"/>
      <c r="GL34" s="1515"/>
      <c r="GM34" s="1515"/>
      <c r="GN34" s="1515"/>
      <c r="GO34" s="1515"/>
      <c r="GP34" s="1515"/>
      <c r="GQ34" s="1515"/>
      <c r="GR34" s="1515"/>
      <c r="GS34" s="1515"/>
      <c r="GT34" s="1515"/>
      <c r="GU34" s="1515"/>
      <c r="GV34" s="1515"/>
      <c r="GW34" s="1515"/>
      <c r="GX34" s="1515"/>
      <c r="GY34" s="1515"/>
      <c r="GZ34" s="1515"/>
      <c r="HA34" s="1515"/>
      <c r="HB34" s="1515"/>
      <c r="HC34" s="1515"/>
      <c r="HD34" s="1515"/>
      <c r="HE34" s="1515"/>
      <c r="HF34" s="1515"/>
      <c r="HG34" s="1515"/>
      <c r="HH34" s="1515"/>
      <c r="HK34" s="544"/>
      <c r="HL34" s="544"/>
      <c r="HM34" s="544"/>
      <c r="HN34" s="544"/>
      <c r="HO34" s="544"/>
      <c r="IX34" s="495"/>
      <c r="IY34" s="1601"/>
      <c r="IZ34" s="1602"/>
      <c r="JA34" s="1602"/>
      <c r="JB34" s="1603"/>
      <c r="JC34" s="1646" t="s">
        <v>1162</v>
      </c>
      <c r="JD34" s="1646"/>
      <c r="JE34" s="1646"/>
      <c r="JF34" s="1646"/>
      <c r="JG34" s="1646"/>
      <c r="JH34" s="1646"/>
      <c r="JI34" s="1646"/>
      <c r="JJ34" s="1646"/>
      <c r="JK34" s="1646"/>
      <c r="JL34" s="1646"/>
      <c r="JM34" s="1646"/>
      <c r="JN34" s="1646"/>
      <c r="JO34" s="1646"/>
      <c r="JP34" s="1646"/>
      <c r="JQ34" s="1646"/>
      <c r="JR34" s="1646"/>
      <c r="JS34" s="1646"/>
      <c r="JT34" s="1646"/>
      <c r="JU34" s="1646"/>
      <c r="JV34" s="1646"/>
      <c r="JW34" s="1646"/>
      <c r="JX34" s="1646"/>
      <c r="JY34" s="1646"/>
      <c r="JZ34" s="1646"/>
      <c r="KA34" s="1646"/>
      <c r="KB34" s="1646"/>
      <c r="KC34" s="1646"/>
      <c r="KD34" s="1646"/>
      <c r="KE34" s="1646"/>
      <c r="KF34" s="1646"/>
      <c r="KG34" s="1646"/>
      <c r="KH34" s="1646"/>
      <c r="KI34" s="1646"/>
      <c r="KJ34" s="1646"/>
      <c r="KK34" s="1646"/>
      <c r="KL34" s="1646"/>
      <c r="KM34" s="1541" t="s">
        <v>789</v>
      </c>
      <c r="KN34" s="1542"/>
      <c r="KO34" s="1542"/>
      <c r="KP34" s="1542"/>
      <c r="KQ34" s="1542"/>
      <c r="KR34" s="1543"/>
      <c r="KS34" s="1716">
        <f>BG34</f>
        <v>1</v>
      </c>
      <c r="KT34" s="1717"/>
      <c r="KU34" s="1717"/>
      <c r="KV34" s="1717"/>
      <c r="KW34" s="1717"/>
      <c r="KX34" s="1717"/>
      <c r="KY34" s="1717"/>
      <c r="KZ34" s="1717"/>
      <c r="LA34" s="1717"/>
      <c r="LB34" s="1717"/>
      <c r="LC34" s="1717"/>
      <c r="LD34" s="1717"/>
      <c r="LE34" s="1717"/>
      <c r="LF34" s="1717"/>
      <c r="LG34" s="1717"/>
      <c r="LH34" s="1717"/>
      <c r="LI34" s="1717"/>
      <c r="LJ34" s="1717"/>
      <c r="LK34" s="1717"/>
      <c r="LL34" s="1717"/>
      <c r="LM34" s="1717"/>
      <c r="LN34" s="1717"/>
      <c r="LO34" s="1717"/>
      <c r="LP34" s="1717"/>
      <c r="LQ34" s="1717"/>
      <c r="LR34" s="1717"/>
      <c r="LS34" s="1717"/>
      <c r="LT34" s="1718"/>
      <c r="LU34" s="1513" t="s">
        <v>790</v>
      </c>
      <c r="LV34" s="1513"/>
      <c r="LW34" s="1513"/>
      <c r="LX34" s="1513"/>
      <c r="LY34" s="1513"/>
      <c r="LZ34" s="1513"/>
      <c r="MA34" s="1712">
        <f>CO34</f>
        <v>10</v>
      </c>
      <c r="MB34" s="1712"/>
      <c r="MC34" s="1712"/>
      <c r="MD34" s="1712"/>
      <c r="ME34" s="1712"/>
      <c r="MF34" s="1712"/>
      <c r="MG34" s="1712"/>
      <c r="MH34" s="1712"/>
      <c r="MI34" s="1712"/>
      <c r="MJ34" s="1712"/>
      <c r="MK34" s="1712"/>
      <c r="ML34" s="1712"/>
      <c r="MM34" s="1712"/>
      <c r="MN34" s="1712"/>
      <c r="MO34" s="1712"/>
      <c r="MP34" s="1712"/>
      <c r="MQ34" s="1712"/>
      <c r="MR34" s="1712"/>
      <c r="MS34" s="1712"/>
      <c r="MT34" s="1712"/>
      <c r="MU34" s="1712"/>
      <c r="MV34" s="1712"/>
      <c r="MW34" s="1712"/>
      <c r="MX34" s="1712"/>
      <c r="MY34" s="1712"/>
      <c r="MZ34" s="1712"/>
      <c r="NA34" s="1712"/>
      <c r="NB34" s="1712"/>
      <c r="NC34" s="1513" t="s">
        <v>791</v>
      </c>
      <c r="ND34" s="1513"/>
      <c r="NE34" s="1513"/>
      <c r="NF34" s="1513"/>
      <c r="NG34" s="1513"/>
      <c r="NH34" s="1513"/>
      <c r="NI34" s="1713">
        <f>DW34</f>
        <v>100000</v>
      </c>
      <c r="NJ34" s="1713"/>
      <c r="NK34" s="1713"/>
      <c r="NL34" s="1713"/>
      <c r="NM34" s="1713"/>
      <c r="NN34" s="1713"/>
      <c r="NO34" s="1713"/>
      <c r="NP34" s="1713"/>
      <c r="NQ34" s="1713"/>
      <c r="NR34" s="1713"/>
      <c r="NS34" s="1713"/>
      <c r="NT34" s="1713"/>
      <c r="NU34" s="1713"/>
      <c r="NV34" s="1713"/>
      <c r="NW34" s="1713"/>
      <c r="NX34" s="1713"/>
      <c r="NY34" s="1713"/>
      <c r="NZ34" s="1713"/>
      <c r="OA34" s="1713"/>
      <c r="OB34" s="1713"/>
      <c r="OC34" s="1713"/>
      <c r="OD34" s="1713"/>
      <c r="OE34" s="1713"/>
      <c r="OF34" s="1713"/>
      <c r="OG34" s="1713"/>
      <c r="OH34" s="1713"/>
      <c r="OI34" s="1713"/>
      <c r="OJ34" s="1713"/>
      <c r="OK34" s="1713"/>
      <c r="OL34" s="1713"/>
      <c r="OM34" s="1713"/>
      <c r="ON34" s="1713"/>
      <c r="OO34" s="1713"/>
      <c r="OP34" s="1713"/>
      <c r="OQ34" s="1713"/>
      <c r="OR34" s="1713"/>
      <c r="OS34" s="1713"/>
      <c r="OT34" s="1713"/>
      <c r="OU34" s="1713"/>
      <c r="OV34" s="1713"/>
      <c r="OW34" s="1713"/>
      <c r="OX34" s="1713"/>
      <c r="OY34" s="1713"/>
      <c r="OZ34" s="1713"/>
      <c r="PA34" s="1713"/>
      <c r="PB34" s="1713"/>
      <c r="PC34" s="1713"/>
      <c r="PD34" s="1513" t="s">
        <v>792</v>
      </c>
      <c r="PE34" s="1513"/>
      <c r="PF34" s="1513"/>
      <c r="PG34" s="1513"/>
      <c r="PH34" s="1513"/>
      <c r="PI34" s="1513"/>
      <c r="PJ34" s="1713">
        <f>FX34</f>
        <v>10000</v>
      </c>
      <c r="PK34" s="1713"/>
      <c r="PL34" s="1713"/>
      <c r="PM34" s="1713"/>
      <c r="PN34" s="1713"/>
      <c r="PO34" s="1713"/>
      <c r="PP34" s="1713"/>
      <c r="PQ34" s="1713"/>
      <c r="PR34" s="1713"/>
      <c r="PS34" s="1713"/>
      <c r="PT34" s="1713"/>
      <c r="PU34" s="1713"/>
      <c r="PV34" s="1713"/>
      <c r="PW34" s="1713"/>
      <c r="PX34" s="1713"/>
      <c r="PY34" s="1713"/>
      <c r="PZ34" s="1713"/>
      <c r="QA34" s="1713"/>
      <c r="QB34" s="1713"/>
      <c r="QC34" s="1713"/>
      <c r="QD34" s="1713"/>
      <c r="QE34" s="1713"/>
      <c r="QF34" s="1713"/>
      <c r="QG34" s="1713"/>
      <c r="QH34" s="1713"/>
      <c r="QI34" s="1713"/>
      <c r="QJ34" s="1713"/>
      <c r="QK34" s="1713"/>
      <c r="QL34" s="1713"/>
      <c r="QM34" s="1713"/>
      <c r="QN34" s="1713"/>
      <c r="QO34" s="1713"/>
      <c r="QP34" s="1713"/>
      <c r="QQ34" s="1713"/>
      <c r="QR34" s="1713"/>
      <c r="QS34" s="1713"/>
      <c r="QT34" s="1713"/>
      <c r="QU34" s="545"/>
    </row>
    <row r="35" spans="12:463" ht="86.65" customHeight="1" thickTop="1" thickBot="1">
      <c r="L35" s="493"/>
      <c r="M35" s="1601"/>
      <c r="N35" s="1602"/>
      <c r="O35" s="1602"/>
      <c r="P35" s="1603"/>
      <c r="Q35" s="1646" t="s">
        <v>1161</v>
      </c>
      <c r="R35" s="1646"/>
      <c r="S35" s="1646"/>
      <c r="T35" s="1646"/>
      <c r="U35" s="1646"/>
      <c r="V35" s="1646"/>
      <c r="W35" s="1646"/>
      <c r="X35" s="1646"/>
      <c r="Y35" s="1646"/>
      <c r="Z35" s="1646"/>
      <c r="AA35" s="1646"/>
      <c r="AB35" s="1646"/>
      <c r="AC35" s="1646"/>
      <c r="AD35" s="1646"/>
      <c r="AE35" s="1646"/>
      <c r="AF35" s="1646"/>
      <c r="AG35" s="1646"/>
      <c r="AH35" s="1646"/>
      <c r="AI35" s="1646"/>
      <c r="AJ35" s="1646"/>
      <c r="AK35" s="1646"/>
      <c r="AL35" s="1646"/>
      <c r="AM35" s="1646"/>
      <c r="AN35" s="1646"/>
      <c r="AO35" s="1646"/>
      <c r="AP35" s="1646"/>
      <c r="AQ35" s="1646"/>
      <c r="AR35" s="1646"/>
      <c r="AS35" s="1646"/>
      <c r="AT35" s="1646"/>
      <c r="AU35" s="1646"/>
      <c r="AV35" s="1646"/>
      <c r="AW35" s="1646"/>
      <c r="AX35" s="1646"/>
      <c r="AY35" s="1646"/>
      <c r="AZ35" s="1646"/>
      <c r="BA35" s="1541" t="s">
        <v>1230</v>
      </c>
      <c r="BB35" s="1542"/>
      <c r="BC35" s="1542"/>
      <c r="BD35" s="1542"/>
      <c r="BE35" s="1542"/>
      <c r="BF35" s="1543"/>
      <c r="BG35" s="1643">
        <v>2</v>
      </c>
      <c r="BH35" s="1644"/>
      <c r="BI35" s="1644"/>
      <c r="BJ35" s="1644"/>
      <c r="BK35" s="1644"/>
      <c r="BL35" s="1644"/>
      <c r="BM35" s="1644"/>
      <c r="BN35" s="1644"/>
      <c r="BO35" s="1644"/>
      <c r="BP35" s="1644"/>
      <c r="BQ35" s="1644"/>
      <c r="BR35" s="1644"/>
      <c r="BS35" s="1644"/>
      <c r="BT35" s="1644"/>
      <c r="BU35" s="1644"/>
      <c r="BV35" s="1644"/>
      <c r="BW35" s="1644"/>
      <c r="BX35" s="1644"/>
      <c r="BY35" s="1644"/>
      <c r="BZ35" s="1644"/>
      <c r="CA35" s="1644"/>
      <c r="CB35" s="1644"/>
      <c r="CC35" s="1644"/>
      <c r="CD35" s="1644"/>
      <c r="CE35" s="1644"/>
      <c r="CF35" s="1644"/>
      <c r="CG35" s="1644"/>
      <c r="CH35" s="1645"/>
      <c r="CI35" s="1513" t="s">
        <v>1231</v>
      </c>
      <c r="CJ35" s="1513"/>
      <c r="CK35" s="1513"/>
      <c r="CL35" s="1513"/>
      <c r="CM35" s="1513"/>
      <c r="CN35" s="1513"/>
      <c r="CO35" s="1626">
        <v>20</v>
      </c>
      <c r="CP35" s="1626"/>
      <c r="CQ35" s="1626"/>
      <c r="CR35" s="1626"/>
      <c r="CS35" s="1626"/>
      <c r="CT35" s="1626"/>
      <c r="CU35" s="1626"/>
      <c r="CV35" s="1626"/>
      <c r="CW35" s="1626"/>
      <c r="CX35" s="1626"/>
      <c r="CY35" s="1626"/>
      <c r="CZ35" s="1626"/>
      <c r="DA35" s="1626"/>
      <c r="DB35" s="1626"/>
      <c r="DC35" s="1626"/>
      <c r="DD35" s="1626"/>
      <c r="DE35" s="1626"/>
      <c r="DF35" s="1626"/>
      <c r="DG35" s="1626"/>
      <c r="DH35" s="1626"/>
      <c r="DI35" s="1626"/>
      <c r="DJ35" s="1626"/>
      <c r="DK35" s="1626"/>
      <c r="DL35" s="1626"/>
      <c r="DM35" s="1626"/>
      <c r="DN35" s="1626"/>
      <c r="DO35" s="1626"/>
      <c r="DP35" s="1626"/>
      <c r="DQ35" s="1513" t="s">
        <v>1232</v>
      </c>
      <c r="DR35" s="1513"/>
      <c r="DS35" s="1513"/>
      <c r="DT35" s="1513"/>
      <c r="DU35" s="1513"/>
      <c r="DV35" s="1513"/>
      <c r="DW35" s="1515">
        <v>200000</v>
      </c>
      <c r="DX35" s="1515"/>
      <c r="DY35" s="1515"/>
      <c r="DZ35" s="1515"/>
      <c r="EA35" s="1515"/>
      <c r="EB35" s="1515"/>
      <c r="EC35" s="1515"/>
      <c r="ED35" s="1515"/>
      <c r="EE35" s="1515"/>
      <c r="EF35" s="1515"/>
      <c r="EG35" s="1515"/>
      <c r="EH35" s="1515"/>
      <c r="EI35" s="1515"/>
      <c r="EJ35" s="1515"/>
      <c r="EK35" s="1515"/>
      <c r="EL35" s="1515"/>
      <c r="EM35" s="1515"/>
      <c r="EN35" s="1515"/>
      <c r="EO35" s="1515"/>
      <c r="EP35" s="1515"/>
      <c r="EQ35" s="1515"/>
      <c r="ER35" s="1515"/>
      <c r="ES35" s="1515"/>
      <c r="ET35" s="1515"/>
      <c r="EU35" s="1515"/>
      <c r="EV35" s="1515"/>
      <c r="EW35" s="1515"/>
      <c r="EX35" s="1515"/>
      <c r="EY35" s="1515"/>
      <c r="EZ35" s="1515"/>
      <c r="FA35" s="1515"/>
      <c r="FB35" s="1515"/>
      <c r="FC35" s="1515"/>
      <c r="FD35" s="1515"/>
      <c r="FE35" s="1515"/>
      <c r="FF35" s="1515"/>
      <c r="FG35" s="1515"/>
      <c r="FH35" s="1515"/>
      <c r="FI35" s="1515"/>
      <c r="FJ35" s="1515"/>
      <c r="FK35" s="1515"/>
      <c r="FL35" s="1515"/>
      <c r="FM35" s="1515"/>
      <c r="FN35" s="1515"/>
      <c r="FO35" s="1515"/>
      <c r="FP35" s="1515"/>
      <c r="FQ35" s="1515"/>
      <c r="FR35" s="1513" t="s">
        <v>1233</v>
      </c>
      <c r="FS35" s="1513"/>
      <c r="FT35" s="1513"/>
      <c r="FU35" s="1513"/>
      <c r="FV35" s="1513"/>
      <c r="FW35" s="1513"/>
      <c r="FX35" s="1515">
        <v>20000</v>
      </c>
      <c r="FY35" s="1515"/>
      <c r="FZ35" s="1515"/>
      <c r="GA35" s="1515"/>
      <c r="GB35" s="1515"/>
      <c r="GC35" s="1515"/>
      <c r="GD35" s="1515"/>
      <c r="GE35" s="1515"/>
      <c r="GF35" s="1515"/>
      <c r="GG35" s="1515"/>
      <c r="GH35" s="1515"/>
      <c r="GI35" s="1515"/>
      <c r="GJ35" s="1515"/>
      <c r="GK35" s="1515"/>
      <c r="GL35" s="1515"/>
      <c r="GM35" s="1515"/>
      <c r="GN35" s="1515"/>
      <c r="GO35" s="1515"/>
      <c r="GP35" s="1515"/>
      <c r="GQ35" s="1515"/>
      <c r="GR35" s="1515"/>
      <c r="GS35" s="1515"/>
      <c r="GT35" s="1515"/>
      <c r="GU35" s="1515"/>
      <c r="GV35" s="1515"/>
      <c r="GW35" s="1515"/>
      <c r="GX35" s="1515"/>
      <c r="GY35" s="1515"/>
      <c r="GZ35" s="1515"/>
      <c r="HA35" s="1515"/>
      <c r="HB35" s="1515"/>
      <c r="HC35" s="1515"/>
      <c r="HD35" s="1515"/>
      <c r="HE35" s="1515"/>
      <c r="HF35" s="1515"/>
      <c r="HG35" s="1515"/>
      <c r="HH35" s="1515"/>
      <c r="HK35" s="544"/>
      <c r="HL35" s="544"/>
      <c r="HM35" s="544"/>
      <c r="HN35" s="544"/>
      <c r="HO35" s="544"/>
      <c r="IX35" s="495"/>
      <c r="IY35" s="1601"/>
      <c r="IZ35" s="1602"/>
      <c r="JA35" s="1602"/>
      <c r="JB35" s="1603"/>
      <c r="JC35" s="1646" t="s">
        <v>1161</v>
      </c>
      <c r="JD35" s="1646"/>
      <c r="JE35" s="1646"/>
      <c r="JF35" s="1646"/>
      <c r="JG35" s="1646"/>
      <c r="JH35" s="1646"/>
      <c r="JI35" s="1646"/>
      <c r="JJ35" s="1646"/>
      <c r="JK35" s="1646"/>
      <c r="JL35" s="1646"/>
      <c r="JM35" s="1646"/>
      <c r="JN35" s="1646"/>
      <c r="JO35" s="1646"/>
      <c r="JP35" s="1646"/>
      <c r="JQ35" s="1646"/>
      <c r="JR35" s="1646"/>
      <c r="JS35" s="1646"/>
      <c r="JT35" s="1646"/>
      <c r="JU35" s="1646"/>
      <c r="JV35" s="1646"/>
      <c r="JW35" s="1646"/>
      <c r="JX35" s="1646"/>
      <c r="JY35" s="1646"/>
      <c r="JZ35" s="1646"/>
      <c r="KA35" s="1646"/>
      <c r="KB35" s="1646"/>
      <c r="KC35" s="1646"/>
      <c r="KD35" s="1646"/>
      <c r="KE35" s="1646"/>
      <c r="KF35" s="1646"/>
      <c r="KG35" s="1646"/>
      <c r="KH35" s="1646"/>
      <c r="KI35" s="1646"/>
      <c r="KJ35" s="1646"/>
      <c r="KK35" s="1646"/>
      <c r="KL35" s="1646"/>
      <c r="KM35" s="1541" t="s">
        <v>909</v>
      </c>
      <c r="KN35" s="1542"/>
      <c r="KO35" s="1542"/>
      <c r="KP35" s="1542"/>
      <c r="KQ35" s="1542"/>
      <c r="KR35" s="1543"/>
      <c r="KS35" s="1716">
        <f>BG35</f>
        <v>2</v>
      </c>
      <c r="KT35" s="1717"/>
      <c r="KU35" s="1717"/>
      <c r="KV35" s="1717"/>
      <c r="KW35" s="1717"/>
      <c r="KX35" s="1717"/>
      <c r="KY35" s="1717"/>
      <c r="KZ35" s="1717"/>
      <c r="LA35" s="1717"/>
      <c r="LB35" s="1717"/>
      <c r="LC35" s="1717"/>
      <c r="LD35" s="1717"/>
      <c r="LE35" s="1717"/>
      <c r="LF35" s="1717"/>
      <c r="LG35" s="1717"/>
      <c r="LH35" s="1717"/>
      <c r="LI35" s="1717"/>
      <c r="LJ35" s="1717"/>
      <c r="LK35" s="1717"/>
      <c r="LL35" s="1717"/>
      <c r="LM35" s="1717"/>
      <c r="LN35" s="1717"/>
      <c r="LO35" s="1717"/>
      <c r="LP35" s="1717"/>
      <c r="LQ35" s="1717"/>
      <c r="LR35" s="1717"/>
      <c r="LS35" s="1717"/>
      <c r="LT35" s="1718"/>
      <c r="LU35" s="1513" t="s">
        <v>1231</v>
      </c>
      <c r="LV35" s="1513"/>
      <c r="LW35" s="1513"/>
      <c r="LX35" s="1513"/>
      <c r="LY35" s="1513"/>
      <c r="LZ35" s="1513"/>
      <c r="MA35" s="1712">
        <f>CO35</f>
        <v>20</v>
      </c>
      <c r="MB35" s="1712"/>
      <c r="MC35" s="1712"/>
      <c r="MD35" s="1712"/>
      <c r="ME35" s="1712"/>
      <c r="MF35" s="1712"/>
      <c r="MG35" s="1712"/>
      <c r="MH35" s="1712"/>
      <c r="MI35" s="1712"/>
      <c r="MJ35" s="1712"/>
      <c r="MK35" s="1712"/>
      <c r="ML35" s="1712"/>
      <c r="MM35" s="1712"/>
      <c r="MN35" s="1712"/>
      <c r="MO35" s="1712"/>
      <c r="MP35" s="1712"/>
      <c r="MQ35" s="1712"/>
      <c r="MR35" s="1712"/>
      <c r="MS35" s="1712"/>
      <c r="MT35" s="1712"/>
      <c r="MU35" s="1712"/>
      <c r="MV35" s="1712"/>
      <c r="MW35" s="1712"/>
      <c r="MX35" s="1712"/>
      <c r="MY35" s="1712"/>
      <c r="MZ35" s="1712"/>
      <c r="NA35" s="1712"/>
      <c r="NB35" s="1712"/>
      <c r="NC35" s="1513" t="s">
        <v>800</v>
      </c>
      <c r="ND35" s="1513"/>
      <c r="NE35" s="1513"/>
      <c r="NF35" s="1513"/>
      <c r="NG35" s="1513"/>
      <c r="NH35" s="1513"/>
      <c r="NI35" s="1713">
        <f>DW35</f>
        <v>200000</v>
      </c>
      <c r="NJ35" s="1713"/>
      <c r="NK35" s="1713"/>
      <c r="NL35" s="1713"/>
      <c r="NM35" s="1713"/>
      <c r="NN35" s="1713"/>
      <c r="NO35" s="1713"/>
      <c r="NP35" s="1713"/>
      <c r="NQ35" s="1713"/>
      <c r="NR35" s="1713"/>
      <c r="NS35" s="1713"/>
      <c r="NT35" s="1713"/>
      <c r="NU35" s="1713"/>
      <c r="NV35" s="1713"/>
      <c r="NW35" s="1713"/>
      <c r="NX35" s="1713"/>
      <c r="NY35" s="1713"/>
      <c r="NZ35" s="1713"/>
      <c r="OA35" s="1713"/>
      <c r="OB35" s="1713"/>
      <c r="OC35" s="1713"/>
      <c r="OD35" s="1713"/>
      <c r="OE35" s="1713"/>
      <c r="OF35" s="1713"/>
      <c r="OG35" s="1713"/>
      <c r="OH35" s="1713"/>
      <c r="OI35" s="1713"/>
      <c r="OJ35" s="1713"/>
      <c r="OK35" s="1713"/>
      <c r="OL35" s="1713"/>
      <c r="OM35" s="1713"/>
      <c r="ON35" s="1713"/>
      <c r="OO35" s="1713"/>
      <c r="OP35" s="1713"/>
      <c r="OQ35" s="1713"/>
      <c r="OR35" s="1713"/>
      <c r="OS35" s="1713"/>
      <c r="OT35" s="1713"/>
      <c r="OU35" s="1713"/>
      <c r="OV35" s="1713"/>
      <c r="OW35" s="1713"/>
      <c r="OX35" s="1713"/>
      <c r="OY35" s="1713"/>
      <c r="OZ35" s="1713"/>
      <c r="PA35" s="1713"/>
      <c r="PB35" s="1713"/>
      <c r="PC35" s="1713"/>
      <c r="PD35" s="1513" t="s">
        <v>801</v>
      </c>
      <c r="PE35" s="1513"/>
      <c r="PF35" s="1513"/>
      <c r="PG35" s="1513"/>
      <c r="PH35" s="1513"/>
      <c r="PI35" s="1513"/>
      <c r="PJ35" s="1713">
        <f>FX35</f>
        <v>20000</v>
      </c>
      <c r="PK35" s="1713"/>
      <c r="PL35" s="1713"/>
      <c r="PM35" s="1713"/>
      <c r="PN35" s="1713"/>
      <c r="PO35" s="1713"/>
      <c r="PP35" s="1713"/>
      <c r="PQ35" s="1713"/>
      <c r="PR35" s="1713"/>
      <c r="PS35" s="1713"/>
      <c r="PT35" s="1713"/>
      <c r="PU35" s="1713"/>
      <c r="PV35" s="1713"/>
      <c r="PW35" s="1713"/>
      <c r="PX35" s="1713"/>
      <c r="PY35" s="1713"/>
      <c r="PZ35" s="1713"/>
      <c r="QA35" s="1713"/>
      <c r="QB35" s="1713"/>
      <c r="QC35" s="1713"/>
      <c r="QD35" s="1713"/>
      <c r="QE35" s="1713"/>
      <c r="QF35" s="1713"/>
      <c r="QG35" s="1713"/>
      <c r="QH35" s="1713"/>
      <c r="QI35" s="1713"/>
      <c r="QJ35" s="1713"/>
      <c r="QK35" s="1713"/>
      <c r="QL35" s="1713"/>
      <c r="QM35" s="1713"/>
      <c r="QN35" s="1713"/>
      <c r="QO35" s="1713"/>
      <c r="QP35" s="1713"/>
      <c r="QQ35" s="1713"/>
      <c r="QR35" s="1713"/>
      <c r="QS35" s="1713"/>
      <c r="QT35" s="1713"/>
      <c r="QU35" s="545"/>
    </row>
    <row r="36" spans="12:463" ht="49.9" customHeight="1" thickTop="1">
      <c r="L36" s="493"/>
      <c r="M36" s="1601"/>
      <c r="N36" s="1602"/>
      <c r="O36" s="1602"/>
      <c r="P36" s="1603"/>
      <c r="Q36" s="1532" t="s">
        <v>1163</v>
      </c>
      <c r="R36" s="1533"/>
      <c r="S36" s="1533"/>
      <c r="T36" s="1533"/>
      <c r="U36" s="1533"/>
      <c r="V36" s="1533"/>
      <c r="W36" s="1533"/>
      <c r="X36" s="1533"/>
      <c r="Y36" s="1533"/>
      <c r="Z36" s="1533"/>
      <c r="AA36" s="1533"/>
      <c r="AB36" s="1533"/>
      <c r="AC36" s="1533"/>
      <c r="AD36" s="1533"/>
      <c r="AE36" s="1533"/>
      <c r="AF36" s="1533"/>
      <c r="AG36" s="1533"/>
      <c r="AH36" s="1533"/>
      <c r="AI36" s="1533"/>
      <c r="AJ36" s="1533"/>
      <c r="AK36" s="1533"/>
      <c r="AL36" s="1533"/>
      <c r="AM36" s="1533"/>
      <c r="AN36" s="1533"/>
      <c r="AO36" s="1533"/>
      <c r="AP36" s="1533"/>
      <c r="AQ36" s="1533"/>
      <c r="AR36" s="1533"/>
      <c r="AS36" s="1533"/>
      <c r="AT36" s="1533"/>
      <c r="AU36" s="1533"/>
      <c r="AV36" s="1533"/>
      <c r="AW36" s="1533"/>
      <c r="AX36" s="1533"/>
      <c r="AY36" s="1533"/>
      <c r="AZ36" s="1534"/>
      <c r="BA36" s="1516" t="s">
        <v>1234</v>
      </c>
      <c r="BB36" s="1517"/>
      <c r="BC36" s="1517"/>
      <c r="BD36" s="1517"/>
      <c r="BE36" s="1517"/>
      <c r="BF36" s="1518"/>
      <c r="BG36" s="1607">
        <v>3</v>
      </c>
      <c r="BH36" s="1608"/>
      <c r="BI36" s="1608"/>
      <c r="BJ36" s="1608"/>
      <c r="BK36" s="1608"/>
      <c r="BL36" s="1608"/>
      <c r="BM36" s="1608"/>
      <c r="BN36" s="1608"/>
      <c r="BO36" s="1608"/>
      <c r="BP36" s="1608"/>
      <c r="BQ36" s="1608"/>
      <c r="BR36" s="1608"/>
      <c r="BS36" s="1608"/>
      <c r="BT36" s="1608"/>
      <c r="BU36" s="1608"/>
      <c r="BV36" s="1608"/>
      <c r="BW36" s="1608"/>
      <c r="BX36" s="1608"/>
      <c r="BY36" s="1608"/>
      <c r="BZ36" s="1608"/>
      <c r="CA36" s="1608"/>
      <c r="CB36" s="1608"/>
      <c r="CC36" s="1608"/>
      <c r="CD36" s="1608"/>
      <c r="CE36" s="1608"/>
      <c r="CF36" s="1608"/>
      <c r="CG36" s="1608"/>
      <c r="CH36" s="1609"/>
      <c r="CI36" s="1516" t="s">
        <v>1240</v>
      </c>
      <c r="CJ36" s="1517"/>
      <c r="CK36" s="1517"/>
      <c r="CL36" s="1517"/>
      <c r="CM36" s="1517"/>
      <c r="CN36" s="1518"/>
      <c r="CO36" s="1607">
        <v>30</v>
      </c>
      <c r="CP36" s="1608"/>
      <c r="CQ36" s="1608"/>
      <c r="CR36" s="1608"/>
      <c r="CS36" s="1608"/>
      <c r="CT36" s="1608"/>
      <c r="CU36" s="1608"/>
      <c r="CV36" s="1608"/>
      <c r="CW36" s="1608"/>
      <c r="CX36" s="1608"/>
      <c r="CY36" s="1608"/>
      <c r="CZ36" s="1608"/>
      <c r="DA36" s="1608"/>
      <c r="DB36" s="1608"/>
      <c r="DC36" s="1608"/>
      <c r="DD36" s="1608"/>
      <c r="DE36" s="1608"/>
      <c r="DF36" s="1608"/>
      <c r="DG36" s="1608"/>
      <c r="DH36" s="1608"/>
      <c r="DI36" s="1608"/>
      <c r="DJ36" s="1608"/>
      <c r="DK36" s="1608"/>
      <c r="DL36" s="1608"/>
      <c r="DM36" s="1608"/>
      <c r="DN36" s="1608"/>
      <c r="DO36" s="1608"/>
      <c r="DP36" s="1609"/>
      <c r="DQ36" s="1516" t="s">
        <v>1248</v>
      </c>
      <c r="DR36" s="1517"/>
      <c r="DS36" s="1517"/>
      <c r="DT36" s="1517"/>
      <c r="DU36" s="1517"/>
      <c r="DV36" s="1518"/>
      <c r="DW36" s="1522">
        <v>300000</v>
      </c>
      <c r="DX36" s="1523"/>
      <c r="DY36" s="1523"/>
      <c r="DZ36" s="1523"/>
      <c r="EA36" s="1523"/>
      <c r="EB36" s="1523"/>
      <c r="EC36" s="1523"/>
      <c r="ED36" s="1523"/>
      <c r="EE36" s="1523"/>
      <c r="EF36" s="1523"/>
      <c r="EG36" s="1523"/>
      <c r="EH36" s="1523"/>
      <c r="EI36" s="1523"/>
      <c r="EJ36" s="1523"/>
      <c r="EK36" s="1523"/>
      <c r="EL36" s="1523"/>
      <c r="EM36" s="1523"/>
      <c r="EN36" s="1523"/>
      <c r="EO36" s="1523"/>
      <c r="EP36" s="1523"/>
      <c r="EQ36" s="1523"/>
      <c r="ER36" s="1523"/>
      <c r="ES36" s="1523"/>
      <c r="ET36" s="1523"/>
      <c r="EU36" s="1523"/>
      <c r="EV36" s="1523"/>
      <c r="EW36" s="1523"/>
      <c r="EX36" s="1523"/>
      <c r="EY36" s="1523"/>
      <c r="EZ36" s="1523"/>
      <c r="FA36" s="1523"/>
      <c r="FB36" s="1523"/>
      <c r="FC36" s="1523"/>
      <c r="FD36" s="1523"/>
      <c r="FE36" s="1523"/>
      <c r="FF36" s="1523"/>
      <c r="FG36" s="1523"/>
      <c r="FH36" s="1523"/>
      <c r="FI36" s="1523"/>
      <c r="FJ36" s="1523"/>
      <c r="FK36" s="1523"/>
      <c r="FL36" s="1523"/>
      <c r="FM36" s="1523"/>
      <c r="FN36" s="1523"/>
      <c r="FO36" s="1523"/>
      <c r="FP36" s="1523"/>
      <c r="FQ36" s="1524"/>
      <c r="FR36" s="1516" t="s">
        <v>1258</v>
      </c>
      <c r="FS36" s="1517"/>
      <c r="FT36" s="1517"/>
      <c r="FU36" s="1517"/>
      <c r="FV36" s="1517"/>
      <c r="FW36" s="1518"/>
      <c r="FX36" s="1522">
        <v>30000</v>
      </c>
      <c r="FY36" s="1523"/>
      <c r="FZ36" s="1523"/>
      <c r="GA36" s="1523"/>
      <c r="GB36" s="1523"/>
      <c r="GC36" s="1523"/>
      <c r="GD36" s="1523"/>
      <c r="GE36" s="1523"/>
      <c r="GF36" s="1523"/>
      <c r="GG36" s="1523"/>
      <c r="GH36" s="1523"/>
      <c r="GI36" s="1523"/>
      <c r="GJ36" s="1523"/>
      <c r="GK36" s="1523"/>
      <c r="GL36" s="1523"/>
      <c r="GM36" s="1523"/>
      <c r="GN36" s="1523"/>
      <c r="GO36" s="1523"/>
      <c r="GP36" s="1523"/>
      <c r="GQ36" s="1523"/>
      <c r="GR36" s="1523"/>
      <c r="GS36" s="1523"/>
      <c r="GT36" s="1523"/>
      <c r="GU36" s="1523"/>
      <c r="GV36" s="1523"/>
      <c r="GW36" s="1523"/>
      <c r="GX36" s="1523"/>
      <c r="GY36" s="1523"/>
      <c r="GZ36" s="1523"/>
      <c r="HA36" s="1523"/>
      <c r="HB36" s="1523"/>
      <c r="HC36" s="1523"/>
      <c r="HD36" s="1523"/>
      <c r="HE36" s="1523"/>
      <c r="HF36" s="1523"/>
      <c r="HG36" s="1523"/>
      <c r="HH36" s="1524"/>
      <c r="HK36" s="544"/>
      <c r="HL36" s="544"/>
      <c r="HM36" s="544"/>
      <c r="HN36" s="544"/>
      <c r="HO36" s="544"/>
      <c r="IX36" s="495"/>
      <c r="IY36" s="1601"/>
      <c r="IZ36" s="1602"/>
      <c r="JA36" s="1602"/>
      <c r="JB36" s="1603"/>
      <c r="JC36" s="1532" t="s">
        <v>1163</v>
      </c>
      <c r="JD36" s="1533"/>
      <c r="JE36" s="1533"/>
      <c r="JF36" s="1533"/>
      <c r="JG36" s="1533"/>
      <c r="JH36" s="1533"/>
      <c r="JI36" s="1533"/>
      <c r="JJ36" s="1533"/>
      <c r="JK36" s="1533"/>
      <c r="JL36" s="1533"/>
      <c r="JM36" s="1533"/>
      <c r="JN36" s="1533"/>
      <c r="JO36" s="1533"/>
      <c r="JP36" s="1533"/>
      <c r="JQ36" s="1533"/>
      <c r="JR36" s="1533"/>
      <c r="JS36" s="1533"/>
      <c r="JT36" s="1533"/>
      <c r="JU36" s="1533"/>
      <c r="JV36" s="1533"/>
      <c r="JW36" s="1533"/>
      <c r="JX36" s="1533"/>
      <c r="JY36" s="1533"/>
      <c r="JZ36" s="1533"/>
      <c r="KA36" s="1533"/>
      <c r="KB36" s="1533"/>
      <c r="KC36" s="1533"/>
      <c r="KD36" s="1533"/>
      <c r="KE36" s="1533"/>
      <c r="KF36" s="1533"/>
      <c r="KG36" s="1533"/>
      <c r="KH36" s="1533"/>
      <c r="KI36" s="1533"/>
      <c r="KJ36" s="1533"/>
      <c r="KK36" s="1533"/>
      <c r="KL36" s="1534"/>
      <c r="KM36" s="1516" t="s">
        <v>802</v>
      </c>
      <c r="KN36" s="1517"/>
      <c r="KO36" s="1517"/>
      <c r="KP36" s="1517"/>
      <c r="KQ36" s="1517"/>
      <c r="KR36" s="1518"/>
      <c r="KS36" s="1719">
        <f>BG36</f>
        <v>3</v>
      </c>
      <c r="KT36" s="1720"/>
      <c r="KU36" s="1720"/>
      <c r="KV36" s="1720"/>
      <c r="KW36" s="1720"/>
      <c r="KX36" s="1720"/>
      <c r="KY36" s="1720"/>
      <c r="KZ36" s="1720"/>
      <c r="LA36" s="1720"/>
      <c r="LB36" s="1720"/>
      <c r="LC36" s="1720"/>
      <c r="LD36" s="1720"/>
      <c r="LE36" s="1720"/>
      <c r="LF36" s="1720"/>
      <c r="LG36" s="1720"/>
      <c r="LH36" s="1720"/>
      <c r="LI36" s="1720"/>
      <c r="LJ36" s="1720"/>
      <c r="LK36" s="1720"/>
      <c r="LL36" s="1720"/>
      <c r="LM36" s="1720"/>
      <c r="LN36" s="1720"/>
      <c r="LO36" s="1720"/>
      <c r="LP36" s="1720"/>
      <c r="LQ36" s="1720"/>
      <c r="LR36" s="1720"/>
      <c r="LS36" s="1720"/>
      <c r="LT36" s="1721"/>
      <c r="LU36" s="1516" t="s">
        <v>821</v>
      </c>
      <c r="LV36" s="1517"/>
      <c r="LW36" s="1517"/>
      <c r="LX36" s="1517"/>
      <c r="LY36" s="1517"/>
      <c r="LZ36" s="1518"/>
      <c r="MA36" s="1719">
        <f>CO36</f>
        <v>30</v>
      </c>
      <c r="MB36" s="1720"/>
      <c r="MC36" s="1720"/>
      <c r="MD36" s="1720"/>
      <c r="ME36" s="1720"/>
      <c r="MF36" s="1720"/>
      <c r="MG36" s="1720"/>
      <c r="MH36" s="1720"/>
      <c r="MI36" s="1720"/>
      <c r="MJ36" s="1720"/>
      <c r="MK36" s="1720"/>
      <c r="ML36" s="1720"/>
      <c r="MM36" s="1720"/>
      <c r="MN36" s="1720"/>
      <c r="MO36" s="1720"/>
      <c r="MP36" s="1720"/>
      <c r="MQ36" s="1720"/>
      <c r="MR36" s="1720"/>
      <c r="MS36" s="1720"/>
      <c r="MT36" s="1720"/>
      <c r="MU36" s="1720"/>
      <c r="MV36" s="1720"/>
      <c r="MW36" s="1720"/>
      <c r="MX36" s="1720"/>
      <c r="MY36" s="1720"/>
      <c r="MZ36" s="1720"/>
      <c r="NA36" s="1720"/>
      <c r="NB36" s="1721"/>
      <c r="NC36" s="1516" t="s">
        <v>820</v>
      </c>
      <c r="ND36" s="1517"/>
      <c r="NE36" s="1517"/>
      <c r="NF36" s="1517"/>
      <c r="NG36" s="1517"/>
      <c r="NH36" s="1518"/>
      <c r="NI36" s="1725">
        <f>DW36</f>
        <v>300000</v>
      </c>
      <c r="NJ36" s="1726"/>
      <c r="NK36" s="1726"/>
      <c r="NL36" s="1726"/>
      <c r="NM36" s="1726"/>
      <c r="NN36" s="1726"/>
      <c r="NO36" s="1726"/>
      <c r="NP36" s="1726"/>
      <c r="NQ36" s="1726"/>
      <c r="NR36" s="1726"/>
      <c r="NS36" s="1726"/>
      <c r="NT36" s="1726"/>
      <c r="NU36" s="1726"/>
      <c r="NV36" s="1726"/>
      <c r="NW36" s="1726"/>
      <c r="NX36" s="1726"/>
      <c r="NY36" s="1726"/>
      <c r="NZ36" s="1726"/>
      <c r="OA36" s="1726"/>
      <c r="OB36" s="1726"/>
      <c r="OC36" s="1726"/>
      <c r="OD36" s="1726"/>
      <c r="OE36" s="1726"/>
      <c r="OF36" s="1726"/>
      <c r="OG36" s="1726"/>
      <c r="OH36" s="1726"/>
      <c r="OI36" s="1726"/>
      <c r="OJ36" s="1726"/>
      <c r="OK36" s="1726"/>
      <c r="OL36" s="1726"/>
      <c r="OM36" s="1726"/>
      <c r="ON36" s="1726"/>
      <c r="OO36" s="1726"/>
      <c r="OP36" s="1726"/>
      <c r="OQ36" s="1726"/>
      <c r="OR36" s="1726"/>
      <c r="OS36" s="1726"/>
      <c r="OT36" s="1726"/>
      <c r="OU36" s="1726"/>
      <c r="OV36" s="1726"/>
      <c r="OW36" s="1726"/>
      <c r="OX36" s="1726"/>
      <c r="OY36" s="1726"/>
      <c r="OZ36" s="1726"/>
      <c r="PA36" s="1726"/>
      <c r="PB36" s="1726"/>
      <c r="PC36" s="1727"/>
      <c r="PD36" s="1516" t="s">
        <v>808</v>
      </c>
      <c r="PE36" s="1517"/>
      <c r="PF36" s="1517"/>
      <c r="PG36" s="1517"/>
      <c r="PH36" s="1517"/>
      <c r="PI36" s="1518"/>
      <c r="PJ36" s="1725">
        <f>FX36</f>
        <v>30000</v>
      </c>
      <c r="PK36" s="1726"/>
      <c r="PL36" s="1726"/>
      <c r="PM36" s="1726"/>
      <c r="PN36" s="1726"/>
      <c r="PO36" s="1726"/>
      <c r="PP36" s="1726"/>
      <c r="PQ36" s="1726"/>
      <c r="PR36" s="1726"/>
      <c r="PS36" s="1726"/>
      <c r="PT36" s="1726"/>
      <c r="PU36" s="1726"/>
      <c r="PV36" s="1726"/>
      <c r="PW36" s="1726"/>
      <c r="PX36" s="1726"/>
      <c r="PY36" s="1726"/>
      <c r="PZ36" s="1726"/>
      <c r="QA36" s="1726"/>
      <c r="QB36" s="1726"/>
      <c r="QC36" s="1726"/>
      <c r="QD36" s="1726"/>
      <c r="QE36" s="1726"/>
      <c r="QF36" s="1726"/>
      <c r="QG36" s="1726"/>
      <c r="QH36" s="1726"/>
      <c r="QI36" s="1726"/>
      <c r="QJ36" s="1726"/>
      <c r="QK36" s="1726"/>
      <c r="QL36" s="1726"/>
      <c r="QM36" s="1726"/>
      <c r="QN36" s="1726"/>
      <c r="QO36" s="1726"/>
      <c r="QP36" s="1726"/>
      <c r="QQ36" s="1726"/>
      <c r="QR36" s="1726"/>
      <c r="QS36" s="1726"/>
      <c r="QT36" s="1727"/>
      <c r="QU36" s="545"/>
    </row>
    <row r="37" spans="12:463" ht="36.4" customHeight="1" thickBot="1">
      <c r="L37" s="493"/>
      <c r="M37" s="1604">
        <v>204</v>
      </c>
      <c r="N37" s="1605"/>
      <c r="O37" s="1605"/>
      <c r="P37" s="1606"/>
      <c r="Q37" s="1538"/>
      <c r="R37" s="1539"/>
      <c r="S37" s="1539"/>
      <c r="T37" s="1539"/>
      <c r="U37" s="1539"/>
      <c r="V37" s="1539"/>
      <c r="W37" s="1539"/>
      <c r="X37" s="1539"/>
      <c r="Y37" s="1539"/>
      <c r="Z37" s="1539"/>
      <c r="AA37" s="1539"/>
      <c r="AB37" s="1539"/>
      <c r="AC37" s="1539"/>
      <c r="AD37" s="1539"/>
      <c r="AE37" s="1539"/>
      <c r="AF37" s="1539"/>
      <c r="AG37" s="1539"/>
      <c r="AH37" s="1539"/>
      <c r="AI37" s="1539"/>
      <c r="AJ37" s="1539"/>
      <c r="AK37" s="1539"/>
      <c r="AL37" s="1539"/>
      <c r="AM37" s="1539"/>
      <c r="AN37" s="1539"/>
      <c r="AO37" s="1539"/>
      <c r="AP37" s="1539"/>
      <c r="AQ37" s="1539"/>
      <c r="AR37" s="1539"/>
      <c r="AS37" s="1539"/>
      <c r="AT37" s="1539"/>
      <c r="AU37" s="1539"/>
      <c r="AV37" s="1539"/>
      <c r="AW37" s="1539"/>
      <c r="AX37" s="1539"/>
      <c r="AY37" s="1539"/>
      <c r="AZ37" s="1540"/>
      <c r="BA37" s="1519"/>
      <c r="BB37" s="1520"/>
      <c r="BC37" s="1520"/>
      <c r="BD37" s="1520"/>
      <c r="BE37" s="1520"/>
      <c r="BF37" s="1521"/>
      <c r="BG37" s="1610"/>
      <c r="BH37" s="1611"/>
      <c r="BI37" s="1611"/>
      <c r="BJ37" s="1611"/>
      <c r="BK37" s="1611"/>
      <c r="BL37" s="1611"/>
      <c r="BM37" s="1611"/>
      <c r="BN37" s="1611"/>
      <c r="BO37" s="1611"/>
      <c r="BP37" s="1611"/>
      <c r="BQ37" s="1611"/>
      <c r="BR37" s="1611"/>
      <c r="BS37" s="1611"/>
      <c r="BT37" s="1611"/>
      <c r="BU37" s="1611"/>
      <c r="BV37" s="1611"/>
      <c r="BW37" s="1611"/>
      <c r="BX37" s="1611"/>
      <c r="BY37" s="1611"/>
      <c r="BZ37" s="1611"/>
      <c r="CA37" s="1611"/>
      <c r="CB37" s="1611"/>
      <c r="CC37" s="1611"/>
      <c r="CD37" s="1611"/>
      <c r="CE37" s="1611"/>
      <c r="CF37" s="1611"/>
      <c r="CG37" s="1611"/>
      <c r="CH37" s="1612"/>
      <c r="CI37" s="1519"/>
      <c r="CJ37" s="1520"/>
      <c r="CK37" s="1520"/>
      <c r="CL37" s="1520"/>
      <c r="CM37" s="1520"/>
      <c r="CN37" s="1521"/>
      <c r="CO37" s="1610"/>
      <c r="CP37" s="1611"/>
      <c r="CQ37" s="1611"/>
      <c r="CR37" s="1611"/>
      <c r="CS37" s="1611"/>
      <c r="CT37" s="1611"/>
      <c r="CU37" s="1611"/>
      <c r="CV37" s="1611"/>
      <c r="CW37" s="1611"/>
      <c r="CX37" s="1611"/>
      <c r="CY37" s="1611"/>
      <c r="CZ37" s="1611"/>
      <c r="DA37" s="1611"/>
      <c r="DB37" s="1611"/>
      <c r="DC37" s="1611"/>
      <c r="DD37" s="1611"/>
      <c r="DE37" s="1611"/>
      <c r="DF37" s="1611"/>
      <c r="DG37" s="1611"/>
      <c r="DH37" s="1611"/>
      <c r="DI37" s="1611"/>
      <c r="DJ37" s="1611"/>
      <c r="DK37" s="1611"/>
      <c r="DL37" s="1611"/>
      <c r="DM37" s="1611"/>
      <c r="DN37" s="1611"/>
      <c r="DO37" s="1611"/>
      <c r="DP37" s="1612"/>
      <c r="DQ37" s="1519"/>
      <c r="DR37" s="1520"/>
      <c r="DS37" s="1520"/>
      <c r="DT37" s="1520"/>
      <c r="DU37" s="1520"/>
      <c r="DV37" s="1521"/>
      <c r="DW37" s="1525"/>
      <c r="DX37" s="1526"/>
      <c r="DY37" s="1526"/>
      <c r="DZ37" s="1526"/>
      <c r="EA37" s="1526"/>
      <c r="EB37" s="1526"/>
      <c r="EC37" s="1526"/>
      <c r="ED37" s="1526"/>
      <c r="EE37" s="1526"/>
      <c r="EF37" s="1526"/>
      <c r="EG37" s="1526"/>
      <c r="EH37" s="1526"/>
      <c r="EI37" s="1526"/>
      <c r="EJ37" s="1526"/>
      <c r="EK37" s="1526"/>
      <c r="EL37" s="1526"/>
      <c r="EM37" s="1526"/>
      <c r="EN37" s="1526"/>
      <c r="EO37" s="1526"/>
      <c r="EP37" s="1526"/>
      <c r="EQ37" s="1526"/>
      <c r="ER37" s="1526"/>
      <c r="ES37" s="1526"/>
      <c r="ET37" s="1526"/>
      <c r="EU37" s="1526"/>
      <c r="EV37" s="1526"/>
      <c r="EW37" s="1526"/>
      <c r="EX37" s="1526"/>
      <c r="EY37" s="1526"/>
      <c r="EZ37" s="1526"/>
      <c r="FA37" s="1526"/>
      <c r="FB37" s="1526"/>
      <c r="FC37" s="1526"/>
      <c r="FD37" s="1526"/>
      <c r="FE37" s="1526"/>
      <c r="FF37" s="1526"/>
      <c r="FG37" s="1526"/>
      <c r="FH37" s="1526"/>
      <c r="FI37" s="1526"/>
      <c r="FJ37" s="1526"/>
      <c r="FK37" s="1526"/>
      <c r="FL37" s="1526"/>
      <c r="FM37" s="1526"/>
      <c r="FN37" s="1526"/>
      <c r="FO37" s="1526"/>
      <c r="FP37" s="1526"/>
      <c r="FQ37" s="1527"/>
      <c r="FR37" s="1519"/>
      <c r="FS37" s="1520"/>
      <c r="FT37" s="1520"/>
      <c r="FU37" s="1520"/>
      <c r="FV37" s="1520"/>
      <c r="FW37" s="1521"/>
      <c r="FX37" s="1525"/>
      <c r="FY37" s="1526"/>
      <c r="FZ37" s="1526"/>
      <c r="GA37" s="1526"/>
      <c r="GB37" s="1526"/>
      <c r="GC37" s="1526"/>
      <c r="GD37" s="1526"/>
      <c r="GE37" s="1526"/>
      <c r="GF37" s="1526"/>
      <c r="GG37" s="1526"/>
      <c r="GH37" s="1526"/>
      <c r="GI37" s="1526"/>
      <c r="GJ37" s="1526"/>
      <c r="GK37" s="1526"/>
      <c r="GL37" s="1526"/>
      <c r="GM37" s="1526"/>
      <c r="GN37" s="1526"/>
      <c r="GO37" s="1526"/>
      <c r="GP37" s="1526"/>
      <c r="GQ37" s="1526"/>
      <c r="GR37" s="1526"/>
      <c r="GS37" s="1526"/>
      <c r="GT37" s="1526"/>
      <c r="GU37" s="1526"/>
      <c r="GV37" s="1526"/>
      <c r="GW37" s="1526"/>
      <c r="GX37" s="1526"/>
      <c r="GY37" s="1526"/>
      <c r="GZ37" s="1526"/>
      <c r="HA37" s="1526"/>
      <c r="HB37" s="1526"/>
      <c r="HC37" s="1526"/>
      <c r="HD37" s="1526"/>
      <c r="HE37" s="1526"/>
      <c r="HF37" s="1526"/>
      <c r="HG37" s="1526"/>
      <c r="HH37" s="1527"/>
      <c r="HK37" s="544"/>
      <c r="HL37" s="544"/>
      <c r="HM37" s="544"/>
      <c r="HN37" s="544"/>
      <c r="HO37" s="544"/>
      <c r="IX37" s="495"/>
      <c r="IY37" s="1604">
        <v>204</v>
      </c>
      <c r="IZ37" s="1605"/>
      <c r="JA37" s="1605"/>
      <c r="JB37" s="1606"/>
      <c r="JC37" s="1538"/>
      <c r="JD37" s="1539"/>
      <c r="JE37" s="1539"/>
      <c r="JF37" s="1539"/>
      <c r="JG37" s="1539"/>
      <c r="JH37" s="1539"/>
      <c r="JI37" s="1539"/>
      <c r="JJ37" s="1539"/>
      <c r="JK37" s="1539"/>
      <c r="JL37" s="1539"/>
      <c r="JM37" s="1539"/>
      <c r="JN37" s="1539"/>
      <c r="JO37" s="1539"/>
      <c r="JP37" s="1539"/>
      <c r="JQ37" s="1539"/>
      <c r="JR37" s="1539"/>
      <c r="JS37" s="1539"/>
      <c r="JT37" s="1539"/>
      <c r="JU37" s="1539"/>
      <c r="JV37" s="1539"/>
      <c r="JW37" s="1539"/>
      <c r="JX37" s="1539"/>
      <c r="JY37" s="1539"/>
      <c r="JZ37" s="1539"/>
      <c r="KA37" s="1539"/>
      <c r="KB37" s="1539"/>
      <c r="KC37" s="1539"/>
      <c r="KD37" s="1539"/>
      <c r="KE37" s="1539"/>
      <c r="KF37" s="1539"/>
      <c r="KG37" s="1539"/>
      <c r="KH37" s="1539"/>
      <c r="KI37" s="1539"/>
      <c r="KJ37" s="1539"/>
      <c r="KK37" s="1539"/>
      <c r="KL37" s="1540"/>
      <c r="KM37" s="1519"/>
      <c r="KN37" s="1520"/>
      <c r="KO37" s="1520"/>
      <c r="KP37" s="1520"/>
      <c r="KQ37" s="1520"/>
      <c r="KR37" s="1521"/>
      <c r="KS37" s="1722"/>
      <c r="KT37" s="1723"/>
      <c r="KU37" s="1723"/>
      <c r="KV37" s="1723"/>
      <c r="KW37" s="1723"/>
      <c r="KX37" s="1723"/>
      <c r="KY37" s="1723"/>
      <c r="KZ37" s="1723"/>
      <c r="LA37" s="1723"/>
      <c r="LB37" s="1723"/>
      <c r="LC37" s="1723"/>
      <c r="LD37" s="1723"/>
      <c r="LE37" s="1723"/>
      <c r="LF37" s="1723"/>
      <c r="LG37" s="1723"/>
      <c r="LH37" s="1723"/>
      <c r="LI37" s="1723"/>
      <c r="LJ37" s="1723"/>
      <c r="LK37" s="1723"/>
      <c r="LL37" s="1723"/>
      <c r="LM37" s="1723"/>
      <c r="LN37" s="1723"/>
      <c r="LO37" s="1723"/>
      <c r="LP37" s="1723"/>
      <c r="LQ37" s="1723"/>
      <c r="LR37" s="1723"/>
      <c r="LS37" s="1723"/>
      <c r="LT37" s="1724"/>
      <c r="LU37" s="1519"/>
      <c r="LV37" s="1520"/>
      <c r="LW37" s="1520"/>
      <c r="LX37" s="1520"/>
      <c r="LY37" s="1520"/>
      <c r="LZ37" s="1521"/>
      <c r="MA37" s="1722"/>
      <c r="MB37" s="1723"/>
      <c r="MC37" s="1723"/>
      <c r="MD37" s="1723"/>
      <c r="ME37" s="1723"/>
      <c r="MF37" s="1723"/>
      <c r="MG37" s="1723"/>
      <c r="MH37" s="1723"/>
      <c r="MI37" s="1723"/>
      <c r="MJ37" s="1723"/>
      <c r="MK37" s="1723"/>
      <c r="ML37" s="1723"/>
      <c r="MM37" s="1723"/>
      <c r="MN37" s="1723"/>
      <c r="MO37" s="1723"/>
      <c r="MP37" s="1723"/>
      <c r="MQ37" s="1723"/>
      <c r="MR37" s="1723"/>
      <c r="MS37" s="1723"/>
      <c r="MT37" s="1723"/>
      <c r="MU37" s="1723"/>
      <c r="MV37" s="1723"/>
      <c r="MW37" s="1723"/>
      <c r="MX37" s="1723"/>
      <c r="MY37" s="1723"/>
      <c r="MZ37" s="1723"/>
      <c r="NA37" s="1723"/>
      <c r="NB37" s="1724"/>
      <c r="NC37" s="1519"/>
      <c r="ND37" s="1520"/>
      <c r="NE37" s="1520"/>
      <c r="NF37" s="1520"/>
      <c r="NG37" s="1520"/>
      <c r="NH37" s="1521"/>
      <c r="NI37" s="1728"/>
      <c r="NJ37" s="1729"/>
      <c r="NK37" s="1729"/>
      <c r="NL37" s="1729"/>
      <c r="NM37" s="1729"/>
      <c r="NN37" s="1729"/>
      <c r="NO37" s="1729"/>
      <c r="NP37" s="1729"/>
      <c r="NQ37" s="1729"/>
      <c r="NR37" s="1729"/>
      <c r="NS37" s="1729"/>
      <c r="NT37" s="1729"/>
      <c r="NU37" s="1729"/>
      <c r="NV37" s="1729"/>
      <c r="NW37" s="1729"/>
      <c r="NX37" s="1729"/>
      <c r="NY37" s="1729"/>
      <c r="NZ37" s="1729"/>
      <c r="OA37" s="1729"/>
      <c r="OB37" s="1729"/>
      <c r="OC37" s="1729"/>
      <c r="OD37" s="1729"/>
      <c r="OE37" s="1729"/>
      <c r="OF37" s="1729"/>
      <c r="OG37" s="1729"/>
      <c r="OH37" s="1729"/>
      <c r="OI37" s="1729"/>
      <c r="OJ37" s="1729"/>
      <c r="OK37" s="1729"/>
      <c r="OL37" s="1729"/>
      <c r="OM37" s="1729"/>
      <c r="ON37" s="1729"/>
      <c r="OO37" s="1729"/>
      <c r="OP37" s="1729"/>
      <c r="OQ37" s="1729"/>
      <c r="OR37" s="1729"/>
      <c r="OS37" s="1729"/>
      <c r="OT37" s="1729"/>
      <c r="OU37" s="1729"/>
      <c r="OV37" s="1729"/>
      <c r="OW37" s="1729"/>
      <c r="OX37" s="1729"/>
      <c r="OY37" s="1729"/>
      <c r="OZ37" s="1729"/>
      <c r="PA37" s="1729"/>
      <c r="PB37" s="1729"/>
      <c r="PC37" s="1730"/>
      <c r="PD37" s="1519"/>
      <c r="PE37" s="1520"/>
      <c r="PF37" s="1520"/>
      <c r="PG37" s="1520"/>
      <c r="PH37" s="1520"/>
      <c r="PI37" s="1521"/>
      <c r="PJ37" s="1728"/>
      <c r="PK37" s="1729"/>
      <c r="PL37" s="1729"/>
      <c r="PM37" s="1729"/>
      <c r="PN37" s="1729"/>
      <c r="PO37" s="1729"/>
      <c r="PP37" s="1729"/>
      <c r="PQ37" s="1729"/>
      <c r="PR37" s="1729"/>
      <c r="PS37" s="1729"/>
      <c r="PT37" s="1729"/>
      <c r="PU37" s="1729"/>
      <c r="PV37" s="1729"/>
      <c r="PW37" s="1729"/>
      <c r="PX37" s="1729"/>
      <c r="PY37" s="1729"/>
      <c r="PZ37" s="1729"/>
      <c r="QA37" s="1729"/>
      <c r="QB37" s="1729"/>
      <c r="QC37" s="1729"/>
      <c r="QD37" s="1729"/>
      <c r="QE37" s="1729"/>
      <c r="QF37" s="1729"/>
      <c r="QG37" s="1729"/>
      <c r="QH37" s="1729"/>
      <c r="QI37" s="1729"/>
      <c r="QJ37" s="1729"/>
      <c r="QK37" s="1729"/>
      <c r="QL37" s="1729"/>
      <c r="QM37" s="1729"/>
      <c r="QN37" s="1729"/>
      <c r="QO37" s="1729"/>
      <c r="QP37" s="1729"/>
      <c r="QQ37" s="1729"/>
      <c r="QR37" s="1729"/>
      <c r="QS37" s="1729"/>
      <c r="QT37" s="1730"/>
      <c r="QU37" s="545"/>
    </row>
    <row r="38" spans="12:463" ht="88.15" customHeight="1" thickTop="1" thickBot="1">
      <c r="L38" s="493"/>
      <c r="M38" s="1613" t="s">
        <v>1172</v>
      </c>
      <c r="N38" s="1614"/>
      <c r="O38" s="1614"/>
      <c r="P38" s="1615"/>
      <c r="Q38" s="1627" t="s">
        <v>1164</v>
      </c>
      <c r="R38" s="1627"/>
      <c r="S38" s="1627"/>
      <c r="T38" s="1627"/>
      <c r="U38" s="1627"/>
      <c r="V38" s="1627"/>
      <c r="W38" s="1627"/>
      <c r="X38" s="1627"/>
      <c r="Y38" s="1627"/>
      <c r="Z38" s="1627"/>
      <c r="AA38" s="1627"/>
      <c r="AB38" s="1627"/>
      <c r="AC38" s="1627"/>
      <c r="AD38" s="1627"/>
      <c r="AE38" s="1627"/>
      <c r="AF38" s="1627"/>
      <c r="AG38" s="1627"/>
      <c r="AH38" s="1627"/>
      <c r="AI38" s="1627"/>
      <c r="AJ38" s="1627"/>
      <c r="AK38" s="1627"/>
      <c r="AL38" s="1627"/>
      <c r="AM38" s="1627"/>
      <c r="AN38" s="1627"/>
      <c r="AO38" s="1627"/>
      <c r="AP38" s="1627"/>
      <c r="AQ38" s="1627"/>
      <c r="AR38" s="1627"/>
      <c r="AS38" s="1627"/>
      <c r="AT38" s="1627"/>
      <c r="AU38" s="1627"/>
      <c r="AV38" s="1627"/>
      <c r="AW38" s="1627"/>
      <c r="AX38" s="1627"/>
      <c r="AY38" s="1627"/>
      <c r="AZ38" s="1627"/>
      <c r="BA38" s="1513" t="s">
        <v>1247</v>
      </c>
      <c r="BB38" s="1513"/>
      <c r="BC38" s="1513"/>
      <c r="BD38" s="1513"/>
      <c r="BE38" s="1513"/>
      <c r="BF38" s="1513"/>
      <c r="BG38" s="1643">
        <v>4</v>
      </c>
      <c r="BH38" s="1644"/>
      <c r="BI38" s="1644"/>
      <c r="BJ38" s="1644"/>
      <c r="BK38" s="1644"/>
      <c r="BL38" s="1644"/>
      <c r="BM38" s="1644"/>
      <c r="BN38" s="1644"/>
      <c r="BO38" s="1644"/>
      <c r="BP38" s="1644"/>
      <c r="BQ38" s="1644"/>
      <c r="BR38" s="1644"/>
      <c r="BS38" s="1644"/>
      <c r="BT38" s="1644"/>
      <c r="BU38" s="1644"/>
      <c r="BV38" s="1644"/>
      <c r="BW38" s="1644"/>
      <c r="BX38" s="1644"/>
      <c r="BY38" s="1644"/>
      <c r="BZ38" s="1644"/>
      <c r="CA38" s="1644"/>
      <c r="CB38" s="1644"/>
      <c r="CC38" s="1644"/>
      <c r="CD38" s="1644"/>
      <c r="CE38" s="1644"/>
      <c r="CF38" s="1644"/>
      <c r="CG38" s="1644"/>
      <c r="CH38" s="1645"/>
      <c r="CI38" s="1513" t="s">
        <v>1241</v>
      </c>
      <c r="CJ38" s="1513"/>
      <c r="CK38" s="1513"/>
      <c r="CL38" s="1513"/>
      <c r="CM38" s="1513"/>
      <c r="CN38" s="1513"/>
      <c r="CO38" s="1626">
        <v>40</v>
      </c>
      <c r="CP38" s="1626"/>
      <c r="CQ38" s="1626"/>
      <c r="CR38" s="1626"/>
      <c r="CS38" s="1626"/>
      <c r="CT38" s="1626"/>
      <c r="CU38" s="1626"/>
      <c r="CV38" s="1626"/>
      <c r="CW38" s="1626"/>
      <c r="CX38" s="1626"/>
      <c r="CY38" s="1626"/>
      <c r="CZ38" s="1626"/>
      <c r="DA38" s="1626"/>
      <c r="DB38" s="1626"/>
      <c r="DC38" s="1626"/>
      <c r="DD38" s="1626"/>
      <c r="DE38" s="1626"/>
      <c r="DF38" s="1626"/>
      <c r="DG38" s="1626"/>
      <c r="DH38" s="1626"/>
      <c r="DI38" s="1626"/>
      <c r="DJ38" s="1626"/>
      <c r="DK38" s="1626"/>
      <c r="DL38" s="1626"/>
      <c r="DM38" s="1626"/>
      <c r="DN38" s="1626"/>
      <c r="DO38" s="1626"/>
      <c r="DP38" s="1626"/>
      <c r="DQ38" s="1513" t="s">
        <v>1249</v>
      </c>
      <c r="DR38" s="1513"/>
      <c r="DS38" s="1513"/>
      <c r="DT38" s="1513"/>
      <c r="DU38" s="1513"/>
      <c r="DV38" s="1513"/>
      <c r="DW38" s="1515">
        <v>400000</v>
      </c>
      <c r="DX38" s="1515"/>
      <c r="DY38" s="1515"/>
      <c r="DZ38" s="1515"/>
      <c r="EA38" s="1515"/>
      <c r="EB38" s="1515"/>
      <c r="EC38" s="1515"/>
      <c r="ED38" s="1515"/>
      <c r="EE38" s="1515"/>
      <c r="EF38" s="1515"/>
      <c r="EG38" s="1515"/>
      <c r="EH38" s="1515"/>
      <c r="EI38" s="1515"/>
      <c r="EJ38" s="1515"/>
      <c r="EK38" s="1515"/>
      <c r="EL38" s="1515"/>
      <c r="EM38" s="1515"/>
      <c r="EN38" s="1515"/>
      <c r="EO38" s="1515"/>
      <c r="EP38" s="1515"/>
      <c r="EQ38" s="1515"/>
      <c r="ER38" s="1515"/>
      <c r="ES38" s="1515"/>
      <c r="ET38" s="1515"/>
      <c r="EU38" s="1515"/>
      <c r="EV38" s="1515"/>
      <c r="EW38" s="1515"/>
      <c r="EX38" s="1515"/>
      <c r="EY38" s="1515"/>
      <c r="EZ38" s="1515"/>
      <c r="FA38" s="1515"/>
      <c r="FB38" s="1515"/>
      <c r="FC38" s="1515"/>
      <c r="FD38" s="1515"/>
      <c r="FE38" s="1515"/>
      <c r="FF38" s="1515"/>
      <c r="FG38" s="1515"/>
      <c r="FH38" s="1515"/>
      <c r="FI38" s="1515"/>
      <c r="FJ38" s="1515"/>
      <c r="FK38" s="1515"/>
      <c r="FL38" s="1515"/>
      <c r="FM38" s="1515"/>
      <c r="FN38" s="1515"/>
      <c r="FO38" s="1515"/>
      <c r="FP38" s="1515"/>
      <c r="FQ38" s="1515"/>
      <c r="FR38" s="1513" t="s">
        <v>1259</v>
      </c>
      <c r="FS38" s="1513"/>
      <c r="FT38" s="1513"/>
      <c r="FU38" s="1513"/>
      <c r="FV38" s="1513"/>
      <c r="FW38" s="1513"/>
      <c r="FX38" s="1515">
        <v>40000</v>
      </c>
      <c r="FY38" s="1515"/>
      <c r="FZ38" s="1515"/>
      <c r="GA38" s="1515"/>
      <c r="GB38" s="1515"/>
      <c r="GC38" s="1515"/>
      <c r="GD38" s="1515"/>
      <c r="GE38" s="1515"/>
      <c r="GF38" s="1515"/>
      <c r="GG38" s="1515"/>
      <c r="GH38" s="1515"/>
      <c r="GI38" s="1515"/>
      <c r="GJ38" s="1515"/>
      <c r="GK38" s="1515"/>
      <c r="GL38" s="1515"/>
      <c r="GM38" s="1515"/>
      <c r="GN38" s="1515"/>
      <c r="GO38" s="1515"/>
      <c r="GP38" s="1515"/>
      <c r="GQ38" s="1515"/>
      <c r="GR38" s="1515"/>
      <c r="GS38" s="1515"/>
      <c r="GT38" s="1515"/>
      <c r="GU38" s="1515"/>
      <c r="GV38" s="1515"/>
      <c r="GW38" s="1515"/>
      <c r="GX38" s="1515"/>
      <c r="GY38" s="1515"/>
      <c r="GZ38" s="1515"/>
      <c r="HA38" s="1515"/>
      <c r="HB38" s="1515"/>
      <c r="HC38" s="1515"/>
      <c r="HD38" s="1515"/>
      <c r="HE38" s="1515"/>
      <c r="HF38" s="1515"/>
      <c r="HG38" s="1515"/>
      <c r="HH38" s="1515"/>
      <c r="HK38" s="544"/>
      <c r="HL38" s="544"/>
      <c r="HM38" s="544"/>
      <c r="HN38" s="544"/>
      <c r="HO38" s="544"/>
      <c r="IX38" s="495"/>
      <c r="IY38" s="1613" t="s">
        <v>1172</v>
      </c>
      <c r="IZ38" s="1614"/>
      <c r="JA38" s="1614"/>
      <c r="JB38" s="1615"/>
      <c r="JC38" s="1627" t="s">
        <v>1164</v>
      </c>
      <c r="JD38" s="1627"/>
      <c r="JE38" s="1627"/>
      <c r="JF38" s="1627"/>
      <c r="JG38" s="1627"/>
      <c r="JH38" s="1627"/>
      <c r="JI38" s="1627"/>
      <c r="JJ38" s="1627"/>
      <c r="JK38" s="1627"/>
      <c r="JL38" s="1627"/>
      <c r="JM38" s="1627"/>
      <c r="JN38" s="1627"/>
      <c r="JO38" s="1627"/>
      <c r="JP38" s="1627"/>
      <c r="JQ38" s="1627"/>
      <c r="JR38" s="1627"/>
      <c r="JS38" s="1627"/>
      <c r="JT38" s="1627"/>
      <c r="JU38" s="1627"/>
      <c r="JV38" s="1627"/>
      <c r="JW38" s="1627"/>
      <c r="JX38" s="1627"/>
      <c r="JY38" s="1627"/>
      <c r="JZ38" s="1627"/>
      <c r="KA38" s="1627"/>
      <c r="KB38" s="1627"/>
      <c r="KC38" s="1627"/>
      <c r="KD38" s="1627"/>
      <c r="KE38" s="1627"/>
      <c r="KF38" s="1627"/>
      <c r="KG38" s="1627"/>
      <c r="KH38" s="1627"/>
      <c r="KI38" s="1627"/>
      <c r="KJ38" s="1627"/>
      <c r="KK38" s="1627"/>
      <c r="KL38" s="1627"/>
      <c r="KM38" s="1513" t="s">
        <v>810</v>
      </c>
      <c r="KN38" s="1513"/>
      <c r="KO38" s="1513"/>
      <c r="KP38" s="1513"/>
      <c r="KQ38" s="1513"/>
      <c r="KR38" s="1513"/>
      <c r="KS38" s="1716">
        <f t="shared" ref="KS38:KS44" si="0">BG38</f>
        <v>4</v>
      </c>
      <c r="KT38" s="1717"/>
      <c r="KU38" s="1717"/>
      <c r="KV38" s="1717"/>
      <c r="KW38" s="1717"/>
      <c r="KX38" s="1717"/>
      <c r="KY38" s="1717"/>
      <c r="KZ38" s="1717"/>
      <c r="LA38" s="1717"/>
      <c r="LB38" s="1717"/>
      <c r="LC38" s="1717"/>
      <c r="LD38" s="1717"/>
      <c r="LE38" s="1717"/>
      <c r="LF38" s="1717"/>
      <c r="LG38" s="1717"/>
      <c r="LH38" s="1717"/>
      <c r="LI38" s="1717"/>
      <c r="LJ38" s="1717"/>
      <c r="LK38" s="1717"/>
      <c r="LL38" s="1717"/>
      <c r="LM38" s="1717"/>
      <c r="LN38" s="1717"/>
      <c r="LO38" s="1717"/>
      <c r="LP38" s="1717"/>
      <c r="LQ38" s="1717"/>
      <c r="LR38" s="1717"/>
      <c r="LS38" s="1717"/>
      <c r="LT38" s="1718"/>
      <c r="LU38" s="1513" t="s">
        <v>809</v>
      </c>
      <c r="LV38" s="1513"/>
      <c r="LW38" s="1513"/>
      <c r="LX38" s="1513"/>
      <c r="LY38" s="1513"/>
      <c r="LZ38" s="1513"/>
      <c r="MA38" s="1712">
        <f t="shared" ref="MA38:MA44" si="1">CO38</f>
        <v>40</v>
      </c>
      <c r="MB38" s="1712"/>
      <c r="MC38" s="1712"/>
      <c r="MD38" s="1712"/>
      <c r="ME38" s="1712"/>
      <c r="MF38" s="1712"/>
      <c r="MG38" s="1712"/>
      <c r="MH38" s="1712"/>
      <c r="MI38" s="1712"/>
      <c r="MJ38" s="1712"/>
      <c r="MK38" s="1712"/>
      <c r="ML38" s="1712"/>
      <c r="MM38" s="1712"/>
      <c r="MN38" s="1712"/>
      <c r="MO38" s="1712"/>
      <c r="MP38" s="1712"/>
      <c r="MQ38" s="1712"/>
      <c r="MR38" s="1712"/>
      <c r="MS38" s="1712"/>
      <c r="MT38" s="1712"/>
      <c r="MU38" s="1712"/>
      <c r="MV38" s="1712"/>
      <c r="MW38" s="1712"/>
      <c r="MX38" s="1712"/>
      <c r="MY38" s="1712"/>
      <c r="MZ38" s="1712"/>
      <c r="NA38" s="1712"/>
      <c r="NB38" s="1712"/>
      <c r="NC38" s="1513" t="s">
        <v>811</v>
      </c>
      <c r="ND38" s="1513"/>
      <c r="NE38" s="1513"/>
      <c r="NF38" s="1513"/>
      <c r="NG38" s="1513"/>
      <c r="NH38" s="1513"/>
      <c r="NI38" s="1713">
        <f t="shared" ref="NI38:NI44" si="2">DW38</f>
        <v>400000</v>
      </c>
      <c r="NJ38" s="1713"/>
      <c r="NK38" s="1713"/>
      <c r="NL38" s="1713"/>
      <c r="NM38" s="1713"/>
      <c r="NN38" s="1713"/>
      <c r="NO38" s="1713"/>
      <c r="NP38" s="1713"/>
      <c r="NQ38" s="1713"/>
      <c r="NR38" s="1713"/>
      <c r="NS38" s="1713"/>
      <c r="NT38" s="1713"/>
      <c r="NU38" s="1713"/>
      <c r="NV38" s="1713"/>
      <c r="NW38" s="1713"/>
      <c r="NX38" s="1713"/>
      <c r="NY38" s="1713"/>
      <c r="NZ38" s="1713"/>
      <c r="OA38" s="1713"/>
      <c r="OB38" s="1713"/>
      <c r="OC38" s="1713"/>
      <c r="OD38" s="1713"/>
      <c r="OE38" s="1713"/>
      <c r="OF38" s="1713"/>
      <c r="OG38" s="1713"/>
      <c r="OH38" s="1713"/>
      <c r="OI38" s="1713"/>
      <c r="OJ38" s="1713"/>
      <c r="OK38" s="1713"/>
      <c r="OL38" s="1713"/>
      <c r="OM38" s="1713"/>
      <c r="ON38" s="1713"/>
      <c r="OO38" s="1713"/>
      <c r="OP38" s="1713"/>
      <c r="OQ38" s="1713"/>
      <c r="OR38" s="1713"/>
      <c r="OS38" s="1713"/>
      <c r="OT38" s="1713"/>
      <c r="OU38" s="1713"/>
      <c r="OV38" s="1713"/>
      <c r="OW38" s="1713"/>
      <c r="OX38" s="1713"/>
      <c r="OY38" s="1713"/>
      <c r="OZ38" s="1713"/>
      <c r="PA38" s="1713"/>
      <c r="PB38" s="1713"/>
      <c r="PC38" s="1713"/>
      <c r="PD38" s="1513" t="s">
        <v>836</v>
      </c>
      <c r="PE38" s="1513"/>
      <c r="PF38" s="1513"/>
      <c r="PG38" s="1513"/>
      <c r="PH38" s="1513"/>
      <c r="PI38" s="1513"/>
      <c r="PJ38" s="1713">
        <f t="shared" ref="PJ38:PJ44" si="3">FX38</f>
        <v>40000</v>
      </c>
      <c r="PK38" s="1713"/>
      <c r="PL38" s="1713"/>
      <c r="PM38" s="1713"/>
      <c r="PN38" s="1713"/>
      <c r="PO38" s="1713"/>
      <c r="PP38" s="1713"/>
      <c r="PQ38" s="1713"/>
      <c r="PR38" s="1713"/>
      <c r="PS38" s="1713"/>
      <c r="PT38" s="1713"/>
      <c r="PU38" s="1713"/>
      <c r="PV38" s="1713"/>
      <c r="PW38" s="1713"/>
      <c r="PX38" s="1713"/>
      <c r="PY38" s="1713"/>
      <c r="PZ38" s="1713"/>
      <c r="QA38" s="1713"/>
      <c r="QB38" s="1713"/>
      <c r="QC38" s="1713"/>
      <c r="QD38" s="1713"/>
      <c r="QE38" s="1713"/>
      <c r="QF38" s="1713"/>
      <c r="QG38" s="1713"/>
      <c r="QH38" s="1713"/>
      <c r="QI38" s="1713"/>
      <c r="QJ38" s="1713"/>
      <c r="QK38" s="1713"/>
      <c r="QL38" s="1713"/>
      <c r="QM38" s="1713"/>
      <c r="QN38" s="1713"/>
      <c r="QO38" s="1713"/>
      <c r="QP38" s="1713"/>
      <c r="QQ38" s="1713"/>
      <c r="QR38" s="1713"/>
      <c r="QS38" s="1713"/>
      <c r="QT38" s="1713"/>
      <c r="QU38" s="545"/>
    </row>
    <row r="39" spans="12:463" ht="87.4" customHeight="1" thickTop="1" thickBot="1">
      <c r="L39" s="493"/>
      <c r="M39" s="1613"/>
      <c r="N39" s="1614"/>
      <c r="O39" s="1614"/>
      <c r="P39" s="1615"/>
      <c r="Q39" s="1647" t="s">
        <v>1165</v>
      </c>
      <c r="R39" s="1647"/>
      <c r="S39" s="1647"/>
      <c r="T39" s="1647"/>
      <c r="U39" s="1647"/>
      <c r="V39" s="1647"/>
      <c r="W39" s="1647"/>
      <c r="X39" s="1647"/>
      <c r="Y39" s="1647"/>
      <c r="Z39" s="1647"/>
      <c r="AA39" s="1647"/>
      <c r="AB39" s="1647"/>
      <c r="AC39" s="1647"/>
      <c r="AD39" s="1647"/>
      <c r="AE39" s="1647"/>
      <c r="AF39" s="1647"/>
      <c r="AG39" s="1647"/>
      <c r="AH39" s="1647"/>
      <c r="AI39" s="1647"/>
      <c r="AJ39" s="1647"/>
      <c r="AK39" s="1647"/>
      <c r="AL39" s="1647"/>
      <c r="AM39" s="1647"/>
      <c r="AN39" s="1647"/>
      <c r="AO39" s="1647"/>
      <c r="AP39" s="1647"/>
      <c r="AQ39" s="1647"/>
      <c r="AR39" s="1647"/>
      <c r="AS39" s="1647"/>
      <c r="AT39" s="1647"/>
      <c r="AU39" s="1647"/>
      <c r="AV39" s="1647"/>
      <c r="AW39" s="1647"/>
      <c r="AX39" s="1647"/>
      <c r="AY39" s="1647"/>
      <c r="AZ39" s="1647"/>
      <c r="BA39" s="1513" t="s">
        <v>1235</v>
      </c>
      <c r="BB39" s="1513"/>
      <c r="BC39" s="1513"/>
      <c r="BD39" s="1513"/>
      <c r="BE39" s="1513"/>
      <c r="BF39" s="1513"/>
      <c r="BG39" s="1643">
        <v>5</v>
      </c>
      <c r="BH39" s="1644"/>
      <c r="BI39" s="1644"/>
      <c r="BJ39" s="1644"/>
      <c r="BK39" s="1644"/>
      <c r="BL39" s="1644"/>
      <c r="BM39" s="1644"/>
      <c r="BN39" s="1644"/>
      <c r="BO39" s="1644"/>
      <c r="BP39" s="1644"/>
      <c r="BQ39" s="1644"/>
      <c r="BR39" s="1644"/>
      <c r="BS39" s="1644"/>
      <c r="BT39" s="1644"/>
      <c r="BU39" s="1644"/>
      <c r="BV39" s="1644"/>
      <c r="BW39" s="1644"/>
      <c r="BX39" s="1644"/>
      <c r="BY39" s="1644"/>
      <c r="BZ39" s="1644"/>
      <c r="CA39" s="1644"/>
      <c r="CB39" s="1644"/>
      <c r="CC39" s="1644"/>
      <c r="CD39" s="1644"/>
      <c r="CE39" s="1644"/>
      <c r="CF39" s="1644"/>
      <c r="CG39" s="1644"/>
      <c r="CH39" s="1645"/>
      <c r="CI39" s="1513" t="s">
        <v>1242</v>
      </c>
      <c r="CJ39" s="1513"/>
      <c r="CK39" s="1513"/>
      <c r="CL39" s="1513"/>
      <c r="CM39" s="1513"/>
      <c r="CN39" s="1513"/>
      <c r="CO39" s="1626">
        <v>50</v>
      </c>
      <c r="CP39" s="1626"/>
      <c r="CQ39" s="1626"/>
      <c r="CR39" s="1626"/>
      <c r="CS39" s="1626"/>
      <c r="CT39" s="1626"/>
      <c r="CU39" s="1626"/>
      <c r="CV39" s="1626"/>
      <c r="CW39" s="1626"/>
      <c r="CX39" s="1626"/>
      <c r="CY39" s="1626"/>
      <c r="CZ39" s="1626"/>
      <c r="DA39" s="1626"/>
      <c r="DB39" s="1626"/>
      <c r="DC39" s="1626"/>
      <c r="DD39" s="1626"/>
      <c r="DE39" s="1626"/>
      <c r="DF39" s="1626"/>
      <c r="DG39" s="1626"/>
      <c r="DH39" s="1626"/>
      <c r="DI39" s="1626"/>
      <c r="DJ39" s="1626"/>
      <c r="DK39" s="1626"/>
      <c r="DL39" s="1626"/>
      <c r="DM39" s="1626"/>
      <c r="DN39" s="1626"/>
      <c r="DO39" s="1626"/>
      <c r="DP39" s="1626"/>
      <c r="DQ39" s="1513" t="s">
        <v>1250</v>
      </c>
      <c r="DR39" s="1513"/>
      <c r="DS39" s="1513"/>
      <c r="DT39" s="1513"/>
      <c r="DU39" s="1513"/>
      <c r="DV39" s="1513"/>
      <c r="DW39" s="1515">
        <v>500000</v>
      </c>
      <c r="DX39" s="1515"/>
      <c r="DY39" s="1515"/>
      <c r="DZ39" s="1515"/>
      <c r="EA39" s="1515"/>
      <c r="EB39" s="1515"/>
      <c r="EC39" s="1515"/>
      <c r="ED39" s="1515"/>
      <c r="EE39" s="1515"/>
      <c r="EF39" s="1515"/>
      <c r="EG39" s="1515"/>
      <c r="EH39" s="1515"/>
      <c r="EI39" s="1515"/>
      <c r="EJ39" s="1515"/>
      <c r="EK39" s="1515"/>
      <c r="EL39" s="1515"/>
      <c r="EM39" s="1515"/>
      <c r="EN39" s="1515"/>
      <c r="EO39" s="1515"/>
      <c r="EP39" s="1515"/>
      <c r="EQ39" s="1515"/>
      <c r="ER39" s="1515"/>
      <c r="ES39" s="1515"/>
      <c r="ET39" s="1515"/>
      <c r="EU39" s="1515"/>
      <c r="EV39" s="1515"/>
      <c r="EW39" s="1515"/>
      <c r="EX39" s="1515"/>
      <c r="EY39" s="1515"/>
      <c r="EZ39" s="1515"/>
      <c r="FA39" s="1515"/>
      <c r="FB39" s="1515"/>
      <c r="FC39" s="1515"/>
      <c r="FD39" s="1515"/>
      <c r="FE39" s="1515"/>
      <c r="FF39" s="1515"/>
      <c r="FG39" s="1515"/>
      <c r="FH39" s="1515"/>
      <c r="FI39" s="1515"/>
      <c r="FJ39" s="1515"/>
      <c r="FK39" s="1515"/>
      <c r="FL39" s="1515"/>
      <c r="FM39" s="1515"/>
      <c r="FN39" s="1515"/>
      <c r="FO39" s="1515"/>
      <c r="FP39" s="1515"/>
      <c r="FQ39" s="1515"/>
      <c r="FR39" s="1513" t="s">
        <v>1260</v>
      </c>
      <c r="FS39" s="1513"/>
      <c r="FT39" s="1513"/>
      <c r="FU39" s="1513"/>
      <c r="FV39" s="1513"/>
      <c r="FW39" s="1513"/>
      <c r="FX39" s="1515">
        <v>50000</v>
      </c>
      <c r="FY39" s="1515"/>
      <c r="FZ39" s="1515"/>
      <c r="GA39" s="1515"/>
      <c r="GB39" s="1515"/>
      <c r="GC39" s="1515"/>
      <c r="GD39" s="1515"/>
      <c r="GE39" s="1515"/>
      <c r="GF39" s="1515"/>
      <c r="GG39" s="1515"/>
      <c r="GH39" s="1515"/>
      <c r="GI39" s="1515"/>
      <c r="GJ39" s="1515"/>
      <c r="GK39" s="1515"/>
      <c r="GL39" s="1515"/>
      <c r="GM39" s="1515"/>
      <c r="GN39" s="1515"/>
      <c r="GO39" s="1515"/>
      <c r="GP39" s="1515"/>
      <c r="GQ39" s="1515"/>
      <c r="GR39" s="1515"/>
      <c r="GS39" s="1515"/>
      <c r="GT39" s="1515"/>
      <c r="GU39" s="1515"/>
      <c r="GV39" s="1515"/>
      <c r="GW39" s="1515"/>
      <c r="GX39" s="1515"/>
      <c r="GY39" s="1515"/>
      <c r="GZ39" s="1515"/>
      <c r="HA39" s="1515"/>
      <c r="HB39" s="1515"/>
      <c r="HC39" s="1515"/>
      <c r="HD39" s="1515"/>
      <c r="HE39" s="1515"/>
      <c r="HF39" s="1515"/>
      <c r="HG39" s="1515"/>
      <c r="HH39" s="1515"/>
      <c r="HK39" s="544"/>
      <c r="HL39" s="544"/>
      <c r="HM39" s="544"/>
      <c r="HN39" s="544"/>
      <c r="HO39" s="544"/>
      <c r="IX39" s="495"/>
      <c r="IY39" s="1613"/>
      <c r="IZ39" s="1614"/>
      <c r="JA39" s="1614"/>
      <c r="JB39" s="1615"/>
      <c r="JC39" s="1647" t="s">
        <v>1165</v>
      </c>
      <c r="JD39" s="1647"/>
      <c r="JE39" s="1647"/>
      <c r="JF39" s="1647"/>
      <c r="JG39" s="1647"/>
      <c r="JH39" s="1647"/>
      <c r="JI39" s="1647"/>
      <c r="JJ39" s="1647"/>
      <c r="JK39" s="1647"/>
      <c r="JL39" s="1647"/>
      <c r="JM39" s="1647"/>
      <c r="JN39" s="1647"/>
      <c r="JO39" s="1647"/>
      <c r="JP39" s="1647"/>
      <c r="JQ39" s="1647"/>
      <c r="JR39" s="1647"/>
      <c r="JS39" s="1647"/>
      <c r="JT39" s="1647"/>
      <c r="JU39" s="1647"/>
      <c r="JV39" s="1647"/>
      <c r="JW39" s="1647"/>
      <c r="JX39" s="1647"/>
      <c r="JY39" s="1647"/>
      <c r="JZ39" s="1647"/>
      <c r="KA39" s="1647"/>
      <c r="KB39" s="1647"/>
      <c r="KC39" s="1647"/>
      <c r="KD39" s="1647"/>
      <c r="KE39" s="1647"/>
      <c r="KF39" s="1647"/>
      <c r="KG39" s="1647"/>
      <c r="KH39" s="1647"/>
      <c r="KI39" s="1647"/>
      <c r="KJ39" s="1647"/>
      <c r="KK39" s="1647"/>
      <c r="KL39" s="1647"/>
      <c r="KM39" s="1513" t="s">
        <v>834</v>
      </c>
      <c r="KN39" s="1513"/>
      <c r="KO39" s="1513"/>
      <c r="KP39" s="1513"/>
      <c r="KQ39" s="1513"/>
      <c r="KR39" s="1513"/>
      <c r="KS39" s="1716">
        <f t="shared" si="0"/>
        <v>5</v>
      </c>
      <c r="KT39" s="1717"/>
      <c r="KU39" s="1717"/>
      <c r="KV39" s="1717"/>
      <c r="KW39" s="1717"/>
      <c r="KX39" s="1717"/>
      <c r="KY39" s="1717"/>
      <c r="KZ39" s="1717"/>
      <c r="LA39" s="1717"/>
      <c r="LB39" s="1717"/>
      <c r="LC39" s="1717"/>
      <c r="LD39" s="1717"/>
      <c r="LE39" s="1717"/>
      <c r="LF39" s="1717"/>
      <c r="LG39" s="1717"/>
      <c r="LH39" s="1717"/>
      <c r="LI39" s="1717"/>
      <c r="LJ39" s="1717"/>
      <c r="LK39" s="1717"/>
      <c r="LL39" s="1717"/>
      <c r="LM39" s="1717"/>
      <c r="LN39" s="1717"/>
      <c r="LO39" s="1717"/>
      <c r="LP39" s="1717"/>
      <c r="LQ39" s="1717"/>
      <c r="LR39" s="1717"/>
      <c r="LS39" s="1717"/>
      <c r="LT39" s="1718"/>
      <c r="LU39" s="1513" t="s">
        <v>837</v>
      </c>
      <c r="LV39" s="1513"/>
      <c r="LW39" s="1513"/>
      <c r="LX39" s="1513"/>
      <c r="LY39" s="1513"/>
      <c r="LZ39" s="1513"/>
      <c r="MA39" s="1712">
        <f t="shared" si="1"/>
        <v>50</v>
      </c>
      <c r="MB39" s="1712"/>
      <c r="MC39" s="1712"/>
      <c r="MD39" s="1712"/>
      <c r="ME39" s="1712"/>
      <c r="MF39" s="1712"/>
      <c r="MG39" s="1712"/>
      <c r="MH39" s="1712"/>
      <c r="MI39" s="1712"/>
      <c r="MJ39" s="1712"/>
      <c r="MK39" s="1712"/>
      <c r="ML39" s="1712"/>
      <c r="MM39" s="1712"/>
      <c r="MN39" s="1712"/>
      <c r="MO39" s="1712"/>
      <c r="MP39" s="1712"/>
      <c r="MQ39" s="1712"/>
      <c r="MR39" s="1712"/>
      <c r="MS39" s="1712"/>
      <c r="MT39" s="1712"/>
      <c r="MU39" s="1712"/>
      <c r="MV39" s="1712"/>
      <c r="MW39" s="1712"/>
      <c r="MX39" s="1712"/>
      <c r="MY39" s="1712"/>
      <c r="MZ39" s="1712"/>
      <c r="NA39" s="1712"/>
      <c r="NB39" s="1712"/>
      <c r="NC39" s="1513" t="s">
        <v>838</v>
      </c>
      <c r="ND39" s="1513"/>
      <c r="NE39" s="1513"/>
      <c r="NF39" s="1513"/>
      <c r="NG39" s="1513"/>
      <c r="NH39" s="1513"/>
      <c r="NI39" s="1713">
        <f t="shared" si="2"/>
        <v>500000</v>
      </c>
      <c r="NJ39" s="1713"/>
      <c r="NK39" s="1713"/>
      <c r="NL39" s="1713"/>
      <c r="NM39" s="1713"/>
      <c r="NN39" s="1713"/>
      <c r="NO39" s="1713"/>
      <c r="NP39" s="1713"/>
      <c r="NQ39" s="1713"/>
      <c r="NR39" s="1713"/>
      <c r="NS39" s="1713"/>
      <c r="NT39" s="1713"/>
      <c r="NU39" s="1713"/>
      <c r="NV39" s="1713"/>
      <c r="NW39" s="1713"/>
      <c r="NX39" s="1713"/>
      <c r="NY39" s="1713"/>
      <c r="NZ39" s="1713"/>
      <c r="OA39" s="1713"/>
      <c r="OB39" s="1713"/>
      <c r="OC39" s="1713"/>
      <c r="OD39" s="1713"/>
      <c r="OE39" s="1713"/>
      <c r="OF39" s="1713"/>
      <c r="OG39" s="1713"/>
      <c r="OH39" s="1713"/>
      <c r="OI39" s="1713"/>
      <c r="OJ39" s="1713"/>
      <c r="OK39" s="1713"/>
      <c r="OL39" s="1713"/>
      <c r="OM39" s="1713"/>
      <c r="ON39" s="1713"/>
      <c r="OO39" s="1713"/>
      <c r="OP39" s="1713"/>
      <c r="OQ39" s="1713"/>
      <c r="OR39" s="1713"/>
      <c r="OS39" s="1713"/>
      <c r="OT39" s="1713"/>
      <c r="OU39" s="1713"/>
      <c r="OV39" s="1713"/>
      <c r="OW39" s="1713"/>
      <c r="OX39" s="1713"/>
      <c r="OY39" s="1713"/>
      <c r="OZ39" s="1713"/>
      <c r="PA39" s="1713"/>
      <c r="PB39" s="1713"/>
      <c r="PC39" s="1713"/>
      <c r="PD39" s="1513" t="s">
        <v>841</v>
      </c>
      <c r="PE39" s="1513"/>
      <c r="PF39" s="1513"/>
      <c r="PG39" s="1513"/>
      <c r="PH39" s="1513"/>
      <c r="PI39" s="1513"/>
      <c r="PJ39" s="1713">
        <f t="shared" si="3"/>
        <v>50000</v>
      </c>
      <c r="PK39" s="1713"/>
      <c r="PL39" s="1713"/>
      <c r="PM39" s="1713"/>
      <c r="PN39" s="1713"/>
      <c r="PO39" s="1713"/>
      <c r="PP39" s="1713"/>
      <c r="PQ39" s="1713"/>
      <c r="PR39" s="1713"/>
      <c r="PS39" s="1713"/>
      <c r="PT39" s="1713"/>
      <c r="PU39" s="1713"/>
      <c r="PV39" s="1713"/>
      <c r="PW39" s="1713"/>
      <c r="PX39" s="1713"/>
      <c r="PY39" s="1713"/>
      <c r="PZ39" s="1713"/>
      <c r="QA39" s="1713"/>
      <c r="QB39" s="1713"/>
      <c r="QC39" s="1713"/>
      <c r="QD39" s="1713"/>
      <c r="QE39" s="1713"/>
      <c r="QF39" s="1713"/>
      <c r="QG39" s="1713"/>
      <c r="QH39" s="1713"/>
      <c r="QI39" s="1713"/>
      <c r="QJ39" s="1713"/>
      <c r="QK39" s="1713"/>
      <c r="QL39" s="1713"/>
      <c r="QM39" s="1713"/>
      <c r="QN39" s="1713"/>
      <c r="QO39" s="1713"/>
      <c r="QP39" s="1713"/>
      <c r="QQ39" s="1713"/>
      <c r="QR39" s="1713"/>
      <c r="QS39" s="1713"/>
      <c r="QT39" s="1713"/>
      <c r="QU39" s="545"/>
    </row>
    <row r="40" spans="12:463" ht="85.9" customHeight="1" thickTop="1" thickBot="1">
      <c r="L40" s="493"/>
      <c r="M40" s="1613"/>
      <c r="N40" s="1614"/>
      <c r="O40" s="1614"/>
      <c r="P40" s="1615"/>
      <c r="Q40" s="1646" t="s">
        <v>1166</v>
      </c>
      <c r="R40" s="1646"/>
      <c r="S40" s="1646"/>
      <c r="T40" s="1646"/>
      <c r="U40" s="1646"/>
      <c r="V40" s="1646"/>
      <c r="W40" s="1646"/>
      <c r="X40" s="1646"/>
      <c r="Y40" s="1646"/>
      <c r="Z40" s="1646"/>
      <c r="AA40" s="1646"/>
      <c r="AB40" s="1646"/>
      <c r="AC40" s="1646"/>
      <c r="AD40" s="1646"/>
      <c r="AE40" s="1646"/>
      <c r="AF40" s="1646"/>
      <c r="AG40" s="1646"/>
      <c r="AH40" s="1646"/>
      <c r="AI40" s="1646"/>
      <c r="AJ40" s="1646"/>
      <c r="AK40" s="1646"/>
      <c r="AL40" s="1646"/>
      <c r="AM40" s="1646"/>
      <c r="AN40" s="1646"/>
      <c r="AO40" s="1646"/>
      <c r="AP40" s="1646"/>
      <c r="AQ40" s="1646"/>
      <c r="AR40" s="1646"/>
      <c r="AS40" s="1646"/>
      <c r="AT40" s="1646"/>
      <c r="AU40" s="1646"/>
      <c r="AV40" s="1646"/>
      <c r="AW40" s="1646"/>
      <c r="AX40" s="1646"/>
      <c r="AY40" s="1646"/>
      <c r="AZ40" s="1646"/>
      <c r="BA40" s="1513" t="s">
        <v>1236</v>
      </c>
      <c r="BB40" s="1513"/>
      <c r="BC40" s="1513"/>
      <c r="BD40" s="1513"/>
      <c r="BE40" s="1513"/>
      <c r="BF40" s="1513"/>
      <c r="BG40" s="1643">
        <v>6</v>
      </c>
      <c r="BH40" s="1644"/>
      <c r="BI40" s="1644"/>
      <c r="BJ40" s="1644"/>
      <c r="BK40" s="1644"/>
      <c r="BL40" s="1644"/>
      <c r="BM40" s="1644"/>
      <c r="BN40" s="1644"/>
      <c r="BO40" s="1644"/>
      <c r="BP40" s="1644"/>
      <c r="BQ40" s="1644"/>
      <c r="BR40" s="1644"/>
      <c r="BS40" s="1644"/>
      <c r="BT40" s="1644"/>
      <c r="BU40" s="1644"/>
      <c r="BV40" s="1644"/>
      <c r="BW40" s="1644"/>
      <c r="BX40" s="1644"/>
      <c r="BY40" s="1644"/>
      <c r="BZ40" s="1644"/>
      <c r="CA40" s="1644"/>
      <c r="CB40" s="1644"/>
      <c r="CC40" s="1644"/>
      <c r="CD40" s="1644"/>
      <c r="CE40" s="1644"/>
      <c r="CF40" s="1644"/>
      <c r="CG40" s="1644"/>
      <c r="CH40" s="1645"/>
      <c r="CI40" s="1513" t="s">
        <v>1243</v>
      </c>
      <c r="CJ40" s="1513"/>
      <c r="CK40" s="1513"/>
      <c r="CL40" s="1513"/>
      <c r="CM40" s="1513"/>
      <c r="CN40" s="1513"/>
      <c r="CO40" s="1626">
        <v>60</v>
      </c>
      <c r="CP40" s="1626"/>
      <c r="CQ40" s="1626"/>
      <c r="CR40" s="1626"/>
      <c r="CS40" s="1626"/>
      <c r="CT40" s="1626"/>
      <c r="CU40" s="1626"/>
      <c r="CV40" s="1626"/>
      <c r="CW40" s="1626"/>
      <c r="CX40" s="1626"/>
      <c r="CY40" s="1626"/>
      <c r="CZ40" s="1626"/>
      <c r="DA40" s="1626"/>
      <c r="DB40" s="1626"/>
      <c r="DC40" s="1626"/>
      <c r="DD40" s="1626"/>
      <c r="DE40" s="1626"/>
      <c r="DF40" s="1626"/>
      <c r="DG40" s="1626"/>
      <c r="DH40" s="1626"/>
      <c r="DI40" s="1626"/>
      <c r="DJ40" s="1626"/>
      <c r="DK40" s="1626"/>
      <c r="DL40" s="1626"/>
      <c r="DM40" s="1626"/>
      <c r="DN40" s="1626"/>
      <c r="DO40" s="1626"/>
      <c r="DP40" s="1626"/>
      <c r="DQ40" s="1513" t="s">
        <v>1251</v>
      </c>
      <c r="DR40" s="1513"/>
      <c r="DS40" s="1513"/>
      <c r="DT40" s="1513"/>
      <c r="DU40" s="1513"/>
      <c r="DV40" s="1513"/>
      <c r="DW40" s="1515">
        <v>600000</v>
      </c>
      <c r="DX40" s="1515"/>
      <c r="DY40" s="1515"/>
      <c r="DZ40" s="1515"/>
      <c r="EA40" s="1515"/>
      <c r="EB40" s="1515"/>
      <c r="EC40" s="1515"/>
      <c r="ED40" s="1515"/>
      <c r="EE40" s="1515"/>
      <c r="EF40" s="1515"/>
      <c r="EG40" s="1515"/>
      <c r="EH40" s="1515"/>
      <c r="EI40" s="1515"/>
      <c r="EJ40" s="1515"/>
      <c r="EK40" s="1515"/>
      <c r="EL40" s="1515"/>
      <c r="EM40" s="1515"/>
      <c r="EN40" s="1515"/>
      <c r="EO40" s="1515"/>
      <c r="EP40" s="1515"/>
      <c r="EQ40" s="1515"/>
      <c r="ER40" s="1515"/>
      <c r="ES40" s="1515"/>
      <c r="ET40" s="1515"/>
      <c r="EU40" s="1515"/>
      <c r="EV40" s="1515"/>
      <c r="EW40" s="1515"/>
      <c r="EX40" s="1515"/>
      <c r="EY40" s="1515"/>
      <c r="EZ40" s="1515"/>
      <c r="FA40" s="1515"/>
      <c r="FB40" s="1515"/>
      <c r="FC40" s="1515"/>
      <c r="FD40" s="1515"/>
      <c r="FE40" s="1515"/>
      <c r="FF40" s="1515"/>
      <c r="FG40" s="1515"/>
      <c r="FH40" s="1515"/>
      <c r="FI40" s="1515"/>
      <c r="FJ40" s="1515"/>
      <c r="FK40" s="1515"/>
      <c r="FL40" s="1515"/>
      <c r="FM40" s="1515"/>
      <c r="FN40" s="1515"/>
      <c r="FO40" s="1515"/>
      <c r="FP40" s="1515"/>
      <c r="FQ40" s="1515"/>
      <c r="FR40" s="1513" t="s">
        <v>1261</v>
      </c>
      <c r="FS40" s="1513"/>
      <c r="FT40" s="1513"/>
      <c r="FU40" s="1513"/>
      <c r="FV40" s="1513"/>
      <c r="FW40" s="1513"/>
      <c r="FX40" s="1515">
        <v>60000</v>
      </c>
      <c r="FY40" s="1515"/>
      <c r="FZ40" s="1515"/>
      <c r="GA40" s="1515"/>
      <c r="GB40" s="1515"/>
      <c r="GC40" s="1515"/>
      <c r="GD40" s="1515"/>
      <c r="GE40" s="1515"/>
      <c r="GF40" s="1515"/>
      <c r="GG40" s="1515"/>
      <c r="GH40" s="1515"/>
      <c r="GI40" s="1515"/>
      <c r="GJ40" s="1515"/>
      <c r="GK40" s="1515"/>
      <c r="GL40" s="1515"/>
      <c r="GM40" s="1515"/>
      <c r="GN40" s="1515"/>
      <c r="GO40" s="1515"/>
      <c r="GP40" s="1515"/>
      <c r="GQ40" s="1515"/>
      <c r="GR40" s="1515"/>
      <c r="GS40" s="1515"/>
      <c r="GT40" s="1515"/>
      <c r="GU40" s="1515"/>
      <c r="GV40" s="1515"/>
      <c r="GW40" s="1515"/>
      <c r="GX40" s="1515"/>
      <c r="GY40" s="1515"/>
      <c r="GZ40" s="1515"/>
      <c r="HA40" s="1515"/>
      <c r="HB40" s="1515"/>
      <c r="HC40" s="1515"/>
      <c r="HD40" s="1515"/>
      <c r="HE40" s="1515"/>
      <c r="HF40" s="1515"/>
      <c r="HG40" s="1515"/>
      <c r="HH40" s="1515"/>
      <c r="HK40" s="544"/>
      <c r="HL40" s="544"/>
      <c r="HM40" s="544"/>
      <c r="HN40" s="544"/>
      <c r="HO40" s="544"/>
      <c r="IX40" s="495"/>
      <c r="IY40" s="1613"/>
      <c r="IZ40" s="1614"/>
      <c r="JA40" s="1614"/>
      <c r="JB40" s="1615"/>
      <c r="JC40" s="1646" t="s">
        <v>1166</v>
      </c>
      <c r="JD40" s="1646"/>
      <c r="JE40" s="1646"/>
      <c r="JF40" s="1646"/>
      <c r="JG40" s="1646"/>
      <c r="JH40" s="1646"/>
      <c r="JI40" s="1646"/>
      <c r="JJ40" s="1646"/>
      <c r="JK40" s="1646"/>
      <c r="JL40" s="1646"/>
      <c r="JM40" s="1646"/>
      <c r="JN40" s="1646"/>
      <c r="JO40" s="1646"/>
      <c r="JP40" s="1646"/>
      <c r="JQ40" s="1646"/>
      <c r="JR40" s="1646"/>
      <c r="JS40" s="1646"/>
      <c r="JT40" s="1646"/>
      <c r="JU40" s="1646"/>
      <c r="JV40" s="1646"/>
      <c r="JW40" s="1646"/>
      <c r="JX40" s="1646"/>
      <c r="JY40" s="1646"/>
      <c r="JZ40" s="1646"/>
      <c r="KA40" s="1646"/>
      <c r="KB40" s="1646"/>
      <c r="KC40" s="1646"/>
      <c r="KD40" s="1646"/>
      <c r="KE40" s="1646"/>
      <c r="KF40" s="1646"/>
      <c r="KG40" s="1646"/>
      <c r="KH40" s="1646"/>
      <c r="KI40" s="1646"/>
      <c r="KJ40" s="1646"/>
      <c r="KK40" s="1646"/>
      <c r="KL40" s="1646"/>
      <c r="KM40" s="1513" t="s">
        <v>839</v>
      </c>
      <c r="KN40" s="1513"/>
      <c r="KO40" s="1513"/>
      <c r="KP40" s="1513"/>
      <c r="KQ40" s="1513"/>
      <c r="KR40" s="1513"/>
      <c r="KS40" s="1716">
        <f t="shared" si="0"/>
        <v>6</v>
      </c>
      <c r="KT40" s="1717"/>
      <c r="KU40" s="1717"/>
      <c r="KV40" s="1717"/>
      <c r="KW40" s="1717"/>
      <c r="KX40" s="1717"/>
      <c r="KY40" s="1717"/>
      <c r="KZ40" s="1717"/>
      <c r="LA40" s="1717"/>
      <c r="LB40" s="1717"/>
      <c r="LC40" s="1717"/>
      <c r="LD40" s="1717"/>
      <c r="LE40" s="1717"/>
      <c r="LF40" s="1717"/>
      <c r="LG40" s="1717"/>
      <c r="LH40" s="1717"/>
      <c r="LI40" s="1717"/>
      <c r="LJ40" s="1717"/>
      <c r="LK40" s="1717"/>
      <c r="LL40" s="1717"/>
      <c r="LM40" s="1717"/>
      <c r="LN40" s="1717"/>
      <c r="LO40" s="1717"/>
      <c r="LP40" s="1717"/>
      <c r="LQ40" s="1717"/>
      <c r="LR40" s="1717"/>
      <c r="LS40" s="1717"/>
      <c r="LT40" s="1718"/>
      <c r="LU40" s="1513" t="s">
        <v>842</v>
      </c>
      <c r="LV40" s="1513"/>
      <c r="LW40" s="1513"/>
      <c r="LX40" s="1513"/>
      <c r="LY40" s="1513"/>
      <c r="LZ40" s="1513"/>
      <c r="MA40" s="1712">
        <f t="shared" si="1"/>
        <v>60</v>
      </c>
      <c r="MB40" s="1712"/>
      <c r="MC40" s="1712"/>
      <c r="MD40" s="1712"/>
      <c r="ME40" s="1712"/>
      <c r="MF40" s="1712"/>
      <c r="MG40" s="1712"/>
      <c r="MH40" s="1712"/>
      <c r="MI40" s="1712"/>
      <c r="MJ40" s="1712"/>
      <c r="MK40" s="1712"/>
      <c r="ML40" s="1712"/>
      <c r="MM40" s="1712"/>
      <c r="MN40" s="1712"/>
      <c r="MO40" s="1712"/>
      <c r="MP40" s="1712"/>
      <c r="MQ40" s="1712"/>
      <c r="MR40" s="1712"/>
      <c r="MS40" s="1712"/>
      <c r="MT40" s="1712"/>
      <c r="MU40" s="1712"/>
      <c r="MV40" s="1712"/>
      <c r="MW40" s="1712"/>
      <c r="MX40" s="1712"/>
      <c r="MY40" s="1712"/>
      <c r="MZ40" s="1712"/>
      <c r="NA40" s="1712"/>
      <c r="NB40" s="1712"/>
      <c r="NC40" s="1513" t="s">
        <v>852</v>
      </c>
      <c r="ND40" s="1513"/>
      <c r="NE40" s="1513"/>
      <c r="NF40" s="1513"/>
      <c r="NG40" s="1513"/>
      <c r="NH40" s="1513"/>
      <c r="NI40" s="1713">
        <f t="shared" si="2"/>
        <v>600000</v>
      </c>
      <c r="NJ40" s="1713"/>
      <c r="NK40" s="1713"/>
      <c r="NL40" s="1713"/>
      <c r="NM40" s="1713"/>
      <c r="NN40" s="1713"/>
      <c r="NO40" s="1713"/>
      <c r="NP40" s="1713"/>
      <c r="NQ40" s="1713"/>
      <c r="NR40" s="1713"/>
      <c r="NS40" s="1713"/>
      <c r="NT40" s="1713"/>
      <c r="NU40" s="1713"/>
      <c r="NV40" s="1713"/>
      <c r="NW40" s="1713"/>
      <c r="NX40" s="1713"/>
      <c r="NY40" s="1713"/>
      <c r="NZ40" s="1713"/>
      <c r="OA40" s="1713"/>
      <c r="OB40" s="1713"/>
      <c r="OC40" s="1713"/>
      <c r="OD40" s="1713"/>
      <c r="OE40" s="1713"/>
      <c r="OF40" s="1713"/>
      <c r="OG40" s="1713"/>
      <c r="OH40" s="1713"/>
      <c r="OI40" s="1713"/>
      <c r="OJ40" s="1713"/>
      <c r="OK40" s="1713"/>
      <c r="OL40" s="1713"/>
      <c r="OM40" s="1713"/>
      <c r="ON40" s="1713"/>
      <c r="OO40" s="1713"/>
      <c r="OP40" s="1713"/>
      <c r="OQ40" s="1713"/>
      <c r="OR40" s="1713"/>
      <c r="OS40" s="1713"/>
      <c r="OT40" s="1713"/>
      <c r="OU40" s="1713"/>
      <c r="OV40" s="1713"/>
      <c r="OW40" s="1713"/>
      <c r="OX40" s="1713"/>
      <c r="OY40" s="1713"/>
      <c r="OZ40" s="1713"/>
      <c r="PA40" s="1713"/>
      <c r="PB40" s="1713"/>
      <c r="PC40" s="1713"/>
      <c r="PD40" s="1513" t="s">
        <v>853</v>
      </c>
      <c r="PE40" s="1513"/>
      <c r="PF40" s="1513"/>
      <c r="PG40" s="1513"/>
      <c r="PH40" s="1513"/>
      <c r="PI40" s="1513"/>
      <c r="PJ40" s="1713">
        <f t="shared" si="3"/>
        <v>60000</v>
      </c>
      <c r="PK40" s="1713"/>
      <c r="PL40" s="1713"/>
      <c r="PM40" s="1713"/>
      <c r="PN40" s="1713"/>
      <c r="PO40" s="1713"/>
      <c r="PP40" s="1713"/>
      <c r="PQ40" s="1713"/>
      <c r="PR40" s="1713"/>
      <c r="PS40" s="1713"/>
      <c r="PT40" s="1713"/>
      <c r="PU40" s="1713"/>
      <c r="PV40" s="1713"/>
      <c r="PW40" s="1713"/>
      <c r="PX40" s="1713"/>
      <c r="PY40" s="1713"/>
      <c r="PZ40" s="1713"/>
      <c r="QA40" s="1713"/>
      <c r="QB40" s="1713"/>
      <c r="QC40" s="1713"/>
      <c r="QD40" s="1713"/>
      <c r="QE40" s="1713"/>
      <c r="QF40" s="1713"/>
      <c r="QG40" s="1713"/>
      <c r="QH40" s="1713"/>
      <c r="QI40" s="1713"/>
      <c r="QJ40" s="1713"/>
      <c r="QK40" s="1713"/>
      <c r="QL40" s="1713"/>
      <c r="QM40" s="1713"/>
      <c r="QN40" s="1713"/>
      <c r="QO40" s="1713"/>
      <c r="QP40" s="1713"/>
      <c r="QQ40" s="1713"/>
      <c r="QR40" s="1713"/>
      <c r="QS40" s="1713"/>
      <c r="QT40" s="1713"/>
      <c r="QU40" s="545"/>
    </row>
    <row r="41" spans="12:463" ht="88.9" customHeight="1" thickTop="1" thickBot="1">
      <c r="L41" s="493"/>
      <c r="M41" s="1613"/>
      <c r="N41" s="1614"/>
      <c r="O41" s="1614"/>
      <c r="P41" s="1615"/>
      <c r="Q41" s="1552" t="s">
        <v>1167</v>
      </c>
      <c r="R41" s="1552"/>
      <c r="S41" s="1552"/>
      <c r="T41" s="1552"/>
      <c r="U41" s="1552"/>
      <c r="V41" s="1552"/>
      <c r="W41" s="1552"/>
      <c r="X41" s="1552"/>
      <c r="Y41" s="1552"/>
      <c r="Z41" s="1552"/>
      <c r="AA41" s="1552"/>
      <c r="AB41" s="1552"/>
      <c r="AC41" s="1552"/>
      <c r="AD41" s="1552"/>
      <c r="AE41" s="1552"/>
      <c r="AF41" s="1552"/>
      <c r="AG41" s="1552"/>
      <c r="AH41" s="1552"/>
      <c r="AI41" s="1552"/>
      <c r="AJ41" s="1552"/>
      <c r="AK41" s="1552"/>
      <c r="AL41" s="1552"/>
      <c r="AM41" s="1552"/>
      <c r="AN41" s="1552"/>
      <c r="AO41" s="1552"/>
      <c r="AP41" s="1552"/>
      <c r="AQ41" s="1552"/>
      <c r="AR41" s="1552"/>
      <c r="AS41" s="1552"/>
      <c r="AT41" s="1552"/>
      <c r="AU41" s="1552"/>
      <c r="AV41" s="1552"/>
      <c r="AW41" s="1552"/>
      <c r="AX41" s="1552"/>
      <c r="AY41" s="1552"/>
      <c r="AZ41" s="1552"/>
      <c r="BA41" s="1513" t="s">
        <v>1237</v>
      </c>
      <c r="BB41" s="1513"/>
      <c r="BC41" s="1513"/>
      <c r="BD41" s="1513"/>
      <c r="BE41" s="1513"/>
      <c r="BF41" s="1513"/>
      <c r="BG41" s="1643">
        <v>7</v>
      </c>
      <c r="BH41" s="1644"/>
      <c r="BI41" s="1644"/>
      <c r="BJ41" s="1644"/>
      <c r="BK41" s="1644"/>
      <c r="BL41" s="1644"/>
      <c r="BM41" s="1644"/>
      <c r="BN41" s="1644"/>
      <c r="BO41" s="1644"/>
      <c r="BP41" s="1644"/>
      <c r="BQ41" s="1644"/>
      <c r="BR41" s="1644"/>
      <c r="BS41" s="1644"/>
      <c r="BT41" s="1644"/>
      <c r="BU41" s="1644"/>
      <c r="BV41" s="1644"/>
      <c r="BW41" s="1644"/>
      <c r="BX41" s="1644"/>
      <c r="BY41" s="1644"/>
      <c r="BZ41" s="1644"/>
      <c r="CA41" s="1644"/>
      <c r="CB41" s="1644"/>
      <c r="CC41" s="1644"/>
      <c r="CD41" s="1644"/>
      <c r="CE41" s="1644"/>
      <c r="CF41" s="1644"/>
      <c r="CG41" s="1644"/>
      <c r="CH41" s="1645"/>
      <c r="CI41" s="1513" t="s">
        <v>1244</v>
      </c>
      <c r="CJ41" s="1513"/>
      <c r="CK41" s="1513"/>
      <c r="CL41" s="1513"/>
      <c r="CM41" s="1513"/>
      <c r="CN41" s="1513"/>
      <c r="CO41" s="1626">
        <v>70</v>
      </c>
      <c r="CP41" s="1626"/>
      <c r="CQ41" s="1626"/>
      <c r="CR41" s="1626"/>
      <c r="CS41" s="1626"/>
      <c r="CT41" s="1626"/>
      <c r="CU41" s="1626"/>
      <c r="CV41" s="1626"/>
      <c r="CW41" s="1626"/>
      <c r="CX41" s="1626"/>
      <c r="CY41" s="1626"/>
      <c r="CZ41" s="1626"/>
      <c r="DA41" s="1626"/>
      <c r="DB41" s="1626"/>
      <c r="DC41" s="1626"/>
      <c r="DD41" s="1626"/>
      <c r="DE41" s="1626"/>
      <c r="DF41" s="1626"/>
      <c r="DG41" s="1626"/>
      <c r="DH41" s="1626"/>
      <c r="DI41" s="1626"/>
      <c r="DJ41" s="1626"/>
      <c r="DK41" s="1626"/>
      <c r="DL41" s="1626"/>
      <c r="DM41" s="1626"/>
      <c r="DN41" s="1626"/>
      <c r="DO41" s="1626"/>
      <c r="DP41" s="1626"/>
      <c r="DQ41" s="1513" t="s">
        <v>1252</v>
      </c>
      <c r="DR41" s="1513"/>
      <c r="DS41" s="1513"/>
      <c r="DT41" s="1513"/>
      <c r="DU41" s="1513"/>
      <c r="DV41" s="1513"/>
      <c r="DW41" s="1515">
        <v>700000</v>
      </c>
      <c r="DX41" s="1515"/>
      <c r="DY41" s="1515"/>
      <c r="DZ41" s="1515"/>
      <c r="EA41" s="1515"/>
      <c r="EB41" s="1515"/>
      <c r="EC41" s="1515"/>
      <c r="ED41" s="1515"/>
      <c r="EE41" s="1515"/>
      <c r="EF41" s="1515"/>
      <c r="EG41" s="1515"/>
      <c r="EH41" s="1515"/>
      <c r="EI41" s="1515"/>
      <c r="EJ41" s="1515"/>
      <c r="EK41" s="1515"/>
      <c r="EL41" s="1515"/>
      <c r="EM41" s="1515"/>
      <c r="EN41" s="1515"/>
      <c r="EO41" s="1515"/>
      <c r="EP41" s="1515"/>
      <c r="EQ41" s="1515"/>
      <c r="ER41" s="1515"/>
      <c r="ES41" s="1515"/>
      <c r="ET41" s="1515"/>
      <c r="EU41" s="1515"/>
      <c r="EV41" s="1515"/>
      <c r="EW41" s="1515"/>
      <c r="EX41" s="1515"/>
      <c r="EY41" s="1515"/>
      <c r="EZ41" s="1515"/>
      <c r="FA41" s="1515"/>
      <c r="FB41" s="1515"/>
      <c r="FC41" s="1515"/>
      <c r="FD41" s="1515"/>
      <c r="FE41" s="1515"/>
      <c r="FF41" s="1515"/>
      <c r="FG41" s="1515"/>
      <c r="FH41" s="1515"/>
      <c r="FI41" s="1515"/>
      <c r="FJ41" s="1515"/>
      <c r="FK41" s="1515"/>
      <c r="FL41" s="1515"/>
      <c r="FM41" s="1515"/>
      <c r="FN41" s="1515"/>
      <c r="FO41" s="1515"/>
      <c r="FP41" s="1515"/>
      <c r="FQ41" s="1515"/>
      <c r="FR41" s="1513" t="s">
        <v>1262</v>
      </c>
      <c r="FS41" s="1513"/>
      <c r="FT41" s="1513"/>
      <c r="FU41" s="1513"/>
      <c r="FV41" s="1513"/>
      <c r="FW41" s="1513"/>
      <c r="FX41" s="1515">
        <v>70000</v>
      </c>
      <c r="FY41" s="1515"/>
      <c r="FZ41" s="1515"/>
      <c r="GA41" s="1515"/>
      <c r="GB41" s="1515"/>
      <c r="GC41" s="1515"/>
      <c r="GD41" s="1515"/>
      <c r="GE41" s="1515"/>
      <c r="GF41" s="1515"/>
      <c r="GG41" s="1515"/>
      <c r="GH41" s="1515"/>
      <c r="GI41" s="1515"/>
      <c r="GJ41" s="1515"/>
      <c r="GK41" s="1515"/>
      <c r="GL41" s="1515"/>
      <c r="GM41" s="1515"/>
      <c r="GN41" s="1515"/>
      <c r="GO41" s="1515"/>
      <c r="GP41" s="1515"/>
      <c r="GQ41" s="1515"/>
      <c r="GR41" s="1515"/>
      <c r="GS41" s="1515"/>
      <c r="GT41" s="1515"/>
      <c r="GU41" s="1515"/>
      <c r="GV41" s="1515"/>
      <c r="GW41" s="1515"/>
      <c r="GX41" s="1515"/>
      <c r="GY41" s="1515"/>
      <c r="GZ41" s="1515"/>
      <c r="HA41" s="1515"/>
      <c r="HB41" s="1515"/>
      <c r="HC41" s="1515"/>
      <c r="HD41" s="1515"/>
      <c r="HE41" s="1515"/>
      <c r="HF41" s="1515"/>
      <c r="HG41" s="1515"/>
      <c r="HH41" s="1515"/>
      <c r="HK41" s="544"/>
      <c r="HL41" s="544"/>
      <c r="HM41" s="544"/>
      <c r="HN41" s="544"/>
      <c r="HO41" s="544"/>
      <c r="IX41" s="495"/>
      <c r="IY41" s="1613"/>
      <c r="IZ41" s="1614"/>
      <c r="JA41" s="1614"/>
      <c r="JB41" s="1615"/>
      <c r="JC41" s="1552" t="s">
        <v>1167</v>
      </c>
      <c r="JD41" s="1552"/>
      <c r="JE41" s="1552"/>
      <c r="JF41" s="1552"/>
      <c r="JG41" s="1552"/>
      <c r="JH41" s="1552"/>
      <c r="JI41" s="1552"/>
      <c r="JJ41" s="1552"/>
      <c r="JK41" s="1552"/>
      <c r="JL41" s="1552"/>
      <c r="JM41" s="1552"/>
      <c r="JN41" s="1552"/>
      <c r="JO41" s="1552"/>
      <c r="JP41" s="1552"/>
      <c r="JQ41" s="1552"/>
      <c r="JR41" s="1552"/>
      <c r="JS41" s="1552"/>
      <c r="JT41" s="1552"/>
      <c r="JU41" s="1552"/>
      <c r="JV41" s="1552"/>
      <c r="JW41" s="1552"/>
      <c r="JX41" s="1552"/>
      <c r="JY41" s="1552"/>
      <c r="JZ41" s="1552"/>
      <c r="KA41" s="1552"/>
      <c r="KB41" s="1552"/>
      <c r="KC41" s="1552"/>
      <c r="KD41" s="1552"/>
      <c r="KE41" s="1552"/>
      <c r="KF41" s="1552"/>
      <c r="KG41" s="1552"/>
      <c r="KH41" s="1552"/>
      <c r="KI41" s="1552"/>
      <c r="KJ41" s="1552"/>
      <c r="KK41" s="1552"/>
      <c r="KL41" s="1552"/>
      <c r="KM41" s="1513" t="s">
        <v>859</v>
      </c>
      <c r="KN41" s="1513"/>
      <c r="KO41" s="1513"/>
      <c r="KP41" s="1513"/>
      <c r="KQ41" s="1513"/>
      <c r="KR41" s="1513"/>
      <c r="KS41" s="1716">
        <f t="shared" si="0"/>
        <v>7</v>
      </c>
      <c r="KT41" s="1717"/>
      <c r="KU41" s="1717"/>
      <c r="KV41" s="1717"/>
      <c r="KW41" s="1717"/>
      <c r="KX41" s="1717"/>
      <c r="KY41" s="1717"/>
      <c r="KZ41" s="1717"/>
      <c r="LA41" s="1717"/>
      <c r="LB41" s="1717"/>
      <c r="LC41" s="1717"/>
      <c r="LD41" s="1717"/>
      <c r="LE41" s="1717"/>
      <c r="LF41" s="1717"/>
      <c r="LG41" s="1717"/>
      <c r="LH41" s="1717"/>
      <c r="LI41" s="1717"/>
      <c r="LJ41" s="1717"/>
      <c r="LK41" s="1717"/>
      <c r="LL41" s="1717"/>
      <c r="LM41" s="1717"/>
      <c r="LN41" s="1717"/>
      <c r="LO41" s="1717"/>
      <c r="LP41" s="1717"/>
      <c r="LQ41" s="1717"/>
      <c r="LR41" s="1717"/>
      <c r="LS41" s="1717"/>
      <c r="LT41" s="1718"/>
      <c r="LU41" s="1513" t="s">
        <v>860</v>
      </c>
      <c r="LV41" s="1513"/>
      <c r="LW41" s="1513"/>
      <c r="LX41" s="1513"/>
      <c r="LY41" s="1513"/>
      <c r="LZ41" s="1513"/>
      <c r="MA41" s="1712">
        <f t="shared" si="1"/>
        <v>70</v>
      </c>
      <c r="MB41" s="1712"/>
      <c r="MC41" s="1712"/>
      <c r="MD41" s="1712"/>
      <c r="ME41" s="1712"/>
      <c r="MF41" s="1712"/>
      <c r="MG41" s="1712"/>
      <c r="MH41" s="1712"/>
      <c r="MI41" s="1712"/>
      <c r="MJ41" s="1712"/>
      <c r="MK41" s="1712"/>
      <c r="ML41" s="1712"/>
      <c r="MM41" s="1712"/>
      <c r="MN41" s="1712"/>
      <c r="MO41" s="1712"/>
      <c r="MP41" s="1712"/>
      <c r="MQ41" s="1712"/>
      <c r="MR41" s="1712"/>
      <c r="MS41" s="1712"/>
      <c r="MT41" s="1712"/>
      <c r="MU41" s="1712"/>
      <c r="MV41" s="1712"/>
      <c r="MW41" s="1712"/>
      <c r="MX41" s="1712"/>
      <c r="MY41" s="1712"/>
      <c r="MZ41" s="1712"/>
      <c r="NA41" s="1712"/>
      <c r="NB41" s="1712"/>
      <c r="NC41" s="1513" t="s">
        <v>861</v>
      </c>
      <c r="ND41" s="1513"/>
      <c r="NE41" s="1513"/>
      <c r="NF41" s="1513"/>
      <c r="NG41" s="1513"/>
      <c r="NH41" s="1513"/>
      <c r="NI41" s="1713">
        <f t="shared" si="2"/>
        <v>700000</v>
      </c>
      <c r="NJ41" s="1713"/>
      <c r="NK41" s="1713"/>
      <c r="NL41" s="1713"/>
      <c r="NM41" s="1713"/>
      <c r="NN41" s="1713"/>
      <c r="NO41" s="1713"/>
      <c r="NP41" s="1713"/>
      <c r="NQ41" s="1713"/>
      <c r="NR41" s="1713"/>
      <c r="NS41" s="1713"/>
      <c r="NT41" s="1713"/>
      <c r="NU41" s="1713"/>
      <c r="NV41" s="1713"/>
      <c r="NW41" s="1713"/>
      <c r="NX41" s="1713"/>
      <c r="NY41" s="1713"/>
      <c r="NZ41" s="1713"/>
      <c r="OA41" s="1713"/>
      <c r="OB41" s="1713"/>
      <c r="OC41" s="1713"/>
      <c r="OD41" s="1713"/>
      <c r="OE41" s="1713"/>
      <c r="OF41" s="1713"/>
      <c r="OG41" s="1713"/>
      <c r="OH41" s="1713"/>
      <c r="OI41" s="1713"/>
      <c r="OJ41" s="1713"/>
      <c r="OK41" s="1713"/>
      <c r="OL41" s="1713"/>
      <c r="OM41" s="1713"/>
      <c r="ON41" s="1713"/>
      <c r="OO41" s="1713"/>
      <c r="OP41" s="1713"/>
      <c r="OQ41" s="1713"/>
      <c r="OR41" s="1713"/>
      <c r="OS41" s="1713"/>
      <c r="OT41" s="1713"/>
      <c r="OU41" s="1713"/>
      <c r="OV41" s="1713"/>
      <c r="OW41" s="1713"/>
      <c r="OX41" s="1713"/>
      <c r="OY41" s="1713"/>
      <c r="OZ41" s="1713"/>
      <c r="PA41" s="1713"/>
      <c r="PB41" s="1713"/>
      <c r="PC41" s="1713"/>
      <c r="PD41" s="1513" t="s">
        <v>862</v>
      </c>
      <c r="PE41" s="1513"/>
      <c r="PF41" s="1513"/>
      <c r="PG41" s="1513"/>
      <c r="PH41" s="1513"/>
      <c r="PI41" s="1513"/>
      <c r="PJ41" s="1713">
        <f t="shared" si="3"/>
        <v>70000</v>
      </c>
      <c r="PK41" s="1713"/>
      <c r="PL41" s="1713"/>
      <c r="PM41" s="1713"/>
      <c r="PN41" s="1713"/>
      <c r="PO41" s="1713"/>
      <c r="PP41" s="1713"/>
      <c r="PQ41" s="1713"/>
      <c r="PR41" s="1713"/>
      <c r="PS41" s="1713"/>
      <c r="PT41" s="1713"/>
      <c r="PU41" s="1713"/>
      <c r="PV41" s="1713"/>
      <c r="PW41" s="1713"/>
      <c r="PX41" s="1713"/>
      <c r="PY41" s="1713"/>
      <c r="PZ41" s="1713"/>
      <c r="QA41" s="1713"/>
      <c r="QB41" s="1713"/>
      <c r="QC41" s="1713"/>
      <c r="QD41" s="1713"/>
      <c r="QE41" s="1713"/>
      <c r="QF41" s="1713"/>
      <c r="QG41" s="1713"/>
      <c r="QH41" s="1713"/>
      <c r="QI41" s="1713"/>
      <c r="QJ41" s="1713"/>
      <c r="QK41" s="1713"/>
      <c r="QL41" s="1713"/>
      <c r="QM41" s="1713"/>
      <c r="QN41" s="1713"/>
      <c r="QO41" s="1713"/>
      <c r="QP41" s="1713"/>
      <c r="QQ41" s="1713"/>
      <c r="QR41" s="1713"/>
      <c r="QS41" s="1713"/>
      <c r="QT41" s="1713"/>
      <c r="QU41" s="545"/>
    </row>
    <row r="42" spans="12:463" ht="85.9" customHeight="1" thickTop="1" thickBot="1">
      <c r="L42" s="493"/>
      <c r="M42" s="1613"/>
      <c r="N42" s="1614"/>
      <c r="O42" s="1614"/>
      <c r="P42" s="1615"/>
      <c r="Q42" s="1552" t="s">
        <v>1168</v>
      </c>
      <c r="R42" s="1552"/>
      <c r="S42" s="1552"/>
      <c r="T42" s="1552"/>
      <c r="U42" s="1552"/>
      <c r="V42" s="1552"/>
      <c r="W42" s="1552"/>
      <c r="X42" s="1552"/>
      <c r="Y42" s="1552"/>
      <c r="Z42" s="1552"/>
      <c r="AA42" s="1552"/>
      <c r="AB42" s="1552"/>
      <c r="AC42" s="1552"/>
      <c r="AD42" s="1552"/>
      <c r="AE42" s="1552"/>
      <c r="AF42" s="1552"/>
      <c r="AG42" s="1552"/>
      <c r="AH42" s="1552"/>
      <c r="AI42" s="1552"/>
      <c r="AJ42" s="1552"/>
      <c r="AK42" s="1552"/>
      <c r="AL42" s="1552"/>
      <c r="AM42" s="1552"/>
      <c r="AN42" s="1552"/>
      <c r="AO42" s="1552"/>
      <c r="AP42" s="1552"/>
      <c r="AQ42" s="1552"/>
      <c r="AR42" s="1552"/>
      <c r="AS42" s="1552"/>
      <c r="AT42" s="1552"/>
      <c r="AU42" s="1552"/>
      <c r="AV42" s="1552"/>
      <c r="AW42" s="1552"/>
      <c r="AX42" s="1552"/>
      <c r="AY42" s="1552"/>
      <c r="AZ42" s="1552"/>
      <c r="BA42" s="1513" t="s">
        <v>1238</v>
      </c>
      <c r="BB42" s="1513"/>
      <c r="BC42" s="1513"/>
      <c r="BD42" s="1513"/>
      <c r="BE42" s="1513"/>
      <c r="BF42" s="1513"/>
      <c r="BG42" s="1643">
        <v>8</v>
      </c>
      <c r="BH42" s="1644"/>
      <c r="BI42" s="1644"/>
      <c r="BJ42" s="1644"/>
      <c r="BK42" s="1644"/>
      <c r="BL42" s="1644"/>
      <c r="BM42" s="1644"/>
      <c r="BN42" s="1644"/>
      <c r="BO42" s="1644"/>
      <c r="BP42" s="1644"/>
      <c r="BQ42" s="1644"/>
      <c r="BR42" s="1644"/>
      <c r="BS42" s="1644"/>
      <c r="BT42" s="1644"/>
      <c r="BU42" s="1644"/>
      <c r="BV42" s="1644"/>
      <c r="BW42" s="1644"/>
      <c r="BX42" s="1644"/>
      <c r="BY42" s="1644"/>
      <c r="BZ42" s="1644"/>
      <c r="CA42" s="1644"/>
      <c r="CB42" s="1644"/>
      <c r="CC42" s="1644"/>
      <c r="CD42" s="1644"/>
      <c r="CE42" s="1644"/>
      <c r="CF42" s="1644"/>
      <c r="CG42" s="1644"/>
      <c r="CH42" s="1645"/>
      <c r="CI42" s="1513" t="s">
        <v>1245</v>
      </c>
      <c r="CJ42" s="1513"/>
      <c r="CK42" s="1513"/>
      <c r="CL42" s="1513"/>
      <c r="CM42" s="1513"/>
      <c r="CN42" s="1513"/>
      <c r="CO42" s="1626">
        <v>80</v>
      </c>
      <c r="CP42" s="1626"/>
      <c r="CQ42" s="1626"/>
      <c r="CR42" s="1626"/>
      <c r="CS42" s="1626"/>
      <c r="CT42" s="1626"/>
      <c r="CU42" s="1626"/>
      <c r="CV42" s="1626"/>
      <c r="CW42" s="1626"/>
      <c r="CX42" s="1626"/>
      <c r="CY42" s="1626"/>
      <c r="CZ42" s="1626"/>
      <c r="DA42" s="1626"/>
      <c r="DB42" s="1626"/>
      <c r="DC42" s="1626"/>
      <c r="DD42" s="1626"/>
      <c r="DE42" s="1626"/>
      <c r="DF42" s="1626"/>
      <c r="DG42" s="1626"/>
      <c r="DH42" s="1626"/>
      <c r="DI42" s="1626"/>
      <c r="DJ42" s="1626"/>
      <c r="DK42" s="1626"/>
      <c r="DL42" s="1626"/>
      <c r="DM42" s="1626"/>
      <c r="DN42" s="1626"/>
      <c r="DO42" s="1626"/>
      <c r="DP42" s="1626"/>
      <c r="DQ42" s="1513" t="s">
        <v>1253</v>
      </c>
      <c r="DR42" s="1513"/>
      <c r="DS42" s="1513"/>
      <c r="DT42" s="1513"/>
      <c r="DU42" s="1513"/>
      <c r="DV42" s="1513"/>
      <c r="DW42" s="1515">
        <v>800000</v>
      </c>
      <c r="DX42" s="1515"/>
      <c r="DY42" s="1515"/>
      <c r="DZ42" s="1515"/>
      <c r="EA42" s="1515"/>
      <c r="EB42" s="1515"/>
      <c r="EC42" s="1515"/>
      <c r="ED42" s="1515"/>
      <c r="EE42" s="1515"/>
      <c r="EF42" s="1515"/>
      <c r="EG42" s="1515"/>
      <c r="EH42" s="1515"/>
      <c r="EI42" s="1515"/>
      <c r="EJ42" s="1515"/>
      <c r="EK42" s="1515"/>
      <c r="EL42" s="1515"/>
      <c r="EM42" s="1515"/>
      <c r="EN42" s="1515"/>
      <c r="EO42" s="1515"/>
      <c r="EP42" s="1515"/>
      <c r="EQ42" s="1515"/>
      <c r="ER42" s="1515"/>
      <c r="ES42" s="1515"/>
      <c r="ET42" s="1515"/>
      <c r="EU42" s="1515"/>
      <c r="EV42" s="1515"/>
      <c r="EW42" s="1515"/>
      <c r="EX42" s="1515"/>
      <c r="EY42" s="1515"/>
      <c r="EZ42" s="1515"/>
      <c r="FA42" s="1515"/>
      <c r="FB42" s="1515"/>
      <c r="FC42" s="1515"/>
      <c r="FD42" s="1515"/>
      <c r="FE42" s="1515"/>
      <c r="FF42" s="1515"/>
      <c r="FG42" s="1515"/>
      <c r="FH42" s="1515"/>
      <c r="FI42" s="1515"/>
      <c r="FJ42" s="1515"/>
      <c r="FK42" s="1515"/>
      <c r="FL42" s="1515"/>
      <c r="FM42" s="1515"/>
      <c r="FN42" s="1515"/>
      <c r="FO42" s="1515"/>
      <c r="FP42" s="1515"/>
      <c r="FQ42" s="1515"/>
      <c r="FR42" s="1513" t="s">
        <v>1263</v>
      </c>
      <c r="FS42" s="1513"/>
      <c r="FT42" s="1513"/>
      <c r="FU42" s="1513"/>
      <c r="FV42" s="1513"/>
      <c r="FW42" s="1513"/>
      <c r="FX42" s="1515">
        <v>80000</v>
      </c>
      <c r="FY42" s="1515"/>
      <c r="FZ42" s="1515"/>
      <c r="GA42" s="1515"/>
      <c r="GB42" s="1515"/>
      <c r="GC42" s="1515"/>
      <c r="GD42" s="1515"/>
      <c r="GE42" s="1515"/>
      <c r="GF42" s="1515"/>
      <c r="GG42" s="1515"/>
      <c r="GH42" s="1515"/>
      <c r="GI42" s="1515"/>
      <c r="GJ42" s="1515"/>
      <c r="GK42" s="1515"/>
      <c r="GL42" s="1515"/>
      <c r="GM42" s="1515"/>
      <c r="GN42" s="1515"/>
      <c r="GO42" s="1515"/>
      <c r="GP42" s="1515"/>
      <c r="GQ42" s="1515"/>
      <c r="GR42" s="1515"/>
      <c r="GS42" s="1515"/>
      <c r="GT42" s="1515"/>
      <c r="GU42" s="1515"/>
      <c r="GV42" s="1515"/>
      <c r="GW42" s="1515"/>
      <c r="GX42" s="1515"/>
      <c r="GY42" s="1515"/>
      <c r="GZ42" s="1515"/>
      <c r="HA42" s="1515"/>
      <c r="HB42" s="1515"/>
      <c r="HC42" s="1515"/>
      <c r="HD42" s="1515"/>
      <c r="HE42" s="1515"/>
      <c r="HF42" s="1515"/>
      <c r="HG42" s="1515"/>
      <c r="HH42" s="1515"/>
      <c r="HK42" s="544"/>
      <c r="HL42" s="544"/>
      <c r="HM42" s="544"/>
      <c r="HN42" s="544"/>
      <c r="HO42" s="544"/>
      <c r="IX42" s="495"/>
      <c r="IY42" s="1613"/>
      <c r="IZ42" s="1614"/>
      <c r="JA42" s="1614"/>
      <c r="JB42" s="1615"/>
      <c r="JC42" s="1552" t="s">
        <v>1168</v>
      </c>
      <c r="JD42" s="1552"/>
      <c r="JE42" s="1552"/>
      <c r="JF42" s="1552"/>
      <c r="JG42" s="1552"/>
      <c r="JH42" s="1552"/>
      <c r="JI42" s="1552"/>
      <c r="JJ42" s="1552"/>
      <c r="JK42" s="1552"/>
      <c r="JL42" s="1552"/>
      <c r="JM42" s="1552"/>
      <c r="JN42" s="1552"/>
      <c r="JO42" s="1552"/>
      <c r="JP42" s="1552"/>
      <c r="JQ42" s="1552"/>
      <c r="JR42" s="1552"/>
      <c r="JS42" s="1552"/>
      <c r="JT42" s="1552"/>
      <c r="JU42" s="1552"/>
      <c r="JV42" s="1552"/>
      <c r="JW42" s="1552"/>
      <c r="JX42" s="1552"/>
      <c r="JY42" s="1552"/>
      <c r="JZ42" s="1552"/>
      <c r="KA42" s="1552"/>
      <c r="KB42" s="1552"/>
      <c r="KC42" s="1552"/>
      <c r="KD42" s="1552"/>
      <c r="KE42" s="1552"/>
      <c r="KF42" s="1552"/>
      <c r="KG42" s="1552"/>
      <c r="KH42" s="1552"/>
      <c r="KI42" s="1552"/>
      <c r="KJ42" s="1552"/>
      <c r="KK42" s="1552"/>
      <c r="KL42" s="1552"/>
      <c r="KM42" s="1513" t="s">
        <v>863</v>
      </c>
      <c r="KN42" s="1513"/>
      <c r="KO42" s="1513"/>
      <c r="KP42" s="1513"/>
      <c r="KQ42" s="1513"/>
      <c r="KR42" s="1513"/>
      <c r="KS42" s="1716">
        <f t="shared" si="0"/>
        <v>8</v>
      </c>
      <c r="KT42" s="1717"/>
      <c r="KU42" s="1717"/>
      <c r="KV42" s="1717"/>
      <c r="KW42" s="1717"/>
      <c r="KX42" s="1717"/>
      <c r="KY42" s="1717"/>
      <c r="KZ42" s="1717"/>
      <c r="LA42" s="1717"/>
      <c r="LB42" s="1717"/>
      <c r="LC42" s="1717"/>
      <c r="LD42" s="1717"/>
      <c r="LE42" s="1717"/>
      <c r="LF42" s="1717"/>
      <c r="LG42" s="1717"/>
      <c r="LH42" s="1717"/>
      <c r="LI42" s="1717"/>
      <c r="LJ42" s="1717"/>
      <c r="LK42" s="1717"/>
      <c r="LL42" s="1717"/>
      <c r="LM42" s="1717"/>
      <c r="LN42" s="1717"/>
      <c r="LO42" s="1717"/>
      <c r="LP42" s="1717"/>
      <c r="LQ42" s="1717"/>
      <c r="LR42" s="1717"/>
      <c r="LS42" s="1717"/>
      <c r="LT42" s="1718"/>
      <c r="LU42" s="1513" t="s">
        <v>864</v>
      </c>
      <c r="LV42" s="1513"/>
      <c r="LW42" s="1513"/>
      <c r="LX42" s="1513"/>
      <c r="LY42" s="1513"/>
      <c r="LZ42" s="1513"/>
      <c r="MA42" s="1712">
        <f t="shared" si="1"/>
        <v>80</v>
      </c>
      <c r="MB42" s="1712"/>
      <c r="MC42" s="1712"/>
      <c r="MD42" s="1712"/>
      <c r="ME42" s="1712"/>
      <c r="MF42" s="1712"/>
      <c r="MG42" s="1712"/>
      <c r="MH42" s="1712"/>
      <c r="MI42" s="1712"/>
      <c r="MJ42" s="1712"/>
      <c r="MK42" s="1712"/>
      <c r="ML42" s="1712"/>
      <c r="MM42" s="1712"/>
      <c r="MN42" s="1712"/>
      <c r="MO42" s="1712"/>
      <c r="MP42" s="1712"/>
      <c r="MQ42" s="1712"/>
      <c r="MR42" s="1712"/>
      <c r="MS42" s="1712"/>
      <c r="MT42" s="1712"/>
      <c r="MU42" s="1712"/>
      <c r="MV42" s="1712"/>
      <c r="MW42" s="1712"/>
      <c r="MX42" s="1712"/>
      <c r="MY42" s="1712"/>
      <c r="MZ42" s="1712"/>
      <c r="NA42" s="1712"/>
      <c r="NB42" s="1712"/>
      <c r="NC42" s="1513" t="s">
        <v>846</v>
      </c>
      <c r="ND42" s="1513"/>
      <c r="NE42" s="1513"/>
      <c r="NF42" s="1513"/>
      <c r="NG42" s="1513"/>
      <c r="NH42" s="1513"/>
      <c r="NI42" s="1713">
        <f t="shared" si="2"/>
        <v>800000</v>
      </c>
      <c r="NJ42" s="1713"/>
      <c r="NK42" s="1713"/>
      <c r="NL42" s="1713"/>
      <c r="NM42" s="1713"/>
      <c r="NN42" s="1713"/>
      <c r="NO42" s="1713"/>
      <c r="NP42" s="1713"/>
      <c r="NQ42" s="1713"/>
      <c r="NR42" s="1713"/>
      <c r="NS42" s="1713"/>
      <c r="NT42" s="1713"/>
      <c r="NU42" s="1713"/>
      <c r="NV42" s="1713"/>
      <c r="NW42" s="1713"/>
      <c r="NX42" s="1713"/>
      <c r="NY42" s="1713"/>
      <c r="NZ42" s="1713"/>
      <c r="OA42" s="1713"/>
      <c r="OB42" s="1713"/>
      <c r="OC42" s="1713"/>
      <c r="OD42" s="1713"/>
      <c r="OE42" s="1713"/>
      <c r="OF42" s="1713"/>
      <c r="OG42" s="1713"/>
      <c r="OH42" s="1713"/>
      <c r="OI42" s="1713"/>
      <c r="OJ42" s="1713"/>
      <c r="OK42" s="1713"/>
      <c r="OL42" s="1713"/>
      <c r="OM42" s="1713"/>
      <c r="ON42" s="1713"/>
      <c r="OO42" s="1713"/>
      <c r="OP42" s="1713"/>
      <c r="OQ42" s="1713"/>
      <c r="OR42" s="1713"/>
      <c r="OS42" s="1713"/>
      <c r="OT42" s="1713"/>
      <c r="OU42" s="1713"/>
      <c r="OV42" s="1713"/>
      <c r="OW42" s="1713"/>
      <c r="OX42" s="1713"/>
      <c r="OY42" s="1713"/>
      <c r="OZ42" s="1713"/>
      <c r="PA42" s="1713"/>
      <c r="PB42" s="1713"/>
      <c r="PC42" s="1713"/>
      <c r="PD42" s="1513" t="s">
        <v>911</v>
      </c>
      <c r="PE42" s="1513"/>
      <c r="PF42" s="1513"/>
      <c r="PG42" s="1513"/>
      <c r="PH42" s="1513"/>
      <c r="PI42" s="1513"/>
      <c r="PJ42" s="1713">
        <f t="shared" si="3"/>
        <v>80000</v>
      </c>
      <c r="PK42" s="1713"/>
      <c r="PL42" s="1713"/>
      <c r="PM42" s="1713"/>
      <c r="PN42" s="1713"/>
      <c r="PO42" s="1713"/>
      <c r="PP42" s="1713"/>
      <c r="PQ42" s="1713"/>
      <c r="PR42" s="1713"/>
      <c r="PS42" s="1713"/>
      <c r="PT42" s="1713"/>
      <c r="PU42" s="1713"/>
      <c r="PV42" s="1713"/>
      <c r="PW42" s="1713"/>
      <c r="PX42" s="1713"/>
      <c r="PY42" s="1713"/>
      <c r="PZ42" s="1713"/>
      <c r="QA42" s="1713"/>
      <c r="QB42" s="1713"/>
      <c r="QC42" s="1713"/>
      <c r="QD42" s="1713"/>
      <c r="QE42" s="1713"/>
      <c r="QF42" s="1713"/>
      <c r="QG42" s="1713"/>
      <c r="QH42" s="1713"/>
      <c r="QI42" s="1713"/>
      <c r="QJ42" s="1713"/>
      <c r="QK42" s="1713"/>
      <c r="QL42" s="1713"/>
      <c r="QM42" s="1713"/>
      <c r="QN42" s="1713"/>
      <c r="QO42" s="1713"/>
      <c r="QP42" s="1713"/>
      <c r="QQ42" s="1713"/>
      <c r="QR42" s="1713"/>
      <c r="QS42" s="1713"/>
      <c r="QT42" s="1713"/>
      <c r="QU42" s="545"/>
    </row>
    <row r="43" spans="12:463" ht="90.4" customHeight="1" thickTop="1" thickBot="1">
      <c r="L43" s="493"/>
      <c r="M43" s="1616"/>
      <c r="N43" s="1617"/>
      <c r="O43" s="1617"/>
      <c r="P43" s="1618"/>
      <c r="Q43" s="1593" t="s">
        <v>1169</v>
      </c>
      <c r="R43" s="1594"/>
      <c r="S43" s="1594"/>
      <c r="T43" s="1594"/>
      <c r="U43" s="1594"/>
      <c r="V43" s="1594"/>
      <c r="W43" s="1594"/>
      <c r="X43" s="1594"/>
      <c r="Y43" s="1594"/>
      <c r="Z43" s="1594"/>
      <c r="AA43" s="1594"/>
      <c r="AB43" s="1594"/>
      <c r="AC43" s="1594"/>
      <c r="AD43" s="1594"/>
      <c r="AE43" s="1594"/>
      <c r="AF43" s="1594"/>
      <c r="AG43" s="1594"/>
      <c r="AH43" s="1594"/>
      <c r="AI43" s="1594"/>
      <c r="AJ43" s="1594"/>
      <c r="AK43" s="1594"/>
      <c r="AL43" s="1594"/>
      <c r="AM43" s="1594"/>
      <c r="AN43" s="1594"/>
      <c r="AO43" s="1594"/>
      <c r="AP43" s="1594"/>
      <c r="AQ43" s="1594"/>
      <c r="AR43" s="1594"/>
      <c r="AS43" s="1594"/>
      <c r="AT43" s="1594"/>
      <c r="AU43" s="1594"/>
      <c r="AV43" s="1594"/>
      <c r="AW43" s="1594"/>
      <c r="AX43" s="1595" t="s">
        <v>1170</v>
      </c>
      <c r="AY43" s="1595"/>
      <c r="AZ43" s="1596"/>
      <c r="BA43" s="1513" t="s">
        <v>1239</v>
      </c>
      <c r="BB43" s="1513"/>
      <c r="BC43" s="1513"/>
      <c r="BD43" s="1513"/>
      <c r="BE43" s="1513"/>
      <c r="BF43" s="1513"/>
      <c r="BG43" s="1585">
        <f>SUM(BG34:CH42)</f>
        <v>36</v>
      </c>
      <c r="BH43" s="1586"/>
      <c r="BI43" s="1586"/>
      <c r="BJ43" s="1586"/>
      <c r="BK43" s="1586"/>
      <c r="BL43" s="1586"/>
      <c r="BM43" s="1586"/>
      <c r="BN43" s="1586"/>
      <c r="BO43" s="1586"/>
      <c r="BP43" s="1586"/>
      <c r="BQ43" s="1586"/>
      <c r="BR43" s="1586"/>
      <c r="BS43" s="1586"/>
      <c r="BT43" s="1586"/>
      <c r="BU43" s="1586"/>
      <c r="BV43" s="1586"/>
      <c r="BW43" s="1586"/>
      <c r="BX43" s="1586"/>
      <c r="BY43" s="1586"/>
      <c r="BZ43" s="1586"/>
      <c r="CA43" s="1586"/>
      <c r="CB43" s="1586"/>
      <c r="CC43" s="1586"/>
      <c r="CD43" s="1586"/>
      <c r="CE43" s="1586"/>
      <c r="CF43" s="1586"/>
      <c r="CG43" s="1586"/>
      <c r="CH43" s="1587"/>
      <c r="CI43" s="1513" t="s">
        <v>1246</v>
      </c>
      <c r="CJ43" s="1513"/>
      <c r="CK43" s="1513"/>
      <c r="CL43" s="1513"/>
      <c r="CM43" s="1513"/>
      <c r="CN43" s="1513"/>
      <c r="CO43" s="1623">
        <f>SUM(CO34:DP42)</f>
        <v>360</v>
      </c>
      <c r="CP43" s="1623"/>
      <c r="CQ43" s="1623"/>
      <c r="CR43" s="1623"/>
      <c r="CS43" s="1623"/>
      <c r="CT43" s="1623"/>
      <c r="CU43" s="1623"/>
      <c r="CV43" s="1623"/>
      <c r="CW43" s="1623"/>
      <c r="CX43" s="1623"/>
      <c r="CY43" s="1623"/>
      <c r="CZ43" s="1623"/>
      <c r="DA43" s="1623"/>
      <c r="DB43" s="1623"/>
      <c r="DC43" s="1623"/>
      <c r="DD43" s="1623"/>
      <c r="DE43" s="1623"/>
      <c r="DF43" s="1623"/>
      <c r="DG43" s="1623"/>
      <c r="DH43" s="1623"/>
      <c r="DI43" s="1623"/>
      <c r="DJ43" s="1623"/>
      <c r="DK43" s="1623"/>
      <c r="DL43" s="1623"/>
      <c r="DM43" s="1623"/>
      <c r="DN43" s="1623"/>
      <c r="DO43" s="1623"/>
      <c r="DP43" s="1623"/>
      <c r="DQ43" s="1513" t="s">
        <v>1254</v>
      </c>
      <c r="DR43" s="1513"/>
      <c r="DS43" s="1513"/>
      <c r="DT43" s="1513"/>
      <c r="DU43" s="1513"/>
      <c r="DV43" s="1513"/>
      <c r="DW43" s="1528">
        <f>SUM(DW34:FQ42)</f>
        <v>3600000</v>
      </c>
      <c r="DX43" s="1528"/>
      <c r="DY43" s="1528"/>
      <c r="DZ43" s="1528"/>
      <c r="EA43" s="1528"/>
      <c r="EB43" s="1528"/>
      <c r="EC43" s="1528"/>
      <c r="ED43" s="1528"/>
      <c r="EE43" s="1528"/>
      <c r="EF43" s="1528"/>
      <c r="EG43" s="1528"/>
      <c r="EH43" s="1528"/>
      <c r="EI43" s="1528"/>
      <c r="EJ43" s="1528"/>
      <c r="EK43" s="1528"/>
      <c r="EL43" s="1528"/>
      <c r="EM43" s="1528"/>
      <c r="EN43" s="1528"/>
      <c r="EO43" s="1528"/>
      <c r="EP43" s="1528"/>
      <c r="EQ43" s="1528"/>
      <c r="ER43" s="1528"/>
      <c r="ES43" s="1528"/>
      <c r="ET43" s="1528"/>
      <c r="EU43" s="1528"/>
      <c r="EV43" s="1528"/>
      <c r="EW43" s="1528"/>
      <c r="EX43" s="1528"/>
      <c r="EY43" s="1528"/>
      <c r="EZ43" s="1528"/>
      <c r="FA43" s="1528"/>
      <c r="FB43" s="1528"/>
      <c r="FC43" s="1528"/>
      <c r="FD43" s="1528"/>
      <c r="FE43" s="1528"/>
      <c r="FF43" s="1528"/>
      <c r="FG43" s="1528"/>
      <c r="FH43" s="1528"/>
      <c r="FI43" s="1528"/>
      <c r="FJ43" s="1528"/>
      <c r="FK43" s="1528"/>
      <c r="FL43" s="1528"/>
      <c r="FM43" s="1528"/>
      <c r="FN43" s="1528"/>
      <c r="FO43" s="1528"/>
      <c r="FP43" s="1528"/>
      <c r="FQ43" s="1528"/>
      <c r="FR43" s="1513" t="s">
        <v>1264</v>
      </c>
      <c r="FS43" s="1513"/>
      <c r="FT43" s="1513"/>
      <c r="FU43" s="1513"/>
      <c r="FV43" s="1513"/>
      <c r="FW43" s="1513"/>
      <c r="FX43" s="1528">
        <f>SUM(FX34:HH42)</f>
        <v>360000</v>
      </c>
      <c r="FY43" s="1528"/>
      <c r="FZ43" s="1528"/>
      <c r="GA43" s="1528"/>
      <c r="GB43" s="1528"/>
      <c r="GC43" s="1528"/>
      <c r="GD43" s="1528"/>
      <c r="GE43" s="1528"/>
      <c r="GF43" s="1528"/>
      <c r="GG43" s="1528"/>
      <c r="GH43" s="1528"/>
      <c r="GI43" s="1528"/>
      <c r="GJ43" s="1528"/>
      <c r="GK43" s="1528"/>
      <c r="GL43" s="1528"/>
      <c r="GM43" s="1528"/>
      <c r="GN43" s="1528"/>
      <c r="GO43" s="1528"/>
      <c r="GP43" s="1528"/>
      <c r="GQ43" s="1528"/>
      <c r="GR43" s="1528"/>
      <c r="GS43" s="1528"/>
      <c r="GT43" s="1528"/>
      <c r="GU43" s="1528"/>
      <c r="GV43" s="1528"/>
      <c r="GW43" s="1528"/>
      <c r="GX43" s="1528"/>
      <c r="GY43" s="1528"/>
      <c r="GZ43" s="1528"/>
      <c r="HA43" s="1528"/>
      <c r="HB43" s="1528"/>
      <c r="HC43" s="1528"/>
      <c r="HD43" s="1528"/>
      <c r="HE43" s="1528"/>
      <c r="HF43" s="1528"/>
      <c r="HG43" s="1528"/>
      <c r="HH43" s="1528"/>
      <c r="HK43" s="544"/>
      <c r="HL43" s="544"/>
      <c r="HM43" s="544"/>
      <c r="HN43" s="544"/>
      <c r="HO43" s="544"/>
      <c r="IX43" s="495"/>
      <c r="IY43" s="1616"/>
      <c r="IZ43" s="1617"/>
      <c r="JA43" s="1617"/>
      <c r="JB43" s="1618"/>
      <c r="JC43" s="1593" t="s">
        <v>1169</v>
      </c>
      <c r="JD43" s="1594"/>
      <c r="JE43" s="1594"/>
      <c r="JF43" s="1594"/>
      <c r="JG43" s="1594"/>
      <c r="JH43" s="1594"/>
      <c r="JI43" s="1594"/>
      <c r="JJ43" s="1594"/>
      <c r="JK43" s="1594"/>
      <c r="JL43" s="1594"/>
      <c r="JM43" s="1594"/>
      <c r="JN43" s="1594"/>
      <c r="JO43" s="1594"/>
      <c r="JP43" s="1594"/>
      <c r="JQ43" s="1594"/>
      <c r="JR43" s="1594"/>
      <c r="JS43" s="1594"/>
      <c r="JT43" s="1594"/>
      <c r="JU43" s="1594"/>
      <c r="JV43" s="1594"/>
      <c r="JW43" s="1594"/>
      <c r="JX43" s="1594"/>
      <c r="JY43" s="1594"/>
      <c r="JZ43" s="1594"/>
      <c r="KA43" s="1594"/>
      <c r="KB43" s="1594"/>
      <c r="KC43" s="1594"/>
      <c r="KD43" s="1594"/>
      <c r="KE43" s="1594"/>
      <c r="KF43" s="1594"/>
      <c r="KG43" s="1594"/>
      <c r="KH43" s="1594"/>
      <c r="KI43" s="1594"/>
      <c r="KJ43" s="1595" t="s">
        <v>1170</v>
      </c>
      <c r="KK43" s="1595"/>
      <c r="KL43" s="1596"/>
      <c r="KM43" s="1513" t="s">
        <v>912</v>
      </c>
      <c r="KN43" s="1513"/>
      <c r="KO43" s="1513"/>
      <c r="KP43" s="1513"/>
      <c r="KQ43" s="1513"/>
      <c r="KR43" s="1513"/>
      <c r="KS43" s="1716">
        <f t="shared" si="0"/>
        <v>36</v>
      </c>
      <c r="KT43" s="1717"/>
      <c r="KU43" s="1717"/>
      <c r="KV43" s="1717"/>
      <c r="KW43" s="1717"/>
      <c r="KX43" s="1717"/>
      <c r="KY43" s="1717"/>
      <c r="KZ43" s="1717"/>
      <c r="LA43" s="1717"/>
      <c r="LB43" s="1717"/>
      <c r="LC43" s="1717"/>
      <c r="LD43" s="1717"/>
      <c r="LE43" s="1717"/>
      <c r="LF43" s="1717"/>
      <c r="LG43" s="1717"/>
      <c r="LH43" s="1717"/>
      <c r="LI43" s="1717"/>
      <c r="LJ43" s="1717"/>
      <c r="LK43" s="1717"/>
      <c r="LL43" s="1717"/>
      <c r="LM43" s="1717"/>
      <c r="LN43" s="1717"/>
      <c r="LO43" s="1717"/>
      <c r="LP43" s="1717"/>
      <c r="LQ43" s="1717"/>
      <c r="LR43" s="1717"/>
      <c r="LS43" s="1717"/>
      <c r="LT43" s="1718"/>
      <c r="LU43" s="1513" t="s">
        <v>913</v>
      </c>
      <c r="LV43" s="1513"/>
      <c r="LW43" s="1513"/>
      <c r="LX43" s="1513"/>
      <c r="LY43" s="1513"/>
      <c r="LZ43" s="1513"/>
      <c r="MA43" s="1712">
        <f t="shared" si="1"/>
        <v>360</v>
      </c>
      <c r="MB43" s="1712"/>
      <c r="MC43" s="1712"/>
      <c r="MD43" s="1712"/>
      <c r="ME43" s="1712"/>
      <c r="MF43" s="1712"/>
      <c r="MG43" s="1712"/>
      <c r="MH43" s="1712"/>
      <c r="MI43" s="1712"/>
      <c r="MJ43" s="1712"/>
      <c r="MK43" s="1712"/>
      <c r="ML43" s="1712"/>
      <c r="MM43" s="1712"/>
      <c r="MN43" s="1712"/>
      <c r="MO43" s="1712"/>
      <c r="MP43" s="1712"/>
      <c r="MQ43" s="1712"/>
      <c r="MR43" s="1712"/>
      <c r="MS43" s="1712"/>
      <c r="MT43" s="1712"/>
      <c r="MU43" s="1712"/>
      <c r="MV43" s="1712"/>
      <c r="MW43" s="1712"/>
      <c r="MX43" s="1712"/>
      <c r="MY43" s="1712"/>
      <c r="MZ43" s="1712"/>
      <c r="NA43" s="1712"/>
      <c r="NB43" s="1712"/>
      <c r="NC43" s="1513" t="s">
        <v>899</v>
      </c>
      <c r="ND43" s="1513"/>
      <c r="NE43" s="1513"/>
      <c r="NF43" s="1513"/>
      <c r="NG43" s="1513"/>
      <c r="NH43" s="1513"/>
      <c r="NI43" s="1713">
        <f t="shared" si="2"/>
        <v>3600000</v>
      </c>
      <c r="NJ43" s="1713"/>
      <c r="NK43" s="1713"/>
      <c r="NL43" s="1713"/>
      <c r="NM43" s="1713"/>
      <c r="NN43" s="1713"/>
      <c r="NO43" s="1713"/>
      <c r="NP43" s="1713"/>
      <c r="NQ43" s="1713"/>
      <c r="NR43" s="1713"/>
      <c r="NS43" s="1713"/>
      <c r="NT43" s="1713"/>
      <c r="NU43" s="1713"/>
      <c r="NV43" s="1713"/>
      <c r="NW43" s="1713"/>
      <c r="NX43" s="1713"/>
      <c r="NY43" s="1713"/>
      <c r="NZ43" s="1713"/>
      <c r="OA43" s="1713"/>
      <c r="OB43" s="1713"/>
      <c r="OC43" s="1713"/>
      <c r="OD43" s="1713"/>
      <c r="OE43" s="1713"/>
      <c r="OF43" s="1713"/>
      <c r="OG43" s="1713"/>
      <c r="OH43" s="1713"/>
      <c r="OI43" s="1713"/>
      <c r="OJ43" s="1713"/>
      <c r="OK43" s="1713"/>
      <c r="OL43" s="1713"/>
      <c r="OM43" s="1713"/>
      <c r="ON43" s="1713"/>
      <c r="OO43" s="1713"/>
      <c r="OP43" s="1713"/>
      <c r="OQ43" s="1713"/>
      <c r="OR43" s="1713"/>
      <c r="OS43" s="1713"/>
      <c r="OT43" s="1713"/>
      <c r="OU43" s="1713"/>
      <c r="OV43" s="1713"/>
      <c r="OW43" s="1713"/>
      <c r="OX43" s="1713"/>
      <c r="OY43" s="1713"/>
      <c r="OZ43" s="1713"/>
      <c r="PA43" s="1713"/>
      <c r="PB43" s="1713"/>
      <c r="PC43" s="1713"/>
      <c r="PD43" s="1513" t="s">
        <v>900</v>
      </c>
      <c r="PE43" s="1513"/>
      <c r="PF43" s="1513"/>
      <c r="PG43" s="1513"/>
      <c r="PH43" s="1513"/>
      <c r="PI43" s="1513"/>
      <c r="PJ43" s="1713">
        <f t="shared" si="3"/>
        <v>360000</v>
      </c>
      <c r="PK43" s="1713"/>
      <c r="PL43" s="1713"/>
      <c r="PM43" s="1713"/>
      <c r="PN43" s="1713"/>
      <c r="PO43" s="1713"/>
      <c r="PP43" s="1713"/>
      <c r="PQ43" s="1713"/>
      <c r="PR43" s="1713"/>
      <c r="PS43" s="1713"/>
      <c r="PT43" s="1713"/>
      <c r="PU43" s="1713"/>
      <c r="PV43" s="1713"/>
      <c r="PW43" s="1713"/>
      <c r="PX43" s="1713"/>
      <c r="PY43" s="1713"/>
      <c r="PZ43" s="1713"/>
      <c r="QA43" s="1713"/>
      <c r="QB43" s="1713"/>
      <c r="QC43" s="1713"/>
      <c r="QD43" s="1713"/>
      <c r="QE43" s="1713"/>
      <c r="QF43" s="1713"/>
      <c r="QG43" s="1713"/>
      <c r="QH43" s="1713"/>
      <c r="QI43" s="1713"/>
      <c r="QJ43" s="1713"/>
      <c r="QK43" s="1713"/>
      <c r="QL43" s="1713"/>
      <c r="QM43" s="1713"/>
      <c r="QN43" s="1713"/>
      <c r="QO43" s="1713"/>
      <c r="QP43" s="1713"/>
      <c r="QQ43" s="1713"/>
      <c r="QR43" s="1713"/>
      <c r="QS43" s="1713"/>
      <c r="QT43" s="1713"/>
      <c r="QU43" s="545"/>
    </row>
    <row r="44" spans="12:463" ht="85.15" customHeight="1" thickTop="1" thickBot="1">
      <c r="L44" s="493"/>
      <c r="M44" s="1589" t="s">
        <v>1178</v>
      </c>
      <c r="N44" s="1589"/>
      <c r="O44" s="1589"/>
      <c r="P44" s="1589"/>
      <c r="Q44" s="1589"/>
      <c r="R44" s="1589"/>
      <c r="S44" s="1589"/>
      <c r="T44" s="1589"/>
      <c r="U44" s="1589"/>
      <c r="V44" s="1589"/>
      <c r="W44" s="1589"/>
      <c r="X44" s="1589"/>
      <c r="Y44" s="1589"/>
      <c r="Z44" s="1589"/>
      <c r="AA44" s="1589"/>
      <c r="AB44" s="1589"/>
      <c r="AC44" s="1589"/>
      <c r="AD44" s="1589"/>
      <c r="AE44" s="1589"/>
      <c r="AF44" s="1589"/>
      <c r="AG44" s="1589"/>
      <c r="AH44" s="1589"/>
      <c r="AI44" s="1589"/>
      <c r="AJ44" s="1589"/>
      <c r="AK44" s="1589"/>
      <c r="AL44" s="1589"/>
      <c r="AM44" s="1589"/>
      <c r="AN44" s="1589"/>
      <c r="AO44" s="1589"/>
      <c r="AP44" s="1589"/>
      <c r="AQ44" s="1589"/>
      <c r="AR44" s="1589"/>
      <c r="AS44" s="1589"/>
      <c r="AT44" s="1589"/>
      <c r="AU44" s="1589"/>
      <c r="AV44" s="1589"/>
      <c r="AW44" s="1589"/>
      <c r="AX44" s="1589"/>
      <c r="AY44" s="1589"/>
      <c r="AZ44" s="1589"/>
      <c r="BA44" s="1513" t="s">
        <v>1255</v>
      </c>
      <c r="BB44" s="1513"/>
      <c r="BC44" s="1513"/>
      <c r="BD44" s="1513"/>
      <c r="BE44" s="1513"/>
      <c r="BF44" s="1513"/>
      <c r="BG44" s="1643">
        <v>1</v>
      </c>
      <c r="BH44" s="1644"/>
      <c r="BI44" s="1644"/>
      <c r="BJ44" s="1644"/>
      <c r="BK44" s="1644"/>
      <c r="BL44" s="1644"/>
      <c r="BM44" s="1644"/>
      <c r="BN44" s="1644"/>
      <c r="BO44" s="1644"/>
      <c r="BP44" s="1644"/>
      <c r="BQ44" s="1644"/>
      <c r="BR44" s="1644"/>
      <c r="BS44" s="1644"/>
      <c r="BT44" s="1644"/>
      <c r="BU44" s="1644"/>
      <c r="BV44" s="1644"/>
      <c r="BW44" s="1644"/>
      <c r="BX44" s="1644"/>
      <c r="BY44" s="1644"/>
      <c r="BZ44" s="1644"/>
      <c r="CA44" s="1644"/>
      <c r="CB44" s="1644"/>
      <c r="CC44" s="1644"/>
      <c r="CD44" s="1644"/>
      <c r="CE44" s="1644"/>
      <c r="CF44" s="1644"/>
      <c r="CG44" s="1644"/>
      <c r="CH44" s="1645"/>
      <c r="CI44" s="1513" t="s">
        <v>1256</v>
      </c>
      <c r="CJ44" s="1513"/>
      <c r="CK44" s="1513"/>
      <c r="CL44" s="1513"/>
      <c r="CM44" s="1513"/>
      <c r="CN44" s="1513"/>
      <c r="CO44" s="1626">
        <v>2</v>
      </c>
      <c r="CP44" s="1626"/>
      <c r="CQ44" s="1626"/>
      <c r="CR44" s="1626"/>
      <c r="CS44" s="1626"/>
      <c r="CT44" s="1626"/>
      <c r="CU44" s="1626"/>
      <c r="CV44" s="1626"/>
      <c r="CW44" s="1626"/>
      <c r="CX44" s="1626"/>
      <c r="CY44" s="1626"/>
      <c r="CZ44" s="1626"/>
      <c r="DA44" s="1626"/>
      <c r="DB44" s="1626"/>
      <c r="DC44" s="1626"/>
      <c r="DD44" s="1626"/>
      <c r="DE44" s="1626"/>
      <c r="DF44" s="1626"/>
      <c r="DG44" s="1626"/>
      <c r="DH44" s="1626"/>
      <c r="DI44" s="1626"/>
      <c r="DJ44" s="1626"/>
      <c r="DK44" s="1626"/>
      <c r="DL44" s="1626"/>
      <c r="DM44" s="1626"/>
      <c r="DN44" s="1626"/>
      <c r="DO44" s="1626"/>
      <c r="DP44" s="1626"/>
      <c r="DQ44" s="1513" t="s">
        <v>1257</v>
      </c>
      <c r="DR44" s="1513"/>
      <c r="DS44" s="1513"/>
      <c r="DT44" s="1513"/>
      <c r="DU44" s="1513"/>
      <c r="DV44" s="1513"/>
      <c r="DW44" s="1515">
        <v>1000000</v>
      </c>
      <c r="DX44" s="1515"/>
      <c r="DY44" s="1515"/>
      <c r="DZ44" s="1515"/>
      <c r="EA44" s="1515"/>
      <c r="EB44" s="1515"/>
      <c r="EC44" s="1515"/>
      <c r="ED44" s="1515"/>
      <c r="EE44" s="1515"/>
      <c r="EF44" s="1515"/>
      <c r="EG44" s="1515"/>
      <c r="EH44" s="1515"/>
      <c r="EI44" s="1515"/>
      <c r="EJ44" s="1515"/>
      <c r="EK44" s="1515"/>
      <c r="EL44" s="1515"/>
      <c r="EM44" s="1515"/>
      <c r="EN44" s="1515"/>
      <c r="EO44" s="1515"/>
      <c r="EP44" s="1515"/>
      <c r="EQ44" s="1515"/>
      <c r="ER44" s="1515"/>
      <c r="ES44" s="1515"/>
      <c r="ET44" s="1515"/>
      <c r="EU44" s="1515"/>
      <c r="EV44" s="1515"/>
      <c r="EW44" s="1515"/>
      <c r="EX44" s="1515"/>
      <c r="EY44" s="1515"/>
      <c r="EZ44" s="1515"/>
      <c r="FA44" s="1515"/>
      <c r="FB44" s="1515"/>
      <c r="FC44" s="1515"/>
      <c r="FD44" s="1515"/>
      <c r="FE44" s="1515"/>
      <c r="FF44" s="1515"/>
      <c r="FG44" s="1515"/>
      <c r="FH44" s="1515"/>
      <c r="FI44" s="1515"/>
      <c r="FJ44" s="1515"/>
      <c r="FK44" s="1515"/>
      <c r="FL44" s="1515"/>
      <c r="FM44" s="1515"/>
      <c r="FN44" s="1515"/>
      <c r="FO44" s="1515"/>
      <c r="FP44" s="1515"/>
      <c r="FQ44" s="1515"/>
      <c r="FR44" s="1513" t="s">
        <v>1265</v>
      </c>
      <c r="FS44" s="1513"/>
      <c r="FT44" s="1513"/>
      <c r="FU44" s="1513"/>
      <c r="FV44" s="1513"/>
      <c r="FW44" s="1513"/>
      <c r="FX44" s="1515">
        <v>100000</v>
      </c>
      <c r="FY44" s="1515"/>
      <c r="FZ44" s="1515"/>
      <c r="GA44" s="1515"/>
      <c r="GB44" s="1515"/>
      <c r="GC44" s="1515"/>
      <c r="GD44" s="1515"/>
      <c r="GE44" s="1515"/>
      <c r="GF44" s="1515"/>
      <c r="GG44" s="1515"/>
      <c r="GH44" s="1515"/>
      <c r="GI44" s="1515"/>
      <c r="GJ44" s="1515"/>
      <c r="GK44" s="1515"/>
      <c r="GL44" s="1515"/>
      <c r="GM44" s="1515"/>
      <c r="GN44" s="1515"/>
      <c r="GO44" s="1515"/>
      <c r="GP44" s="1515"/>
      <c r="GQ44" s="1515"/>
      <c r="GR44" s="1515"/>
      <c r="GS44" s="1515"/>
      <c r="GT44" s="1515"/>
      <c r="GU44" s="1515"/>
      <c r="GV44" s="1515"/>
      <c r="GW44" s="1515"/>
      <c r="GX44" s="1515"/>
      <c r="GY44" s="1515"/>
      <c r="GZ44" s="1515"/>
      <c r="HA44" s="1515"/>
      <c r="HB44" s="1515"/>
      <c r="HC44" s="1515"/>
      <c r="HD44" s="1515"/>
      <c r="HE44" s="1515"/>
      <c r="HF44" s="1515"/>
      <c r="HG44" s="1515"/>
      <c r="HH44" s="1515"/>
      <c r="HK44" s="544"/>
      <c r="HL44" s="544"/>
      <c r="HM44" s="544"/>
      <c r="HN44" s="544"/>
      <c r="HO44" s="544"/>
      <c r="IX44" s="495"/>
      <c r="IY44" s="1589" t="s">
        <v>1178</v>
      </c>
      <c r="IZ44" s="1589"/>
      <c r="JA44" s="1589"/>
      <c r="JB44" s="1589"/>
      <c r="JC44" s="1589"/>
      <c r="JD44" s="1589"/>
      <c r="JE44" s="1589"/>
      <c r="JF44" s="1589"/>
      <c r="JG44" s="1589"/>
      <c r="JH44" s="1589"/>
      <c r="JI44" s="1589"/>
      <c r="JJ44" s="1589"/>
      <c r="JK44" s="1589"/>
      <c r="JL44" s="1589"/>
      <c r="JM44" s="1589"/>
      <c r="JN44" s="1589"/>
      <c r="JO44" s="1589"/>
      <c r="JP44" s="1589"/>
      <c r="JQ44" s="1589"/>
      <c r="JR44" s="1589"/>
      <c r="JS44" s="1589"/>
      <c r="JT44" s="1589"/>
      <c r="JU44" s="1589"/>
      <c r="JV44" s="1589"/>
      <c r="JW44" s="1589"/>
      <c r="JX44" s="1589"/>
      <c r="JY44" s="1589"/>
      <c r="JZ44" s="1589"/>
      <c r="KA44" s="1589"/>
      <c r="KB44" s="1589"/>
      <c r="KC44" s="1589"/>
      <c r="KD44" s="1589"/>
      <c r="KE44" s="1589"/>
      <c r="KF44" s="1589"/>
      <c r="KG44" s="1589"/>
      <c r="KH44" s="1589"/>
      <c r="KI44" s="1589"/>
      <c r="KJ44" s="1589"/>
      <c r="KK44" s="1589"/>
      <c r="KL44" s="1589"/>
      <c r="KM44" s="1513" t="s">
        <v>901</v>
      </c>
      <c r="KN44" s="1513"/>
      <c r="KO44" s="1513"/>
      <c r="KP44" s="1513"/>
      <c r="KQ44" s="1513"/>
      <c r="KR44" s="1513"/>
      <c r="KS44" s="1716">
        <f t="shared" si="0"/>
        <v>1</v>
      </c>
      <c r="KT44" s="1717"/>
      <c r="KU44" s="1717"/>
      <c r="KV44" s="1717"/>
      <c r="KW44" s="1717"/>
      <c r="KX44" s="1717"/>
      <c r="KY44" s="1717"/>
      <c r="KZ44" s="1717"/>
      <c r="LA44" s="1717"/>
      <c r="LB44" s="1717"/>
      <c r="LC44" s="1717"/>
      <c r="LD44" s="1717"/>
      <c r="LE44" s="1717"/>
      <c r="LF44" s="1717"/>
      <c r="LG44" s="1717"/>
      <c r="LH44" s="1717"/>
      <c r="LI44" s="1717"/>
      <c r="LJ44" s="1717"/>
      <c r="LK44" s="1717"/>
      <c r="LL44" s="1717"/>
      <c r="LM44" s="1717"/>
      <c r="LN44" s="1717"/>
      <c r="LO44" s="1717"/>
      <c r="LP44" s="1717"/>
      <c r="LQ44" s="1717"/>
      <c r="LR44" s="1717"/>
      <c r="LS44" s="1717"/>
      <c r="LT44" s="1718"/>
      <c r="LU44" s="1513" t="s">
        <v>902</v>
      </c>
      <c r="LV44" s="1513"/>
      <c r="LW44" s="1513"/>
      <c r="LX44" s="1513"/>
      <c r="LY44" s="1513"/>
      <c r="LZ44" s="1513"/>
      <c r="MA44" s="1712">
        <f t="shared" si="1"/>
        <v>2</v>
      </c>
      <c r="MB44" s="1712"/>
      <c r="MC44" s="1712"/>
      <c r="MD44" s="1712"/>
      <c r="ME44" s="1712"/>
      <c r="MF44" s="1712"/>
      <c r="MG44" s="1712"/>
      <c r="MH44" s="1712"/>
      <c r="MI44" s="1712"/>
      <c r="MJ44" s="1712"/>
      <c r="MK44" s="1712"/>
      <c r="ML44" s="1712"/>
      <c r="MM44" s="1712"/>
      <c r="MN44" s="1712"/>
      <c r="MO44" s="1712"/>
      <c r="MP44" s="1712"/>
      <c r="MQ44" s="1712"/>
      <c r="MR44" s="1712"/>
      <c r="MS44" s="1712"/>
      <c r="MT44" s="1712"/>
      <c r="MU44" s="1712"/>
      <c r="MV44" s="1712"/>
      <c r="MW44" s="1712"/>
      <c r="MX44" s="1712"/>
      <c r="MY44" s="1712"/>
      <c r="MZ44" s="1712"/>
      <c r="NA44" s="1712"/>
      <c r="NB44" s="1712"/>
      <c r="NC44" s="1513" t="s">
        <v>903</v>
      </c>
      <c r="ND44" s="1513"/>
      <c r="NE44" s="1513"/>
      <c r="NF44" s="1513"/>
      <c r="NG44" s="1513"/>
      <c r="NH44" s="1513"/>
      <c r="NI44" s="1713">
        <f t="shared" si="2"/>
        <v>1000000</v>
      </c>
      <c r="NJ44" s="1713"/>
      <c r="NK44" s="1713"/>
      <c r="NL44" s="1713"/>
      <c r="NM44" s="1713"/>
      <c r="NN44" s="1713"/>
      <c r="NO44" s="1713"/>
      <c r="NP44" s="1713"/>
      <c r="NQ44" s="1713"/>
      <c r="NR44" s="1713"/>
      <c r="NS44" s="1713"/>
      <c r="NT44" s="1713"/>
      <c r="NU44" s="1713"/>
      <c r="NV44" s="1713"/>
      <c r="NW44" s="1713"/>
      <c r="NX44" s="1713"/>
      <c r="NY44" s="1713"/>
      <c r="NZ44" s="1713"/>
      <c r="OA44" s="1713"/>
      <c r="OB44" s="1713"/>
      <c r="OC44" s="1713"/>
      <c r="OD44" s="1713"/>
      <c r="OE44" s="1713"/>
      <c r="OF44" s="1713"/>
      <c r="OG44" s="1713"/>
      <c r="OH44" s="1713"/>
      <c r="OI44" s="1713"/>
      <c r="OJ44" s="1713"/>
      <c r="OK44" s="1713"/>
      <c r="OL44" s="1713"/>
      <c r="OM44" s="1713"/>
      <c r="ON44" s="1713"/>
      <c r="OO44" s="1713"/>
      <c r="OP44" s="1713"/>
      <c r="OQ44" s="1713"/>
      <c r="OR44" s="1713"/>
      <c r="OS44" s="1713"/>
      <c r="OT44" s="1713"/>
      <c r="OU44" s="1713"/>
      <c r="OV44" s="1713"/>
      <c r="OW44" s="1713"/>
      <c r="OX44" s="1713"/>
      <c r="OY44" s="1713"/>
      <c r="OZ44" s="1713"/>
      <c r="PA44" s="1713"/>
      <c r="PB44" s="1713"/>
      <c r="PC44" s="1713"/>
      <c r="PD44" s="1513" t="s">
        <v>868</v>
      </c>
      <c r="PE44" s="1513"/>
      <c r="PF44" s="1513"/>
      <c r="PG44" s="1513"/>
      <c r="PH44" s="1513"/>
      <c r="PI44" s="1513"/>
      <c r="PJ44" s="1713">
        <f t="shared" si="3"/>
        <v>100000</v>
      </c>
      <c r="PK44" s="1713"/>
      <c r="PL44" s="1713"/>
      <c r="PM44" s="1713"/>
      <c r="PN44" s="1713"/>
      <c r="PO44" s="1713"/>
      <c r="PP44" s="1713"/>
      <c r="PQ44" s="1713"/>
      <c r="PR44" s="1713"/>
      <c r="PS44" s="1713"/>
      <c r="PT44" s="1713"/>
      <c r="PU44" s="1713"/>
      <c r="PV44" s="1713"/>
      <c r="PW44" s="1713"/>
      <c r="PX44" s="1713"/>
      <c r="PY44" s="1713"/>
      <c r="PZ44" s="1713"/>
      <c r="QA44" s="1713"/>
      <c r="QB44" s="1713"/>
      <c r="QC44" s="1713"/>
      <c r="QD44" s="1713"/>
      <c r="QE44" s="1713"/>
      <c r="QF44" s="1713"/>
      <c r="QG44" s="1713"/>
      <c r="QH44" s="1713"/>
      <c r="QI44" s="1713"/>
      <c r="QJ44" s="1713"/>
      <c r="QK44" s="1713"/>
      <c r="QL44" s="1713"/>
      <c r="QM44" s="1713"/>
      <c r="QN44" s="1713"/>
      <c r="QO44" s="1713"/>
      <c r="QP44" s="1713"/>
      <c r="QQ44" s="1713"/>
      <c r="QR44" s="1713"/>
      <c r="QS44" s="1713"/>
      <c r="QT44" s="1713"/>
      <c r="QU44" s="545"/>
    </row>
    <row r="45" spans="12:463" ht="33" customHeight="1" thickTop="1" thickBot="1">
      <c r="L45" s="493"/>
      <c r="M45" s="1642" t="s">
        <v>1160</v>
      </c>
      <c r="N45" s="1642"/>
      <c r="O45" s="1642"/>
      <c r="P45" s="1642"/>
      <c r="Q45" s="1642"/>
      <c r="R45" s="1642"/>
      <c r="S45" s="1642"/>
      <c r="T45" s="1642"/>
      <c r="U45" s="1642"/>
      <c r="V45" s="1642"/>
      <c r="W45" s="1642"/>
      <c r="X45" s="1642"/>
      <c r="Y45" s="1642"/>
      <c r="Z45" s="1642"/>
      <c r="AA45" s="1642"/>
      <c r="AB45" s="1642"/>
      <c r="AC45" s="1642"/>
      <c r="AD45" s="1642"/>
      <c r="AE45" s="1642"/>
      <c r="AF45" s="1642"/>
      <c r="AG45" s="1642"/>
      <c r="AH45" s="1642"/>
      <c r="AI45" s="1642"/>
      <c r="AJ45" s="1642"/>
      <c r="AK45" s="1642"/>
      <c r="AL45" s="1642"/>
      <c r="AM45" s="1642"/>
      <c r="AN45" s="1642"/>
      <c r="AO45" s="1642"/>
      <c r="AP45" s="1642"/>
      <c r="AQ45" s="1642"/>
      <c r="AR45" s="1642"/>
      <c r="AS45" s="1642"/>
      <c r="AT45" s="1642"/>
      <c r="AU45" s="1642"/>
      <c r="AV45" s="1642"/>
      <c r="AW45" s="1642"/>
      <c r="AX45" s="1642"/>
      <c r="AY45" s="1642"/>
      <c r="AZ45" s="1642"/>
      <c r="BA45" s="1591" t="s">
        <v>1180</v>
      </c>
      <c r="BB45" s="1592"/>
      <c r="BC45" s="1592"/>
      <c r="BD45" s="1592"/>
      <c r="BE45" s="1592"/>
      <c r="BF45" s="1592"/>
      <c r="BG45" s="1592"/>
      <c r="BH45" s="1592"/>
      <c r="BI45" s="1592"/>
      <c r="BJ45" s="1592"/>
      <c r="BK45" s="1592"/>
      <c r="BL45" s="1592"/>
      <c r="BM45" s="1592"/>
      <c r="BN45" s="1592"/>
      <c r="BO45" s="1592"/>
      <c r="BP45" s="1592"/>
      <c r="BQ45" s="1592"/>
      <c r="BR45" s="1592"/>
      <c r="BS45" s="1592"/>
      <c r="BT45" s="1592"/>
      <c r="BU45" s="1592"/>
      <c r="BV45" s="1592"/>
      <c r="BW45" s="1592"/>
      <c r="BX45" s="1592"/>
      <c r="BY45" s="1592"/>
      <c r="BZ45" s="1592"/>
      <c r="CA45" s="1592"/>
      <c r="CB45" s="1592"/>
      <c r="CC45" s="1592"/>
      <c r="CD45" s="1592"/>
      <c r="CE45" s="1592"/>
      <c r="CF45" s="1592"/>
      <c r="CG45" s="1555" t="s">
        <v>1179</v>
      </c>
      <c r="CH45" s="1556"/>
      <c r="CI45" s="1591" t="s">
        <v>1177</v>
      </c>
      <c r="CJ45" s="1592"/>
      <c r="CK45" s="1592"/>
      <c r="CL45" s="1592"/>
      <c r="CM45" s="1592"/>
      <c r="CN45" s="1592"/>
      <c r="CO45" s="1592"/>
      <c r="CP45" s="1592"/>
      <c r="CQ45" s="1592"/>
      <c r="CR45" s="1592"/>
      <c r="CS45" s="1592"/>
      <c r="CT45" s="1592"/>
      <c r="CU45" s="1592"/>
      <c r="CV45" s="1592"/>
      <c r="CW45" s="1592"/>
      <c r="CX45" s="1592"/>
      <c r="CY45" s="1592"/>
      <c r="CZ45" s="1592"/>
      <c r="DA45" s="1592"/>
      <c r="DB45" s="1592"/>
      <c r="DC45" s="1592"/>
      <c r="DD45" s="1592"/>
      <c r="DE45" s="1592"/>
      <c r="DF45" s="1592"/>
      <c r="DG45" s="1592"/>
      <c r="DH45" s="1592"/>
      <c r="DI45" s="1592"/>
      <c r="DJ45" s="1592"/>
      <c r="DK45" s="1592"/>
      <c r="DL45" s="1592"/>
      <c r="DM45" s="1592"/>
      <c r="DN45" s="1592"/>
      <c r="DO45" s="1555" t="s">
        <v>1157</v>
      </c>
      <c r="DP45" s="1556"/>
      <c r="DQ45" s="1591" t="s">
        <v>1158</v>
      </c>
      <c r="DR45" s="1592"/>
      <c r="DS45" s="1592"/>
      <c r="DT45" s="1592"/>
      <c r="DU45" s="1592"/>
      <c r="DV45" s="1592"/>
      <c r="DW45" s="1592"/>
      <c r="DX45" s="1592"/>
      <c r="DY45" s="1592"/>
      <c r="DZ45" s="1592"/>
      <c r="EA45" s="1592"/>
      <c r="EB45" s="1592"/>
      <c r="EC45" s="1592"/>
      <c r="ED45" s="1592"/>
      <c r="EE45" s="1592"/>
      <c r="EF45" s="1592"/>
      <c r="EG45" s="1592"/>
      <c r="EH45" s="1592"/>
      <c r="EI45" s="1592"/>
      <c r="EJ45" s="1592"/>
      <c r="EK45" s="1592"/>
      <c r="EL45" s="1592"/>
      <c r="EM45" s="1592"/>
      <c r="EN45" s="1592"/>
      <c r="EO45" s="1592"/>
      <c r="EP45" s="1592"/>
      <c r="EQ45" s="1592"/>
      <c r="ER45" s="1592"/>
      <c r="ES45" s="1592"/>
      <c r="ET45" s="1592"/>
      <c r="EU45" s="1592"/>
      <c r="EV45" s="1592"/>
      <c r="EW45" s="1592"/>
      <c r="EX45" s="1592"/>
      <c r="EY45" s="1555" t="s">
        <v>1157</v>
      </c>
      <c r="EZ45" s="1556"/>
      <c r="FA45" s="1642" t="s">
        <v>1181</v>
      </c>
      <c r="FB45" s="1642"/>
      <c r="FC45" s="1642"/>
      <c r="FD45" s="1642"/>
      <c r="FE45" s="1642"/>
      <c r="FF45" s="1642"/>
      <c r="FG45" s="1642"/>
      <c r="FH45" s="1642"/>
      <c r="FI45" s="1642"/>
      <c r="FJ45" s="1642"/>
      <c r="FK45" s="1642"/>
      <c r="FL45" s="1642"/>
      <c r="FM45" s="1642"/>
      <c r="FN45" s="1642"/>
      <c r="FO45" s="1642"/>
      <c r="FP45" s="1642"/>
      <c r="FQ45" s="1642"/>
      <c r="FR45" s="1642"/>
      <c r="FS45" s="1642"/>
      <c r="FT45" s="1642"/>
      <c r="FU45" s="1642"/>
      <c r="FV45" s="1642"/>
      <c r="FW45" s="1642"/>
      <c r="FX45" s="1642"/>
      <c r="FY45" s="1642"/>
      <c r="FZ45" s="1642"/>
      <c r="GA45" s="1642"/>
      <c r="GB45" s="1642"/>
      <c r="GC45" s="1642"/>
      <c r="GD45" s="1642"/>
      <c r="GE45" s="1642"/>
      <c r="GF45" s="1642"/>
      <c r="GG45" s="1642"/>
      <c r="GH45" s="1642"/>
      <c r="GI45" s="1642"/>
      <c r="GJ45" s="1642"/>
      <c r="GK45" s="1642"/>
      <c r="GL45" s="1642"/>
      <c r="GM45" s="1642"/>
      <c r="GN45" s="1642"/>
      <c r="GO45" s="1642"/>
      <c r="GP45" s="1642"/>
      <c r="GQ45" s="1642"/>
      <c r="GR45" s="1642"/>
      <c r="GS45" s="1642"/>
      <c r="GT45" s="1642"/>
      <c r="GU45" s="1642"/>
      <c r="GV45" s="1642"/>
      <c r="GW45" s="1642"/>
      <c r="GX45" s="1642"/>
      <c r="GY45" s="1642"/>
      <c r="GZ45" s="1642"/>
      <c r="HA45" s="1642"/>
      <c r="HB45" s="1642"/>
      <c r="HC45" s="1642"/>
      <c r="HD45" s="1642"/>
      <c r="HE45" s="1642"/>
      <c r="HF45" s="1642"/>
      <c r="HG45" s="1642"/>
      <c r="HH45" s="1642"/>
      <c r="HK45" s="544"/>
      <c r="HL45" s="544"/>
      <c r="HM45" s="544"/>
      <c r="HN45" s="544"/>
      <c r="HO45" s="544"/>
      <c r="IX45" s="495"/>
      <c r="IY45" s="1642" t="s">
        <v>137</v>
      </c>
      <c r="IZ45" s="1642"/>
      <c r="JA45" s="1642"/>
      <c r="JB45" s="1642"/>
      <c r="JC45" s="1642"/>
      <c r="JD45" s="1642"/>
      <c r="JE45" s="1642"/>
      <c r="JF45" s="1642"/>
      <c r="JG45" s="1642"/>
      <c r="JH45" s="1642"/>
      <c r="JI45" s="1642"/>
      <c r="JJ45" s="1642"/>
      <c r="JK45" s="1642"/>
      <c r="JL45" s="1642"/>
      <c r="JM45" s="1642"/>
      <c r="JN45" s="1642"/>
      <c r="JO45" s="1642"/>
      <c r="JP45" s="1642"/>
      <c r="JQ45" s="1642"/>
      <c r="JR45" s="1642"/>
      <c r="JS45" s="1642"/>
      <c r="JT45" s="1642"/>
      <c r="JU45" s="1642"/>
      <c r="JV45" s="1642"/>
      <c r="JW45" s="1642"/>
      <c r="JX45" s="1642"/>
      <c r="JY45" s="1642"/>
      <c r="JZ45" s="1642"/>
      <c r="KA45" s="1642"/>
      <c r="KB45" s="1642"/>
      <c r="KC45" s="1642"/>
      <c r="KD45" s="1642"/>
      <c r="KE45" s="1642"/>
      <c r="KF45" s="1642"/>
      <c r="KG45" s="1642"/>
      <c r="KH45" s="1642"/>
      <c r="KI45" s="1642"/>
      <c r="KJ45" s="1642"/>
      <c r="KK45" s="1642"/>
      <c r="KL45" s="1642"/>
      <c r="KM45" s="1591" t="s">
        <v>1180</v>
      </c>
      <c r="KN45" s="1592"/>
      <c r="KO45" s="1592"/>
      <c r="KP45" s="1592"/>
      <c r="KQ45" s="1592"/>
      <c r="KR45" s="1592"/>
      <c r="KS45" s="1592"/>
      <c r="KT45" s="1592"/>
      <c r="KU45" s="1592"/>
      <c r="KV45" s="1592"/>
      <c r="KW45" s="1592"/>
      <c r="KX45" s="1592"/>
      <c r="KY45" s="1592"/>
      <c r="KZ45" s="1592"/>
      <c r="LA45" s="1592"/>
      <c r="LB45" s="1592"/>
      <c r="LC45" s="1592"/>
      <c r="LD45" s="1592"/>
      <c r="LE45" s="1592"/>
      <c r="LF45" s="1592"/>
      <c r="LG45" s="1592"/>
      <c r="LH45" s="1592"/>
      <c r="LI45" s="1592"/>
      <c r="LJ45" s="1592"/>
      <c r="LK45" s="1592"/>
      <c r="LL45" s="1592"/>
      <c r="LM45" s="1592"/>
      <c r="LN45" s="1592"/>
      <c r="LO45" s="1592"/>
      <c r="LP45" s="1592"/>
      <c r="LQ45" s="1592"/>
      <c r="LR45" s="1592"/>
      <c r="LS45" s="1555" t="s">
        <v>1179</v>
      </c>
      <c r="LT45" s="1556"/>
      <c r="LU45" s="1591" t="s">
        <v>731</v>
      </c>
      <c r="LV45" s="1592"/>
      <c r="LW45" s="1592"/>
      <c r="LX45" s="1592"/>
      <c r="LY45" s="1592"/>
      <c r="LZ45" s="1592"/>
      <c r="MA45" s="1592"/>
      <c r="MB45" s="1592"/>
      <c r="MC45" s="1592"/>
      <c r="MD45" s="1592"/>
      <c r="ME45" s="1592"/>
      <c r="MF45" s="1592"/>
      <c r="MG45" s="1592"/>
      <c r="MH45" s="1592"/>
      <c r="MI45" s="1592"/>
      <c r="MJ45" s="1592"/>
      <c r="MK45" s="1592"/>
      <c r="ML45" s="1592"/>
      <c r="MM45" s="1592"/>
      <c r="MN45" s="1592"/>
      <c r="MO45" s="1592"/>
      <c r="MP45" s="1592"/>
      <c r="MQ45" s="1592"/>
      <c r="MR45" s="1592"/>
      <c r="MS45" s="1592"/>
      <c r="MT45" s="1592"/>
      <c r="MU45" s="1592"/>
      <c r="MV45" s="1592"/>
      <c r="MW45" s="1592"/>
      <c r="MX45" s="1592"/>
      <c r="MY45" s="1592"/>
      <c r="MZ45" s="1592"/>
      <c r="NA45" s="1555" t="s">
        <v>66</v>
      </c>
      <c r="NB45" s="1556"/>
      <c r="NC45" s="1591" t="s">
        <v>1147</v>
      </c>
      <c r="ND45" s="1592"/>
      <c r="NE45" s="1592"/>
      <c r="NF45" s="1592"/>
      <c r="NG45" s="1592"/>
      <c r="NH45" s="1592"/>
      <c r="NI45" s="1592"/>
      <c r="NJ45" s="1592"/>
      <c r="NK45" s="1592"/>
      <c r="NL45" s="1592"/>
      <c r="NM45" s="1592"/>
      <c r="NN45" s="1592"/>
      <c r="NO45" s="1592"/>
      <c r="NP45" s="1592"/>
      <c r="NQ45" s="1592"/>
      <c r="NR45" s="1592"/>
      <c r="NS45" s="1592"/>
      <c r="NT45" s="1592"/>
      <c r="NU45" s="1592"/>
      <c r="NV45" s="1592"/>
      <c r="NW45" s="1592"/>
      <c r="NX45" s="1592"/>
      <c r="NY45" s="1592"/>
      <c r="NZ45" s="1592"/>
      <c r="OA45" s="1592"/>
      <c r="OB45" s="1592"/>
      <c r="OC45" s="1592"/>
      <c r="OD45" s="1592"/>
      <c r="OE45" s="1592"/>
      <c r="OF45" s="1592"/>
      <c r="OG45" s="1592"/>
      <c r="OH45" s="1592"/>
      <c r="OI45" s="1592"/>
      <c r="OJ45" s="1592"/>
      <c r="OK45" s="1555" t="s">
        <v>66</v>
      </c>
      <c r="OL45" s="1556"/>
      <c r="OM45" s="1642" t="s">
        <v>1181</v>
      </c>
      <c r="ON45" s="1642"/>
      <c r="OO45" s="1642"/>
      <c r="OP45" s="1642"/>
      <c r="OQ45" s="1642"/>
      <c r="OR45" s="1642"/>
      <c r="OS45" s="1642"/>
      <c r="OT45" s="1642"/>
      <c r="OU45" s="1642"/>
      <c r="OV45" s="1642"/>
      <c r="OW45" s="1642"/>
      <c r="OX45" s="1642"/>
      <c r="OY45" s="1642"/>
      <c r="OZ45" s="1642"/>
      <c r="PA45" s="1642"/>
      <c r="PB45" s="1642"/>
      <c r="PC45" s="1642"/>
      <c r="PD45" s="1642"/>
      <c r="PE45" s="1642"/>
      <c r="PF45" s="1642"/>
      <c r="PG45" s="1642"/>
      <c r="PH45" s="1642"/>
      <c r="PI45" s="1642"/>
      <c r="PJ45" s="1642"/>
      <c r="PK45" s="1642"/>
      <c r="PL45" s="1642"/>
      <c r="PM45" s="1642"/>
      <c r="PN45" s="1642"/>
      <c r="PO45" s="1642"/>
      <c r="PP45" s="1642"/>
      <c r="PQ45" s="1642"/>
      <c r="PR45" s="1642"/>
      <c r="PS45" s="1642"/>
      <c r="PT45" s="1642"/>
      <c r="PU45" s="1642"/>
      <c r="PV45" s="1642"/>
      <c r="PW45" s="1642"/>
      <c r="PX45" s="1642"/>
      <c r="PY45" s="1642"/>
      <c r="PZ45" s="1642"/>
      <c r="QA45" s="1642"/>
      <c r="QB45" s="1642"/>
      <c r="QC45" s="1642"/>
      <c r="QD45" s="1642"/>
      <c r="QE45" s="1642"/>
      <c r="QF45" s="1642"/>
      <c r="QG45" s="1642"/>
      <c r="QH45" s="1642"/>
      <c r="QI45" s="1642"/>
      <c r="QJ45" s="1642"/>
      <c r="QK45" s="1642"/>
      <c r="QL45" s="1642"/>
      <c r="QM45" s="1642"/>
      <c r="QN45" s="1642"/>
      <c r="QO45" s="1642"/>
      <c r="QP45" s="1642"/>
      <c r="QQ45" s="1642"/>
      <c r="QR45" s="1642"/>
      <c r="QS45" s="1642"/>
      <c r="QT45" s="1642"/>
      <c r="QU45" s="545"/>
    </row>
    <row r="46" spans="12:463" ht="85.15" customHeight="1" thickTop="1" thickBot="1">
      <c r="L46" s="493"/>
      <c r="M46" s="1589" t="s">
        <v>1182</v>
      </c>
      <c r="N46" s="1589"/>
      <c r="O46" s="1589"/>
      <c r="P46" s="1589"/>
      <c r="Q46" s="1589"/>
      <c r="R46" s="1589"/>
      <c r="S46" s="1589"/>
      <c r="T46" s="1589"/>
      <c r="U46" s="1589"/>
      <c r="V46" s="1589"/>
      <c r="W46" s="1589"/>
      <c r="X46" s="1589"/>
      <c r="Y46" s="1589"/>
      <c r="Z46" s="1589"/>
      <c r="AA46" s="1589"/>
      <c r="AB46" s="1589"/>
      <c r="AC46" s="1589"/>
      <c r="AD46" s="1589"/>
      <c r="AE46" s="1589"/>
      <c r="AF46" s="1589"/>
      <c r="AG46" s="1589"/>
      <c r="AH46" s="1589"/>
      <c r="AI46" s="1589"/>
      <c r="AJ46" s="1589"/>
      <c r="AK46" s="1589"/>
      <c r="AL46" s="1589"/>
      <c r="AM46" s="1589"/>
      <c r="AN46" s="1589"/>
      <c r="AO46" s="1589"/>
      <c r="AP46" s="1589"/>
      <c r="AQ46" s="1589"/>
      <c r="AR46" s="1589"/>
      <c r="AS46" s="1589"/>
      <c r="AT46" s="1589"/>
      <c r="AU46" s="1589"/>
      <c r="AV46" s="1589"/>
      <c r="AW46" s="1589"/>
      <c r="AX46" s="1589"/>
      <c r="AY46" s="1589"/>
      <c r="AZ46" s="1589"/>
      <c r="BA46" s="1513" t="s">
        <v>1266</v>
      </c>
      <c r="BB46" s="1513"/>
      <c r="BC46" s="1513"/>
      <c r="BD46" s="1513"/>
      <c r="BE46" s="1513"/>
      <c r="BF46" s="1513"/>
      <c r="BG46" s="1639">
        <v>3</v>
      </c>
      <c r="BH46" s="1640"/>
      <c r="BI46" s="1640"/>
      <c r="BJ46" s="1640"/>
      <c r="BK46" s="1640"/>
      <c r="BL46" s="1640"/>
      <c r="BM46" s="1640"/>
      <c r="BN46" s="1640"/>
      <c r="BO46" s="1640"/>
      <c r="BP46" s="1640"/>
      <c r="BQ46" s="1640"/>
      <c r="BR46" s="1640"/>
      <c r="BS46" s="1640"/>
      <c r="BT46" s="1640"/>
      <c r="BU46" s="1640"/>
      <c r="BV46" s="1640"/>
      <c r="BW46" s="1640"/>
      <c r="BX46" s="1640"/>
      <c r="BY46" s="1640"/>
      <c r="BZ46" s="1640"/>
      <c r="CA46" s="1640"/>
      <c r="CB46" s="1640"/>
      <c r="CC46" s="1640"/>
      <c r="CD46" s="1640"/>
      <c r="CE46" s="1640"/>
      <c r="CF46" s="1640"/>
      <c r="CG46" s="1640"/>
      <c r="CH46" s="1641"/>
      <c r="CI46" s="1513" t="s">
        <v>1268</v>
      </c>
      <c r="CJ46" s="1513"/>
      <c r="CK46" s="1513"/>
      <c r="CL46" s="1513"/>
      <c r="CM46" s="1513"/>
      <c r="CN46" s="1513"/>
      <c r="CO46" s="1515">
        <v>30000</v>
      </c>
      <c r="CP46" s="1515"/>
      <c r="CQ46" s="1515"/>
      <c r="CR46" s="1515"/>
      <c r="CS46" s="1515"/>
      <c r="CT46" s="1515"/>
      <c r="CU46" s="1515"/>
      <c r="CV46" s="1515"/>
      <c r="CW46" s="1515"/>
      <c r="CX46" s="1515"/>
      <c r="CY46" s="1515"/>
      <c r="CZ46" s="1515"/>
      <c r="DA46" s="1515"/>
      <c r="DB46" s="1515"/>
      <c r="DC46" s="1515"/>
      <c r="DD46" s="1515"/>
      <c r="DE46" s="1515"/>
      <c r="DF46" s="1515"/>
      <c r="DG46" s="1515"/>
      <c r="DH46" s="1515"/>
      <c r="DI46" s="1515"/>
      <c r="DJ46" s="1515"/>
      <c r="DK46" s="1515"/>
      <c r="DL46" s="1515"/>
      <c r="DM46" s="1515"/>
      <c r="DN46" s="1515"/>
      <c r="DO46" s="1515"/>
      <c r="DP46" s="1515"/>
      <c r="DQ46" s="1513" t="s">
        <v>1270</v>
      </c>
      <c r="DR46" s="1513"/>
      <c r="DS46" s="1513"/>
      <c r="DT46" s="1513"/>
      <c r="DU46" s="1513"/>
      <c r="DV46" s="1513"/>
      <c r="DW46" s="1515">
        <v>3000</v>
      </c>
      <c r="DX46" s="1515"/>
      <c r="DY46" s="1515"/>
      <c r="DZ46" s="1515"/>
      <c r="EA46" s="1515"/>
      <c r="EB46" s="1515"/>
      <c r="EC46" s="1515"/>
      <c r="ED46" s="1515"/>
      <c r="EE46" s="1515"/>
      <c r="EF46" s="1515"/>
      <c r="EG46" s="1515"/>
      <c r="EH46" s="1515"/>
      <c r="EI46" s="1515"/>
      <c r="EJ46" s="1515"/>
      <c r="EK46" s="1515"/>
      <c r="EL46" s="1515"/>
      <c r="EM46" s="1515"/>
      <c r="EN46" s="1515"/>
      <c r="EO46" s="1515"/>
      <c r="EP46" s="1515"/>
      <c r="EQ46" s="1515"/>
      <c r="ER46" s="1515"/>
      <c r="ES46" s="1515"/>
      <c r="ET46" s="1515"/>
      <c r="EU46" s="1515"/>
      <c r="EV46" s="1515"/>
      <c r="EW46" s="1515"/>
      <c r="EX46" s="1515"/>
      <c r="EY46" s="1515"/>
      <c r="EZ46" s="1515"/>
      <c r="FA46" s="1513" t="s">
        <v>1271</v>
      </c>
      <c r="FB46" s="1513"/>
      <c r="FC46" s="1513"/>
      <c r="FD46" s="1513"/>
      <c r="FE46" s="1513"/>
      <c r="FF46" s="1513"/>
      <c r="FG46" s="1547" t="s">
        <v>1339</v>
      </c>
      <c r="FH46" s="1547"/>
      <c r="FI46" s="1547"/>
      <c r="FJ46" s="1547"/>
      <c r="FK46" s="1547"/>
      <c r="FL46" s="1547"/>
      <c r="FM46" s="1547"/>
      <c r="FN46" s="1547"/>
      <c r="FO46" s="1547"/>
      <c r="FP46" s="1547"/>
      <c r="FQ46" s="1547"/>
      <c r="FR46" s="1547"/>
      <c r="FS46" s="1547"/>
      <c r="FT46" s="1547"/>
      <c r="FU46" s="1547"/>
      <c r="FV46" s="1547"/>
      <c r="FW46" s="1547"/>
      <c r="FX46" s="1547"/>
      <c r="FY46" s="1547"/>
      <c r="FZ46" s="1547"/>
      <c r="GA46" s="1547"/>
      <c r="GB46" s="1547"/>
      <c r="GC46" s="1547"/>
      <c r="GD46" s="1547"/>
      <c r="GE46" s="1547"/>
      <c r="GF46" s="1547"/>
      <c r="GG46" s="1547"/>
      <c r="GH46" s="1547"/>
      <c r="GI46" s="1547"/>
      <c r="GJ46" s="1547"/>
      <c r="GK46" s="1547"/>
      <c r="GL46" s="1547"/>
      <c r="GM46" s="1547"/>
      <c r="GN46" s="1547"/>
      <c r="GO46" s="1547"/>
      <c r="GP46" s="1547"/>
      <c r="GQ46" s="1547"/>
      <c r="GR46" s="1547"/>
      <c r="GS46" s="1547"/>
      <c r="GT46" s="1547"/>
      <c r="GU46" s="1547"/>
      <c r="GV46" s="1547"/>
      <c r="GW46" s="1547"/>
      <c r="GX46" s="1547"/>
      <c r="GY46" s="1547"/>
      <c r="GZ46" s="1547"/>
      <c r="HA46" s="1547"/>
      <c r="HB46" s="1547"/>
      <c r="HC46" s="1547"/>
      <c r="HD46" s="1547"/>
      <c r="HE46" s="1547"/>
      <c r="HF46" s="1547"/>
      <c r="HG46" s="1547"/>
      <c r="HH46" s="1547"/>
      <c r="HL46" s="1"/>
      <c r="IX46" s="495"/>
      <c r="IY46" s="1589" t="s">
        <v>1182</v>
      </c>
      <c r="IZ46" s="1589"/>
      <c r="JA46" s="1589"/>
      <c r="JB46" s="1589"/>
      <c r="JC46" s="1589"/>
      <c r="JD46" s="1589"/>
      <c r="JE46" s="1589"/>
      <c r="JF46" s="1589"/>
      <c r="JG46" s="1589"/>
      <c r="JH46" s="1589"/>
      <c r="JI46" s="1589"/>
      <c r="JJ46" s="1589"/>
      <c r="JK46" s="1589"/>
      <c r="JL46" s="1589"/>
      <c r="JM46" s="1589"/>
      <c r="JN46" s="1589"/>
      <c r="JO46" s="1589"/>
      <c r="JP46" s="1589"/>
      <c r="JQ46" s="1589"/>
      <c r="JR46" s="1589"/>
      <c r="JS46" s="1589"/>
      <c r="JT46" s="1589"/>
      <c r="JU46" s="1589"/>
      <c r="JV46" s="1589"/>
      <c r="JW46" s="1589"/>
      <c r="JX46" s="1589"/>
      <c r="JY46" s="1589"/>
      <c r="JZ46" s="1589"/>
      <c r="KA46" s="1589"/>
      <c r="KB46" s="1589"/>
      <c r="KC46" s="1589"/>
      <c r="KD46" s="1589"/>
      <c r="KE46" s="1589"/>
      <c r="KF46" s="1589"/>
      <c r="KG46" s="1589"/>
      <c r="KH46" s="1589"/>
      <c r="KI46" s="1589"/>
      <c r="KJ46" s="1589"/>
      <c r="KK46" s="1589"/>
      <c r="KL46" s="1589"/>
      <c r="KM46" s="1513" t="s">
        <v>869</v>
      </c>
      <c r="KN46" s="1513"/>
      <c r="KO46" s="1513"/>
      <c r="KP46" s="1513"/>
      <c r="KQ46" s="1513"/>
      <c r="KR46" s="1513"/>
      <c r="KS46" s="1731">
        <f>BG46</f>
        <v>3</v>
      </c>
      <c r="KT46" s="1702"/>
      <c r="KU46" s="1702"/>
      <c r="KV46" s="1702"/>
      <c r="KW46" s="1702"/>
      <c r="KX46" s="1702"/>
      <c r="KY46" s="1702"/>
      <c r="KZ46" s="1702"/>
      <c r="LA46" s="1702"/>
      <c r="LB46" s="1702"/>
      <c r="LC46" s="1702"/>
      <c r="LD46" s="1702"/>
      <c r="LE46" s="1702"/>
      <c r="LF46" s="1702"/>
      <c r="LG46" s="1702"/>
      <c r="LH46" s="1702"/>
      <c r="LI46" s="1702"/>
      <c r="LJ46" s="1702"/>
      <c r="LK46" s="1702"/>
      <c r="LL46" s="1702"/>
      <c r="LM46" s="1702"/>
      <c r="LN46" s="1702"/>
      <c r="LO46" s="1702"/>
      <c r="LP46" s="1702"/>
      <c r="LQ46" s="1702"/>
      <c r="LR46" s="1702"/>
      <c r="LS46" s="1702"/>
      <c r="LT46" s="1732"/>
      <c r="LU46" s="1513" t="s">
        <v>1268</v>
      </c>
      <c r="LV46" s="1513"/>
      <c r="LW46" s="1513"/>
      <c r="LX46" s="1513"/>
      <c r="LY46" s="1513"/>
      <c r="LZ46" s="1513"/>
      <c r="MA46" s="1713">
        <f>CO46</f>
        <v>30000</v>
      </c>
      <c r="MB46" s="1713"/>
      <c r="MC46" s="1713"/>
      <c r="MD46" s="1713"/>
      <c r="ME46" s="1713"/>
      <c r="MF46" s="1713"/>
      <c r="MG46" s="1713"/>
      <c r="MH46" s="1713"/>
      <c r="MI46" s="1713"/>
      <c r="MJ46" s="1713"/>
      <c r="MK46" s="1713"/>
      <c r="ML46" s="1713"/>
      <c r="MM46" s="1713"/>
      <c r="MN46" s="1713"/>
      <c r="MO46" s="1713"/>
      <c r="MP46" s="1713"/>
      <c r="MQ46" s="1713"/>
      <c r="MR46" s="1713"/>
      <c r="MS46" s="1713"/>
      <c r="MT46" s="1713"/>
      <c r="MU46" s="1713"/>
      <c r="MV46" s="1713"/>
      <c r="MW46" s="1713"/>
      <c r="MX46" s="1713"/>
      <c r="MY46" s="1713"/>
      <c r="MZ46" s="1713"/>
      <c r="NA46" s="1713"/>
      <c r="NB46" s="1713"/>
      <c r="NC46" s="1513" t="s">
        <v>1270</v>
      </c>
      <c r="ND46" s="1513"/>
      <c r="NE46" s="1513"/>
      <c r="NF46" s="1513"/>
      <c r="NG46" s="1513"/>
      <c r="NH46" s="1513"/>
      <c r="NI46" s="1713">
        <f>DW46</f>
        <v>3000</v>
      </c>
      <c r="NJ46" s="1713"/>
      <c r="NK46" s="1713"/>
      <c r="NL46" s="1713"/>
      <c r="NM46" s="1713"/>
      <c r="NN46" s="1713"/>
      <c r="NO46" s="1713"/>
      <c r="NP46" s="1713"/>
      <c r="NQ46" s="1713"/>
      <c r="NR46" s="1713"/>
      <c r="NS46" s="1713"/>
      <c r="NT46" s="1713"/>
      <c r="NU46" s="1713"/>
      <c r="NV46" s="1713"/>
      <c r="NW46" s="1713"/>
      <c r="NX46" s="1713"/>
      <c r="NY46" s="1713"/>
      <c r="NZ46" s="1713"/>
      <c r="OA46" s="1713"/>
      <c r="OB46" s="1713"/>
      <c r="OC46" s="1713"/>
      <c r="OD46" s="1713"/>
      <c r="OE46" s="1713"/>
      <c r="OF46" s="1713"/>
      <c r="OG46" s="1713"/>
      <c r="OH46" s="1713"/>
      <c r="OI46" s="1713"/>
      <c r="OJ46" s="1713"/>
      <c r="OK46" s="1713"/>
      <c r="OL46" s="1713"/>
      <c r="OM46" s="1513" t="s">
        <v>793</v>
      </c>
      <c r="ON46" s="1513"/>
      <c r="OO46" s="1513"/>
      <c r="OP46" s="1513"/>
      <c r="OQ46" s="1513"/>
      <c r="OR46" s="1513"/>
      <c r="OS46" s="1715" t="str">
        <f>FG46</f>
        <v>wwwwwwwwwwwwwwwwwwwwwwwwwwwwwwwwwwwwwwwwwwwwwwwwwwwwwwwwwwwwwwwwwwwwwwwwwwwwwwwwwwwwwwwwwwwwwwwwwwwwwwwwwwwwwwwwwwwwwwwwwwwwwwwwwwwwwwwwwwwwwwww</v>
      </c>
      <c r="OT46" s="1715"/>
      <c r="OU46" s="1715"/>
      <c r="OV46" s="1715"/>
      <c r="OW46" s="1715"/>
      <c r="OX46" s="1715"/>
      <c r="OY46" s="1715"/>
      <c r="OZ46" s="1715"/>
      <c r="PA46" s="1715"/>
      <c r="PB46" s="1715"/>
      <c r="PC46" s="1715"/>
      <c r="PD46" s="1715"/>
      <c r="PE46" s="1715"/>
      <c r="PF46" s="1715"/>
      <c r="PG46" s="1715"/>
      <c r="PH46" s="1715"/>
      <c r="PI46" s="1715"/>
      <c r="PJ46" s="1715"/>
      <c r="PK46" s="1715"/>
      <c r="PL46" s="1715"/>
      <c r="PM46" s="1715"/>
      <c r="PN46" s="1715"/>
      <c r="PO46" s="1715"/>
      <c r="PP46" s="1715"/>
      <c r="PQ46" s="1715"/>
      <c r="PR46" s="1715"/>
      <c r="PS46" s="1715"/>
      <c r="PT46" s="1715"/>
      <c r="PU46" s="1715"/>
      <c r="PV46" s="1715"/>
      <c r="PW46" s="1715"/>
      <c r="PX46" s="1715"/>
      <c r="PY46" s="1715"/>
      <c r="PZ46" s="1715"/>
      <c r="QA46" s="1715"/>
      <c r="QB46" s="1715"/>
      <c r="QC46" s="1715"/>
      <c r="QD46" s="1715"/>
      <c r="QE46" s="1715"/>
      <c r="QF46" s="1715"/>
      <c r="QG46" s="1715"/>
      <c r="QH46" s="1715"/>
      <c r="QI46" s="1715"/>
      <c r="QJ46" s="1715"/>
      <c r="QK46" s="1715"/>
      <c r="QL46" s="1715"/>
      <c r="QM46" s="1715"/>
      <c r="QN46" s="1715"/>
      <c r="QO46" s="1715"/>
      <c r="QP46" s="1715"/>
      <c r="QQ46" s="1715"/>
      <c r="QR46" s="1715"/>
      <c r="QS46" s="1715"/>
      <c r="QT46" s="1715"/>
      <c r="QU46" s="545"/>
    </row>
    <row r="47" spans="12:463" ht="28.9" customHeight="1" thickTop="1" thickBot="1">
      <c r="L47" s="493"/>
      <c r="M47" s="1590" t="s">
        <v>1183</v>
      </c>
      <c r="N47" s="1590"/>
      <c r="O47" s="1590"/>
      <c r="P47" s="1590"/>
      <c r="Q47" s="1590"/>
      <c r="R47" s="1590"/>
      <c r="S47" s="1590"/>
      <c r="T47" s="1590"/>
      <c r="U47" s="1590"/>
      <c r="V47" s="1590"/>
      <c r="W47" s="1590"/>
      <c r="X47" s="1590"/>
      <c r="Y47" s="1590"/>
      <c r="Z47" s="1590"/>
      <c r="AA47" s="1590"/>
      <c r="AB47" s="1590"/>
      <c r="AC47" s="1590"/>
      <c r="AD47" s="1590"/>
      <c r="AE47" s="1590"/>
      <c r="AF47" s="1590"/>
      <c r="AG47" s="1590"/>
      <c r="AH47" s="1590"/>
      <c r="AI47" s="1590"/>
      <c r="AJ47" s="1590"/>
      <c r="AK47" s="1590"/>
      <c r="AL47" s="1590"/>
      <c r="AM47" s="1590"/>
      <c r="AN47" s="1590"/>
      <c r="AO47" s="1590"/>
      <c r="AP47" s="1590"/>
      <c r="AQ47" s="1590"/>
      <c r="AR47" s="1590"/>
      <c r="AS47" s="1590"/>
      <c r="AT47" s="1590"/>
      <c r="AU47" s="1590"/>
      <c r="AV47" s="1590"/>
      <c r="AW47" s="1590"/>
      <c r="AX47" s="1590"/>
      <c r="AY47" s="1590"/>
      <c r="AZ47" s="1590"/>
      <c r="BA47" s="1591" t="s">
        <v>1173</v>
      </c>
      <c r="BB47" s="1592"/>
      <c r="BC47" s="1592"/>
      <c r="BD47" s="1592"/>
      <c r="BE47" s="1592"/>
      <c r="BF47" s="1592"/>
      <c r="BG47" s="1592"/>
      <c r="BH47" s="1592"/>
      <c r="BI47" s="1592"/>
      <c r="BJ47" s="1592"/>
      <c r="BK47" s="1592"/>
      <c r="BL47" s="1592"/>
      <c r="BM47" s="1592"/>
      <c r="BN47" s="1592"/>
      <c r="BO47" s="1592"/>
      <c r="BP47" s="1592"/>
      <c r="BQ47" s="1592"/>
      <c r="BR47" s="1592"/>
      <c r="BS47" s="1592"/>
      <c r="BT47" s="1592"/>
      <c r="BU47" s="1592"/>
      <c r="BV47" s="1592"/>
      <c r="BW47" s="1592"/>
      <c r="BX47" s="1592"/>
      <c r="BY47" s="1592"/>
      <c r="BZ47" s="1592"/>
      <c r="CA47" s="1592"/>
      <c r="CB47" s="1592"/>
      <c r="CC47" s="1592"/>
      <c r="CD47" s="1592"/>
      <c r="CE47" s="1592"/>
      <c r="CF47" s="1592"/>
      <c r="CG47" s="1555" t="s">
        <v>1179</v>
      </c>
      <c r="CH47" s="1556"/>
      <c r="CI47" s="1591" t="s">
        <v>1184</v>
      </c>
      <c r="CJ47" s="1592"/>
      <c r="CK47" s="1592"/>
      <c r="CL47" s="1592"/>
      <c r="CM47" s="1592"/>
      <c r="CN47" s="1592"/>
      <c r="CO47" s="1592"/>
      <c r="CP47" s="1592"/>
      <c r="CQ47" s="1592"/>
      <c r="CR47" s="1592"/>
      <c r="CS47" s="1592"/>
      <c r="CT47" s="1592"/>
      <c r="CU47" s="1592"/>
      <c r="CV47" s="1592"/>
      <c r="CW47" s="1592"/>
      <c r="CX47" s="1592"/>
      <c r="CY47" s="1592"/>
      <c r="CZ47" s="1592"/>
      <c r="DA47" s="1592"/>
      <c r="DB47" s="1592"/>
      <c r="DC47" s="1592"/>
      <c r="DD47" s="1592"/>
      <c r="DE47" s="1592"/>
      <c r="DF47" s="1592"/>
      <c r="DG47" s="1592"/>
      <c r="DH47" s="1592"/>
      <c r="DI47" s="1592"/>
      <c r="DJ47" s="1592"/>
      <c r="DK47" s="1592"/>
      <c r="DL47" s="1592"/>
      <c r="DM47" s="1592"/>
      <c r="DN47" s="1592"/>
      <c r="DO47" s="1555" t="s">
        <v>1157</v>
      </c>
      <c r="DP47" s="1556"/>
      <c r="DQ47" s="1638"/>
      <c r="DR47" s="1638"/>
      <c r="DS47" s="1638"/>
      <c r="DT47" s="1638"/>
      <c r="DU47" s="1638"/>
      <c r="DV47" s="1638"/>
      <c r="DW47" s="1638"/>
      <c r="DX47" s="1638"/>
      <c r="DY47" s="1638"/>
      <c r="DZ47" s="1638"/>
      <c r="EA47" s="1638"/>
      <c r="EB47" s="1638"/>
      <c r="EC47" s="1638"/>
      <c r="ED47" s="1638"/>
      <c r="EE47" s="1638"/>
      <c r="EF47" s="1638"/>
      <c r="EG47" s="1638"/>
      <c r="EH47" s="1638"/>
      <c r="EI47" s="1638"/>
      <c r="EJ47" s="1638"/>
      <c r="EK47" s="1638"/>
      <c r="EL47" s="1638"/>
      <c r="EM47" s="1638"/>
      <c r="EN47" s="1638"/>
      <c r="EO47" s="1638"/>
      <c r="EP47" s="1638"/>
      <c r="EQ47" s="1638"/>
      <c r="ER47" s="1638"/>
      <c r="ES47" s="1638"/>
      <c r="ET47" s="1638"/>
      <c r="EU47" s="1638"/>
      <c r="EV47" s="1638"/>
      <c r="EW47" s="1638"/>
      <c r="EX47" s="1638"/>
      <c r="EY47" s="1638"/>
      <c r="EZ47" s="1638"/>
      <c r="FA47" s="1513"/>
      <c r="FB47" s="1513"/>
      <c r="FC47" s="1513"/>
      <c r="FD47" s="1513"/>
      <c r="FE47" s="1513"/>
      <c r="FF47" s="1513"/>
      <c r="FG47" s="1547"/>
      <c r="FH47" s="1547"/>
      <c r="FI47" s="1547"/>
      <c r="FJ47" s="1547"/>
      <c r="FK47" s="1547"/>
      <c r="FL47" s="1547"/>
      <c r="FM47" s="1547"/>
      <c r="FN47" s="1547"/>
      <c r="FO47" s="1547"/>
      <c r="FP47" s="1547"/>
      <c r="FQ47" s="1547"/>
      <c r="FR47" s="1547"/>
      <c r="FS47" s="1547"/>
      <c r="FT47" s="1547"/>
      <c r="FU47" s="1547"/>
      <c r="FV47" s="1547"/>
      <c r="FW47" s="1547"/>
      <c r="FX47" s="1547"/>
      <c r="FY47" s="1547"/>
      <c r="FZ47" s="1547"/>
      <c r="GA47" s="1547"/>
      <c r="GB47" s="1547"/>
      <c r="GC47" s="1547"/>
      <c r="GD47" s="1547"/>
      <c r="GE47" s="1547"/>
      <c r="GF47" s="1547"/>
      <c r="GG47" s="1547"/>
      <c r="GH47" s="1547"/>
      <c r="GI47" s="1547"/>
      <c r="GJ47" s="1547"/>
      <c r="GK47" s="1547"/>
      <c r="GL47" s="1547"/>
      <c r="GM47" s="1547"/>
      <c r="GN47" s="1547"/>
      <c r="GO47" s="1547"/>
      <c r="GP47" s="1547"/>
      <c r="GQ47" s="1547"/>
      <c r="GR47" s="1547"/>
      <c r="GS47" s="1547"/>
      <c r="GT47" s="1547"/>
      <c r="GU47" s="1547"/>
      <c r="GV47" s="1547"/>
      <c r="GW47" s="1547"/>
      <c r="GX47" s="1547"/>
      <c r="GY47" s="1547"/>
      <c r="GZ47" s="1547"/>
      <c r="HA47" s="1547"/>
      <c r="HB47" s="1547"/>
      <c r="HC47" s="1547"/>
      <c r="HD47" s="1547"/>
      <c r="HE47" s="1547"/>
      <c r="HF47" s="1547"/>
      <c r="HG47" s="1547"/>
      <c r="HH47" s="1547"/>
      <c r="IX47" s="495"/>
      <c r="IY47" s="1590" t="s">
        <v>1183</v>
      </c>
      <c r="IZ47" s="1590"/>
      <c r="JA47" s="1590"/>
      <c r="JB47" s="1590"/>
      <c r="JC47" s="1590"/>
      <c r="JD47" s="1590"/>
      <c r="JE47" s="1590"/>
      <c r="JF47" s="1590"/>
      <c r="JG47" s="1590"/>
      <c r="JH47" s="1590"/>
      <c r="JI47" s="1590"/>
      <c r="JJ47" s="1590"/>
      <c r="JK47" s="1590"/>
      <c r="JL47" s="1590"/>
      <c r="JM47" s="1590"/>
      <c r="JN47" s="1590"/>
      <c r="JO47" s="1590"/>
      <c r="JP47" s="1590"/>
      <c r="JQ47" s="1590"/>
      <c r="JR47" s="1590"/>
      <c r="JS47" s="1590"/>
      <c r="JT47" s="1590"/>
      <c r="JU47" s="1590"/>
      <c r="JV47" s="1590"/>
      <c r="JW47" s="1590"/>
      <c r="JX47" s="1590"/>
      <c r="JY47" s="1590"/>
      <c r="JZ47" s="1590"/>
      <c r="KA47" s="1590"/>
      <c r="KB47" s="1590"/>
      <c r="KC47" s="1590"/>
      <c r="KD47" s="1590"/>
      <c r="KE47" s="1590"/>
      <c r="KF47" s="1590"/>
      <c r="KG47" s="1590"/>
      <c r="KH47" s="1590"/>
      <c r="KI47" s="1590"/>
      <c r="KJ47" s="1590"/>
      <c r="KK47" s="1590"/>
      <c r="KL47" s="1590"/>
      <c r="KM47" s="1591" t="s">
        <v>1144</v>
      </c>
      <c r="KN47" s="1592"/>
      <c r="KO47" s="1592"/>
      <c r="KP47" s="1592"/>
      <c r="KQ47" s="1592"/>
      <c r="KR47" s="1592"/>
      <c r="KS47" s="1592"/>
      <c r="KT47" s="1592"/>
      <c r="KU47" s="1592"/>
      <c r="KV47" s="1592"/>
      <c r="KW47" s="1592"/>
      <c r="KX47" s="1592"/>
      <c r="KY47" s="1592"/>
      <c r="KZ47" s="1592"/>
      <c r="LA47" s="1592"/>
      <c r="LB47" s="1592"/>
      <c r="LC47" s="1592"/>
      <c r="LD47" s="1592"/>
      <c r="LE47" s="1592"/>
      <c r="LF47" s="1592"/>
      <c r="LG47" s="1592"/>
      <c r="LH47" s="1592"/>
      <c r="LI47" s="1592"/>
      <c r="LJ47" s="1592"/>
      <c r="LK47" s="1592"/>
      <c r="LL47" s="1592"/>
      <c r="LM47" s="1592"/>
      <c r="LN47" s="1592"/>
      <c r="LO47" s="1592"/>
      <c r="LP47" s="1592"/>
      <c r="LQ47" s="1592"/>
      <c r="LR47" s="1592"/>
      <c r="LS47" s="1555" t="s">
        <v>1179</v>
      </c>
      <c r="LT47" s="1556"/>
      <c r="LU47" s="1591" t="s">
        <v>1151</v>
      </c>
      <c r="LV47" s="1592"/>
      <c r="LW47" s="1592"/>
      <c r="LX47" s="1592"/>
      <c r="LY47" s="1592"/>
      <c r="LZ47" s="1592"/>
      <c r="MA47" s="1592"/>
      <c r="MB47" s="1592"/>
      <c r="MC47" s="1592"/>
      <c r="MD47" s="1592"/>
      <c r="ME47" s="1592"/>
      <c r="MF47" s="1592"/>
      <c r="MG47" s="1592"/>
      <c r="MH47" s="1592"/>
      <c r="MI47" s="1592"/>
      <c r="MJ47" s="1592"/>
      <c r="MK47" s="1592"/>
      <c r="ML47" s="1592"/>
      <c r="MM47" s="1592"/>
      <c r="MN47" s="1592"/>
      <c r="MO47" s="1592"/>
      <c r="MP47" s="1592"/>
      <c r="MQ47" s="1592"/>
      <c r="MR47" s="1592"/>
      <c r="MS47" s="1592"/>
      <c r="MT47" s="1592"/>
      <c r="MU47" s="1592"/>
      <c r="MV47" s="1592"/>
      <c r="MW47" s="1592"/>
      <c r="MX47" s="1592"/>
      <c r="MY47" s="1592"/>
      <c r="MZ47" s="1592"/>
      <c r="NA47" s="1555" t="s">
        <v>66</v>
      </c>
      <c r="NB47" s="1556"/>
      <c r="NC47" s="1638"/>
      <c r="ND47" s="1638"/>
      <c r="NE47" s="1638"/>
      <c r="NF47" s="1638"/>
      <c r="NG47" s="1638"/>
      <c r="NH47" s="1638"/>
      <c r="NI47" s="1638"/>
      <c r="NJ47" s="1638"/>
      <c r="NK47" s="1638"/>
      <c r="NL47" s="1638"/>
      <c r="NM47" s="1638"/>
      <c r="NN47" s="1638"/>
      <c r="NO47" s="1638"/>
      <c r="NP47" s="1638"/>
      <c r="NQ47" s="1638"/>
      <c r="NR47" s="1638"/>
      <c r="NS47" s="1638"/>
      <c r="NT47" s="1638"/>
      <c r="NU47" s="1638"/>
      <c r="NV47" s="1638"/>
      <c r="NW47" s="1638"/>
      <c r="NX47" s="1638"/>
      <c r="NY47" s="1638"/>
      <c r="NZ47" s="1638"/>
      <c r="OA47" s="1638"/>
      <c r="OB47" s="1638"/>
      <c r="OC47" s="1638"/>
      <c r="OD47" s="1638"/>
      <c r="OE47" s="1638"/>
      <c r="OF47" s="1638"/>
      <c r="OG47" s="1638"/>
      <c r="OH47" s="1638"/>
      <c r="OI47" s="1638"/>
      <c r="OJ47" s="1638"/>
      <c r="OK47" s="1638"/>
      <c r="OL47" s="1638"/>
      <c r="OM47" s="1513"/>
      <c r="ON47" s="1513"/>
      <c r="OO47" s="1513"/>
      <c r="OP47" s="1513"/>
      <c r="OQ47" s="1513"/>
      <c r="OR47" s="1513"/>
      <c r="OS47" s="1715"/>
      <c r="OT47" s="1715"/>
      <c r="OU47" s="1715"/>
      <c r="OV47" s="1715"/>
      <c r="OW47" s="1715"/>
      <c r="OX47" s="1715"/>
      <c r="OY47" s="1715"/>
      <c r="OZ47" s="1715"/>
      <c r="PA47" s="1715"/>
      <c r="PB47" s="1715"/>
      <c r="PC47" s="1715"/>
      <c r="PD47" s="1715"/>
      <c r="PE47" s="1715"/>
      <c r="PF47" s="1715"/>
      <c r="PG47" s="1715"/>
      <c r="PH47" s="1715"/>
      <c r="PI47" s="1715"/>
      <c r="PJ47" s="1715"/>
      <c r="PK47" s="1715"/>
      <c r="PL47" s="1715"/>
      <c r="PM47" s="1715"/>
      <c r="PN47" s="1715"/>
      <c r="PO47" s="1715"/>
      <c r="PP47" s="1715"/>
      <c r="PQ47" s="1715"/>
      <c r="PR47" s="1715"/>
      <c r="PS47" s="1715"/>
      <c r="PT47" s="1715"/>
      <c r="PU47" s="1715"/>
      <c r="PV47" s="1715"/>
      <c r="PW47" s="1715"/>
      <c r="PX47" s="1715"/>
      <c r="PY47" s="1715"/>
      <c r="PZ47" s="1715"/>
      <c r="QA47" s="1715"/>
      <c r="QB47" s="1715"/>
      <c r="QC47" s="1715"/>
      <c r="QD47" s="1715"/>
      <c r="QE47" s="1715"/>
      <c r="QF47" s="1715"/>
      <c r="QG47" s="1715"/>
      <c r="QH47" s="1715"/>
      <c r="QI47" s="1715"/>
      <c r="QJ47" s="1715"/>
      <c r="QK47" s="1715"/>
      <c r="QL47" s="1715"/>
      <c r="QM47" s="1715"/>
      <c r="QN47" s="1715"/>
      <c r="QO47" s="1715"/>
      <c r="QP47" s="1715"/>
      <c r="QQ47" s="1715"/>
      <c r="QR47" s="1715"/>
      <c r="QS47" s="1715"/>
      <c r="QT47" s="1715"/>
      <c r="QU47" s="545"/>
    </row>
    <row r="48" spans="12:463" ht="87.75" customHeight="1" thickTop="1" thickBot="1">
      <c r="L48" s="493"/>
      <c r="M48" s="1590"/>
      <c r="N48" s="1590"/>
      <c r="O48" s="1590"/>
      <c r="P48" s="1590"/>
      <c r="Q48" s="1590"/>
      <c r="R48" s="1590"/>
      <c r="S48" s="1590"/>
      <c r="T48" s="1590"/>
      <c r="U48" s="1590"/>
      <c r="V48" s="1590"/>
      <c r="W48" s="1590"/>
      <c r="X48" s="1590"/>
      <c r="Y48" s="1590"/>
      <c r="Z48" s="1590"/>
      <c r="AA48" s="1590"/>
      <c r="AB48" s="1590"/>
      <c r="AC48" s="1590"/>
      <c r="AD48" s="1590"/>
      <c r="AE48" s="1590"/>
      <c r="AF48" s="1590"/>
      <c r="AG48" s="1590"/>
      <c r="AH48" s="1590"/>
      <c r="AI48" s="1590"/>
      <c r="AJ48" s="1590"/>
      <c r="AK48" s="1590"/>
      <c r="AL48" s="1590"/>
      <c r="AM48" s="1590"/>
      <c r="AN48" s="1590"/>
      <c r="AO48" s="1590"/>
      <c r="AP48" s="1590"/>
      <c r="AQ48" s="1590"/>
      <c r="AR48" s="1590"/>
      <c r="AS48" s="1590"/>
      <c r="AT48" s="1590"/>
      <c r="AU48" s="1590"/>
      <c r="AV48" s="1590"/>
      <c r="AW48" s="1590"/>
      <c r="AX48" s="1590"/>
      <c r="AY48" s="1590"/>
      <c r="AZ48" s="1590"/>
      <c r="BA48" s="1513" t="s">
        <v>1267</v>
      </c>
      <c r="BB48" s="1513"/>
      <c r="BC48" s="1513"/>
      <c r="BD48" s="1513"/>
      <c r="BE48" s="1513"/>
      <c r="BF48" s="1513"/>
      <c r="BG48" s="1639">
        <v>1</v>
      </c>
      <c r="BH48" s="1640"/>
      <c r="BI48" s="1640"/>
      <c r="BJ48" s="1640"/>
      <c r="BK48" s="1640"/>
      <c r="BL48" s="1640"/>
      <c r="BM48" s="1640"/>
      <c r="BN48" s="1640"/>
      <c r="BO48" s="1640"/>
      <c r="BP48" s="1640"/>
      <c r="BQ48" s="1640"/>
      <c r="BR48" s="1640"/>
      <c r="BS48" s="1640"/>
      <c r="BT48" s="1640"/>
      <c r="BU48" s="1640"/>
      <c r="BV48" s="1640"/>
      <c r="BW48" s="1640"/>
      <c r="BX48" s="1640"/>
      <c r="BY48" s="1640"/>
      <c r="BZ48" s="1640"/>
      <c r="CA48" s="1640"/>
      <c r="CB48" s="1640"/>
      <c r="CC48" s="1640"/>
      <c r="CD48" s="1640"/>
      <c r="CE48" s="1640"/>
      <c r="CF48" s="1640"/>
      <c r="CG48" s="1640"/>
      <c r="CH48" s="1641"/>
      <c r="CI48" s="1513" t="s">
        <v>1269</v>
      </c>
      <c r="CJ48" s="1513"/>
      <c r="CK48" s="1513"/>
      <c r="CL48" s="1513"/>
      <c r="CM48" s="1513"/>
      <c r="CN48" s="1513"/>
      <c r="CO48" s="1515">
        <v>20000</v>
      </c>
      <c r="CP48" s="1515"/>
      <c r="CQ48" s="1515"/>
      <c r="CR48" s="1515"/>
      <c r="CS48" s="1515"/>
      <c r="CT48" s="1515"/>
      <c r="CU48" s="1515"/>
      <c r="CV48" s="1515"/>
      <c r="CW48" s="1515"/>
      <c r="CX48" s="1515"/>
      <c r="CY48" s="1515"/>
      <c r="CZ48" s="1515"/>
      <c r="DA48" s="1515"/>
      <c r="DB48" s="1515"/>
      <c r="DC48" s="1515"/>
      <c r="DD48" s="1515"/>
      <c r="DE48" s="1515"/>
      <c r="DF48" s="1515"/>
      <c r="DG48" s="1515"/>
      <c r="DH48" s="1515"/>
      <c r="DI48" s="1515"/>
      <c r="DJ48" s="1515"/>
      <c r="DK48" s="1515"/>
      <c r="DL48" s="1515"/>
      <c r="DM48" s="1515"/>
      <c r="DN48" s="1515"/>
      <c r="DO48" s="1515"/>
      <c r="DP48" s="1515"/>
      <c r="DQ48" s="1638"/>
      <c r="DR48" s="1638"/>
      <c r="DS48" s="1638"/>
      <c r="DT48" s="1638"/>
      <c r="DU48" s="1638"/>
      <c r="DV48" s="1638"/>
      <c r="DW48" s="1638"/>
      <c r="DX48" s="1638"/>
      <c r="DY48" s="1638"/>
      <c r="DZ48" s="1638"/>
      <c r="EA48" s="1638"/>
      <c r="EB48" s="1638"/>
      <c r="EC48" s="1638"/>
      <c r="ED48" s="1638"/>
      <c r="EE48" s="1638"/>
      <c r="EF48" s="1638"/>
      <c r="EG48" s="1638"/>
      <c r="EH48" s="1638"/>
      <c r="EI48" s="1638"/>
      <c r="EJ48" s="1638"/>
      <c r="EK48" s="1638"/>
      <c r="EL48" s="1638"/>
      <c r="EM48" s="1638"/>
      <c r="EN48" s="1638"/>
      <c r="EO48" s="1638"/>
      <c r="EP48" s="1638"/>
      <c r="EQ48" s="1638"/>
      <c r="ER48" s="1638"/>
      <c r="ES48" s="1638"/>
      <c r="ET48" s="1638"/>
      <c r="EU48" s="1638"/>
      <c r="EV48" s="1638"/>
      <c r="EW48" s="1638"/>
      <c r="EX48" s="1638"/>
      <c r="EY48" s="1638"/>
      <c r="EZ48" s="1638"/>
      <c r="FA48" s="1513"/>
      <c r="FB48" s="1513"/>
      <c r="FC48" s="1513"/>
      <c r="FD48" s="1513"/>
      <c r="FE48" s="1513"/>
      <c r="FF48" s="1513"/>
      <c r="FG48" s="1547"/>
      <c r="FH48" s="1547"/>
      <c r="FI48" s="1547"/>
      <c r="FJ48" s="1547"/>
      <c r="FK48" s="1547"/>
      <c r="FL48" s="1547"/>
      <c r="FM48" s="1547"/>
      <c r="FN48" s="1547"/>
      <c r="FO48" s="1547"/>
      <c r="FP48" s="1547"/>
      <c r="FQ48" s="1547"/>
      <c r="FR48" s="1547"/>
      <c r="FS48" s="1547"/>
      <c r="FT48" s="1547"/>
      <c r="FU48" s="1547"/>
      <c r="FV48" s="1547"/>
      <c r="FW48" s="1547"/>
      <c r="FX48" s="1547"/>
      <c r="FY48" s="1547"/>
      <c r="FZ48" s="1547"/>
      <c r="GA48" s="1547"/>
      <c r="GB48" s="1547"/>
      <c r="GC48" s="1547"/>
      <c r="GD48" s="1547"/>
      <c r="GE48" s="1547"/>
      <c r="GF48" s="1547"/>
      <c r="GG48" s="1547"/>
      <c r="GH48" s="1547"/>
      <c r="GI48" s="1547"/>
      <c r="GJ48" s="1547"/>
      <c r="GK48" s="1547"/>
      <c r="GL48" s="1547"/>
      <c r="GM48" s="1547"/>
      <c r="GN48" s="1547"/>
      <c r="GO48" s="1547"/>
      <c r="GP48" s="1547"/>
      <c r="GQ48" s="1547"/>
      <c r="GR48" s="1547"/>
      <c r="GS48" s="1547"/>
      <c r="GT48" s="1547"/>
      <c r="GU48" s="1547"/>
      <c r="GV48" s="1547"/>
      <c r="GW48" s="1547"/>
      <c r="GX48" s="1547"/>
      <c r="GY48" s="1547"/>
      <c r="GZ48" s="1547"/>
      <c r="HA48" s="1547"/>
      <c r="HB48" s="1547"/>
      <c r="HC48" s="1547"/>
      <c r="HD48" s="1547"/>
      <c r="HE48" s="1547"/>
      <c r="HF48" s="1547"/>
      <c r="HG48" s="1547"/>
      <c r="HH48" s="1547"/>
      <c r="IX48" s="495"/>
      <c r="IY48" s="1590"/>
      <c r="IZ48" s="1590"/>
      <c r="JA48" s="1590"/>
      <c r="JB48" s="1590"/>
      <c r="JC48" s="1590"/>
      <c r="JD48" s="1590"/>
      <c r="JE48" s="1590"/>
      <c r="JF48" s="1590"/>
      <c r="JG48" s="1590"/>
      <c r="JH48" s="1590"/>
      <c r="JI48" s="1590"/>
      <c r="JJ48" s="1590"/>
      <c r="JK48" s="1590"/>
      <c r="JL48" s="1590"/>
      <c r="JM48" s="1590"/>
      <c r="JN48" s="1590"/>
      <c r="JO48" s="1590"/>
      <c r="JP48" s="1590"/>
      <c r="JQ48" s="1590"/>
      <c r="JR48" s="1590"/>
      <c r="JS48" s="1590"/>
      <c r="JT48" s="1590"/>
      <c r="JU48" s="1590"/>
      <c r="JV48" s="1590"/>
      <c r="JW48" s="1590"/>
      <c r="JX48" s="1590"/>
      <c r="JY48" s="1590"/>
      <c r="JZ48" s="1590"/>
      <c r="KA48" s="1590"/>
      <c r="KB48" s="1590"/>
      <c r="KC48" s="1590"/>
      <c r="KD48" s="1590"/>
      <c r="KE48" s="1590"/>
      <c r="KF48" s="1590"/>
      <c r="KG48" s="1590"/>
      <c r="KH48" s="1590"/>
      <c r="KI48" s="1590"/>
      <c r="KJ48" s="1590"/>
      <c r="KK48" s="1590"/>
      <c r="KL48" s="1590"/>
      <c r="KM48" s="1513" t="s">
        <v>1267</v>
      </c>
      <c r="KN48" s="1513"/>
      <c r="KO48" s="1513"/>
      <c r="KP48" s="1513"/>
      <c r="KQ48" s="1513"/>
      <c r="KR48" s="1513"/>
      <c r="KS48" s="1731">
        <f>BG48</f>
        <v>1</v>
      </c>
      <c r="KT48" s="1702"/>
      <c r="KU48" s="1702"/>
      <c r="KV48" s="1702"/>
      <c r="KW48" s="1702"/>
      <c r="KX48" s="1702"/>
      <c r="KY48" s="1702"/>
      <c r="KZ48" s="1702"/>
      <c r="LA48" s="1702"/>
      <c r="LB48" s="1702"/>
      <c r="LC48" s="1702"/>
      <c r="LD48" s="1702"/>
      <c r="LE48" s="1702"/>
      <c r="LF48" s="1702"/>
      <c r="LG48" s="1702"/>
      <c r="LH48" s="1702"/>
      <c r="LI48" s="1702"/>
      <c r="LJ48" s="1702"/>
      <c r="LK48" s="1702"/>
      <c r="LL48" s="1702"/>
      <c r="LM48" s="1702"/>
      <c r="LN48" s="1702"/>
      <c r="LO48" s="1702"/>
      <c r="LP48" s="1702"/>
      <c r="LQ48" s="1702"/>
      <c r="LR48" s="1702"/>
      <c r="LS48" s="1702"/>
      <c r="LT48" s="1732"/>
      <c r="LU48" s="1513" t="s">
        <v>890</v>
      </c>
      <c r="LV48" s="1513"/>
      <c r="LW48" s="1513"/>
      <c r="LX48" s="1513"/>
      <c r="LY48" s="1513"/>
      <c r="LZ48" s="1513"/>
      <c r="MA48" s="1713">
        <f>CO48</f>
        <v>20000</v>
      </c>
      <c r="MB48" s="1713"/>
      <c r="MC48" s="1713"/>
      <c r="MD48" s="1713"/>
      <c r="ME48" s="1713"/>
      <c r="MF48" s="1713"/>
      <c r="MG48" s="1713"/>
      <c r="MH48" s="1713"/>
      <c r="MI48" s="1713"/>
      <c r="MJ48" s="1713"/>
      <c r="MK48" s="1713"/>
      <c r="ML48" s="1713"/>
      <c r="MM48" s="1713"/>
      <c r="MN48" s="1713"/>
      <c r="MO48" s="1713"/>
      <c r="MP48" s="1713"/>
      <c r="MQ48" s="1713"/>
      <c r="MR48" s="1713"/>
      <c r="MS48" s="1713"/>
      <c r="MT48" s="1713"/>
      <c r="MU48" s="1713"/>
      <c r="MV48" s="1713"/>
      <c r="MW48" s="1713"/>
      <c r="MX48" s="1713"/>
      <c r="MY48" s="1713"/>
      <c r="MZ48" s="1713"/>
      <c r="NA48" s="1713"/>
      <c r="NB48" s="1713"/>
      <c r="NC48" s="1638"/>
      <c r="ND48" s="1638"/>
      <c r="NE48" s="1638"/>
      <c r="NF48" s="1638"/>
      <c r="NG48" s="1638"/>
      <c r="NH48" s="1638"/>
      <c r="NI48" s="1638"/>
      <c r="NJ48" s="1638"/>
      <c r="NK48" s="1638"/>
      <c r="NL48" s="1638"/>
      <c r="NM48" s="1638"/>
      <c r="NN48" s="1638"/>
      <c r="NO48" s="1638"/>
      <c r="NP48" s="1638"/>
      <c r="NQ48" s="1638"/>
      <c r="NR48" s="1638"/>
      <c r="NS48" s="1638"/>
      <c r="NT48" s="1638"/>
      <c r="NU48" s="1638"/>
      <c r="NV48" s="1638"/>
      <c r="NW48" s="1638"/>
      <c r="NX48" s="1638"/>
      <c r="NY48" s="1638"/>
      <c r="NZ48" s="1638"/>
      <c r="OA48" s="1638"/>
      <c r="OB48" s="1638"/>
      <c r="OC48" s="1638"/>
      <c r="OD48" s="1638"/>
      <c r="OE48" s="1638"/>
      <c r="OF48" s="1638"/>
      <c r="OG48" s="1638"/>
      <c r="OH48" s="1638"/>
      <c r="OI48" s="1638"/>
      <c r="OJ48" s="1638"/>
      <c r="OK48" s="1638"/>
      <c r="OL48" s="1638"/>
      <c r="OM48" s="1513"/>
      <c r="ON48" s="1513"/>
      <c r="OO48" s="1513"/>
      <c r="OP48" s="1513"/>
      <c r="OQ48" s="1513"/>
      <c r="OR48" s="1513"/>
      <c r="OS48" s="1715"/>
      <c r="OT48" s="1715"/>
      <c r="OU48" s="1715"/>
      <c r="OV48" s="1715"/>
      <c r="OW48" s="1715"/>
      <c r="OX48" s="1715"/>
      <c r="OY48" s="1715"/>
      <c r="OZ48" s="1715"/>
      <c r="PA48" s="1715"/>
      <c r="PB48" s="1715"/>
      <c r="PC48" s="1715"/>
      <c r="PD48" s="1715"/>
      <c r="PE48" s="1715"/>
      <c r="PF48" s="1715"/>
      <c r="PG48" s="1715"/>
      <c r="PH48" s="1715"/>
      <c r="PI48" s="1715"/>
      <c r="PJ48" s="1715"/>
      <c r="PK48" s="1715"/>
      <c r="PL48" s="1715"/>
      <c r="PM48" s="1715"/>
      <c r="PN48" s="1715"/>
      <c r="PO48" s="1715"/>
      <c r="PP48" s="1715"/>
      <c r="PQ48" s="1715"/>
      <c r="PR48" s="1715"/>
      <c r="PS48" s="1715"/>
      <c r="PT48" s="1715"/>
      <c r="PU48" s="1715"/>
      <c r="PV48" s="1715"/>
      <c r="PW48" s="1715"/>
      <c r="PX48" s="1715"/>
      <c r="PY48" s="1715"/>
      <c r="PZ48" s="1715"/>
      <c r="QA48" s="1715"/>
      <c r="QB48" s="1715"/>
      <c r="QC48" s="1715"/>
      <c r="QD48" s="1715"/>
      <c r="QE48" s="1715"/>
      <c r="QF48" s="1715"/>
      <c r="QG48" s="1715"/>
      <c r="QH48" s="1715"/>
      <c r="QI48" s="1715"/>
      <c r="QJ48" s="1715"/>
      <c r="QK48" s="1715"/>
      <c r="QL48" s="1715"/>
      <c r="QM48" s="1715"/>
      <c r="QN48" s="1715"/>
      <c r="QO48" s="1715"/>
      <c r="QP48" s="1715"/>
      <c r="QQ48" s="1715"/>
      <c r="QR48" s="1715"/>
      <c r="QS48" s="1715"/>
      <c r="QT48" s="1715"/>
      <c r="QU48" s="545"/>
    </row>
    <row r="49" spans="12:463" ht="47.65" customHeight="1" thickTop="1" thickBot="1">
      <c r="L49" s="493"/>
      <c r="M49" s="1588" t="s">
        <v>1274</v>
      </c>
      <c r="N49" s="1588"/>
      <c r="O49" s="1588"/>
      <c r="P49" s="1588"/>
      <c r="Q49" s="1588"/>
      <c r="R49" s="1588"/>
      <c r="S49" s="1588"/>
      <c r="T49" s="1588"/>
      <c r="U49" s="1588"/>
      <c r="V49" s="1588"/>
      <c r="W49" s="1588"/>
      <c r="X49" s="1588"/>
      <c r="Y49" s="1588"/>
      <c r="Z49" s="1588"/>
      <c r="AA49" s="1588"/>
      <c r="AB49" s="1588"/>
      <c r="AC49" s="1588"/>
      <c r="AD49" s="1588"/>
      <c r="AE49" s="1588"/>
      <c r="AF49" s="1588"/>
      <c r="AG49" s="1588"/>
      <c r="AH49" s="1588"/>
      <c r="AI49" s="1588"/>
      <c r="AJ49" s="1588"/>
      <c r="AK49" s="1588"/>
      <c r="AL49" s="1588"/>
      <c r="AM49" s="1588"/>
      <c r="AN49" s="1588"/>
      <c r="AO49" s="1588"/>
      <c r="AP49" s="1588"/>
      <c r="AQ49" s="1588"/>
      <c r="AR49" s="1588"/>
      <c r="AS49" s="1588"/>
      <c r="AT49" s="1588"/>
      <c r="AU49" s="1588"/>
      <c r="AV49" s="1588"/>
      <c r="AW49" s="1588"/>
      <c r="AX49" s="1588"/>
      <c r="AY49" s="1588"/>
      <c r="AZ49" s="1588"/>
      <c r="BA49" s="1588"/>
      <c r="BB49" s="1588"/>
      <c r="BC49" s="1588"/>
      <c r="BD49" s="1588"/>
      <c r="BE49" s="1588"/>
      <c r="BF49" s="1588"/>
      <c r="BG49" s="1588"/>
      <c r="BH49" s="1588"/>
      <c r="BI49" s="1588"/>
      <c r="BJ49" s="1588"/>
      <c r="BK49" s="1588"/>
      <c r="BL49" s="1588"/>
      <c r="BM49" s="1588"/>
      <c r="BN49" s="1588"/>
      <c r="BO49" s="1588"/>
      <c r="BP49" s="1588"/>
      <c r="BQ49" s="1588"/>
      <c r="BR49" s="1588"/>
      <c r="BS49" s="1588"/>
      <c r="BT49" s="1588"/>
      <c r="BU49" s="1588"/>
      <c r="BV49" s="1588"/>
      <c r="BW49" s="1588"/>
      <c r="BX49" s="1588"/>
      <c r="BY49" s="1588"/>
      <c r="BZ49" s="1588"/>
      <c r="CA49" s="1588"/>
      <c r="CB49" s="1588"/>
      <c r="CC49" s="1588"/>
      <c r="CD49" s="1588"/>
      <c r="CE49" s="1588"/>
      <c r="CF49" s="1588"/>
      <c r="CG49" s="1588"/>
      <c r="CH49" s="1588"/>
      <c r="CI49" s="1588"/>
      <c r="CJ49" s="1588"/>
      <c r="CK49" s="1588"/>
      <c r="CL49" s="1588"/>
      <c r="CM49" s="1588"/>
      <c r="CN49" s="1588"/>
      <c r="CO49" s="1588"/>
      <c r="CP49" s="1588"/>
      <c r="CQ49" s="1588"/>
      <c r="CR49" s="1588"/>
      <c r="CS49" s="1588"/>
      <c r="CT49" s="1588"/>
      <c r="CU49" s="1588"/>
      <c r="CV49" s="1588"/>
      <c r="CW49" s="1588"/>
      <c r="CX49" s="1588"/>
      <c r="CY49" s="1588"/>
      <c r="CZ49" s="1588"/>
      <c r="DA49" s="1588"/>
      <c r="DB49" s="1588"/>
      <c r="DC49" s="1588"/>
      <c r="DD49" s="1588"/>
      <c r="DE49" s="1588"/>
      <c r="DF49" s="1588"/>
      <c r="DG49" s="1588"/>
      <c r="DH49" s="1588"/>
      <c r="DI49" s="1588"/>
      <c r="DJ49" s="1588"/>
      <c r="DK49" s="1588"/>
      <c r="DL49" s="1637" t="s">
        <v>1273</v>
      </c>
      <c r="DM49" s="1637"/>
      <c r="DN49" s="1637"/>
      <c r="DO49" s="1637"/>
      <c r="DP49" s="1637"/>
      <c r="DQ49" s="1637"/>
      <c r="DR49" s="1637"/>
      <c r="DS49" s="1637"/>
      <c r="DT49" s="1637"/>
      <c r="DU49" s="1637"/>
      <c r="DV49" s="1637"/>
      <c r="DW49" s="1637"/>
      <c r="DX49" s="1637"/>
      <c r="DY49" s="1637"/>
      <c r="DZ49" s="1637"/>
      <c r="EA49" s="1637"/>
      <c r="EB49" s="1637"/>
      <c r="EC49" s="1637"/>
      <c r="ED49" s="1637"/>
      <c r="EE49" s="1637"/>
      <c r="EF49" s="1637"/>
      <c r="EG49" s="1637"/>
      <c r="EH49" s="1637"/>
      <c r="EI49" s="1637"/>
      <c r="EJ49" s="1637"/>
      <c r="EK49" s="1637"/>
      <c r="EL49" s="1637"/>
      <c r="EM49" s="1637"/>
      <c r="EN49" s="1637"/>
      <c r="EO49" s="1637"/>
      <c r="EP49" s="1637"/>
      <c r="EQ49" s="1637"/>
      <c r="ER49" s="1637"/>
      <c r="ES49" s="1637"/>
      <c r="ET49" s="1637"/>
      <c r="EU49" s="1637"/>
      <c r="EV49" s="1637"/>
      <c r="EW49" s="1637"/>
      <c r="EX49" s="1637"/>
      <c r="EY49" s="1637"/>
      <c r="EZ49" s="1637"/>
      <c r="FA49" s="1637"/>
      <c r="FB49" s="1637"/>
      <c r="FC49" s="1637"/>
      <c r="FD49" s="1637"/>
      <c r="FE49" s="1637"/>
      <c r="FF49" s="1637"/>
      <c r="FG49" s="1637"/>
      <c r="FH49" s="1637"/>
      <c r="FI49" s="1637"/>
      <c r="FJ49" s="1637"/>
      <c r="FK49" s="1637"/>
      <c r="FL49" s="1637"/>
      <c r="FM49" s="1637"/>
      <c r="FN49" s="1637"/>
      <c r="FO49" s="1637"/>
      <c r="FP49" s="1637"/>
      <c r="FQ49" s="1637"/>
      <c r="FR49" s="1637"/>
      <c r="FS49" s="1637"/>
      <c r="FT49" s="1637"/>
      <c r="FU49" s="1637"/>
      <c r="FV49" s="1637"/>
      <c r="FW49" s="1637"/>
      <c r="FX49" s="1637"/>
      <c r="FY49" s="1637"/>
      <c r="FZ49" s="1637"/>
      <c r="GA49" s="1637"/>
      <c r="GB49" s="1637"/>
      <c r="GC49" s="1637"/>
      <c r="GD49" s="1637"/>
      <c r="GE49" s="1637"/>
      <c r="GF49" s="1637"/>
      <c r="GG49" s="1637"/>
      <c r="GH49" s="1637"/>
      <c r="GI49" s="1637"/>
      <c r="GJ49" s="1637"/>
      <c r="GK49" s="1637"/>
      <c r="GL49" s="1637"/>
      <c r="GM49" s="1637"/>
      <c r="GN49" s="1637"/>
      <c r="GO49" s="1637"/>
      <c r="GP49" s="1637"/>
      <c r="GQ49" s="1637"/>
      <c r="GR49" s="1637"/>
      <c r="GS49" s="1637"/>
      <c r="GT49" s="1637"/>
      <c r="GU49" s="1637"/>
      <c r="GV49" s="1637"/>
      <c r="GW49" s="1637"/>
      <c r="GX49" s="1637"/>
      <c r="GY49" s="1637"/>
      <c r="GZ49" s="1637"/>
      <c r="HA49" s="1637"/>
      <c r="HB49" s="1637"/>
      <c r="HC49" s="1637"/>
      <c r="HD49" s="1637"/>
      <c r="HE49" s="1637"/>
      <c r="HF49" s="1637"/>
      <c r="HG49" s="1637"/>
      <c r="HH49" s="1637"/>
      <c r="IX49" s="495"/>
      <c r="IY49" s="1733" t="s">
        <v>1274</v>
      </c>
      <c r="IZ49" s="1733"/>
      <c r="JA49" s="1733"/>
      <c r="JB49" s="1733"/>
      <c r="JC49" s="1733"/>
      <c r="JD49" s="1733"/>
      <c r="JE49" s="1733"/>
      <c r="JF49" s="1733"/>
      <c r="JG49" s="1733"/>
      <c r="JH49" s="1733"/>
      <c r="JI49" s="1733"/>
      <c r="JJ49" s="1733"/>
      <c r="JK49" s="1733"/>
      <c r="JL49" s="1733"/>
      <c r="JM49" s="1733"/>
      <c r="JN49" s="1733"/>
      <c r="JO49" s="1733"/>
      <c r="JP49" s="1733"/>
      <c r="JQ49" s="1733"/>
      <c r="JR49" s="1733"/>
      <c r="JS49" s="1733"/>
      <c r="JT49" s="1733"/>
      <c r="JU49" s="1733"/>
      <c r="JV49" s="1733"/>
      <c r="JW49" s="1733"/>
      <c r="JX49" s="1733"/>
      <c r="JY49" s="1733"/>
      <c r="JZ49" s="1733"/>
      <c r="KA49" s="1733"/>
      <c r="KB49" s="1733"/>
      <c r="KC49" s="1733"/>
      <c r="KD49" s="1733"/>
      <c r="KE49" s="1733"/>
      <c r="KF49" s="1733"/>
      <c r="KG49" s="1733"/>
      <c r="KH49" s="1733"/>
      <c r="KI49" s="1733"/>
      <c r="KJ49" s="1733"/>
      <c r="KK49" s="1733"/>
      <c r="KL49" s="1733"/>
      <c r="KM49" s="1733"/>
      <c r="KN49" s="1733"/>
      <c r="KO49" s="1733"/>
      <c r="KP49" s="1733"/>
      <c r="KQ49" s="1733"/>
      <c r="KR49" s="1733"/>
      <c r="KS49" s="1733"/>
      <c r="KT49" s="1733"/>
      <c r="KU49" s="1733"/>
      <c r="KV49" s="1733"/>
      <c r="KW49" s="1733"/>
      <c r="KX49" s="1733"/>
      <c r="KY49" s="1733"/>
      <c r="KZ49" s="1733"/>
      <c r="LA49" s="1733"/>
      <c r="LB49" s="1733"/>
      <c r="LC49" s="1733"/>
      <c r="LD49" s="1733"/>
      <c r="LE49" s="1733"/>
      <c r="LF49" s="1733"/>
      <c r="LG49" s="1733"/>
      <c r="LH49" s="1733"/>
      <c r="LI49" s="1733"/>
      <c r="LJ49" s="1733"/>
      <c r="LK49" s="1733"/>
      <c r="LL49" s="1733"/>
      <c r="LM49" s="1733"/>
      <c r="LN49" s="1733"/>
      <c r="LO49" s="1733"/>
      <c r="LP49" s="1733"/>
      <c r="LQ49" s="1733"/>
      <c r="LR49" s="1733"/>
      <c r="LS49" s="1733"/>
      <c r="LT49" s="1733"/>
      <c r="LU49" s="1733"/>
      <c r="LV49" s="1733"/>
      <c r="LW49" s="1733"/>
      <c r="LX49" s="1733"/>
      <c r="LY49" s="1733"/>
      <c r="LZ49" s="1733"/>
      <c r="MA49" s="1733"/>
      <c r="MB49" s="1733"/>
      <c r="MC49" s="1733"/>
      <c r="MD49" s="1733"/>
      <c r="ME49" s="1733"/>
      <c r="MF49" s="1733"/>
      <c r="MG49" s="1733"/>
      <c r="MH49" s="1733"/>
      <c r="MI49" s="1733"/>
      <c r="MJ49" s="1733"/>
      <c r="MK49" s="1733"/>
      <c r="ML49" s="1733"/>
      <c r="MM49" s="1733"/>
      <c r="MN49" s="1733"/>
      <c r="MO49" s="1733"/>
      <c r="MP49" s="1733"/>
      <c r="MQ49" s="1733"/>
      <c r="MR49" s="1733"/>
      <c r="MS49" s="1733"/>
      <c r="MT49" s="1733"/>
      <c r="MU49" s="1733"/>
      <c r="MV49" s="1733"/>
      <c r="MW49" s="1733"/>
      <c r="MX49" s="1734" t="s">
        <v>1273</v>
      </c>
      <c r="MY49" s="1734"/>
      <c r="MZ49" s="1734"/>
      <c r="NA49" s="1734"/>
      <c r="NB49" s="1734"/>
      <c r="NC49" s="1734"/>
      <c r="ND49" s="1734"/>
      <c r="NE49" s="1734"/>
      <c r="NF49" s="1734"/>
      <c r="NG49" s="1734"/>
      <c r="NH49" s="1734"/>
      <c r="NI49" s="1734"/>
      <c r="NJ49" s="1734"/>
      <c r="NK49" s="1734"/>
      <c r="NL49" s="1734"/>
      <c r="NM49" s="1734"/>
      <c r="NN49" s="1734"/>
      <c r="NO49" s="1734"/>
      <c r="NP49" s="1734"/>
      <c r="NQ49" s="1734"/>
      <c r="NR49" s="1734"/>
      <c r="NS49" s="1734"/>
      <c r="NT49" s="1734"/>
      <c r="NU49" s="1734"/>
      <c r="NV49" s="1734"/>
      <c r="NW49" s="1734"/>
      <c r="NX49" s="1734"/>
      <c r="NY49" s="1734"/>
      <c r="NZ49" s="1734"/>
      <c r="OA49" s="1734"/>
      <c r="OB49" s="1734"/>
      <c r="OC49" s="1734"/>
      <c r="OD49" s="1734"/>
      <c r="OE49" s="1734"/>
      <c r="OF49" s="1734"/>
      <c r="OG49" s="1734"/>
      <c r="OH49" s="1734"/>
      <c r="OI49" s="1734"/>
      <c r="OJ49" s="1734"/>
      <c r="OK49" s="1734"/>
      <c r="OL49" s="1734"/>
      <c r="OM49" s="1734"/>
      <c r="ON49" s="1734"/>
      <c r="OO49" s="1734"/>
      <c r="OP49" s="1734"/>
      <c r="OQ49" s="1734"/>
      <c r="OR49" s="1734"/>
      <c r="OS49" s="1734"/>
      <c r="OT49" s="1734"/>
      <c r="OU49" s="1734"/>
      <c r="OV49" s="1734"/>
      <c r="OW49" s="1734"/>
      <c r="OX49" s="1734"/>
      <c r="OY49" s="1734"/>
      <c r="OZ49" s="1734"/>
      <c r="PA49" s="1734"/>
      <c r="PB49" s="1734"/>
      <c r="PC49" s="1734"/>
      <c r="PD49" s="1734"/>
      <c r="PE49" s="1734"/>
      <c r="PF49" s="1734"/>
      <c r="PG49" s="1734"/>
      <c r="PH49" s="1734"/>
      <c r="PI49" s="1734"/>
      <c r="PJ49" s="1734"/>
      <c r="PK49" s="1734"/>
      <c r="PL49" s="1734"/>
      <c r="PM49" s="1734"/>
      <c r="PN49" s="1734"/>
      <c r="PO49" s="1734"/>
      <c r="PP49" s="1734"/>
      <c r="PQ49" s="1734"/>
      <c r="PR49" s="1734"/>
      <c r="PS49" s="1734"/>
      <c r="PT49" s="1734"/>
      <c r="PU49" s="1734"/>
      <c r="PV49" s="1734"/>
      <c r="PW49" s="1734"/>
      <c r="PX49" s="1734"/>
      <c r="PY49" s="1734"/>
      <c r="PZ49" s="1734"/>
      <c r="QA49" s="1734"/>
      <c r="QB49" s="1734"/>
      <c r="QC49" s="1734"/>
      <c r="QD49" s="1734"/>
      <c r="QE49" s="1734"/>
      <c r="QF49" s="1734"/>
      <c r="QG49" s="1734"/>
      <c r="QH49" s="1734"/>
      <c r="QI49" s="1734"/>
      <c r="QJ49" s="1734"/>
      <c r="QK49" s="1734"/>
      <c r="QL49" s="1734"/>
      <c r="QM49" s="1734"/>
      <c r="QN49" s="1734"/>
      <c r="QO49" s="1734"/>
      <c r="QP49" s="1734"/>
      <c r="QQ49" s="1734"/>
      <c r="QR49" s="1734"/>
      <c r="QS49" s="1734"/>
      <c r="QT49" s="1734"/>
      <c r="QU49" s="545"/>
    </row>
    <row r="50" spans="12:463" ht="30.4" customHeight="1" thickTop="1" thickBot="1">
      <c r="L50" s="493"/>
      <c r="M50" s="1529" t="s">
        <v>1275</v>
      </c>
      <c r="N50" s="1529"/>
      <c r="O50" s="1529"/>
      <c r="P50" s="1529"/>
      <c r="Q50" s="1529"/>
      <c r="R50" s="1529"/>
      <c r="S50" s="1529"/>
      <c r="T50" s="1529"/>
      <c r="U50" s="1529"/>
      <c r="V50" s="1529"/>
      <c r="W50" s="1529"/>
      <c r="X50" s="1529"/>
      <c r="Y50" s="1529"/>
      <c r="Z50" s="1529"/>
      <c r="AA50" s="1529"/>
      <c r="AB50" s="1529"/>
      <c r="AC50" s="1529"/>
      <c r="AD50" s="1529"/>
      <c r="AE50" s="1529"/>
      <c r="AF50" s="1529"/>
      <c r="AG50" s="1529"/>
      <c r="AH50" s="1529"/>
      <c r="AI50" s="1529"/>
      <c r="AJ50" s="1529"/>
      <c r="AK50" s="1529"/>
      <c r="AL50" s="1529"/>
      <c r="AM50" s="1529"/>
      <c r="AN50" s="1529"/>
      <c r="AO50" s="1553" t="s">
        <v>1277</v>
      </c>
      <c r="AP50" s="1554"/>
      <c r="AQ50" s="1554"/>
      <c r="AR50" s="1554"/>
      <c r="AS50" s="1554"/>
      <c r="AT50" s="1554"/>
      <c r="AU50" s="1554"/>
      <c r="AV50" s="1554"/>
      <c r="AW50" s="1554"/>
      <c r="AX50" s="1554"/>
      <c r="AY50" s="1554"/>
      <c r="AZ50" s="1554"/>
      <c r="BA50" s="1554"/>
      <c r="BB50" s="1554"/>
      <c r="BC50" s="1554"/>
      <c r="BD50" s="1554"/>
      <c r="BE50" s="1554"/>
      <c r="BF50" s="1554"/>
      <c r="BG50" s="1554"/>
      <c r="BH50" s="1554"/>
      <c r="BI50" s="1554"/>
      <c r="BJ50" s="1554"/>
      <c r="BK50" s="1554"/>
      <c r="BL50" s="1554"/>
      <c r="BM50" s="1554"/>
      <c r="BN50" s="1554"/>
      <c r="BO50" s="1554"/>
      <c r="BP50" s="1554"/>
      <c r="BQ50" s="1554"/>
      <c r="BR50" s="1555" t="s">
        <v>1276</v>
      </c>
      <c r="BS50" s="1556"/>
      <c r="BT50" s="1553" t="s">
        <v>1279</v>
      </c>
      <c r="BU50" s="1554"/>
      <c r="BV50" s="1554"/>
      <c r="BW50" s="1554"/>
      <c r="BX50" s="1554"/>
      <c r="BY50" s="1554"/>
      <c r="BZ50" s="1554"/>
      <c r="CA50" s="1554"/>
      <c r="CB50" s="1554"/>
      <c r="CC50" s="1554"/>
      <c r="CD50" s="1554"/>
      <c r="CE50" s="1554"/>
      <c r="CF50" s="1554"/>
      <c r="CG50" s="1554"/>
      <c r="CH50" s="1554"/>
      <c r="CI50" s="1554"/>
      <c r="CJ50" s="1554"/>
      <c r="CK50" s="1554"/>
      <c r="CL50" s="1554"/>
      <c r="CM50" s="1554"/>
      <c r="CN50" s="1554"/>
      <c r="CO50" s="1554"/>
      <c r="CP50" s="1554"/>
      <c r="CQ50" s="1554"/>
      <c r="CR50" s="1554"/>
      <c r="CS50" s="1554"/>
      <c r="CT50" s="1554"/>
      <c r="CU50" s="1554"/>
      <c r="CV50" s="1554"/>
      <c r="CW50" s="1554"/>
      <c r="CX50" s="1554"/>
      <c r="CY50" s="1554"/>
      <c r="CZ50" s="1554"/>
      <c r="DA50" s="1554"/>
      <c r="DB50" s="1554"/>
      <c r="DC50" s="1554"/>
      <c r="DD50" s="1554"/>
      <c r="DE50" s="1554"/>
      <c r="DF50" s="1554"/>
      <c r="DG50" s="1554"/>
      <c r="DH50" s="1554"/>
      <c r="DI50" s="1555" t="s">
        <v>1278</v>
      </c>
      <c r="DJ50" s="1555"/>
      <c r="DK50" s="1556"/>
      <c r="DL50" s="1529" t="s">
        <v>1275</v>
      </c>
      <c r="DM50" s="1529"/>
      <c r="DN50" s="1529"/>
      <c r="DO50" s="1529"/>
      <c r="DP50" s="1529"/>
      <c r="DQ50" s="1529"/>
      <c r="DR50" s="1529"/>
      <c r="DS50" s="1529"/>
      <c r="DT50" s="1529"/>
      <c r="DU50" s="1529"/>
      <c r="DV50" s="1529"/>
      <c r="DW50" s="1529"/>
      <c r="DX50" s="1529"/>
      <c r="DY50" s="1529"/>
      <c r="DZ50" s="1529"/>
      <c r="EA50" s="1529"/>
      <c r="EB50" s="1529"/>
      <c r="EC50" s="1529"/>
      <c r="ED50" s="1529"/>
      <c r="EE50" s="1529"/>
      <c r="EF50" s="1529"/>
      <c r="EG50" s="1529"/>
      <c r="EH50" s="1529"/>
      <c r="EI50" s="1529"/>
      <c r="EJ50" s="1529"/>
      <c r="EK50" s="1529"/>
      <c r="EL50" s="1529"/>
      <c r="EM50" s="1553" t="s">
        <v>1277</v>
      </c>
      <c r="EN50" s="1554"/>
      <c r="EO50" s="1554"/>
      <c r="EP50" s="1554"/>
      <c r="EQ50" s="1554"/>
      <c r="ER50" s="1554"/>
      <c r="ES50" s="1554"/>
      <c r="ET50" s="1554"/>
      <c r="EU50" s="1554"/>
      <c r="EV50" s="1554"/>
      <c r="EW50" s="1554"/>
      <c r="EX50" s="1554"/>
      <c r="EY50" s="1554"/>
      <c r="EZ50" s="1554"/>
      <c r="FA50" s="1554"/>
      <c r="FB50" s="1554"/>
      <c r="FC50" s="1554"/>
      <c r="FD50" s="1554"/>
      <c r="FE50" s="1554"/>
      <c r="FF50" s="1554"/>
      <c r="FG50" s="1554"/>
      <c r="FH50" s="1554"/>
      <c r="FI50" s="1554"/>
      <c r="FJ50" s="1554"/>
      <c r="FK50" s="1554"/>
      <c r="FL50" s="1554"/>
      <c r="FM50" s="1554"/>
      <c r="FN50" s="527"/>
      <c r="FO50" s="1555" t="s">
        <v>1276</v>
      </c>
      <c r="FP50" s="1555"/>
      <c r="FQ50" s="1556"/>
      <c r="FR50" s="1553" t="s">
        <v>1279</v>
      </c>
      <c r="FS50" s="1554"/>
      <c r="FT50" s="1554"/>
      <c r="FU50" s="1554"/>
      <c r="FV50" s="1554"/>
      <c r="FW50" s="1554"/>
      <c r="FX50" s="1554"/>
      <c r="FY50" s="1554"/>
      <c r="FZ50" s="1554"/>
      <c r="GA50" s="1554"/>
      <c r="GB50" s="1554"/>
      <c r="GC50" s="1554"/>
      <c r="GD50" s="1554"/>
      <c r="GE50" s="1554"/>
      <c r="GF50" s="1554"/>
      <c r="GG50" s="1554"/>
      <c r="GH50" s="1554"/>
      <c r="GI50" s="1554"/>
      <c r="GJ50" s="1554"/>
      <c r="GK50" s="1554"/>
      <c r="GL50" s="1554"/>
      <c r="GM50" s="1554"/>
      <c r="GN50" s="1554"/>
      <c r="GO50" s="1554"/>
      <c r="GP50" s="1554"/>
      <c r="GQ50" s="1554"/>
      <c r="GR50" s="1554"/>
      <c r="GS50" s="1554"/>
      <c r="GT50" s="1554"/>
      <c r="GU50" s="1554"/>
      <c r="GV50" s="1554"/>
      <c r="GW50" s="1554"/>
      <c r="GX50" s="1554"/>
      <c r="GY50" s="1554"/>
      <c r="GZ50" s="1554"/>
      <c r="HA50" s="1554"/>
      <c r="HB50" s="1554"/>
      <c r="HC50" s="1554"/>
      <c r="HD50" s="1554"/>
      <c r="HE50" s="1554"/>
      <c r="HF50" s="1555" t="s">
        <v>1278</v>
      </c>
      <c r="HG50" s="1555"/>
      <c r="HH50" s="1556"/>
      <c r="IX50" s="495"/>
      <c r="IY50" s="1529" t="s">
        <v>137</v>
      </c>
      <c r="IZ50" s="1529"/>
      <c r="JA50" s="1529"/>
      <c r="JB50" s="1529"/>
      <c r="JC50" s="1529"/>
      <c r="JD50" s="1529"/>
      <c r="JE50" s="1529"/>
      <c r="JF50" s="1529"/>
      <c r="JG50" s="1529"/>
      <c r="JH50" s="1529"/>
      <c r="JI50" s="1529"/>
      <c r="JJ50" s="1529"/>
      <c r="JK50" s="1529"/>
      <c r="JL50" s="1529"/>
      <c r="JM50" s="1529"/>
      <c r="JN50" s="1529"/>
      <c r="JO50" s="1529"/>
      <c r="JP50" s="1529"/>
      <c r="JQ50" s="1529"/>
      <c r="JR50" s="1529"/>
      <c r="JS50" s="1529"/>
      <c r="JT50" s="1529"/>
      <c r="JU50" s="1529"/>
      <c r="JV50" s="1529"/>
      <c r="JW50" s="1529"/>
      <c r="JX50" s="1529"/>
      <c r="JY50" s="1529"/>
      <c r="JZ50" s="1529"/>
      <c r="KA50" s="1553" t="s">
        <v>1277</v>
      </c>
      <c r="KB50" s="1554"/>
      <c r="KC50" s="1554"/>
      <c r="KD50" s="1554"/>
      <c r="KE50" s="1554"/>
      <c r="KF50" s="1554"/>
      <c r="KG50" s="1554"/>
      <c r="KH50" s="1554"/>
      <c r="KI50" s="1554"/>
      <c r="KJ50" s="1554"/>
      <c r="KK50" s="1554"/>
      <c r="KL50" s="1554"/>
      <c r="KM50" s="1554"/>
      <c r="KN50" s="1554"/>
      <c r="KO50" s="1554"/>
      <c r="KP50" s="1554"/>
      <c r="KQ50" s="1554"/>
      <c r="KR50" s="1554"/>
      <c r="KS50" s="1554"/>
      <c r="KT50" s="1554"/>
      <c r="KU50" s="1554"/>
      <c r="KV50" s="1554"/>
      <c r="KW50" s="1554"/>
      <c r="KX50" s="1554"/>
      <c r="KY50" s="1554"/>
      <c r="KZ50" s="1554"/>
      <c r="LA50" s="1554"/>
      <c r="LB50" s="1554"/>
      <c r="LC50" s="1554"/>
      <c r="LD50" s="1555" t="s">
        <v>86</v>
      </c>
      <c r="LE50" s="1556"/>
      <c r="LF50" s="1553" t="s">
        <v>731</v>
      </c>
      <c r="LG50" s="1554"/>
      <c r="LH50" s="1554"/>
      <c r="LI50" s="1554"/>
      <c r="LJ50" s="1554"/>
      <c r="LK50" s="1554"/>
      <c r="LL50" s="1554"/>
      <c r="LM50" s="1554"/>
      <c r="LN50" s="1554"/>
      <c r="LO50" s="1554"/>
      <c r="LP50" s="1554"/>
      <c r="LQ50" s="1554"/>
      <c r="LR50" s="1554"/>
      <c r="LS50" s="1554"/>
      <c r="LT50" s="1554"/>
      <c r="LU50" s="1554"/>
      <c r="LV50" s="1554"/>
      <c r="LW50" s="1554"/>
      <c r="LX50" s="1554"/>
      <c r="LY50" s="1554"/>
      <c r="LZ50" s="1554"/>
      <c r="MA50" s="1554"/>
      <c r="MB50" s="1554"/>
      <c r="MC50" s="1554"/>
      <c r="MD50" s="1554"/>
      <c r="ME50" s="1554"/>
      <c r="MF50" s="1554"/>
      <c r="MG50" s="1554"/>
      <c r="MH50" s="1554"/>
      <c r="MI50" s="1554"/>
      <c r="MJ50" s="1554"/>
      <c r="MK50" s="1554"/>
      <c r="ML50" s="1554"/>
      <c r="MM50" s="1554"/>
      <c r="MN50" s="1554"/>
      <c r="MO50" s="1554"/>
      <c r="MP50" s="1554"/>
      <c r="MQ50" s="1554"/>
      <c r="MR50" s="1554"/>
      <c r="MS50" s="1554"/>
      <c r="MT50" s="1554"/>
      <c r="MU50" s="1555" t="s">
        <v>66</v>
      </c>
      <c r="MV50" s="1555"/>
      <c r="MW50" s="1556"/>
      <c r="MX50" s="1529" t="s">
        <v>137</v>
      </c>
      <c r="MY50" s="1529"/>
      <c r="MZ50" s="1529"/>
      <c r="NA50" s="1529"/>
      <c r="NB50" s="1529"/>
      <c r="NC50" s="1529"/>
      <c r="ND50" s="1529"/>
      <c r="NE50" s="1529"/>
      <c r="NF50" s="1529"/>
      <c r="NG50" s="1529"/>
      <c r="NH50" s="1529"/>
      <c r="NI50" s="1529"/>
      <c r="NJ50" s="1529"/>
      <c r="NK50" s="1529"/>
      <c r="NL50" s="1529"/>
      <c r="NM50" s="1529"/>
      <c r="NN50" s="1529"/>
      <c r="NO50" s="1529"/>
      <c r="NP50" s="1529"/>
      <c r="NQ50" s="1529"/>
      <c r="NR50" s="1529"/>
      <c r="NS50" s="1529"/>
      <c r="NT50" s="1529"/>
      <c r="NU50" s="1529"/>
      <c r="NV50" s="1529"/>
      <c r="NW50" s="1529"/>
      <c r="NX50" s="1529"/>
      <c r="NY50" s="1553" t="s">
        <v>1277</v>
      </c>
      <c r="NZ50" s="1554"/>
      <c r="OA50" s="1554"/>
      <c r="OB50" s="1554"/>
      <c r="OC50" s="1554"/>
      <c r="OD50" s="1554"/>
      <c r="OE50" s="1554"/>
      <c r="OF50" s="1554"/>
      <c r="OG50" s="1554"/>
      <c r="OH50" s="1554"/>
      <c r="OI50" s="1554"/>
      <c r="OJ50" s="1554"/>
      <c r="OK50" s="1554"/>
      <c r="OL50" s="1554"/>
      <c r="OM50" s="1554"/>
      <c r="ON50" s="1554"/>
      <c r="OO50" s="1554"/>
      <c r="OP50" s="1554"/>
      <c r="OQ50" s="1554"/>
      <c r="OR50" s="1554"/>
      <c r="OS50" s="1554"/>
      <c r="OT50" s="1554"/>
      <c r="OU50" s="1554"/>
      <c r="OV50" s="1554"/>
      <c r="OW50" s="1554"/>
      <c r="OX50" s="1554"/>
      <c r="OY50" s="1554"/>
      <c r="OZ50" s="527"/>
      <c r="PA50" s="1555" t="s">
        <v>86</v>
      </c>
      <c r="PB50" s="1555"/>
      <c r="PC50" s="1556"/>
      <c r="PD50" s="1553" t="s">
        <v>731</v>
      </c>
      <c r="PE50" s="1554"/>
      <c r="PF50" s="1554"/>
      <c r="PG50" s="1554"/>
      <c r="PH50" s="1554"/>
      <c r="PI50" s="1554"/>
      <c r="PJ50" s="1554"/>
      <c r="PK50" s="1554"/>
      <c r="PL50" s="1554"/>
      <c r="PM50" s="1554"/>
      <c r="PN50" s="1554"/>
      <c r="PO50" s="1554"/>
      <c r="PP50" s="1554"/>
      <c r="PQ50" s="1554"/>
      <c r="PR50" s="1554"/>
      <c r="PS50" s="1554"/>
      <c r="PT50" s="1554"/>
      <c r="PU50" s="1554"/>
      <c r="PV50" s="1554"/>
      <c r="PW50" s="1554"/>
      <c r="PX50" s="1554"/>
      <c r="PY50" s="1554"/>
      <c r="PZ50" s="1554"/>
      <c r="QA50" s="1554"/>
      <c r="QB50" s="1554"/>
      <c r="QC50" s="1554"/>
      <c r="QD50" s="1554"/>
      <c r="QE50" s="1554"/>
      <c r="QF50" s="1554"/>
      <c r="QG50" s="1554"/>
      <c r="QH50" s="1554"/>
      <c r="QI50" s="1554"/>
      <c r="QJ50" s="1554"/>
      <c r="QK50" s="1554"/>
      <c r="QL50" s="1554"/>
      <c r="QM50" s="1554"/>
      <c r="QN50" s="1554"/>
      <c r="QO50" s="1554"/>
      <c r="QP50" s="1554"/>
      <c r="QQ50" s="1554"/>
      <c r="QR50" s="1555" t="s">
        <v>66</v>
      </c>
      <c r="QS50" s="1555"/>
      <c r="QT50" s="1556"/>
      <c r="QU50" s="545"/>
    </row>
    <row r="51" spans="12:463" ht="61.15" customHeight="1" thickTop="1" thickBot="1">
      <c r="L51" s="493"/>
      <c r="M51" s="1577" t="s">
        <v>1280</v>
      </c>
      <c r="N51" s="1577"/>
      <c r="O51" s="1577"/>
      <c r="P51" s="1577"/>
      <c r="Q51" s="1577"/>
      <c r="R51" s="1577"/>
      <c r="S51" s="1577"/>
      <c r="T51" s="1577"/>
      <c r="U51" s="1577"/>
      <c r="V51" s="1577"/>
      <c r="W51" s="1577"/>
      <c r="X51" s="1577"/>
      <c r="Y51" s="1577"/>
      <c r="Z51" s="1577"/>
      <c r="AA51" s="1577"/>
      <c r="AB51" s="1577"/>
      <c r="AC51" s="1577"/>
      <c r="AD51" s="1577"/>
      <c r="AE51" s="1577"/>
      <c r="AF51" s="1577"/>
      <c r="AG51" s="1577"/>
      <c r="AH51" s="1577"/>
      <c r="AI51" s="1577"/>
      <c r="AJ51" s="1577"/>
      <c r="AK51" s="1577"/>
      <c r="AL51" s="1577"/>
      <c r="AM51" s="1577"/>
      <c r="AN51" s="1577"/>
      <c r="AO51" s="1557" t="s">
        <v>1283</v>
      </c>
      <c r="AP51" s="1557"/>
      <c r="AQ51" s="1557"/>
      <c r="AR51" s="1557"/>
      <c r="AS51" s="1584">
        <v>5</v>
      </c>
      <c r="AT51" s="1584"/>
      <c r="AU51" s="1584"/>
      <c r="AV51" s="1584"/>
      <c r="AW51" s="1584"/>
      <c r="AX51" s="1584"/>
      <c r="AY51" s="1584"/>
      <c r="AZ51" s="1584"/>
      <c r="BA51" s="1584"/>
      <c r="BB51" s="1584"/>
      <c r="BC51" s="1584"/>
      <c r="BD51" s="1584"/>
      <c r="BE51" s="1584"/>
      <c r="BF51" s="1584"/>
      <c r="BG51" s="1584"/>
      <c r="BH51" s="1584"/>
      <c r="BI51" s="1584"/>
      <c r="BJ51" s="1584"/>
      <c r="BK51" s="1584"/>
      <c r="BL51" s="1584"/>
      <c r="BM51" s="1584"/>
      <c r="BN51" s="1584"/>
      <c r="BO51" s="1584"/>
      <c r="BP51" s="1584"/>
      <c r="BQ51" s="1584"/>
      <c r="BR51" s="1584"/>
      <c r="BS51" s="1584"/>
      <c r="BT51" s="1557" t="s">
        <v>1285</v>
      </c>
      <c r="BU51" s="1557"/>
      <c r="BV51" s="1557"/>
      <c r="BW51" s="1557"/>
      <c r="BX51" s="1635">
        <v>1000000</v>
      </c>
      <c r="BY51" s="1635"/>
      <c r="BZ51" s="1635"/>
      <c r="CA51" s="1635"/>
      <c r="CB51" s="1635"/>
      <c r="CC51" s="1635"/>
      <c r="CD51" s="1635"/>
      <c r="CE51" s="1635"/>
      <c r="CF51" s="1635"/>
      <c r="CG51" s="1635"/>
      <c r="CH51" s="1635"/>
      <c r="CI51" s="1635"/>
      <c r="CJ51" s="1635"/>
      <c r="CK51" s="1635"/>
      <c r="CL51" s="1635"/>
      <c r="CM51" s="1635"/>
      <c r="CN51" s="1635"/>
      <c r="CO51" s="1635"/>
      <c r="CP51" s="1635"/>
      <c r="CQ51" s="1635"/>
      <c r="CR51" s="1635"/>
      <c r="CS51" s="1635"/>
      <c r="CT51" s="1635"/>
      <c r="CU51" s="1635"/>
      <c r="CV51" s="1635"/>
      <c r="CW51" s="1635"/>
      <c r="CX51" s="1635"/>
      <c r="CY51" s="1635"/>
      <c r="CZ51" s="1635"/>
      <c r="DA51" s="1635"/>
      <c r="DB51" s="1635"/>
      <c r="DC51" s="1635"/>
      <c r="DD51" s="1635"/>
      <c r="DE51" s="1635"/>
      <c r="DF51" s="1635"/>
      <c r="DG51" s="1635"/>
      <c r="DH51" s="1635"/>
      <c r="DI51" s="1635"/>
      <c r="DJ51" s="1635"/>
      <c r="DK51" s="1635"/>
      <c r="DL51" s="1544" t="s">
        <v>1294</v>
      </c>
      <c r="DM51" s="1545"/>
      <c r="DN51" s="1545"/>
      <c r="DO51" s="1545"/>
      <c r="DP51" s="1545"/>
      <c r="DQ51" s="1545"/>
      <c r="DR51" s="1545"/>
      <c r="DS51" s="1545"/>
      <c r="DT51" s="1545"/>
      <c r="DU51" s="1545"/>
      <c r="DV51" s="1545"/>
      <c r="DW51" s="1545"/>
      <c r="DX51" s="1545"/>
      <c r="DY51" s="1545"/>
      <c r="DZ51" s="1545"/>
      <c r="EA51" s="1545"/>
      <c r="EB51" s="1545"/>
      <c r="EC51" s="1545"/>
      <c r="ED51" s="1545"/>
      <c r="EE51" s="1545"/>
      <c r="EF51" s="1545"/>
      <c r="EG51" s="1545"/>
      <c r="EH51" s="1545"/>
      <c r="EI51" s="1545"/>
      <c r="EJ51" s="1545"/>
      <c r="EK51" s="1545"/>
      <c r="EL51" s="1546"/>
      <c r="EM51" s="1557" t="s">
        <v>1296</v>
      </c>
      <c r="EN51" s="1557"/>
      <c r="EO51" s="1557"/>
      <c r="EP51" s="1636">
        <v>6</v>
      </c>
      <c r="EQ51" s="1636"/>
      <c r="ER51" s="1636"/>
      <c r="ES51" s="1636"/>
      <c r="ET51" s="1636"/>
      <c r="EU51" s="1636"/>
      <c r="EV51" s="1636"/>
      <c r="EW51" s="1636"/>
      <c r="EX51" s="1636"/>
      <c r="EY51" s="1636"/>
      <c r="EZ51" s="1636"/>
      <c r="FA51" s="1636"/>
      <c r="FB51" s="1636"/>
      <c r="FC51" s="1636"/>
      <c r="FD51" s="1636"/>
      <c r="FE51" s="1636"/>
      <c r="FF51" s="1636"/>
      <c r="FG51" s="1636"/>
      <c r="FH51" s="1636"/>
      <c r="FI51" s="1636"/>
      <c r="FJ51" s="1636"/>
      <c r="FK51" s="1636"/>
      <c r="FL51" s="1636"/>
      <c r="FM51" s="1636"/>
      <c r="FN51" s="1636"/>
      <c r="FO51" s="1636"/>
      <c r="FP51" s="1636"/>
      <c r="FQ51" s="1636"/>
      <c r="FR51" s="1557" t="s">
        <v>1297</v>
      </c>
      <c r="FS51" s="1557"/>
      <c r="FT51" s="1557"/>
      <c r="FU51" s="1557"/>
      <c r="FV51" s="1635">
        <v>600000</v>
      </c>
      <c r="FW51" s="1635"/>
      <c r="FX51" s="1635"/>
      <c r="FY51" s="1635"/>
      <c r="FZ51" s="1635"/>
      <c r="GA51" s="1635"/>
      <c r="GB51" s="1635"/>
      <c r="GC51" s="1635"/>
      <c r="GD51" s="1635"/>
      <c r="GE51" s="1635"/>
      <c r="GF51" s="1635"/>
      <c r="GG51" s="1635"/>
      <c r="GH51" s="1635"/>
      <c r="GI51" s="1635"/>
      <c r="GJ51" s="1635"/>
      <c r="GK51" s="1635"/>
      <c r="GL51" s="1635"/>
      <c r="GM51" s="1635"/>
      <c r="GN51" s="1635"/>
      <c r="GO51" s="1635"/>
      <c r="GP51" s="1635"/>
      <c r="GQ51" s="1635"/>
      <c r="GR51" s="1635"/>
      <c r="GS51" s="1635"/>
      <c r="GT51" s="1635"/>
      <c r="GU51" s="1635"/>
      <c r="GV51" s="1635"/>
      <c r="GW51" s="1635"/>
      <c r="GX51" s="1635"/>
      <c r="GY51" s="1635"/>
      <c r="GZ51" s="1635"/>
      <c r="HA51" s="1635"/>
      <c r="HB51" s="1635"/>
      <c r="HC51" s="1635"/>
      <c r="HD51" s="1635"/>
      <c r="HE51" s="1635"/>
      <c r="HF51" s="1635"/>
      <c r="HG51" s="1635"/>
      <c r="HH51" s="1635"/>
      <c r="IX51" s="495"/>
      <c r="IY51" s="1577" t="s">
        <v>1280</v>
      </c>
      <c r="IZ51" s="1577"/>
      <c r="JA51" s="1577"/>
      <c r="JB51" s="1577"/>
      <c r="JC51" s="1577"/>
      <c r="JD51" s="1577"/>
      <c r="JE51" s="1577"/>
      <c r="JF51" s="1577"/>
      <c r="JG51" s="1577"/>
      <c r="JH51" s="1577"/>
      <c r="JI51" s="1577"/>
      <c r="JJ51" s="1577"/>
      <c r="JK51" s="1577"/>
      <c r="JL51" s="1577"/>
      <c r="JM51" s="1577"/>
      <c r="JN51" s="1577"/>
      <c r="JO51" s="1577"/>
      <c r="JP51" s="1577"/>
      <c r="JQ51" s="1577"/>
      <c r="JR51" s="1577"/>
      <c r="JS51" s="1577"/>
      <c r="JT51" s="1577"/>
      <c r="JU51" s="1577"/>
      <c r="JV51" s="1577"/>
      <c r="JW51" s="1577"/>
      <c r="JX51" s="1577"/>
      <c r="JY51" s="1577"/>
      <c r="JZ51" s="1577"/>
      <c r="KA51" s="1557" t="s">
        <v>891</v>
      </c>
      <c r="KB51" s="1557"/>
      <c r="KC51" s="1557"/>
      <c r="KD51" s="1557"/>
      <c r="KE51" s="1712">
        <f>AS51</f>
        <v>5</v>
      </c>
      <c r="KF51" s="1712"/>
      <c r="KG51" s="1712"/>
      <c r="KH51" s="1712"/>
      <c r="KI51" s="1712"/>
      <c r="KJ51" s="1712"/>
      <c r="KK51" s="1712"/>
      <c r="KL51" s="1712"/>
      <c r="KM51" s="1712"/>
      <c r="KN51" s="1712"/>
      <c r="KO51" s="1712"/>
      <c r="KP51" s="1712"/>
      <c r="KQ51" s="1712"/>
      <c r="KR51" s="1712"/>
      <c r="KS51" s="1712"/>
      <c r="KT51" s="1712"/>
      <c r="KU51" s="1712"/>
      <c r="KV51" s="1712"/>
      <c r="KW51" s="1712"/>
      <c r="KX51" s="1712"/>
      <c r="KY51" s="1712"/>
      <c r="KZ51" s="1712"/>
      <c r="LA51" s="1712"/>
      <c r="LB51" s="1712"/>
      <c r="LC51" s="1712"/>
      <c r="LD51" s="1712"/>
      <c r="LE51" s="1712"/>
      <c r="LF51" s="1557" t="s">
        <v>770</v>
      </c>
      <c r="LG51" s="1557"/>
      <c r="LH51" s="1557"/>
      <c r="LI51" s="1557"/>
      <c r="LJ51" s="1735">
        <f>BX51</f>
        <v>1000000</v>
      </c>
      <c r="LK51" s="1735"/>
      <c r="LL51" s="1735"/>
      <c r="LM51" s="1735"/>
      <c r="LN51" s="1735"/>
      <c r="LO51" s="1735"/>
      <c r="LP51" s="1735"/>
      <c r="LQ51" s="1735"/>
      <c r="LR51" s="1735"/>
      <c r="LS51" s="1735"/>
      <c r="LT51" s="1735"/>
      <c r="LU51" s="1735"/>
      <c r="LV51" s="1735"/>
      <c r="LW51" s="1735"/>
      <c r="LX51" s="1735"/>
      <c r="LY51" s="1735"/>
      <c r="LZ51" s="1735"/>
      <c r="MA51" s="1735"/>
      <c r="MB51" s="1735"/>
      <c r="MC51" s="1735"/>
      <c r="MD51" s="1735"/>
      <c r="ME51" s="1735"/>
      <c r="MF51" s="1735"/>
      <c r="MG51" s="1735"/>
      <c r="MH51" s="1735"/>
      <c r="MI51" s="1735"/>
      <c r="MJ51" s="1735"/>
      <c r="MK51" s="1735"/>
      <c r="ML51" s="1735"/>
      <c r="MM51" s="1735"/>
      <c r="MN51" s="1735"/>
      <c r="MO51" s="1735"/>
      <c r="MP51" s="1735"/>
      <c r="MQ51" s="1735"/>
      <c r="MR51" s="1735"/>
      <c r="MS51" s="1735"/>
      <c r="MT51" s="1735"/>
      <c r="MU51" s="1735"/>
      <c r="MV51" s="1735"/>
      <c r="MW51" s="1735"/>
      <c r="MX51" s="1544" t="s">
        <v>1294</v>
      </c>
      <c r="MY51" s="1545"/>
      <c r="MZ51" s="1545"/>
      <c r="NA51" s="1545"/>
      <c r="NB51" s="1545"/>
      <c r="NC51" s="1545"/>
      <c r="ND51" s="1545"/>
      <c r="NE51" s="1545"/>
      <c r="NF51" s="1545"/>
      <c r="NG51" s="1545"/>
      <c r="NH51" s="1545"/>
      <c r="NI51" s="1545"/>
      <c r="NJ51" s="1545"/>
      <c r="NK51" s="1545"/>
      <c r="NL51" s="1545"/>
      <c r="NM51" s="1545"/>
      <c r="NN51" s="1545"/>
      <c r="NO51" s="1545"/>
      <c r="NP51" s="1545"/>
      <c r="NQ51" s="1545"/>
      <c r="NR51" s="1545"/>
      <c r="NS51" s="1545"/>
      <c r="NT51" s="1545"/>
      <c r="NU51" s="1545"/>
      <c r="NV51" s="1545"/>
      <c r="NW51" s="1545"/>
      <c r="NX51" s="1546"/>
      <c r="NY51" s="1557" t="s">
        <v>1296</v>
      </c>
      <c r="NZ51" s="1557"/>
      <c r="OA51" s="1557"/>
      <c r="OB51" s="1736">
        <f>EP51</f>
        <v>6</v>
      </c>
      <c r="OC51" s="1736"/>
      <c r="OD51" s="1736"/>
      <c r="OE51" s="1736"/>
      <c r="OF51" s="1736"/>
      <c r="OG51" s="1736"/>
      <c r="OH51" s="1736"/>
      <c r="OI51" s="1736"/>
      <c r="OJ51" s="1736"/>
      <c r="OK51" s="1736"/>
      <c r="OL51" s="1736"/>
      <c r="OM51" s="1736"/>
      <c r="ON51" s="1736"/>
      <c r="OO51" s="1736"/>
      <c r="OP51" s="1736"/>
      <c r="OQ51" s="1736"/>
      <c r="OR51" s="1736"/>
      <c r="OS51" s="1736"/>
      <c r="OT51" s="1736"/>
      <c r="OU51" s="1736"/>
      <c r="OV51" s="1736"/>
      <c r="OW51" s="1736"/>
      <c r="OX51" s="1736"/>
      <c r="OY51" s="1736"/>
      <c r="OZ51" s="1736"/>
      <c r="PA51" s="1736"/>
      <c r="PB51" s="1736"/>
      <c r="PC51" s="1736"/>
      <c r="PD51" s="1557" t="s">
        <v>1297</v>
      </c>
      <c r="PE51" s="1557"/>
      <c r="PF51" s="1557"/>
      <c r="PG51" s="1557"/>
      <c r="PH51" s="1735">
        <f>FV51</f>
        <v>600000</v>
      </c>
      <c r="PI51" s="1735"/>
      <c r="PJ51" s="1735"/>
      <c r="PK51" s="1735"/>
      <c r="PL51" s="1735"/>
      <c r="PM51" s="1735"/>
      <c r="PN51" s="1735"/>
      <c r="PO51" s="1735"/>
      <c r="PP51" s="1735"/>
      <c r="PQ51" s="1735"/>
      <c r="PR51" s="1735"/>
      <c r="PS51" s="1735"/>
      <c r="PT51" s="1735"/>
      <c r="PU51" s="1735"/>
      <c r="PV51" s="1735"/>
      <c r="PW51" s="1735"/>
      <c r="PX51" s="1735"/>
      <c r="PY51" s="1735"/>
      <c r="PZ51" s="1735"/>
      <c r="QA51" s="1735"/>
      <c r="QB51" s="1735"/>
      <c r="QC51" s="1735"/>
      <c r="QD51" s="1735"/>
      <c r="QE51" s="1735"/>
      <c r="QF51" s="1735"/>
      <c r="QG51" s="1735"/>
      <c r="QH51" s="1735"/>
      <c r="QI51" s="1735"/>
      <c r="QJ51" s="1735"/>
      <c r="QK51" s="1735"/>
      <c r="QL51" s="1735"/>
      <c r="QM51" s="1735"/>
      <c r="QN51" s="1735"/>
      <c r="QO51" s="1735"/>
      <c r="QP51" s="1735"/>
      <c r="QQ51" s="1735"/>
      <c r="QR51" s="1735"/>
      <c r="QS51" s="1735"/>
      <c r="QT51" s="1735"/>
      <c r="QU51" s="545"/>
    </row>
    <row r="52" spans="12:463" ht="63.4" customHeight="1" thickTop="1" thickBot="1">
      <c r="L52" s="493"/>
      <c r="M52" s="1634" t="s">
        <v>1281</v>
      </c>
      <c r="N52" s="1634"/>
      <c r="O52" s="1634"/>
      <c r="P52" s="1634"/>
      <c r="Q52" s="1634"/>
      <c r="R52" s="1634"/>
      <c r="S52" s="1634"/>
      <c r="T52" s="1634"/>
      <c r="U52" s="1634"/>
      <c r="V52" s="1634"/>
      <c r="W52" s="1634"/>
      <c r="X52" s="1634"/>
      <c r="Y52" s="1634"/>
      <c r="Z52" s="1634"/>
      <c r="AA52" s="1634"/>
      <c r="AB52" s="1634"/>
      <c r="AC52" s="1634"/>
      <c r="AD52" s="1634"/>
      <c r="AE52" s="1634"/>
      <c r="AF52" s="1634"/>
      <c r="AG52" s="1634"/>
      <c r="AH52" s="1634"/>
      <c r="AI52" s="1634"/>
      <c r="AJ52" s="1634"/>
      <c r="AK52" s="1634"/>
      <c r="AL52" s="1634"/>
      <c r="AM52" s="1634"/>
      <c r="AN52" s="1634"/>
      <c r="AO52" s="1557" t="s">
        <v>1284</v>
      </c>
      <c r="AP52" s="1557"/>
      <c r="AQ52" s="1557"/>
      <c r="AR52" s="1557"/>
      <c r="AS52" s="1584">
        <v>2</v>
      </c>
      <c r="AT52" s="1584"/>
      <c r="AU52" s="1584"/>
      <c r="AV52" s="1584"/>
      <c r="AW52" s="1584"/>
      <c r="AX52" s="1584"/>
      <c r="AY52" s="1584"/>
      <c r="AZ52" s="1584"/>
      <c r="BA52" s="1584"/>
      <c r="BB52" s="1584"/>
      <c r="BC52" s="1584"/>
      <c r="BD52" s="1584"/>
      <c r="BE52" s="1584"/>
      <c r="BF52" s="1584"/>
      <c r="BG52" s="1584"/>
      <c r="BH52" s="1584"/>
      <c r="BI52" s="1584"/>
      <c r="BJ52" s="1584"/>
      <c r="BK52" s="1584"/>
      <c r="BL52" s="1584"/>
      <c r="BM52" s="1584"/>
      <c r="BN52" s="1584"/>
      <c r="BO52" s="1584"/>
      <c r="BP52" s="1584"/>
      <c r="BQ52" s="1584"/>
      <c r="BR52" s="1584"/>
      <c r="BS52" s="1584"/>
      <c r="BT52" s="1557" t="s">
        <v>1286</v>
      </c>
      <c r="BU52" s="1557"/>
      <c r="BV52" s="1557"/>
      <c r="BW52" s="1557"/>
      <c r="BX52" s="1635">
        <v>200000</v>
      </c>
      <c r="BY52" s="1635"/>
      <c r="BZ52" s="1635"/>
      <c r="CA52" s="1635"/>
      <c r="CB52" s="1635"/>
      <c r="CC52" s="1635"/>
      <c r="CD52" s="1635"/>
      <c r="CE52" s="1635"/>
      <c r="CF52" s="1635"/>
      <c r="CG52" s="1635"/>
      <c r="CH52" s="1635"/>
      <c r="CI52" s="1635"/>
      <c r="CJ52" s="1635"/>
      <c r="CK52" s="1635"/>
      <c r="CL52" s="1635"/>
      <c r="CM52" s="1635"/>
      <c r="CN52" s="1635"/>
      <c r="CO52" s="1635"/>
      <c r="CP52" s="1635"/>
      <c r="CQ52" s="1635"/>
      <c r="CR52" s="1635"/>
      <c r="CS52" s="1635"/>
      <c r="CT52" s="1635"/>
      <c r="CU52" s="1635"/>
      <c r="CV52" s="1635"/>
      <c r="CW52" s="1635"/>
      <c r="CX52" s="1635"/>
      <c r="CY52" s="1635"/>
      <c r="CZ52" s="1635"/>
      <c r="DA52" s="1635"/>
      <c r="DB52" s="1635"/>
      <c r="DC52" s="1635"/>
      <c r="DD52" s="1635"/>
      <c r="DE52" s="1635"/>
      <c r="DF52" s="1635"/>
      <c r="DG52" s="1635"/>
      <c r="DH52" s="1635"/>
      <c r="DI52" s="1635"/>
      <c r="DJ52" s="1635"/>
      <c r="DK52" s="1635"/>
      <c r="DL52" s="1558" t="s">
        <v>1295</v>
      </c>
      <c r="DM52" s="1558"/>
      <c r="DN52" s="1558"/>
      <c r="DO52" s="1558"/>
      <c r="DP52" s="1558"/>
      <c r="DQ52" s="1558"/>
      <c r="DR52" s="1558"/>
      <c r="DS52" s="1558"/>
      <c r="DT52" s="1558"/>
      <c r="DU52" s="1558"/>
      <c r="DV52" s="1558"/>
      <c r="DW52" s="1558"/>
      <c r="DX52" s="1558"/>
      <c r="DY52" s="1558"/>
      <c r="DZ52" s="1558"/>
      <c r="EA52" s="1558"/>
      <c r="EB52" s="1558"/>
      <c r="EC52" s="1558"/>
      <c r="ED52" s="1558"/>
      <c r="EE52" s="1558"/>
      <c r="EF52" s="1558"/>
      <c r="EG52" s="1558"/>
      <c r="EH52" s="1558"/>
      <c r="EI52" s="1558"/>
      <c r="EJ52" s="1558"/>
      <c r="EK52" s="1558"/>
      <c r="EL52" s="1558"/>
      <c r="EM52" s="1557" t="s">
        <v>1298</v>
      </c>
      <c r="EN52" s="1557"/>
      <c r="EO52" s="1557"/>
      <c r="EP52" s="1636">
        <v>3</v>
      </c>
      <c r="EQ52" s="1636"/>
      <c r="ER52" s="1636"/>
      <c r="ES52" s="1636"/>
      <c r="ET52" s="1636"/>
      <c r="EU52" s="1636"/>
      <c r="EV52" s="1636"/>
      <c r="EW52" s="1636"/>
      <c r="EX52" s="1636"/>
      <c r="EY52" s="1636"/>
      <c r="EZ52" s="1636"/>
      <c r="FA52" s="1636"/>
      <c r="FB52" s="1636"/>
      <c r="FC52" s="1636"/>
      <c r="FD52" s="1636"/>
      <c r="FE52" s="1636"/>
      <c r="FF52" s="1636"/>
      <c r="FG52" s="1636"/>
      <c r="FH52" s="1636"/>
      <c r="FI52" s="1636"/>
      <c r="FJ52" s="1636"/>
      <c r="FK52" s="1636"/>
      <c r="FL52" s="1636"/>
      <c r="FM52" s="1636"/>
      <c r="FN52" s="1636"/>
      <c r="FO52" s="1636"/>
      <c r="FP52" s="1636"/>
      <c r="FQ52" s="1636"/>
      <c r="FR52" s="1557" t="s">
        <v>1299</v>
      </c>
      <c r="FS52" s="1557"/>
      <c r="FT52" s="1557"/>
      <c r="FU52" s="1557"/>
      <c r="FV52" s="1635">
        <v>300000</v>
      </c>
      <c r="FW52" s="1635"/>
      <c r="FX52" s="1635"/>
      <c r="FY52" s="1635"/>
      <c r="FZ52" s="1635"/>
      <c r="GA52" s="1635"/>
      <c r="GB52" s="1635"/>
      <c r="GC52" s="1635"/>
      <c r="GD52" s="1635"/>
      <c r="GE52" s="1635"/>
      <c r="GF52" s="1635"/>
      <c r="GG52" s="1635"/>
      <c r="GH52" s="1635"/>
      <c r="GI52" s="1635"/>
      <c r="GJ52" s="1635"/>
      <c r="GK52" s="1635"/>
      <c r="GL52" s="1635"/>
      <c r="GM52" s="1635"/>
      <c r="GN52" s="1635"/>
      <c r="GO52" s="1635"/>
      <c r="GP52" s="1635"/>
      <c r="GQ52" s="1635"/>
      <c r="GR52" s="1635"/>
      <c r="GS52" s="1635"/>
      <c r="GT52" s="1635"/>
      <c r="GU52" s="1635"/>
      <c r="GV52" s="1635"/>
      <c r="GW52" s="1635"/>
      <c r="GX52" s="1635"/>
      <c r="GY52" s="1635"/>
      <c r="GZ52" s="1635"/>
      <c r="HA52" s="1635"/>
      <c r="HB52" s="1635"/>
      <c r="HC52" s="1635"/>
      <c r="HD52" s="1635"/>
      <c r="HE52" s="1635"/>
      <c r="HF52" s="1635"/>
      <c r="HG52" s="1635"/>
      <c r="HH52" s="1635"/>
      <c r="IX52" s="495"/>
      <c r="IY52" s="1634" t="s">
        <v>1281</v>
      </c>
      <c r="IZ52" s="1634"/>
      <c r="JA52" s="1634"/>
      <c r="JB52" s="1634"/>
      <c r="JC52" s="1634"/>
      <c r="JD52" s="1634"/>
      <c r="JE52" s="1634"/>
      <c r="JF52" s="1634"/>
      <c r="JG52" s="1634"/>
      <c r="JH52" s="1634"/>
      <c r="JI52" s="1634"/>
      <c r="JJ52" s="1634"/>
      <c r="JK52" s="1634"/>
      <c r="JL52" s="1634"/>
      <c r="JM52" s="1634"/>
      <c r="JN52" s="1634"/>
      <c r="JO52" s="1634"/>
      <c r="JP52" s="1634"/>
      <c r="JQ52" s="1634"/>
      <c r="JR52" s="1634"/>
      <c r="JS52" s="1634"/>
      <c r="JT52" s="1634"/>
      <c r="JU52" s="1634"/>
      <c r="JV52" s="1634"/>
      <c r="JW52" s="1634"/>
      <c r="JX52" s="1634"/>
      <c r="JY52" s="1634"/>
      <c r="JZ52" s="1634"/>
      <c r="KA52" s="1557" t="s">
        <v>771</v>
      </c>
      <c r="KB52" s="1557"/>
      <c r="KC52" s="1557"/>
      <c r="KD52" s="1557"/>
      <c r="KE52" s="1712">
        <f>AS52</f>
        <v>2</v>
      </c>
      <c r="KF52" s="1712"/>
      <c r="KG52" s="1712"/>
      <c r="KH52" s="1712"/>
      <c r="KI52" s="1712"/>
      <c r="KJ52" s="1712"/>
      <c r="KK52" s="1712"/>
      <c r="KL52" s="1712"/>
      <c r="KM52" s="1712"/>
      <c r="KN52" s="1712"/>
      <c r="KO52" s="1712"/>
      <c r="KP52" s="1712"/>
      <c r="KQ52" s="1712"/>
      <c r="KR52" s="1712"/>
      <c r="KS52" s="1712"/>
      <c r="KT52" s="1712"/>
      <c r="KU52" s="1712"/>
      <c r="KV52" s="1712"/>
      <c r="KW52" s="1712"/>
      <c r="KX52" s="1712"/>
      <c r="KY52" s="1712"/>
      <c r="KZ52" s="1712"/>
      <c r="LA52" s="1712"/>
      <c r="LB52" s="1712"/>
      <c r="LC52" s="1712"/>
      <c r="LD52" s="1712"/>
      <c r="LE52" s="1712"/>
      <c r="LF52" s="1557" t="s">
        <v>787</v>
      </c>
      <c r="LG52" s="1557"/>
      <c r="LH52" s="1557"/>
      <c r="LI52" s="1557"/>
      <c r="LJ52" s="1735">
        <f>BX52</f>
        <v>200000</v>
      </c>
      <c r="LK52" s="1735"/>
      <c r="LL52" s="1735"/>
      <c r="LM52" s="1735"/>
      <c r="LN52" s="1735"/>
      <c r="LO52" s="1735"/>
      <c r="LP52" s="1735"/>
      <c r="LQ52" s="1735"/>
      <c r="LR52" s="1735"/>
      <c r="LS52" s="1735"/>
      <c r="LT52" s="1735"/>
      <c r="LU52" s="1735"/>
      <c r="LV52" s="1735"/>
      <c r="LW52" s="1735"/>
      <c r="LX52" s="1735"/>
      <c r="LY52" s="1735"/>
      <c r="LZ52" s="1735"/>
      <c r="MA52" s="1735"/>
      <c r="MB52" s="1735"/>
      <c r="MC52" s="1735"/>
      <c r="MD52" s="1735"/>
      <c r="ME52" s="1735"/>
      <c r="MF52" s="1735"/>
      <c r="MG52" s="1735"/>
      <c r="MH52" s="1735"/>
      <c r="MI52" s="1735"/>
      <c r="MJ52" s="1735"/>
      <c r="MK52" s="1735"/>
      <c r="ML52" s="1735"/>
      <c r="MM52" s="1735"/>
      <c r="MN52" s="1735"/>
      <c r="MO52" s="1735"/>
      <c r="MP52" s="1735"/>
      <c r="MQ52" s="1735"/>
      <c r="MR52" s="1735"/>
      <c r="MS52" s="1735"/>
      <c r="MT52" s="1735"/>
      <c r="MU52" s="1735"/>
      <c r="MV52" s="1735"/>
      <c r="MW52" s="1735"/>
      <c r="MX52" s="1558" t="s">
        <v>1295</v>
      </c>
      <c r="MY52" s="1558"/>
      <c r="MZ52" s="1558"/>
      <c r="NA52" s="1558"/>
      <c r="NB52" s="1558"/>
      <c r="NC52" s="1558"/>
      <c r="ND52" s="1558"/>
      <c r="NE52" s="1558"/>
      <c r="NF52" s="1558"/>
      <c r="NG52" s="1558"/>
      <c r="NH52" s="1558"/>
      <c r="NI52" s="1558"/>
      <c r="NJ52" s="1558"/>
      <c r="NK52" s="1558"/>
      <c r="NL52" s="1558"/>
      <c r="NM52" s="1558"/>
      <c r="NN52" s="1558"/>
      <c r="NO52" s="1558"/>
      <c r="NP52" s="1558"/>
      <c r="NQ52" s="1558"/>
      <c r="NR52" s="1558"/>
      <c r="NS52" s="1558"/>
      <c r="NT52" s="1558"/>
      <c r="NU52" s="1558"/>
      <c r="NV52" s="1558"/>
      <c r="NW52" s="1558"/>
      <c r="NX52" s="1558"/>
      <c r="NY52" s="1557" t="s">
        <v>1298</v>
      </c>
      <c r="NZ52" s="1557"/>
      <c r="OA52" s="1557"/>
      <c r="OB52" s="1736">
        <f>EP52</f>
        <v>3</v>
      </c>
      <c r="OC52" s="1736"/>
      <c r="OD52" s="1736"/>
      <c r="OE52" s="1736"/>
      <c r="OF52" s="1736"/>
      <c r="OG52" s="1736"/>
      <c r="OH52" s="1736"/>
      <c r="OI52" s="1736"/>
      <c r="OJ52" s="1736"/>
      <c r="OK52" s="1736"/>
      <c r="OL52" s="1736"/>
      <c r="OM52" s="1736"/>
      <c r="ON52" s="1736"/>
      <c r="OO52" s="1736"/>
      <c r="OP52" s="1736"/>
      <c r="OQ52" s="1736"/>
      <c r="OR52" s="1736"/>
      <c r="OS52" s="1736"/>
      <c r="OT52" s="1736"/>
      <c r="OU52" s="1736"/>
      <c r="OV52" s="1736"/>
      <c r="OW52" s="1736"/>
      <c r="OX52" s="1736"/>
      <c r="OY52" s="1736"/>
      <c r="OZ52" s="1736"/>
      <c r="PA52" s="1736"/>
      <c r="PB52" s="1736"/>
      <c r="PC52" s="1736"/>
      <c r="PD52" s="1557" t="s">
        <v>1299</v>
      </c>
      <c r="PE52" s="1557"/>
      <c r="PF52" s="1557"/>
      <c r="PG52" s="1557"/>
      <c r="PH52" s="1735">
        <f>FV52</f>
        <v>300000</v>
      </c>
      <c r="PI52" s="1735"/>
      <c r="PJ52" s="1735"/>
      <c r="PK52" s="1735"/>
      <c r="PL52" s="1735"/>
      <c r="PM52" s="1735"/>
      <c r="PN52" s="1735"/>
      <c r="PO52" s="1735"/>
      <c r="PP52" s="1735"/>
      <c r="PQ52" s="1735"/>
      <c r="PR52" s="1735"/>
      <c r="PS52" s="1735"/>
      <c r="PT52" s="1735"/>
      <c r="PU52" s="1735"/>
      <c r="PV52" s="1735"/>
      <c r="PW52" s="1735"/>
      <c r="PX52" s="1735"/>
      <c r="PY52" s="1735"/>
      <c r="PZ52" s="1735"/>
      <c r="QA52" s="1735"/>
      <c r="QB52" s="1735"/>
      <c r="QC52" s="1735"/>
      <c r="QD52" s="1735"/>
      <c r="QE52" s="1735"/>
      <c r="QF52" s="1735"/>
      <c r="QG52" s="1735"/>
      <c r="QH52" s="1735"/>
      <c r="QI52" s="1735"/>
      <c r="QJ52" s="1735"/>
      <c r="QK52" s="1735"/>
      <c r="QL52" s="1735"/>
      <c r="QM52" s="1735"/>
      <c r="QN52" s="1735"/>
      <c r="QO52" s="1735"/>
      <c r="QP52" s="1735"/>
      <c r="QQ52" s="1735"/>
      <c r="QR52" s="1735"/>
      <c r="QS52" s="1735"/>
      <c r="QT52" s="1735"/>
      <c r="QU52" s="545"/>
    </row>
    <row r="53" spans="12:463" ht="87" customHeight="1" thickTop="1" thickBot="1">
      <c r="L53" s="493"/>
      <c r="M53" s="1630" t="s">
        <v>1282</v>
      </c>
      <c r="N53" s="1630"/>
      <c r="O53" s="1630"/>
      <c r="P53" s="1630"/>
      <c r="Q53" s="1630"/>
      <c r="R53" s="1630"/>
      <c r="S53" s="1579" t="s">
        <v>1287</v>
      </c>
      <c r="T53" s="1579"/>
      <c r="U53" s="1579"/>
      <c r="V53" s="1579"/>
      <c r="W53" s="1578" t="s">
        <v>1340</v>
      </c>
      <c r="X53" s="1578"/>
      <c r="Y53" s="1578"/>
      <c r="Z53" s="1578"/>
      <c r="AA53" s="1578"/>
      <c r="AB53" s="1578"/>
      <c r="AC53" s="1578"/>
      <c r="AD53" s="1578"/>
      <c r="AE53" s="1578"/>
      <c r="AF53" s="1578"/>
      <c r="AG53" s="1578"/>
      <c r="AH53" s="1578"/>
      <c r="AI53" s="1578"/>
      <c r="AJ53" s="1578"/>
      <c r="AK53" s="1578"/>
      <c r="AL53" s="1578"/>
      <c r="AM53" s="1578"/>
      <c r="AN53" s="1578"/>
      <c r="AO53" s="1578"/>
      <c r="AP53" s="1578"/>
      <c r="AQ53" s="1578"/>
      <c r="AR53" s="1578"/>
      <c r="AS53" s="1578"/>
      <c r="AT53" s="1578"/>
      <c r="AU53" s="1578"/>
      <c r="AV53" s="1578"/>
      <c r="AW53" s="1578"/>
      <c r="AX53" s="1578"/>
      <c r="AY53" s="1578"/>
      <c r="AZ53" s="1578"/>
      <c r="BA53" s="1578"/>
      <c r="BB53" s="1578"/>
      <c r="BC53" s="1578"/>
      <c r="BD53" s="1578"/>
      <c r="BE53" s="1578"/>
      <c r="BF53" s="1578"/>
      <c r="BG53" s="1578"/>
      <c r="BH53" s="1578"/>
      <c r="BI53" s="1578"/>
      <c r="BJ53" s="1578"/>
      <c r="BK53" s="1578"/>
      <c r="BL53" s="1578"/>
      <c r="BM53" s="1578"/>
      <c r="BN53" s="1578"/>
      <c r="BO53" s="1578"/>
      <c r="BP53" s="1578"/>
      <c r="BQ53" s="1578"/>
      <c r="BR53" s="1578"/>
      <c r="BS53" s="1578"/>
      <c r="BT53" s="1578"/>
      <c r="BU53" s="1578"/>
      <c r="BV53" s="1578"/>
      <c r="BW53" s="1578"/>
      <c r="BX53" s="1578"/>
      <c r="BY53" s="1578"/>
      <c r="BZ53" s="1578"/>
      <c r="CA53" s="1578"/>
      <c r="CB53" s="1578"/>
      <c r="CC53" s="1578"/>
      <c r="CD53" s="1578"/>
      <c r="CE53" s="1578"/>
      <c r="CF53" s="1578"/>
      <c r="CG53" s="1578"/>
      <c r="CH53" s="1578"/>
      <c r="CI53" s="1578"/>
      <c r="CJ53" s="1578"/>
      <c r="CK53" s="1578"/>
      <c r="CL53" s="1578"/>
      <c r="CM53" s="1578"/>
      <c r="CN53" s="1578"/>
      <c r="CO53" s="1578"/>
      <c r="CP53" s="1578"/>
      <c r="CQ53" s="1578"/>
      <c r="CR53" s="1578"/>
      <c r="CS53" s="1578"/>
      <c r="CT53" s="1578"/>
      <c r="CU53" s="1578"/>
      <c r="CV53" s="1578"/>
      <c r="CW53" s="1578"/>
      <c r="CX53" s="1578"/>
      <c r="CY53" s="1578"/>
      <c r="CZ53" s="1578"/>
      <c r="DA53" s="1578"/>
      <c r="DB53" s="1578"/>
      <c r="DC53" s="1578"/>
      <c r="DD53" s="1578"/>
      <c r="DE53" s="1578"/>
      <c r="DF53" s="1578"/>
      <c r="DG53" s="1578"/>
      <c r="DH53" s="1578"/>
      <c r="DI53" s="1578"/>
      <c r="DJ53" s="1578"/>
      <c r="DK53" s="1578"/>
      <c r="DL53" s="1551" t="s">
        <v>1282</v>
      </c>
      <c r="DM53" s="1551"/>
      <c r="DN53" s="1551"/>
      <c r="DO53" s="1551"/>
      <c r="DP53" s="1551"/>
      <c r="DQ53" s="1551"/>
      <c r="DR53" s="1551"/>
      <c r="DS53" s="1550" t="s">
        <v>1300</v>
      </c>
      <c r="DT53" s="1550"/>
      <c r="DU53" s="1550"/>
      <c r="DV53" s="1550"/>
      <c r="DW53" s="1549" t="s">
        <v>1342</v>
      </c>
      <c r="DX53" s="1549"/>
      <c r="DY53" s="1549"/>
      <c r="DZ53" s="1549"/>
      <c r="EA53" s="1549"/>
      <c r="EB53" s="1549"/>
      <c r="EC53" s="1549"/>
      <c r="ED53" s="1549"/>
      <c r="EE53" s="1549"/>
      <c r="EF53" s="1549"/>
      <c r="EG53" s="1549"/>
      <c r="EH53" s="1549"/>
      <c r="EI53" s="1549"/>
      <c r="EJ53" s="1549"/>
      <c r="EK53" s="1549"/>
      <c r="EL53" s="1549"/>
      <c r="EM53" s="1549"/>
      <c r="EN53" s="1549"/>
      <c r="EO53" s="1549"/>
      <c r="EP53" s="1549"/>
      <c r="EQ53" s="1549"/>
      <c r="ER53" s="1549"/>
      <c r="ES53" s="1549"/>
      <c r="ET53" s="1549"/>
      <c r="EU53" s="1549"/>
      <c r="EV53" s="1549"/>
      <c r="EW53" s="1549"/>
      <c r="EX53" s="1549"/>
      <c r="EY53" s="1549"/>
      <c r="EZ53" s="1549"/>
      <c r="FA53" s="1549"/>
      <c r="FB53" s="1549"/>
      <c r="FC53" s="1549"/>
      <c r="FD53" s="1549"/>
      <c r="FE53" s="1549"/>
      <c r="FF53" s="1549"/>
      <c r="FG53" s="1549"/>
      <c r="FH53" s="1549"/>
      <c r="FI53" s="1549"/>
      <c r="FJ53" s="1549"/>
      <c r="FK53" s="1549"/>
      <c r="FL53" s="1549"/>
      <c r="FM53" s="1549"/>
      <c r="FN53" s="1549"/>
      <c r="FO53" s="1549"/>
      <c r="FP53" s="1549"/>
      <c r="FQ53" s="1549"/>
      <c r="FR53" s="1549"/>
      <c r="FS53" s="1549"/>
      <c r="FT53" s="1549"/>
      <c r="FU53" s="1549"/>
      <c r="FV53" s="1549"/>
      <c r="FW53" s="1549"/>
      <c r="FX53" s="1549"/>
      <c r="FY53" s="1549"/>
      <c r="FZ53" s="1549"/>
      <c r="GA53" s="1549"/>
      <c r="GB53" s="1549"/>
      <c r="GC53" s="1549"/>
      <c r="GD53" s="1549"/>
      <c r="GE53" s="1549"/>
      <c r="GF53" s="1549"/>
      <c r="GG53" s="1549"/>
      <c r="GH53" s="1549"/>
      <c r="GI53" s="1549"/>
      <c r="GJ53" s="1549"/>
      <c r="GK53" s="1549"/>
      <c r="GL53" s="1549"/>
      <c r="GM53" s="1549"/>
      <c r="GN53" s="1549"/>
      <c r="GO53" s="1549"/>
      <c r="GP53" s="1549"/>
      <c r="GQ53" s="1549"/>
      <c r="GR53" s="1549"/>
      <c r="GS53" s="1549"/>
      <c r="GT53" s="1549"/>
      <c r="GU53" s="1549"/>
      <c r="GV53" s="1549"/>
      <c r="GW53" s="1549"/>
      <c r="GX53" s="1549"/>
      <c r="GY53" s="1549"/>
      <c r="GZ53" s="1549"/>
      <c r="HA53" s="1549"/>
      <c r="HB53" s="1549"/>
      <c r="HC53" s="1549"/>
      <c r="HD53" s="1549"/>
      <c r="HE53" s="1549"/>
      <c r="HF53" s="1549"/>
      <c r="HG53" s="1549"/>
      <c r="HH53" s="1549"/>
      <c r="IX53" s="495"/>
      <c r="IY53" s="1630" t="s">
        <v>355</v>
      </c>
      <c r="IZ53" s="1630"/>
      <c r="JA53" s="1630"/>
      <c r="JB53" s="1630"/>
      <c r="JC53" s="1630"/>
      <c r="JD53" s="1630"/>
      <c r="JE53" s="1579" t="s">
        <v>832</v>
      </c>
      <c r="JF53" s="1579"/>
      <c r="JG53" s="1579"/>
      <c r="JH53" s="1579"/>
      <c r="JI53" s="1715" t="str">
        <f>W53</f>
        <v>qqqqqqqqqqqqqqqqqqqqqqqqqqqqqqqqqqqqqqqqqqqqqqqqqqqqqqqqqqqqqqqqqqqqqqqqqqqqqqqqqqqqqqqqqqqqqqqqqqqqqqqqqqqqqqqqqqq</v>
      </c>
      <c r="JJ53" s="1715"/>
      <c r="JK53" s="1715"/>
      <c r="JL53" s="1715"/>
      <c r="JM53" s="1715"/>
      <c r="JN53" s="1715"/>
      <c r="JO53" s="1715"/>
      <c r="JP53" s="1715"/>
      <c r="JQ53" s="1715"/>
      <c r="JR53" s="1715"/>
      <c r="JS53" s="1715"/>
      <c r="JT53" s="1715"/>
      <c r="JU53" s="1715"/>
      <c r="JV53" s="1715"/>
      <c r="JW53" s="1715"/>
      <c r="JX53" s="1715"/>
      <c r="JY53" s="1715"/>
      <c r="JZ53" s="1715"/>
      <c r="KA53" s="1715"/>
      <c r="KB53" s="1715"/>
      <c r="KC53" s="1715"/>
      <c r="KD53" s="1715"/>
      <c r="KE53" s="1715"/>
      <c r="KF53" s="1715"/>
      <c r="KG53" s="1715"/>
      <c r="KH53" s="1715"/>
      <c r="KI53" s="1715"/>
      <c r="KJ53" s="1715"/>
      <c r="KK53" s="1715"/>
      <c r="KL53" s="1715"/>
      <c r="KM53" s="1715"/>
      <c r="KN53" s="1715"/>
      <c r="KO53" s="1715"/>
      <c r="KP53" s="1715"/>
      <c r="KQ53" s="1715"/>
      <c r="KR53" s="1715"/>
      <c r="KS53" s="1715"/>
      <c r="KT53" s="1715"/>
      <c r="KU53" s="1715"/>
      <c r="KV53" s="1715"/>
      <c r="KW53" s="1715"/>
      <c r="KX53" s="1715"/>
      <c r="KY53" s="1715"/>
      <c r="KZ53" s="1715"/>
      <c r="LA53" s="1715"/>
      <c r="LB53" s="1715"/>
      <c r="LC53" s="1715"/>
      <c r="LD53" s="1715"/>
      <c r="LE53" s="1715"/>
      <c r="LF53" s="1715"/>
      <c r="LG53" s="1715"/>
      <c r="LH53" s="1715"/>
      <c r="LI53" s="1715"/>
      <c r="LJ53" s="1715"/>
      <c r="LK53" s="1715"/>
      <c r="LL53" s="1715"/>
      <c r="LM53" s="1715"/>
      <c r="LN53" s="1715"/>
      <c r="LO53" s="1715"/>
      <c r="LP53" s="1715"/>
      <c r="LQ53" s="1715"/>
      <c r="LR53" s="1715"/>
      <c r="LS53" s="1715"/>
      <c r="LT53" s="1715"/>
      <c r="LU53" s="1715"/>
      <c r="LV53" s="1715"/>
      <c r="LW53" s="1715"/>
      <c r="LX53" s="1715"/>
      <c r="LY53" s="1715"/>
      <c r="LZ53" s="1715"/>
      <c r="MA53" s="1715"/>
      <c r="MB53" s="1715"/>
      <c r="MC53" s="1715"/>
      <c r="MD53" s="1715"/>
      <c r="ME53" s="1715"/>
      <c r="MF53" s="1715"/>
      <c r="MG53" s="1715"/>
      <c r="MH53" s="1715"/>
      <c r="MI53" s="1715"/>
      <c r="MJ53" s="1715"/>
      <c r="MK53" s="1715"/>
      <c r="ML53" s="1715"/>
      <c r="MM53" s="1715"/>
      <c r="MN53" s="1715"/>
      <c r="MO53" s="1715"/>
      <c r="MP53" s="1715"/>
      <c r="MQ53" s="1715"/>
      <c r="MR53" s="1715"/>
      <c r="MS53" s="1715"/>
      <c r="MT53" s="1715"/>
      <c r="MU53" s="1715"/>
      <c r="MV53" s="1715"/>
      <c r="MW53" s="1715"/>
      <c r="MX53" s="1551" t="s">
        <v>355</v>
      </c>
      <c r="MY53" s="1551"/>
      <c r="MZ53" s="1551"/>
      <c r="NA53" s="1551"/>
      <c r="NB53" s="1551"/>
      <c r="NC53" s="1551"/>
      <c r="ND53" s="1551"/>
      <c r="NE53" s="1550" t="s">
        <v>849</v>
      </c>
      <c r="NF53" s="1550"/>
      <c r="NG53" s="1550"/>
      <c r="NH53" s="1550"/>
      <c r="NI53" s="1737" t="str">
        <f>DW53</f>
        <v>hhhhhhhhhhhhhhhhhhhhhhhhhhhhhhhhhhhhhhhhhhhhhhhhhhhhhhhhhhhhhhhhhhhhhhhhhhhhhhhhhhhhhhhhhhhhhhhhhhhhhhhhhhhhhhhhhhhhhh</v>
      </c>
      <c r="NJ53" s="1737"/>
      <c r="NK53" s="1737"/>
      <c r="NL53" s="1737"/>
      <c r="NM53" s="1737"/>
      <c r="NN53" s="1737"/>
      <c r="NO53" s="1737"/>
      <c r="NP53" s="1737"/>
      <c r="NQ53" s="1737"/>
      <c r="NR53" s="1737"/>
      <c r="NS53" s="1737"/>
      <c r="NT53" s="1737"/>
      <c r="NU53" s="1737"/>
      <c r="NV53" s="1737"/>
      <c r="NW53" s="1737"/>
      <c r="NX53" s="1737"/>
      <c r="NY53" s="1737"/>
      <c r="NZ53" s="1737"/>
      <c r="OA53" s="1737"/>
      <c r="OB53" s="1737"/>
      <c r="OC53" s="1737"/>
      <c r="OD53" s="1737"/>
      <c r="OE53" s="1737"/>
      <c r="OF53" s="1737"/>
      <c r="OG53" s="1737"/>
      <c r="OH53" s="1737"/>
      <c r="OI53" s="1737"/>
      <c r="OJ53" s="1737"/>
      <c r="OK53" s="1737"/>
      <c r="OL53" s="1737"/>
      <c r="OM53" s="1737"/>
      <c r="ON53" s="1737"/>
      <c r="OO53" s="1737"/>
      <c r="OP53" s="1737"/>
      <c r="OQ53" s="1737"/>
      <c r="OR53" s="1737"/>
      <c r="OS53" s="1737"/>
      <c r="OT53" s="1737"/>
      <c r="OU53" s="1737"/>
      <c r="OV53" s="1737"/>
      <c r="OW53" s="1737"/>
      <c r="OX53" s="1737"/>
      <c r="OY53" s="1737"/>
      <c r="OZ53" s="1737"/>
      <c r="PA53" s="1737"/>
      <c r="PB53" s="1737"/>
      <c r="PC53" s="1737"/>
      <c r="PD53" s="1737"/>
      <c r="PE53" s="1737"/>
      <c r="PF53" s="1737"/>
      <c r="PG53" s="1737"/>
      <c r="PH53" s="1737"/>
      <c r="PI53" s="1737"/>
      <c r="PJ53" s="1737"/>
      <c r="PK53" s="1737"/>
      <c r="PL53" s="1737"/>
      <c r="PM53" s="1737"/>
      <c r="PN53" s="1737"/>
      <c r="PO53" s="1737"/>
      <c r="PP53" s="1737"/>
      <c r="PQ53" s="1737"/>
      <c r="PR53" s="1737"/>
      <c r="PS53" s="1737"/>
      <c r="PT53" s="1737"/>
      <c r="PU53" s="1737"/>
      <c r="PV53" s="1737"/>
      <c r="PW53" s="1737"/>
      <c r="PX53" s="1737"/>
      <c r="PY53" s="1737"/>
      <c r="PZ53" s="1737"/>
      <c r="QA53" s="1737"/>
      <c r="QB53" s="1737"/>
      <c r="QC53" s="1737"/>
      <c r="QD53" s="1737"/>
      <c r="QE53" s="1737"/>
      <c r="QF53" s="1737"/>
      <c r="QG53" s="1737"/>
      <c r="QH53" s="1737"/>
      <c r="QI53" s="1737"/>
      <c r="QJ53" s="1737"/>
      <c r="QK53" s="1737"/>
      <c r="QL53" s="1737"/>
      <c r="QM53" s="1737"/>
      <c r="QN53" s="1737"/>
      <c r="QO53" s="1737"/>
      <c r="QP53" s="1737"/>
      <c r="QQ53" s="1737"/>
      <c r="QR53" s="1737"/>
      <c r="QS53" s="1737"/>
      <c r="QT53" s="1737"/>
      <c r="QU53" s="545"/>
    </row>
    <row r="54" spans="12:463" ht="23.65" customHeight="1" thickTop="1" thickBot="1">
      <c r="L54" s="493"/>
      <c r="M54" s="1588" t="s">
        <v>1272</v>
      </c>
      <c r="N54" s="1588"/>
      <c r="O54" s="1588"/>
      <c r="P54" s="1588"/>
      <c r="Q54" s="1588"/>
      <c r="R54" s="1588"/>
      <c r="S54" s="1588"/>
      <c r="T54" s="1588"/>
      <c r="U54" s="1588"/>
      <c r="V54" s="1588"/>
      <c r="W54" s="1588"/>
      <c r="X54" s="1588"/>
      <c r="Y54" s="1588"/>
      <c r="Z54" s="1588"/>
      <c r="AA54" s="1588"/>
      <c r="AB54" s="1588"/>
      <c r="AC54" s="1588"/>
      <c r="AD54" s="1588"/>
      <c r="AE54" s="1588"/>
      <c r="AF54" s="1588"/>
      <c r="AG54" s="1588"/>
      <c r="AH54" s="1588"/>
      <c r="AI54" s="1588"/>
      <c r="AJ54" s="1588"/>
      <c r="AK54" s="1588"/>
      <c r="AL54" s="1588"/>
      <c r="AM54" s="1588"/>
      <c r="AN54" s="1588"/>
      <c r="AO54" s="1588"/>
      <c r="AP54" s="1588"/>
      <c r="AQ54" s="1588"/>
      <c r="AR54" s="1588"/>
      <c r="AS54" s="1588"/>
      <c r="AT54" s="1588"/>
      <c r="AU54" s="1588"/>
      <c r="AV54" s="1588"/>
      <c r="AW54" s="1588"/>
      <c r="AX54" s="1588"/>
      <c r="AY54" s="1588"/>
      <c r="AZ54" s="1588"/>
      <c r="BA54" s="1588"/>
      <c r="BB54" s="1588"/>
      <c r="BC54" s="1588"/>
      <c r="BD54" s="1588"/>
      <c r="BE54" s="1588"/>
      <c r="BF54" s="1588"/>
      <c r="BG54" s="1588"/>
      <c r="BH54" s="1588"/>
      <c r="BI54" s="1588"/>
      <c r="BJ54" s="1588"/>
      <c r="BK54" s="1588"/>
      <c r="BL54" s="1588"/>
      <c r="BM54" s="1588"/>
      <c r="BN54" s="1588"/>
      <c r="BO54" s="1588"/>
      <c r="BP54" s="1588"/>
      <c r="BQ54" s="1588"/>
      <c r="BR54" s="1588"/>
      <c r="BS54" s="1588"/>
      <c r="BT54" s="1588"/>
      <c r="BU54" s="1588"/>
      <c r="BV54" s="1588"/>
      <c r="BW54" s="1588"/>
      <c r="BX54" s="1588"/>
      <c r="BY54" s="1588"/>
      <c r="BZ54" s="1588"/>
      <c r="CA54" s="1588"/>
      <c r="CB54" s="1588"/>
      <c r="CC54" s="1588"/>
      <c r="CD54" s="1588"/>
      <c r="CE54" s="1588"/>
      <c r="CF54" s="1588"/>
      <c r="CG54" s="1588"/>
      <c r="CH54" s="1588"/>
      <c r="CI54" s="1588"/>
      <c r="CJ54" s="1588"/>
      <c r="CK54" s="1588"/>
      <c r="CL54" s="1588"/>
      <c r="CM54" s="1588"/>
      <c r="CN54" s="1588"/>
      <c r="CO54" s="1588"/>
      <c r="CP54" s="1588"/>
      <c r="CQ54" s="1588"/>
      <c r="CR54" s="1588"/>
      <c r="CS54" s="1588"/>
      <c r="CT54" s="1588"/>
      <c r="CU54" s="1588"/>
      <c r="CV54" s="1588"/>
      <c r="CW54" s="1588"/>
      <c r="CX54" s="1588"/>
      <c r="CY54" s="1588"/>
      <c r="CZ54" s="1588"/>
      <c r="DA54" s="1588"/>
      <c r="DB54" s="1588"/>
      <c r="DC54" s="1588"/>
      <c r="DD54" s="1588"/>
      <c r="DE54" s="1588"/>
      <c r="DF54" s="1588"/>
      <c r="DG54" s="1588"/>
      <c r="DH54" s="1588"/>
      <c r="DI54" s="1588"/>
      <c r="DJ54" s="1588"/>
      <c r="DK54" s="1597"/>
      <c r="DL54" s="532"/>
      <c r="DM54" s="526"/>
      <c r="DN54" s="526"/>
      <c r="DO54" s="526"/>
      <c r="DP54" s="526"/>
      <c r="DQ54" s="526"/>
      <c r="DR54" s="526"/>
      <c r="DS54" s="526"/>
      <c r="DT54" s="526"/>
      <c r="DU54" s="526"/>
      <c r="DV54" s="526"/>
      <c r="DW54" s="526"/>
      <c r="DX54" s="526"/>
      <c r="DY54" s="526"/>
      <c r="DZ54" s="526"/>
      <c r="EA54" s="526"/>
      <c r="EB54" s="526"/>
      <c r="EC54" s="526"/>
      <c r="ED54" s="526"/>
      <c r="EE54" s="526"/>
      <c r="EF54" s="526"/>
      <c r="EG54" s="526"/>
      <c r="EH54" s="526"/>
      <c r="EI54" s="526"/>
      <c r="EJ54" s="526"/>
      <c r="EK54" s="526"/>
      <c r="EL54" s="526"/>
      <c r="EM54" s="526"/>
      <c r="EN54" s="526"/>
      <c r="EO54" s="526"/>
      <c r="EP54" s="526"/>
      <c r="EQ54" s="526"/>
      <c r="ER54" s="526"/>
      <c r="ES54" s="526"/>
      <c r="ET54" s="526"/>
      <c r="EU54" s="526"/>
      <c r="EV54" s="526"/>
      <c r="EW54" s="526"/>
      <c r="EX54" s="526"/>
      <c r="EY54" s="526"/>
      <c r="EZ54" s="526"/>
      <c r="FA54" s="526"/>
      <c r="FB54" s="526"/>
      <c r="FC54" s="526"/>
      <c r="FD54" s="526"/>
      <c r="FE54" s="526"/>
      <c r="FF54" s="526"/>
      <c r="FG54" s="526"/>
      <c r="FH54" s="526"/>
      <c r="FI54" s="526"/>
      <c r="FJ54" s="526"/>
      <c r="FK54" s="526"/>
      <c r="FL54" s="526"/>
      <c r="FM54" s="526"/>
      <c r="FN54" s="526"/>
      <c r="FO54" s="526"/>
      <c r="FP54" s="526"/>
      <c r="FQ54" s="526"/>
      <c r="FR54" s="526"/>
      <c r="FS54" s="526"/>
      <c r="FT54" s="526"/>
      <c r="FU54" s="526"/>
      <c r="FV54" s="526"/>
      <c r="FW54" s="526"/>
      <c r="FX54" s="526"/>
      <c r="FY54" s="526"/>
      <c r="FZ54" s="526"/>
      <c r="GA54" s="526"/>
      <c r="GB54" s="526"/>
      <c r="GC54" s="526"/>
      <c r="GD54" s="526"/>
      <c r="GE54" s="526"/>
      <c r="GF54" s="526"/>
      <c r="GG54" s="526"/>
      <c r="GH54" s="526"/>
      <c r="GI54" s="526"/>
      <c r="GJ54" s="526"/>
      <c r="GK54" s="526"/>
      <c r="GL54" s="526"/>
      <c r="GM54" s="526"/>
      <c r="GN54" s="526"/>
      <c r="GO54" s="526"/>
      <c r="GP54" s="526"/>
      <c r="GQ54" s="526"/>
      <c r="GR54" s="526"/>
      <c r="GS54" s="526"/>
      <c r="GT54" s="526"/>
      <c r="GU54" s="526"/>
      <c r="GV54" s="526"/>
      <c r="GW54" s="526"/>
      <c r="GX54" s="526"/>
      <c r="GY54" s="526"/>
      <c r="GZ54" s="526"/>
      <c r="HA54" s="526"/>
      <c r="HB54" s="526"/>
      <c r="HC54" s="526"/>
      <c r="HD54" s="526"/>
      <c r="HE54" s="526"/>
      <c r="HF54" s="526"/>
      <c r="HG54" s="526"/>
      <c r="HH54" s="525"/>
      <c r="IX54" s="495"/>
      <c r="IY54" s="1733" t="s">
        <v>1272</v>
      </c>
      <c r="IZ54" s="1733"/>
      <c r="JA54" s="1733"/>
      <c r="JB54" s="1733"/>
      <c r="JC54" s="1733"/>
      <c r="JD54" s="1733"/>
      <c r="JE54" s="1733"/>
      <c r="JF54" s="1733"/>
      <c r="JG54" s="1733"/>
      <c r="JH54" s="1733"/>
      <c r="JI54" s="1733"/>
      <c r="JJ54" s="1733"/>
      <c r="JK54" s="1733"/>
      <c r="JL54" s="1733"/>
      <c r="JM54" s="1733"/>
      <c r="JN54" s="1733"/>
      <c r="JO54" s="1733"/>
      <c r="JP54" s="1733"/>
      <c r="JQ54" s="1733"/>
      <c r="JR54" s="1733"/>
      <c r="JS54" s="1733"/>
      <c r="JT54" s="1733"/>
      <c r="JU54" s="1733"/>
      <c r="JV54" s="1733"/>
      <c r="JW54" s="1733"/>
      <c r="JX54" s="1733"/>
      <c r="JY54" s="1733"/>
      <c r="JZ54" s="1733"/>
      <c r="KA54" s="1733"/>
      <c r="KB54" s="1733"/>
      <c r="KC54" s="1733"/>
      <c r="KD54" s="1733"/>
      <c r="KE54" s="1733"/>
      <c r="KF54" s="1733"/>
      <c r="KG54" s="1733"/>
      <c r="KH54" s="1733"/>
      <c r="KI54" s="1733"/>
      <c r="KJ54" s="1733"/>
      <c r="KK54" s="1733"/>
      <c r="KL54" s="1733"/>
      <c r="KM54" s="1733"/>
      <c r="KN54" s="1733"/>
      <c r="KO54" s="1733"/>
      <c r="KP54" s="1733"/>
      <c r="KQ54" s="1733"/>
      <c r="KR54" s="1733"/>
      <c r="KS54" s="1733"/>
      <c r="KT54" s="1733"/>
      <c r="KU54" s="1733"/>
      <c r="KV54" s="1733"/>
      <c r="KW54" s="1733"/>
      <c r="KX54" s="1733"/>
      <c r="KY54" s="1733"/>
      <c r="KZ54" s="1733"/>
      <c r="LA54" s="1733"/>
      <c r="LB54" s="1733"/>
      <c r="LC54" s="1733"/>
      <c r="LD54" s="1733"/>
      <c r="LE54" s="1733"/>
      <c r="LF54" s="1733"/>
      <c r="LG54" s="1733"/>
      <c r="LH54" s="1733"/>
      <c r="LI54" s="1733"/>
      <c r="LJ54" s="1733"/>
      <c r="LK54" s="1733"/>
      <c r="LL54" s="1733"/>
      <c r="LM54" s="1733"/>
      <c r="LN54" s="1733"/>
      <c r="LO54" s="1733"/>
      <c r="LP54" s="1733"/>
      <c r="LQ54" s="1733"/>
      <c r="LR54" s="1733"/>
      <c r="LS54" s="1733"/>
      <c r="LT54" s="1733"/>
      <c r="LU54" s="1733"/>
      <c r="LV54" s="1733"/>
      <c r="LW54" s="1733"/>
      <c r="LX54" s="1733"/>
      <c r="LY54" s="1733"/>
      <c r="LZ54" s="1733"/>
      <c r="MA54" s="1733"/>
      <c r="MB54" s="1733"/>
      <c r="MC54" s="1733"/>
      <c r="MD54" s="1733"/>
      <c r="ME54" s="1733"/>
      <c r="MF54" s="1733"/>
      <c r="MG54" s="1733"/>
      <c r="MH54" s="1733"/>
      <c r="MI54" s="1733"/>
      <c r="MJ54" s="1733"/>
      <c r="MK54" s="1733"/>
      <c r="ML54" s="1733"/>
      <c r="MM54" s="1733"/>
      <c r="MN54" s="1733"/>
      <c r="MO54" s="1733"/>
      <c r="MP54" s="1733"/>
      <c r="MQ54" s="1733"/>
      <c r="MR54" s="1733"/>
      <c r="MS54" s="1733"/>
      <c r="MT54" s="1733"/>
      <c r="MU54" s="1733"/>
      <c r="MV54" s="1733"/>
      <c r="MW54" s="1738"/>
      <c r="MX54" s="532"/>
      <c r="MY54" s="526"/>
      <c r="MZ54" s="526"/>
      <c r="NA54" s="526"/>
      <c r="NB54" s="526"/>
      <c r="NC54" s="526"/>
      <c r="ND54" s="526"/>
      <c r="NE54" s="526"/>
      <c r="NF54" s="526"/>
      <c r="NG54" s="526"/>
      <c r="NH54" s="526"/>
      <c r="NI54" s="526"/>
      <c r="NJ54" s="526"/>
      <c r="NK54" s="526"/>
      <c r="NL54" s="526"/>
      <c r="NM54" s="526"/>
      <c r="NN54" s="526"/>
      <c r="NO54" s="526"/>
      <c r="NP54" s="526"/>
      <c r="NQ54" s="526"/>
      <c r="NR54" s="526"/>
      <c r="NS54" s="526"/>
      <c r="NT54" s="526"/>
      <c r="NU54" s="526"/>
      <c r="NV54" s="526"/>
      <c r="NW54" s="526"/>
      <c r="NX54" s="526"/>
      <c r="NY54" s="526"/>
      <c r="NZ54" s="526"/>
      <c r="OA54" s="526"/>
      <c r="OB54" s="526"/>
      <c r="OC54" s="526"/>
      <c r="OD54" s="526"/>
      <c r="OE54" s="526"/>
      <c r="OF54" s="526"/>
      <c r="OG54" s="526"/>
      <c r="OH54" s="526"/>
      <c r="OI54" s="526"/>
      <c r="OJ54" s="526"/>
      <c r="OK54" s="526"/>
      <c r="OL54" s="526"/>
      <c r="OM54" s="526"/>
      <c r="ON54" s="526"/>
      <c r="OO54" s="526"/>
      <c r="OP54" s="526"/>
      <c r="OQ54" s="526"/>
      <c r="OR54" s="526"/>
      <c r="OS54" s="526"/>
      <c r="OT54" s="526"/>
      <c r="OU54" s="526"/>
      <c r="OV54" s="526"/>
      <c r="OW54" s="526"/>
      <c r="OX54" s="526"/>
      <c r="OY54" s="526"/>
      <c r="OZ54" s="526"/>
      <c r="PA54" s="526"/>
      <c r="PB54" s="526"/>
      <c r="PC54" s="526"/>
      <c r="PD54" s="526"/>
      <c r="PE54" s="526"/>
      <c r="PF54" s="526"/>
      <c r="PG54" s="526"/>
      <c r="PH54" s="526"/>
      <c r="PI54" s="526"/>
      <c r="PJ54" s="526"/>
      <c r="PK54" s="526"/>
      <c r="PL54" s="526"/>
      <c r="PM54" s="526"/>
      <c r="PN54" s="526"/>
      <c r="PO54" s="526"/>
      <c r="PP54" s="526"/>
      <c r="PQ54" s="526"/>
      <c r="PR54" s="526"/>
      <c r="PS54" s="526"/>
      <c r="PT54" s="526"/>
      <c r="PU54" s="526"/>
      <c r="PV54" s="526"/>
      <c r="PW54" s="526"/>
      <c r="PX54" s="526"/>
      <c r="PY54" s="526"/>
      <c r="PZ54" s="526"/>
      <c r="QA54" s="526"/>
      <c r="QB54" s="526"/>
      <c r="QC54" s="526"/>
      <c r="QD54" s="526"/>
      <c r="QE54" s="526"/>
      <c r="QF54" s="526"/>
      <c r="QG54" s="526"/>
      <c r="QH54" s="526"/>
      <c r="QI54" s="526"/>
      <c r="QJ54" s="526"/>
      <c r="QK54" s="526"/>
      <c r="QL54" s="526"/>
      <c r="QM54" s="526"/>
      <c r="QN54" s="526"/>
      <c r="QO54" s="526"/>
      <c r="QP54" s="526"/>
      <c r="QQ54" s="526"/>
      <c r="QR54" s="526"/>
      <c r="QS54" s="526"/>
      <c r="QT54" s="525"/>
      <c r="QU54" s="545"/>
    </row>
    <row r="55" spans="12:463" ht="24.4" customHeight="1" thickTop="1" thickBot="1">
      <c r="L55" s="493"/>
      <c r="M55" s="1588"/>
      <c r="N55" s="1588"/>
      <c r="O55" s="1588"/>
      <c r="P55" s="1588"/>
      <c r="Q55" s="1588"/>
      <c r="R55" s="1588"/>
      <c r="S55" s="1588"/>
      <c r="T55" s="1588"/>
      <c r="U55" s="1588"/>
      <c r="V55" s="1588"/>
      <c r="W55" s="1588"/>
      <c r="X55" s="1588"/>
      <c r="Y55" s="1588"/>
      <c r="Z55" s="1588"/>
      <c r="AA55" s="1588"/>
      <c r="AB55" s="1588"/>
      <c r="AC55" s="1588"/>
      <c r="AD55" s="1588"/>
      <c r="AE55" s="1588"/>
      <c r="AF55" s="1588"/>
      <c r="AG55" s="1588"/>
      <c r="AH55" s="1588"/>
      <c r="AI55" s="1588"/>
      <c r="AJ55" s="1588"/>
      <c r="AK55" s="1588"/>
      <c r="AL55" s="1588"/>
      <c r="AM55" s="1588"/>
      <c r="AN55" s="1588"/>
      <c r="AO55" s="1588"/>
      <c r="AP55" s="1588"/>
      <c r="AQ55" s="1588"/>
      <c r="AR55" s="1588"/>
      <c r="AS55" s="1588"/>
      <c r="AT55" s="1588"/>
      <c r="AU55" s="1588"/>
      <c r="AV55" s="1588"/>
      <c r="AW55" s="1588"/>
      <c r="AX55" s="1588"/>
      <c r="AY55" s="1588"/>
      <c r="AZ55" s="1588"/>
      <c r="BA55" s="1588"/>
      <c r="BB55" s="1588"/>
      <c r="BC55" s="1588"/>
      <c r="BD55" s="1588"/>
      <c r="BE55" s="1588"/>
      <c r="BF55" s="1588"/>
      <c r="BG55" s="1588"/>
      <c r="BH55" s="1588"/>
      <c r="BI55" s="1588"/>
      <c r="BJ55" s="1588"/>
      <c r="BK55" s="1588"/>
      <c r="BL55" s="1588"/>
      <c r="BM55" s="1588"/>
      <c r="BN55" s="1588"/>
      <c r="BO55" s="1588"/>
      <c r="BP55" s="1588"/>
      <c r="BQ55" s="1588"/>
      <c r="BR55" s="1588"/>
      <c r="BS55" s="1588"/>
      <c r="BT55" s="1588"/>
      <c r="BU55" s="1588"/>
      <c r="BV55" s="1588"/>
      <c r="BW55" s="1588"/>
      <c r="BX55" s="1588"/>
      <c r="BY55" s="1588"/>
      <c r="BZ55" s="1588"/>
      <c r="CA55" s="1588"/>
      <c r="CB55" s="1588"/>
      <c r="CC55" s="1588"/>
      <c r="CD55" s="1588"/>
      <c r="CE55" s="1588"/>
      <c r="CF55" s="1588"/>
      <c r="CG55" s="1588"/>
      <c r="CH55" s="1588"/>
      <c r="CI55" s="1588"/>
      <c r="CJ55" s="1588"/>
      <c r="CK55" s="1588"/>
      <c r="CL55" s="1588"/>
      <c r="CM55" s="1588"/>
      <c r="CN55" s="1588"/>
      <c r="CO55" s="1588"/>
      <c r="CP55" s="1588"/>
      <c r="CQ55" s="1588"/>
      <c r="CR55" s="1588"/>
      <c r="CS55" s="1588"/>
      <c r="CT55" s="1588"/>
      <c r="CU55" s="1588"/>
      <c r="CV55" s="1588"/>
      <c r="CW55" s="1588"/>
      <c r="CX55" s="1588"/>
      <c r="CY55" s="1588"/>
      <c r="CZ55" s="1588"/>
      <c r="DA55" s="1588"/>
      <c r="DB55" s="1588"/>
      <c r="DC55" s="1588"/>
      <c r="DD55" s="1588"/>
      <c r="DE55" s="1588"/>
      <c r="DF55" s="1588"/>
      <c r="DG55" s="1588"/>
      <c r="DH55" s="1588"/>
      <c r="DI55" s="1588"/>
      <c r="DJ55" s="1588"/>
      <c r="DK55" s="1597"/>
      <c r="DL55" s="533"/>
      <c r="DM55" s="493"/>
      <c r="DN55" s="493"/>
      <c r="DO55" s="1548" t="s">
        <v>1301</v>
      </c>
      <c r="DP55" s="1548"/>
      <c r="DQ55" s="1548"/>
      <c r="DR55" s="1548"/>
      <c r="DS55" s="1548"/>
      <c r="DT55" s="1548"/>
      <c r="DU55" s="1532" t="s">
        <v>1302</v>
      </c>
      <c r="DV55" s="1533"/>
      <c r="DW55" s="1533"/>
      <c r="DX55" s="1533"/>
      <c r="DY55" s="1533"/>
      <c r="DZ55" s="1533"/>
      <c r="EA55" s="1533"/>
      <c r="EB55" s="1533"/>
      <c r="EC55" s="1533"/>
      <c r="ED55" s="1533"/>
      <c r="EE55" s="1533"/>
      <c r="EF55" s="1533"/>
      <c r="EG55" s="1534"/>
      <c r="EH55" s="1516"/>
      <c r="EI55" s="1517"/>
      <c r="EJ55" s="1517"/>
      <c r="EK55" s="1517"/>
      <c r="EL55" s="1517"/>
      <c r="EM55" s="1517"/>
      <c r="EN55" s="1518"/>
      <c r="EO55" s="1516" t="s">
        <v>1304</v>
      </c>
      <c r="EP55" s="1517"/>
      <c r="EQ55" s="1517"/>
      <c r="ER55" s="1517"/>
      <c r="ES55" s="1517"/>
      <c r="ET55" s="1517"/>
      <c r="EU55" s="1517"/>
      <c r="EV55" s="1517"/>
      <c r="EW55" s="1517"/>
      <c r="EX55" s="1517"/>
      <c r="EY55" s="1517"/>
      <c r="EZ55" s="1517"/>
      <c r="FA55" s="1517"/>
      <c r="FB55" s="1517"/>
      <c r="FC55" s="1517"/>
      <c r="FD55" s="1517"/>
      <c r="FE55" s="1517"/>
      <c r="FF55" s="1517"/>
      <c r="FG55" s="1517"/>
      <c r="FH55" s="1518"/>
      <c r="FI55" s="1529" t="s">
        <v>1305</v>
      </c>
      <c r="FJ55" s="1529"/>
      <c r="FK55" s="1529"/>
      <c r="FL55" s="1529"/>
      <c r="FM55" s="1529"/>
      <c r="FN55" s="1529"/>
      <c r="FO55" s="1529"/>
      <c r="FP55" s="1529"/>
      <c r="FQ55" s="1529"/>
      <c r="FR55" s="1529"/>
      <c r="FS55" s="1529"/>
      <c r="FT55" s="1529"/>
      <c r="FU55" s="1529"/>
      <c r="FV55" s="1529" t="s">
        <v>1306</v>
      </c>
      <c r="FW55" s="1529"/>
      <c r="FX55" s="1529"/>
      <c r="FY55" s="1529"/>
      <c r="FZ55" s="1529"/>
      <c r="GA55" s="1529"/>
      <c r="GB55" s="1529"/>
      <c r="GC55" s="1529"/>
      <c r="GD55" s="1529"/>
      <c r="GE55" s="1529"/>
      <c r="GF55" s="1529"/>
      <c r="GG55" s="1529"/>
      <c r="GH55" s="1529" t="s">
        <v>1307</v>
      </c>
      <c r="GI55" s="1529"/>
      <c r="GJ55" s="1529"/>
      <c r="GK55" s="1529"/>
      <c r="GL55" s="1529"/>
      <c r="GM55" s="1529"/>
      <c r="GN55" s="1529"/>
      <c r="GO55" s="1529"/>
      <c r="GP55" s="1529"/>
      <c r="GQ55" s="1529"/>
      <c r="GR55" s="1529"/>
      <c r="GS55" s="1529"/>
      <c r="GT55" s="1529"/>
      <c r="GU55" s="1529"/>
      <c r="GV55" s="1529"/>
      <c r="GW55" s="1529"/>
      <c r="GX55" s="1529"/>
      <c r="GY55" s="1529"/>
      <c r="GZ55" s="1529"/>
      <c r="HA55" s="1529"/>
      <c r="HB55" s="1529"/>
      <c r="HC55" s="1529"/>
      <c r="HD55" s="1529"/>
      <c r="HE55" s="1529"/>
      <c r="HF55" s="1529"/>
      <c r="HG55" s="493"/>
      <c r="HH55" s="534"/>
      <c r="IX55" s="495"/>
      <c r="IY55" s="1733"/>
      <c r="IZ55" s="1733"/>
      <c r="JA55" s="1733"/>
      <c r="JB55" s="1733"/>
      <c r="JC55" s="1733"/>
      <c r="JD55" s="1733"/>
      <c r="JE55" s="1733"/>
      <c r="JF55" s="1733"/>
      <c r="JG55" s="1733"/>
      <c r="JH55" s="1733"/>
      <c r="JI55" s="1733"/>
      <c r="JJ55" s="1733"/>
      <c r="JK55" s="1733"/>
      <c r="JL55" s="1733"/>
      <c r="JM55" s="1733"/>
      <c r="JN55" s="1733"/>
      <c r="JO55" s="1733"/>
      <c r="JP55" s="1733"/>
      <c r="JQ55" s="1733"/>
      <c r="JR55" s="1733"/>
      <c r="JS55" s="1733"/>
      <c r="JT55" s="1733"/>
      <c r="JU55" s="1733"/>
      <c r="JV55" s="1733"/>
      <c r="JW55" s="1733"/>
      <c r="JX55" s="1733"/>
      <c r="JY55" s="1733"/>
      <c r="JZ55" s="1733"/>
      <c r="KA55" s="1733"/>
      <c r="KB55" s="1733"/>
      <c r="KC55" s="1733"/>
      <c r="KD55" s="1733"/>
      <c r="KE55" s="1733"/>
      <c r="KF55" s="1733"/>
      <c r="KG55" s="1733"/>
      <c r="KH55" s="1733"/>
      <c r="KI55" s="1733"/>
      <c r="KJ55" s="1733"/>
      <c r="KK55" s="1733"/>
      <c r="KL55" s="1733"/>
      <c r="KM55" s="1733"/>
      <c r="KN55" s="1733"/>
      <c r="KO55" s="1733"/>
      <c r="KP55" s="1733"/>
      <c r="KQ55" s="1733"/>
      <c r="KR55" s="1733"/>
      <c r="KS55" s="1733"/>
      <c r="KT55" s="1733"/>
      <c r="KU55" s="1733"/>
      <c r="KV55" s="1733"/>
      <c r="KW55" s="1733"/>
      <c r="KX55" s="1733"/>
      <c r="KY55" s="1733"/>
      <c r="KZ55" s="1733"/>
      <c r="LA55" s="1733"/>
      <c r="LB55" s="1733"/>
      <c r="LC55" s="1733"/>
      <c r="LD55" s="1733"/>
      <c r="LE55" s="1733"/>
      <c r="LF55" s="1733"/>
      <c r="LG55" s="1733"/>
      <c r="LH55" s="1733"/>
      <c r="LI55" s="1733"/>
      <c r="LJ55" s="1733"/>
      <c r="LK55" s="1733"/>
      <c r="LL55" s="1733"/>
      <c r="LM55" s="1733"/>
      <c r="LN55" s="1733"/>
      <c r="LO55" s="1733"/>
      <c r="LP55" s="1733"/>
      <c r="LQ55" s="1733"/>
      <c r="LR55" s="1733"/>
      <c r="LS55" s="1733"/>
      <c r="LT55" s="1733"/>
      <c r="LU55" s="1733"/>
      <c r="LV55" s="1733"/>
      <c r="LW55" s="1733"/>
      <c r="LX55" s="1733"/>
      <c r="LY55" s="1733"/>
      <c r="LZ55" s="1733"/>
      <c r="MA55" s="1733"/>
      <c r="MB55" s="1733"/>
      <c r="MC55" s="1733"/>
      <c r="MD55" s="1733"/>
      <c r="ME55" s="1733"/>
      <c r="MF55" s="1733"/>
      <c r="MG55" s="1733"/>
      <c r="MH55" s="1733"/>
      <c r="MI55" s="1733"/>
      <c r="MJ55" s="1733"/>
      <c r="MK55" s="1733"/>
      <c r="ML55" s="1733"/>
      <c r="MM55" s="1733"/>
      <c r="MN55" s="1733"/>
      <c r="MO55" s="1733"/>
      <c r="MP55" s="1733"/>
      <c r="MQ55" s="1733"/>
      <c r="MR55" s="1733"/>
      <c r="MS55" s="1733"/>
      <c r="MT55" s="1733"/>
      <c r="MU55" s="1733"/>
      <c r="MV55" s="1733"/>
      <c r="MW55" s="1738"/>
      <c r="MX55" s="533"/>
      <c r="MY55" s="493"/>
      <c r="MZ55" s="493"/>
      <c r="NA55" s="1548" t="s">
        <v>1301</v>
      </c>
      <c r="NB55" s="1548"/>
      <c r="NC55" s="1548"/>
      <c r="ND55" s="1548"/>
      <c r="NE55" s="1548"/>
      <c r="NF55" s="1548"/>
      <c r="NG55" s="1532" t="s">
        <v>1302</v>
      </c>
      <c r="NH55" s="1533"/>
      <c r="NI55" s="1533"/>
      <c r="NJ55" s="1533"/>
      <c r="NK55" s="1533"/>
      <c r="NL55" s="1533"/>
      <c r="NM55" s="1533"/>
      <c r="NN55" s="1533"/>
      <c r="NO55" s="1533"/>
      <c r="NP55" s="1533"/>
      <c r="NQ55" s="1533"/>
      <c r="NR55" s="1533"/>
      <c r="NS55" s="1534"/>
      <c r="NT55" s="1516"/>
      <c r="NU55" s="1517"/>
      <c r="NV55" s="1517"/>
      <c r="NW55" s="1517"/>
      <c r="NX55" s="1517"/>
      <c r="NY55" s="1517"/>
      <c r="NZ55" s="1518"/>
      <c r="OA55" s="1516" t="s">
        <v>1304</v>
      </c>
      <c r="OB55" s="1517"/>
      <c r="OC55" s="1517"/>
      <c r="OD55" s="1517"/>
      <c r="OE55" s="1517"/>
      <c r="OF55" s="1517"/>
      <c r="OG55" s="1517"/>
      <c r="OH55" s="1517"/>
      <c r="OI55" s="1517"/>
      <c r="OJ55" s="1517"/>
      <c r="OK55" s="1517"/>
      <c r="OL55" s="1517"/>
      <c r="OM55" s="1517"/>
      <c r="ON55" s="1517"/>
      <c r="OO55" s="1517"/>
      <c r="OP55" s="1517"/>
      <c r="OQ55" s="1517"/>
      <c r="OR55" s="1517"/>
      <c r="OS55" s="1517"/>
      <c r="OT55" s="1518"/>
      <c r="OU55" s="1529" t="s">
        <v>130</v>
      </c>
      <c r="OV55" s="1529"/>
      <c r="OW55" s="1529"/>
      <c r="OX55" s="1529"/>
      <c r="OY55" s="1529"/>
      <c r="OZ55" s="1529"/>
      <c r="PA55" s="1529"/>
      <c r="PB55" s="1529"/>
      <c r="PC55" s="1529"/>
      <c r="PD55" s="1529"/>
      <c r="PE55" s="1529"/>
      <c r="PF55" s="1529"/>
      <c r="PG55" s="1529"/>
      <c r="PH55" s="1529" t="s">
        <v>64</v>
      </c>
      <c r="PI55" s="1529"/>
      <c r="PJ55" s="1529"/>
      <c r="PK55" s="1529"/>
      <c r="PL55" s="1529"/>
      <c r="PM55" s="1529"/>
      <c r="PN55" s="1529"/>
      <c r="PO55" s="1529"/>
      <c r="PP55" s="1529"/>
      <c r="PQ55" s="1529"/>
      <c r="PR55" s="1529"/>
      <c r="PS55" s="1529"/>
      <c r="PT55" s="1529" t="s">
        <v>1307</v>
      </c>
      <c r="PU55" s="1529"/>
      <c r="PV55" s="1529"/>
      <c r="PW55" s="1529"/>
      <c r="PX55" s="1529"/>
      <c r="PY55" s="1529"/>
      <c r="PZ55" s="1529"/>
      <c r="QA55" s="1529"/>
      <c r="QB55" s="1529"/>
      <c r="QC55" s="1529"/>
      <c r="QD55" s="1529"/>
      <c r="QE55" s="1529"/>
      <c r="QF55" s="1529"/>
      <c r="QG55" s="1529"/>
      <c r="QH55" s="1529"/>
      <c r="QI55" s="1529"/>
      <c r="QJ55" s="1529"/>
      <c r="QK55" s="1529"/>
      <c r="QL55" s="1529"/>
      <c r="QM55" s="1529"/>
      <c r="QN55" s="1529"/>
      <c r="QO55" s="1529"/>
      <c r="QP55" s="1529"/>
      <c r="QQ55" s="1529"/>
      <c r="QR55" s="1529"/>
      <c r="QS55" s="493"/>
      <c r="QT55" s="534"/>
      <c r="QU55" s="545"/>
    </row>
    <row r="56" spans="12:463" ht="28.9" customHeight="1" thickTop="1" thickBot="1">
      <c r="L56" s="493"/>
      <c r="M56" s="1529" t="s">
        <v>1275</v>
      </c>
      <c r="N56" s="1529"/>
      <c r="O56" s="1529"/>
      <c r="P56" s="1529"/>
      <c r="Q56" s="1529"/>
      <c r="R56" s="1529"/>
      <c r="S56" s="1529"/>
      <c r="T56" s="1529"/>
      <c r="U56" s="1529"/>
      <c r="V56" s="1529"/>
      <c r="W56" s="1529"/>
      <c r="X56" s="1529"/>
      <c r="Y56" s="1529"/>
      <c r="Z56" s="1529"/>
      <c r="AA56" s="1529"/>
      <c r="AB56" s="1529"/>
      <c r="AC56" s="1529"/>
      <c r="AD56" s="1529"/>
      <c r="AE56" s="1529"/>
      <c r="AF56" s="1529"/>
      <c r="AG56" s="1529"/>
      <c r="AH56" s="1529"/>
      <c r="AI56" s="1529"/>
      <c r="AJ56" s="1529"/>
      <c r="AK56" s="1529"/>
      <c r="AL56" s="1529"/>
      <c r="AM56" s="1529"/>
      <c r="AN56" s="1529"/>
      <c r="AO56" s="1553" t="s">
        <v>1277</v>
      </c>
      <c r="AP56" s="1554"/>
      <c r="AQ56" s="1554"/>
      <c r="AR56" s="1554"/>
      <c r="AS56" s="1554"/>
      <c r="AT56" s="1554"/>
      <c r="AU56" s="1554"/>
      <c r="AV56" s="1554"/>
      <c r="AW56" s="1554"/>
      <c r="AX56" s="1554"/>
      <c r="AY56" s="1554"/>
      <c r="AZ56" s="1554"/>
      <c r="BA56" s="1554"/>
      <c r="BB56" s="1554"/>
      <c r="BC56" s="1554"/>
      <c r="BD56" s="1554"/>
      <c r="BE56" s="1554"/>
      <c r="BF56" s="1554"/>
      <c r="BG56" s="1554"/>
      <c r="BH56" s="1554"/>
      <c r="BI56" s="1554"/>
      <c r="BJ56" s="1554"/>
      <c r="BK56" s="1554"/>
      <c r="BL56" s="1554"/>
      <c r="BM56" s="1554"/>
      <c r="BN56" s="1554"/>
      <c r="BO56" s="1554"/>
      <c r="BP56" s="1554"/>
      <c r="BQ56" s="1554"/>
      <c r="BR56" s="1555" t="s">
        <v>1276</v>
      </c>
      <c r="BS56" s="1556"/>
      <c r="BT56" s="1553" t="s">
        <v>1279</v>
      </c>
      <c r="BU56" s="1554"/>
      <c r="BV56" s="1554"/>
      <c r="BW56" s="1554"/>
      <c r="BX56" s="1554"/>
      <c r="BY56" s="1554"/>
      <c r="BZ56" s="1554"/>
      <c r="CA56" s="1554"/>
      <c r="CB56" s="1554"/>
      <c r="CC56" s="1554"/>
      <c r="CD56" s="1554"/>
      <c r="CE56" s="1554"/>
      <c r="CF56" s="1554"/>
      <c r="CG56" s="1554"/>
      <c r="CH56" s="1554"/>
      <c r="CI56" s="1554"/>
      <c r="CJ56" s="1554"/>
      <c r="CK56" s="1554"/>
      <c r="CL56" s="1554"/>
      <c r="CM56" s="1554"/>
      <c r="CN56" s="1554"/>
      <c r="CO56" s="1554"/>
      <c r="CP56" s="1554"/>
      <c r="CQ56" s="1554"/>
      <c r="CR56" s="1554"/>
      <c r="CS56" s="1554"/>
      <c r="CT56" s="1554"/>
      <c r="CU56" s="1554"/>
      <c r="CV56" s="1554"/>
      <c r="CW56" s="1554"/>
      <c r="CX56" s="1554"/>
      <c r="CY56" s="1554"/>
      <c r="CZ56" s="1554"/>
      <c r="DA56" s="1554"/>
      <c r="DB56" s="1554"/>
      <c r="DC56" s="1554"/>
      <c r="DD56" s="1554"/>
      <c r="DE56" s="1554"/>
      <c r="DF56" s="1554"/>
      <c r="DG56" s="1554"/>
      <c r="DH56" s="1554"/>
      <c r="DI56" s="1555" t="s">
        <v>1278</v>
      </c>
      <c r="DJ56" s="1555"/>
      <c r="DK56" s="1555"/>
      <c r="DL56" s="533"/>
      <c r="DM56" s="493"/>
      <c r="DN56" s="493"/>
      <c r="DO56" s="1548"/>
      <c r="DP56" s="1548"/>
      <c r="DQ56" s="1548"/>
      <c r="DR56" s="1548"/>
      <c r="DS56" s="1548"/>
      <c r="DT56" s="1548"/>
      <c r="DU56" s="1535"/>
      <c r="DV56" s="1536"/>
      <c r="DW56" s="1536"/>
      <c r="DX56" s="1536"/>
      <c r="DY56" s="1536"/>
      <c r="DZ56" s="1536"/>
      <c r="EA56" s="1536"/>
      <c r="EB56" s="1536"/>
      <c r="EC56" s="1536"/>
      <c r="ED56" s="1536"/>
      <c r="EE56" s="1536"/>
      <c r="EF56" s="1536"/>
      <c r="EG56" s="1537"/>
      <c r="EH56" s="1519"/>
      <c r="EI56" s="1520"/>
      <c r="EJ56" s="1520"/>
      <c r="EK56" s="1520"/>
      <c r="EL56" s="1520"/>
      <c r="EM56" s="1520"/>
      <c r="EN56" s="1521"/>
      <c r="EO56" s="1519"/>
      <c r="EP56" s="1520"/>
      <c r="EQ56" s="1520"/>
      <c r="ER56" s="1520"/>
      <c r="ES56" s="1520"/>
      <c r="ET56" s="1520"/>
      <c r="EU56" s="1520"/>
      <c r="EV56" s="1520"/>
      <c r="EW56" s="1520"/>
      <c r="EX56" s="1520"/>
      <c r="EY56" s="1520"/>
      <c r="EZ56" s="1520"/>
      <c r="FA56" s="1520"/>
      <c r="FB56" s="1520"/>
      <c r="FC56" s="1520"/>
      <c r="FD56" s="1520"/>
      <c r="FE56" s="1520"/>
      <c r="FF56" s="1520"/>
      <c r="FG56" s="1520"/>
      <c r="FH56" s="1521"/>
      <c r="FI56" s="1529"/>
      <c r="FJ56" s="1529"/>
      <c r="FK56" s="1529"/>
      <c r="FL56" s="1529"/>
      <c r="FM56" s="1529"/>
      <c r="FN56" s="1529"/>
      <c r="FO56" s="1529"/>
      <c r="FP56" s="1529"/>
      <c r="FQ56" s="1529"/>
      <c r="FR56" s="1529"/>
      <c r="FS56" s="1529"/>
      <c r="FT56" s="1529"/>
      <c r="FU56" s="1529"/>
      <c r="FV56" s="1529"/>
      <c r="FW56" s="1529"/>
      <c r="FX56" s="1529"/>
      <c r="FY56" s="1529"/>
      <c r="FZ56" s="1529"/>
      <c r="GA56" s="1529"/>
      <c r="GB56" s="1529"/>
      <c r="GC56" s="1529"/>
      <c r="GD56" s="1529"/>
      <c r="GE56" s="1529"/>
      <c r="GF56" s="1529"/>
      <c r="GG56" s="1529"/>
      <c r="GH56" s="1529"/>
      <c r="GI56" s="1529"/>
      <c r="GJ56" s="1529"/>
      <c r="GK56" s="1529"/>
      <c r="GL56" s="1529"/>
      <c r="GM56" s="1529"/>
      <c r="GN56" s="1529"/>
      <c r="GO56" s="1529"/>
      <c r="GP56" s="1529"/>
      <c r="GQ56" s="1529"/>
      <c r="GR56" s="1529"/>
      <c r="GS56" s="1529"/>
      <c r="GT56" s="1529"/>
      <c r="GU56" s="1529"/>
      <c r="GV56" s="1529"/>
      <c r="GW56" s="1529"/>
      <c r="GX56" s="1529"/>
      <c r="GY56" s="1529"/>
      <c r="GZ56" s="1529"/>
      <c r="HA56" s="1529"/>
      <c r="HB56" s="1529"/>
      <c r="HC56" s="1529"/>
      <c r="HD56" s="1529"/>
      <c r="HE56" s="1529"/>
      <c r="HF56" s="1529"/>
      <c r="HG56" s="493"/>
      <c r="HH56" s="534"/>
      <c r="IX56" s="495"/>
      <c r="IY56" s="1529" t="s">
        <v>137</v>
      </c>
      <c r="IZ56" s="1529"/>
      <c r="JA56" s="1529"/>
      <c r="JB56" s="1529"/>
      <c r="JC56" s="1529"/>
      <c r="JD56" s="1529"/>
      <c r="JE56" s="1529"/>
      <c r="JF56" s="1529"/>
      <c r="JG56" s="1529"/>
      <c r="JH56" s="1529"/>
      <c r="JI56" s="1529"/>
      <c r="JJ56" s="1529"/>
      <c r="JK56" s="1529"/>
      <c r="JL56" s="1529"/>
      <c r="JM56" s="1529"/>
      <c r="JN56" s="1529"/>
      <c r="JO56" s="1529"/>
      <c r="JP56" s="1529"/>
      <c r="JQ56" s="1529"/>
      <c r="JR56" s="1529"/>
      <c r="JS56" s="1529"/>
      <c r="JT56" s="1529"/>
      <c r="JU56" s="1529"/>
      <c r="JV56" s="1529"/>
      <c r="JW56" s="1529"/>
      <c r="JX56" s="1529"/>
      <c r="JY56" s="1529"/>
      <c r="JZ56" s="1529"/>
      <c r="KA56" s="1553" t="s">
        <v>1277</v>
      </c>
      <c r="KB56" s="1554"/>
      <c r="KC56" s="1554"/>
      <c r="KD56" s="1554"/>
      <c r="KE56" s="1554"/>
      <c r="KF56" s="1554"/>
      <c r="KG56" s="1554"/>
      <c r="KH56" s="1554"/>
      <c r="KI56" s="1554"/>
      <c r="KJ56" s="1554"/>
      <c r="KK56" s="1554"/>
      <c r="KL56" s="1554"/>
      <c r="KM56" s="1554"/>
      <c r="KN56" s="1554"/>
      <c r="KO56" s="1554"/>
      <c r="KP56" s="1554"/>
      <c r="KQ56" s="1554"/>
      <c r="KR56" s="1554"/>
      <c r="KS56" s="1554"/>
      <c r="KT56" s="1554"/>
      <c r="KU56" s="1554"/>
      <c r="KV56" s="1554"/>
      <c r="KW56" s="1554"/>
      <c r="KX56" s="1554"/>
      <c r="KY56" s="1554"/>
      <c r="KZ56" s="1554"/>
      <c r="LA56" s="1554"/>
      <c r="LB56" s="1554"/>
      <c r="LC56" s="1554"/>
      <c r="LD56" s="1555" t="s">
        <v>86</v>
      </c>
      <c r="LE56" s="1556"/>
      <c r="LF56" s="1553" t="s">
        <v>731</v>
      </c>
      <c r="LG56" s="1554"/>
      <c r="LH56" s="1554"/>
      <c r="LI56" s="1554"/>
      <c r="LJ56" s="1554"/>
      <c r="LK56" s="1554"/>
      <c r="LL56" s="1554"/>
      <c r="LM56" s="1554"/>
      <c r="LN56" s="1554"/>
      <c r="LO56" s="1554"/>
      <c r="LP56" s="1554"/>
      <c r="LQ56" s="1554"/>
      <c r="LR56" s="1554"/>
      <c r="LS56" s="1554"/>
      <c r="LT56" s="1554"/>
      <c r="LU56" s="1554"/>
      <c r="LV56" s="1554"/>
      <c r="LW56" s="1554"/>
      <c r="LX56" s="1554"/>
      <c r="LY56" s="1554"/>
      <c r="LZ56" s="1554"/>
      <c r="MA56" s="1554"/>
      <c r="MB56" s="1554"/>
      <c r="MC56" s="1554"/>
      <c r="MD56" s="1554"/>
      <c r="ME56" s="1554"/>
      <c r="MF56" s="1554"/>
      <c r="MG56" s="1554"/>
      <c r="MH56" s="1554"/>
      <c r="MI56" s="1554"/>
      <c r="MJ56" s="1554"/>
      <c r="MK56" s="1554"/>
      <c r="ML56" s="1554"/>
      <c r="MM56" s="1554"/>
      <c r="MN56" s="1554"/>
      <c r="MO56" s="1554"/>
      <c r="MP56" s="1554"/>
      <c r="MQ56" s="1554"/>
      <c r="MR56" s="1554"/>
      <c r="MS56" s="1554"/>
      <c r="MT56" s="1554"/>
      <c r="MU56" s="1555" t="s">
        <v>66</v>
      </c>
      <c r="MV56" s="1555"/>
      <c r="MW56" s="1555"/>
      <c r="MX56" s="533"/>
      <c r="MY56" s="493"/>
      <c r="MZ56" s="493"/>
      <c r="NA56" s="1548"/>
      <c r="NB56" s="1548"/>
      <c r="NC56" s="1548"/>
      <c r="ND56" s="1548"/>
      <c r="NE56" s="1548"/>
      <c r="NF56" s="1548"/>
      <c r="NG56" s="1535"/>
      <c r="NH56" s="1536"/>
      <c r="NI56" s="1536"/>
      <c r="NJ56" s="1536"/>
      <c r="NK56" s="1536"/>
      <c r="NL56" s="1536"/>
      <c r="NM56" s="1536"/>
      <c r="NN56" s="1536"/>
      <c r="NO56" s="1536"/>
      <c r="NP56" s="1536"/>
      <c r="NQ56" s="1536"/>
      <c r="NR56" s="1536"/>
      <c r="NS56" s="1537"/>
      <c r="NT56" s="1519"/>
      <c r="NU56" s="1520"/>
      <c r="NV56" s="1520"/>
      <c r="NW56" s="1520"/>
      <c r="NX56" s="1520"/>
      <c r="NY56" s="1520"/>
      <c r="NZ56" s="1521"/>
      <c r="OA56" s="1519"/>
      <c r="OB56" s="1520"/>
      <c r="OC56" s="1520"/>
      <c r="OD56" s="1520"/>
      <c r="OE56" s="1520"/>
      <c r="OF56" s="1520"/>
      <c r="OG56" s="1520"/>
      <c r="OH56" s="1520"/>
      <c r="OI56" s="1520"/>
      <c r="OJ56" s="1520"/>
      <c r="OK56" s="1520"/>
      <c r="OL56" s="1520"/>
      <c r="OM56" s="1520"/>
      <c r="ON56" s="1520"/>
      <c r="OO56" s="1520"/>
      <c r="OP56" s="1520"/>
      <c r="OQ56" s="1520"/>
      <c r="OR56" s="1520"/>
      <c r="OS56" s="1520"/>
      <c r="OT56" s="1521"/>
      <c r="OU56" s="1529"/>
      <c r="OV56" s="1529"/>
      <c r="OW56" s="1529"/>
      <c r="OX56" s="1529"/>
      <c r="OY56" s="1529"/>
      <c r="OZ56" s="1529"/>
      <c r="PA56" s="1529"/>
      <c r="PB56" s="1529"/>
      <c r="PC56" s="1529"/>
      <c r="PD56" s="1529"/>
      <c r="PE56" s="1529"/>
      <c r="PF56" s="1529"/>
      <c r="PG56" s="1529"/>
      <c r="PH56" s="1529"/>
      <c r="PI56" s="1529"/>
      <c r="PJ56" s="1529"/>
      <c r="PK56" s="1529"/>
      <c r="PL56" s="1529"/>
      <c r="PM56" s="1529"/>
      <c r="PN56" s="1529"/>
      <c r="PO56" s="1529"/>
      <c r="PP56" s="1529"/>
      <c r="PQ56" s="1529"/>
      <c r="PR56" s="1529"/>
      <c r="PS56" s="1529"/>
      <c r="PT56" s="1529"/>
      <c r="PU56" s="1529"/>
      <c r="PV56" s="1529"/>
      <c r="PW56" s="1529"/>
      <c r="PX56" s="1529"/>
      <c r="PY56" s="1529"/>
      <c r="PZ56" s="1529"/>
      <c r="QA56" s="1529"/>
      <c r="QB56" s="1529"/>
      <c r="QC56" s="1529"/>
      <c r="QD56" s="1529"/>
      <c r="QE56" s="1529"/>
      <c r="QF56" s="1529"/>
      <c r="QG56" s="1529"/>
      <c r="QH56" s="1529"/>
      <c r="QI56" s="1529"/>
      <c r="QJ56" s="1529"/>
      <c r="QK56" s="1529"/>
      <c r="QL56" s="1529"/>
      <c r="QM56" s="1529"/>
      <c r="QN56" s="1529"/>
      <c r="QO56" s="1529"/>
      <c r="QP56" s="1529"/>
      <c r="QQ56" s="1529"/>
      <c r="QR56" s="1529"/>
      <c r="QS56" s="493"/>
      <c r="QT56" s="534"/>
      <c r="QU56" s="545"/>
    </row>
    <row r="57" spans="12:463" ht="62.65" customHeight="1" thickTop="1" thickBot="1">
      <c r="L57" s="493"/>
      <c r="M57" s="1577" t="s">
        <v>1288</v>
      </c>
      <c r="N57" s="1577"/>
      <c r="O57" s="1577"/>
      <c r="P57" s="1577"/>
      <c r="Q57" s="1577"/>
      <c r="R57" s="1577"/>
      <c r="S57" s="1577"/>
      <c r="T57" s="1577"/>
      <c r="U57" s="1577"/>
      <c r="V57" s="1577"/>
      <c r="W57" s="1577"/>
      <c r="X57" s="1577"/>
      <c r="Y57" s="1577"/>
      <c r="Z57" s="1577"/>
      <c r="AA57" s="1577"/>
      <c r="AB57" s="1577"/>
      <c r="AC57" s="1577"/>
      <c r="AD57" s="1577"/>
      <c r="AE57" s="1577"/>
      <c r="AF57" s="1577"/>
      <c r="AG57" s="1577"/>
      <c r="AH57" s="1577"/>
      <c r="AI57" s="1577"/>
      <c r="AJ57" s="1577"/>
      <c r="AK57" s="1577"/>
      <c r="AL57" s="1577"/>
      <c r="AM57" s="1577"/>
      <c r="AN57" s="1577"/>
      <c r="AO57" s="1557" t="s">
        <v>1289</v>
      </c>
      <c r="AP57" s="1557"/>
      <c r="AQ57" s="1557"/>
      <c r="AR57" s="1557"/>
      <c r="AS57" s="1584">
        <v>3</v>
      </c>
      <c r="AT57" s="1584"/>
      <c r="AU57" s="1584"/>
      <c r="AV57" s="1584"/>
      <c r="AW57" s="1584"/>
      <c r="AX57" s="1584"/>
      <c r="AY57" s="1584"/>
      <c r="AZ57" s="1584"/>
      <c r="BA57" s="1584"/>
      <c r="BB57" s="1584"/>
      <c r="BC57" s="1584"/>
      <c r="BD57" s="1584"/>
      <c r="BE57" s="1584"/>
      <c r="BF57" s="1584"/>
      <c r="BG57" s="1584"/>
      <c r="BH57" s="1584"/>
      <c r="BI57" s="1584"/>
      <c r="BJ57" s="1584"/>
      <c r="BK57" s="1584"/>
      <c r="BL57" s="1584"/>
      <c r="BM57" s="1584"/>
      <c r="BN57" s="1584"/>
      <c r="BO57" s="1584"/>
      <c r="BP57" s="1584"/>
      <c r="BQ57" s="1584"/>
      <c r="BR57" s="1584"/>
      <c r="BS57" s="1584"/>
      <c r="BT57" s="1557" t="s">
        <v>1291</v>
      </c>
      <c r="BU57" s="1557"/>
      <c r="BV57" s="1557"/>
      <c r="BW57" s="1557"/>
      <c r="BX57" s="1632">
        <v>300000</v>
      </c>
      <c r="BY57" s="1632"/>
      <c r="BZ57" s="1632"/>
      <c r="CA57" s="1632"/>
      <c r="CB57" s="1632"/>
      <c r="CC57" s="1632"/>
      <c r="CD57" s="1632"/>
      <c r="CE57" s="1632"/>
      <c r="CF57" s="1632"/>
      <c r="CG57" s="1632"/>
      <c r="CH57" s="1632"/>
      <c r="CI57" s="1632"/>
      <c r="CJ57" s="1632"/>
      <c r="CK57" s="1632"/>
      <c r="CL57" s="1632"/>
      <c r="CM57" s="1632"/>
      <c r="CN57" s="1632"/>
      <c r="CO57" s="1632"/>
      <c r="CP57" s="1632"/>
      <c r="CQ57" s="1632"/>
      <c r="CR57" s="1632"/>
      <c r="CS57" s="1632"/>
      <c r="CT57" s="1632"/>
      <c r="CU57" s="1632"/>
      <c r="CV57" s="1632"/>
      <c r="CW57" s="1632"/>
      <c r="CX57" s="1632"/>
      <c r="CY57" s="1632"/>
      <c r="CZ57" s="1632"/>
      <c r="DA57" s="1632"/>
      <c r="DB57" s="1632"/>
      <c r="DC57" s="1632"/>
      <c r="DD57" s="1632"/>
      <c r="DE57" s="1632"/>
      <c r="DF57" s="1632"/>
      <c r="DG57" s="1632"/>
      <c r="DH57" s="1632"/>
      <c r="DI57" s="1632"/>
      <c r="DJ57" s="1632"/>
      <c r="DK57" s="1633"/>
      <c r="DL57" s="533"/>
      <c r="DM57" s="493"/>
      <c r="DN57" s="493"/>
      <c r="DO57" s="1548"/>
      <c r="DP57" s="1548"/>
      <c r="DQ57" s="1548"/>
      <c r="DR57" s="1548"/>
      <c r="DS57" s="1548"/>
      <c r="DT57" s="1548"/>
      <c r="DU57" s="1538"/>
      <c r="DV57" s="1539"/>
      <c r="DW57" s="1539"/>
      <c r="DX57" s="1539"/>
      <c r="DY57" s="1539"/>
      <c r="DZ57" s="1539"/>
      <c r="EA57" s="1539"/>
      <c r="EB57" s="1539"/>
      <c r="EC57" s="1539"/>
      <c r="ED57" s="1539"/>
      <c r="EE57" s="1539"/>
      <c r="EF57" s="1539"/>
      <c r="EG57" s="1540"/>
      <c r="EH57" s="1541" t="s">
        <v>1303</v>
      </c>
      <c r="EI57" s="1542"/>
      <c r="EJ57" s="1542"/>
      <c r="EK57" s="1542"/>
      <c r="EL57" s="1542"/>
      <c r="EM57" s="1542"/>
      <c r="EN57" s="1543"/>
      <c r="EO57" s="1541"/>
      <c r="EP57" s="1542"/>
      <c r="EQ57" s="1542"/>
      <c r="ER57" s="1542"/>
      <c r="ES57" s="1542"/>
      <c r="ET57" s="1542"/>
      <c r="EU57" s="1542"/>
      <c r="EV57" s="1542"/>
      <c r="EW57" s="1542"/>
      <c r="EX57" s="1542"/>
      <c r="EY57" s="1542"/>
      <c r="EZ57" s="1542"/>
      <c r="FA57" s="1542"/>
      <c r="FB57" s="1542"/>
      <c r="FC57" s="1542"/>
      <c r="FD57" s="1542"/>
      <c r="FE57" s="1542"/>
      <c r="FF57" s="1542"/>
      <c r="FG57" s="1542"/>
      <c r="FH57" s="1543"/>
      <c r="FI57" s="1513"/>
      <c r="FJ57" s="1513"/>
      <c r="FK57" s="1513"/>
      <c r="FL57" s="1513"/>
      <c r="FM57" s="1513"/>
      <c r="FN57" s="1513"/>
      <c r="FO57" s="1513"/>
      <c r="FP57" s="1513"/>
      <c r="FQ57" s="1513"/>
      <c r="FR57" s="1513"/>
      <c r="FS57" s="1513"/>
      <c r="FT57" s="1513"/>
      <c r="FU57" s="1513"/>
      <c r="FV57" s="1513"/>
      <c r="FW57" s="1513"/>
      <c r="FX57" s="1513"/>
      <c r="FY57" s="1513"/>
      <c r="FZ57" s="1513"/>
      <c r="GA57" s="1513"/>
      <c r="GB57" s="1513"/>
      <c r="GC57" s="1513"/>
      <c r="GD57" s="1513"/>
      <c r="GE57" s="1513"/>
      <c r="GF57" s="1513"/>
      <c r="GG57" s="1513"/>
      <c r="GH57" s="1513"/>
      <c r="GI57" s="1513"/>
      <c r="GJ57" s="1513"/>
      <c r="GK57" s="1513"/>
      <c r="GL57" s="1513"/>
      <c r="GM57" s="1513"/>
      <c r="GN57" s="1513"/>
      <c r="GO57" s="1513"/>
      <c r="GP57" s="1513"/>
      <c r="GQ57" s="1513"/>
      <c r="GR57" s="1513"/>
      <c r="GS57" s="1513"/>
      <c r="GT57" s="1513"/>
      <c r="GU57" s="1513"/>
      <c r="GV57" s="1513"/>
      <c r="GW57" s="1513"/>
      <c r="GX57" s="1513"/>
      <c r="GY57" s="1513"/>
      <c r="GZ57" s="1513"/>
      <c r="HA57" s="1513"/>
      <c r="HB57" s="1513"/>
      <c r="HC57" s="1513"/>
      <c r="HD57" s="1513"/>
      <c r="HE57" s="1513"/>
      <c r="HF57" s="1513"/>
      <c r="HG57" s="493"/>
      <c r="HH57" s="534"/>
      <c r="IX57" s="495"/>
      <c r="IY57" s="1577" t="s">
        <v>1288</v>
      </c>
      <c r="IZ57" s="1577"/>
      <c r="JA57" s="1577"/>
      <c r="JB57" s="1577"/>
      <c r="JC57" s="1577"/>
      <c r="JD57" s="1577"/>
      <c r="JE57" s="1577"/>
      <c r="JF57" s="1577"/>
      <c r="JG57" s="1577"/>
      <c r="JH57" s="1577"/>
      <c r="JI57" s="1577"/>
      <c r="JJ57" s="1577"/>
      <c r="JK57" s="1577"/>
      <c r="JL57" s="1577"/>
      <c r="JM57" s="1577"/>
      <c r="JN57" s="1577"/>
      <c r="JO57" s="1577"/>
      <c r="JP57" s="1577"/>
      <c r="JQ57" s="1577"/>
      <c r="JR57" s="1577"/>
      <c r="JS57" s="1577"/>
      <c r="JT57" s="1577"/>
      <c r="JU57" s="1577"/>
      <c r="JV57" s="1577"/>
      <c r="JW57" s="1577"/>
      <c r="JX57" s="1577"/>
      <c r="JY57" s="1577"/>
      <c r="JZ57" s="1577"/>
      <c r="KA57" s="1557" t="s">
        <v>1289</v>
      </c>
      <c r="KB57" s="1557"/>
      <c r="KC57" s="1557"/>
      <c r="KD57" s="1557"/>
      <c r="KE57" s="1712">
        <f>AS57</f>
        <v>3</v>
      </c>
      <c r="KF57" s="1712"/>
      <c r="KG57" s="1712"/>
      <c r="KH57" s="1712"/>
      <c r="KI57" s="1712"/>
      <c r="KJ57" s="1712"/>
      <c r="KK57" s="1712"/>
      <c r="KL57" s="1712"/>
      <c r="KM57" s="1712"/>
      <c r="KN57" s="1712"/>
      <c r="KO57" s="1712"/>
      <c r="KP57" s="1712"/>
      <c r="KQ57" s="1712"/>
      <c r="KR57" s="1712"/>
      <c r="KS57" s="1712"/>
      <c r="KT57" s="1712"/>
      <c r="KU57" s="1712"/>
      <c r="KV57" s="1712"/>
      <c r="KW57" s="1712"/>
      <c r="KX57" s="1712"/>
      <c r="KY57" s="1712"/>
      <c r="KZ57" s="1712"/>
      <c r="LA57" s="1712"/>
      <c r="LB57" s="1712"/>
      <c r="LC57" s="1712"/>
      <c r="LD57" s="1712"/>
      <c r="LE57" s="1712"/>
      <c r="LF57" s="1557" t="s">
        <v>1291</v>
      </c>
      <c r="LG57" s="1557"/>
      <c r="LH57" s="1557"/>
      <c r="LI57" s="1557"/>
      <c r="LJ57" s="1739">
        <f>BX57</f>
        <v>300000</v>
      </c>
      <c r="LK57" s="1739"/>
      <c r="LL57" s="1739"/>
      <c r="LM57" s="1739"/>
      <c r="LN57" s="1739"/>
      <c r="LO57" s="1739"/>
      <c r="LP57" s="1739"/>
      <c r="LQ57" s="1739"/>
      <c r="LR57" s="1739"/>
      <c r="LS57" s="1739"/>
      <c r="LT57" s="1739"/>
      <c r="LU57" s="1739"/>
      <c r="LV57" s="1739"/>
      <c r="LW57" s="1739"/>
      <c r="LX57" s="1739"/>
      <c r="LY57" s="1739"/>
      <c r="LZ57" s="1739"/>
      <c r="MA57" s="1739"/>
      <c r="MB57" s="1739"/>
      <c r="MC57" s="1739"/>
      <c r="MD57" s="1739"/>
      <c r="ME57" s="1739"/>
      <c r="MF57" s="1739"/>
      <c r="MG57" s="1739"/>
      <c r="MH57" s="1739"/>
      <c r="MI57" s="1739"/>
      <c r="MJ57" s="1739"/>
      <c r="MK57" s="1739"/>
      <c r="ML57" s="1739"/>
      <c r="MM57" s="1739"/>
      <c r="MN57" s="1739"/>
      <c r="MO57" s="1739"/>
      <c r="MP57" s="1739"/>
      <c r="MQ57" s="1739"/>
      <c r="MR57" s="1739"/>
      <c r="MS57" s="1739"/>
      <c r="MT57" s="1739"/>
      <c r="MU57" s="1739"/>
      <c r="MV57" s="1739"/>
      <c r="MW57" s="1740"/>
      <c r="MX57" s="533"/>
      <c r="MY57" s="493"/>
      <c r="MZ57" s="493"/>
      <c r="NA57" s="1548"/>
      <c r="NB57" s="1548"/>
      <c r="NC57" s="1548"/>
      <c r="ND57" s="1548"/>
      <c r="NE57" s="1548"/>
      <c r="NF57" s="1548"/>
      <c r="NG57" s="1538"/>
      <c r="NH57" s="1539"/>
      <c r="NI57" s="1539"/>
      <c r="NJ57" s="1539"/>
      <c r="NK57" s="1539"/>
      <c r="NL57" s="1539"/>
      <c r="NM57" s="1539"/>
      <c r="NN57" s="1539"/>
      <c r="NO57" s="1539"/>
      <c r="NP57" s="1539"/>
      <c r="NQ57" s="1539"/>
      <c r="NR57" s="1539"/>
      <c r="NS57" s="1540"/>
      <c r="NT57" s="1541" t="s">
        <v>1303</v>
      </c>
      <c r="NU57" s="1542"/>
      <c r="NV57" s="1542"/>
      <c r="NW57" s="1542"/>
      <c r="NX57" s="1542"/>
      <c r="NY57" s="1542"/>
      <c r="NZ57" s="1543"/>
      <c r="OA57" s="1541"/>
      <c r="OB57" s="1542"/>
      <c r="OC57" s="1542"/>
      <c r="OD57" s="1542"/>
      <c r="OE57" s="1542"/>
      <c r="OF57" s="1542"/>
      <c r="OG57" s="1542"/>
      <c r="OH57" s="1542"/>
      <c r="OI57" s="1542"/>
      <c r="OJ57" s="1542"/>
      <c r="OK57" s="1542"/>
      <c r="OL57" s="1542"/>
      <c r="OM57" s="1542"/>
      <c r="ON57" s="1542"/>
      <c r="OO57" s="1542"/>
      <c r="OP57" s="1542"/>
      <c r="OQ57" s="1542"/>
      <c r="OR57" s="1542"/>
      <c r="OS57" s="1542"/>
      <c r="OT57" s="1543"/>
      <c r="OU57" s="1513"/>
      <c r="OV57" s="1513"/>
      <c r="OW57" s="1513"/>
      <c r="OX57" s="1513"/>
      <c r="OY57" s="1513"/>
      <c r="OZ57" s="1513"/>
      <c r="PA57" s="1513"/>
      <c r="PB57" s="1513"/>
      <c r="PC57" s="1513"/>
      <c r="PD57" s="1513"/>
      <c r="PE57" s="1513"/>
      <c r="PF57" s="1513"/>
      <c r="PG57" s="1513"/>
      <c r="PH57" s="1513"/>
      <c r="PI57" s="1513"/>
      <c r="PJ57" s="1513"/>
      <c r="PK57" s="1513"/>
      <c r="PL57" s="1513"/>
      <c r="PM57" s="1513"/>
      <c r="PN57" s="1513"/>
      <c r="PO57" s="1513"/>
      <c r="PP57" s="1513"/>
      <c r="PQ57" s="1513"/>
      <c r="PR57" s="1513"/>
      <c r="PS57" s="1513"/>
      <c r="PT57" s="1513"/>
      <c r="PU57" s="1513"/>
      <c r="PV57" s="1513"/>
      <c r="PW57" s="1513"/>
      <c r="PX57" s="1513"/>
      <c r="PY57" s="1513"/>
      <c r="PZ57" s="1513"/>
      <c r="QA57" s="1513"/>
      <c r="QB57" s="1513"/>
      <c r="QC57" s="1513"/>
      <c r="QD57" s="1513"/>
      <c r="QE57" s="1513"/>
      <c r="QF57" s="1513"/>
      <c r="QG57" s="1513"/>
      <c r="QH57" s="1513"/>
      <c r="QI57" s="1513"/>
      <c r="QJ57" s="1513"/>
      <c r="QK57" s="1513"/>
      <c r="QL57" s="1513"/>
      <c r="QM57" s="1513"/>
      <c r="QN57" s="1513"/>
      <c r="QO57" s="1513"/>
      <c r="QP57" s="1513"/>
      <c r="QQ57" s="1513"/>
      <c r="QR57" s="1513"/>
      <c r="QS57" s="493"/>
      <c r="QT57" s="534"/>
      <c r="QU57" s="545"/>
    </row>
    <row r="58" spans="12:463" ht="30.4" customHeight="1" thickTop="1" thickBot="1">
      <c r="L58" s="493"/>
      <c r="M58" s="1559" t="s">
        <v>1281</v>
      </c>
      <c r="N58" s="1560"/>
      <c r="O58" s="1560"/>
      <c r="P58" s="1560"/>
      <c r="Q58" s="1560"/>
      <c r="R58" s="1560"/>
      <c r="S58" s="1560"/>
      <c r="T58" s="1560"/>
      <c r="U58" s="1560"/>
      <c r="V58" s="1560"/>
      <c r="W58" s="1560"/>
      <c r="X58" s="1560"/>
      <c r="Y58" s="1560"/>
      <c r="Z58" s="1560"/>
      <c r="AA58" s="1560"/>
      <c r="AB58" s="1560"/>
      <c r="AC58" s="1560"/>
      <c r="AD58" s="1560"/>
      <c r="AE58" s="1560"/>
      <c r="AF58" s="1560"/>
      <c r="AG58" s="1560"/>
      <c r="AH58" s="1560"/>
      <c r="AI58" s="1560"/>
      <c r="AJ58" s="1560"/>
      <c r="AK58" s="1560"/>
      <c r="AL58" s="1560"/>
      <c r="AM58" s="1560"/>
      <c r="AN58" s="1561"/>
      <c r="AO58" s="1565" t="s">
        <v>1290</v>
      </c>
      <c r="AP58" s="1566"/>
      <c r="AQ58" s="1566"/>
      <c r="AR58" s="1567"/>
      <c r="AS58" s="1571">
        <v>1</v>
      </c>
      <c r="AT58" s="1572"/>
      <c r="AU58" s="1572"/>
      <c r="AV58" s="1572"/>
      <c r="AW58" s="1572"/>
      <c r="AX58" s="1572"/>
      <c r="AY58" s="1572"/>
      <c r="AZ58" s="1572"/>
      <c r="BA58" s="1572"/>
      <c r="BB58" s="1572"/>
      <c r="BC58" s="1572"/>
      <c r="BD58" s="1572"/>
      <c r="BE58" s="1572"/>
      <c r="BF58" s="1572"/>
      <c r="BG58" s="1572"/>
      <c r="BH58" s="1572"/>
      <c r="BI58" s="1572"/>
      <c r="BJ58" s="1572"/>
      <c r="BK58" s="1572"/>
      <c r="BL58" s="1572"/>
      <c r="BM58" s="1572"/>
      <c r="BN58" s="1572"/>
      <c r="BO58" s="1572"/>
      <c r="BP58" s="1572"/>
      <c r="BQ58" s="1572"/>
      <c r="BR58" s="1572"/>
      <c r="BS58" s="1573"/>
      <c r="BT58" s="1565" t="s">
        <v>1292</v>
      </c>
      <c r="BU58" s="1566"/>
      <c r="BV58" s="1566"/>
      <c r="BW58" s="1567"/>
      <c r="BX58" s="1580">
        <v>100000</v>
      </c>
      <c r="BY58" s="1581"/>
      <c r="BZ58" s="1581"/>
      <c r="CA58" s="1581"/>
      <c r="CB58" s="1581"/>
      <c r="CC58" s="1581"/>
      <c r="CD58" s="1581"/>
      <c r="CE58" s="1581"/>
      <c r="CF58" s="1581"/>
      <c r="CG58" s="1581"/>
      <c r="CH58" s="1581"/>
      <c r="CI58" s="1581"/>
      <c r="CJ58" s="1581"/>
      <c r="CK58" s="1581"/>
      <c r="CL58" s="1581"/>
      <c r="CM58" s="1581"/>
      <c r="CN58" s="1581"/>
      <c r="CO58" s="1581"/>
      <c r="CP58" s="1581"/>
      <c r="CQ58" s="1581"/>
      <c r="CR58" s="1581"/>
      <c r="CS58" s="1581"/>
      <c r="CT58" s="1581"/>
      <c r="CU58" s="1581"/>
      <c r="CV58" s="1581"/>
      <c r="CW58" s="1581"/>
      <c r="CX58" s="1581"/>
      <c r="CY58" s="1581"/>
      <c r="CZ58" s="1581"/>
      <c r="DA58" s="1581"/>
      <c r="DB58" s="1581"/>
      <c r="DC58" s="1581"/>
      <c r="DD58" s="1581"/>
      <c r="DE58" s="1581"/>
      <c r="DF58" s="1581"/>
      <c r="DG58" s="1581"/>
      <c r="DH58" s="1581"/>
      <c r="DI58" s="1581"/>
      <c r="DJ58" s="1581"/>
      <c r="DK58" s="1581"/>
      <c r="DL58" s="533"/>
      <c r="DM58" s="493"/>
      <c r="DN58" s="493"/>
      <c r="DO58" s="1548"/>
      <c r="DP58" s="1548"/>
      <c r="DQ58" s="1548"/>
      <c r="DR58" s="1548"/>
      <c r="DS58" s="1548"/>
      <c r="DT58" s="1548"/>
      <c r="DU58" s="1513"/>
      <c r="DV58" s="1513"/>
      <c r="DW58" s="1513"/>
      <c r="DX58" s="1513"/>
      <c r="DY58" s="1513"/>
      <c r="DZ58" s="1513"/>
      <c r="EA58" s="1513"/>
      <c r="EB58" s="1513"/>
      <c r="EC58" s="1513"/>
      <c r="ED58" s="1513"/>
      <c r="EE58" s="1513"/>
      <c r="EF58" s="1513"/>
      <c r="EG58" s="1513"/>
      <c r="EH58" s="1513"/>
      <c r="EI58" s="1513"/>
      <c r="EJ58" s="1513"/>
      <c r="EK58" s="1513"/>
      <c r="EL58" s="1513"/>
      <c r="EM58" s="1513"/>
      <c r="EN58" s="1513"/>
      <c r="EO58" s="1513"/>
      <c r="EP58" s="1513"/>
      <c r="EQ58" s="1513"/>
      <c r="ER58" s="1513"/>
      <c r="ES58" s="1513"/>
      <c r="ET58" s="1513"/>
      <c r="EU58" s="1513"/>
      <c r="EV58" s="1513"/>
      <c r="EW58" s="1513"/>
      <c r="EX58" s="1513"/>
      <c r="EY58" s="1513"/>
      <c r="EZ58" s="1513"/>
      <c r="FA58" s="1513"/>
      <c r="FB58" s="1513"/>
      <c r="FC58" s="1513"/>
      <c r="FD58" s="1513"/>
      <c r="FE58" s="1513"/>
      <c r="FF58" s="1513"/>
      <c r="FG58" s="1513"/>
      <c r="FH58" s="1513"/>
      <c r="FI58" s="1541"/>
      <c r="FJ58" s="1542"/>
      <c r="FK58" s="1542"/>
      <c r="FL58" s="1542"/>
      <c r="FM58" s="1542"/>
      <c r="FN58" s="1542"/>
      <c r="FO58" s="1542"/>
      <c r="FP58" s="1542"/>
      <c r="FQ58" s="1542"/>
      <c r="FR58" s="1542"/>
      <c r="FS58" s="1542"/>
      <c r="FT58" s="1542"/>
      <c r="FU58" s="1543"/>
      <c r="FV58" s="1541"/>
      <c r="FW58" s="1542"/>
      <c r="FX58" s="1542"/>
      <c r="FY58" s="1542"/>
      <c r="FZ58" s="1542"/>
      <c r="GA58" s="1542"/>
      <c r="GB58" s="1542"/>
      <c r="GC58" s="1542"/>
      <c r="GD58" s="1542"/>
      <c r="GE58" s="1542"/>
      <c r="GF58" s="1542"/>
      <c r="GG58" s="1543"/>
      <c r="GH58" s="1513"/>
      <c r="GI58" s="1513"/>
      <c r="GJ58" s="1513"/>
      <c r="GK58" s="1513"/>
      <c r="GL58" s="1513"/>
      <c r="GM58" s="1513"/>
      <c r="GN58" s="1513"/>
      <c r="GO58" s="1513"/>
      <c r="GP58" s="1513"/>
      <c r="GQ58" s="1513"/>
      <c r="GR58" s="1513"/>
      <c r="GS58" s="1513"/>
      <c r="GT58" s="1513"/>
      <c r="GU58" s="1513"/>
      <c r="GV58" s="1513"/>
      <c r="GW58" s="1513"/>
      <c r="GX58" s="1513"/>
      <c r="GY58" s="1513"/>
      <c r="GZ58" s="1513"/>
      <c r="HA58" s="1513"/>
      <c r="HB58" s="1513"/>
      <c r="HC58" s="1513"/>
      <c r="HD58" s="1513"/>
      <c r="HE58" s="1513"/>
      <c r="HF58" s="1513"/>
      <c r="HG58" s="493"/>
      <c r="HH58" s="534"/>
      <c r="IX58" s="495"/>
      <c r="IY58" s="1559" t="s">
        <v>1281</v>
      </c>
      <c r="IZ58" s="1560"/>
      <c r="JA58" s="1560"/>
      <c r="JB58" s="1560"/>
      <c r="JC58" s="1560"/>
      <c r="JD58" s="1560"/>
      <c r="JE58" s="1560"/>
      <c r="JF58" s="1560"/>
      <c r="JG58" s="1560"/>
      <c r="JH58" s="1560"/>
      <c r="JI58" s="1560"/>
      <c r="JJ58" s="1560"/>
      <c r="JK58" s="1560"/>
      <c r="JL58" s="1560"/>
      <c r="JM58" s="1560"/>
      <c r="JN58" s="1560"/>
      <c r="JO58" s="1560"/>
      <c r="JP58" s="1560"/>
      <c r="JQ58" s="1560"/>
      <c r="JR58" s="1560"/>
      <c r="JS58" s="1560"/>
      <c r="JT58" s="1560"/>
      <c r="JU58" s="1560"/>
      <c r="JV58" s="1560"/>
      <c r="JW58" s="1560"/>
      <c r="JX58" s="1560"/>
      <c r="JY58" s="1560"/>
      <c r="JZ58" s="1561"/>
      <c r="KA58" s="1565" t="s">
        <v>1290</v>
      </c>
      <c r="KB58" s="1566"/>
      <c r="KC58" s="1566"/>
      <c r="KD58" s="1567"/>
      <c r="KE58" s="1719">
        <f>AS58</f>
        <v>1</v>
      </c>
      <c r="KF58" s="1720"/>
      <c r="KG58" s="1720"/>
      <c r="KH58" s="1720"/>
      <c r="KI58" s="1720"/>
      <c r="KJ58" s="1720"/>
      <c r="KK58" s="1720"/>
      <c r="KL58" s="1720"/>
      <c r="KM58" s="1720"/>
      <c r="KN58" s="1720"/>
      <c r="KO58" s="1720"/>
      <c r="KP58" s="1720"/>
      <c r="KQ58" s="1720"/>
      <c r="KR58" s="1720"/>
      <c r="KS58" s="1720"/>
      <c r="KT58" s="1720"/>
      <c r="KU58" s="1720"/>
      <c r="KV58" s="1720"/>
      <c r="KW58" s="1720"/>
      <c r="KX58" s="1720"/>
      <c r="KY58" s="1720"/>
      <c r="KZ58" s="1720"/>
      <c r="LA58" s="1720"/>
      <c r="LB58" s="1720"/>
      <c r="LC58" s="1720"/>
      <c r="LD58" s="1720"/>
      <c r="LE58" s="1721"/>
      <c r="LF58" s="1565" t="s">
        <v>1292</v>
      </c>
      <c r="LG58" s="1566"/>
      <c r="LH58" s="1566"/>
      <c r="LI58" s="1567"/>
      <c r="LJ58" s="1741">
        <f>BX58</f>
        <v>100000</v>
      </c>
      <c r="LK58" s="1742"/>
      <c r="LL58" s="1742"/>
      <c r="LM58" s="1742"/>
      <c r="LN58" s="1742"/>
      <c r="LO58" s="1742"/>
      <c r="LP58" s="1742"/>
      <c r="LQ58" s="1742"/>
      <c r="LR58" s="1742"/>
      <c r="LS58" s="1742"/>
      <c r="LT58" s="1742"/>
      <c r="LU58" s="1742"/>
      <c r="LV58" s="1742"/>
      <c r="LW58" s="1742"/>
      <c r="LX58" s="1742"/>
      <c r="LY58" s="1742"/>
      <c r="LZ58" s="1742"/>
      <c r="MA58" s="1742"/>
      <c r="MB58" s="1742"/>
      <c r="MC58" s="1742"/>
      <c r="MD58" s="1742"/>
      <c r="ME58" s="1742"/>
      <c r="MF58" s="1742"/>
      <c r="MG58" s="1742"/>
      <c r="MH58" s="1742"/>
      <c r="MI58" s="1742"/>
      <c r="MJ58" s="1742"/>
      <c r="MK58" s="1742"/>
      <c r="ML58" s="1742"/>
      <c r="MM58" s="1742"/>
      <c r="MN58" s="1742"/>
      <c r="MO58" s="1742"/>
      <c r="MP58" s="1742"/>
      <c r="MQ58" s="1742"/>
      <c r="MR58" s="1742"/>
      <c r="MS58" s="1742"/>
      <c r="MT58" s="1742"/>
      <c r="MU58" s="1742"/>
      <c r="MV58" s="1742"/>
      <c r="MW58" s="1742"/>
      <c r="MX58" s="533"/>
      <c r="MY58" s="493"/>
      <c r="MZ58" s="493"/>
      <c r="NA58" s="1548"/>
      <c r="NB58" s="1548"/>
      <c r="NC58" s="1548"/>
      <c r="ND58" s="1548"/>
      <c r="NE58" s="1548"/>
      <c r="NF58" s="1548"/>
      <c r="NG58" s="1513"/>
      <c r="NH58" s="1513"/>
      <c r="NI58" s="1513"/>
      <c r="NJ58" s="1513"/>
      <c r="NK58" s="1513"/>
      <c r="NL58" s="1513"/>
      <c r="NM58" s="1513"/>
      <c r="NN58" s="1513"/>
      <c r="NO58" s="1513"/>
      <c r="NP58" s="1513"/>
      <c r="NQ58" s="1513"/>
      <c r="NR58" s="1513"/>
      <c r="NS58" s="1513"/>
      <c r="NT58" s="1513"/>
      <c r="NU58" s="1513"/>
      <c r="NV58" s="1513"/>
      <c r="NW58" s="1513"/>
      <c r="NX58" s="1513"/>
      <c r="NY58" s="1513"/>
      <c r="NZ58" s="1513"/>
      <c r="OA58" s="1513"/>
      <c r="OB58" s="1513"/>
      <c r="OC58" s="1513"/>
      <c r="OD58" s="1513"/>
      <c r="OE58" s="1513"/>
      <c r="OF58" s="1513"/>
      <c r="OG58" s="1513"/>
      <c r="OH58" s="1513"/>
      <c r="OI58" s="1513"/>
      <c r="OJ58" s="1513"/>
      <c r="OK58" s="1513"/>
      <c r="OL58" s="1513"/>
      <c r="OM58" s="1513"/>
      <c r="ON58" s="1513"/>
      <c r="OO58" s="1513"/>
      <c r="OP58" s="1513"/>
      <c r="OQ58" s="1513"/>
      <c r="OR58" s="1513"/>
      <c r="OS58" s="1513"/>
      <c r="OT58" s="1513"/>
      <c r="OU58" s="1541"/>
      <c r="OV58" s="1542"/>
      <c r="OW58" s="1542"/>
      <c r="OX58" s="1542"/>
      <c r="OY58" s="1542"/>
      <c r="OZ58" s="1542"/>
      <c r="PA58" s="1542"/>
      <c r="PB58" s="1542"/>
      <c r="PC58" s="1542"/>
      <c r="PD58" s="1542"/>
      <c r="PE58" s="1542"/>
      <c r="PF58" s="1542"/>
      <c r="PG58" s="1543"/>
      <c r="PH58" s="1541"/>
      <c r="PI58" s="1542"/>
      <c r="PJ58" s="1542"/>
      <c r="PK58" s="1542"/>
      <c r="PL58" s="1542"/>
      <c r="PM58" s="1542"/>
      <c r="PN58" s="1542"/>
      <c r="PO58" s="1542"/>
      <c r="PP58" s="1542"/>
      <c r="PQ58" s="1542"/>
      <c r="PR58" s="1542"/>
      <c r="PS58" s="1543"/>
      <c r="PT58" s="1513"/>
      <c r="PU58" s="1513"/>
      <c r="PV58" s="1513"/>
      <c r="PW58" s="1513"/>
      <c r="PX58" s="1513"/>
      <c r="PY58" s="1513"/>
      <c r="PZ58" s="1513"/>
      <c r="QA58" s="1513"/>
      <c r="QB58" s="1513"/>
      <c r="QC58" s="1513"/>
      <c r="QD58" s="1513"/>
      <c r="QE58" s="1513"/>
      <c r="QF58" s="1513"/>
      <c r="QG58" s="1513"/>
      <c r="QH58" s="1513"/>
      <c r="QI58" s="1513"/>
      <c r="QJ58" s="1513"/>
      <c r="QK58" s="1513"/>
      <c r="QL58" s="1513"/>
      <c r="QM58" s="1513"/>
      <c r="QN58" s="1513"/>
      <c r="QO58" s="1513"/>
      <c r="QP58" s="1513"/>
      <c r="QQ58" s="1513"/>
      <c r="QR58" s="1513"/>
      <c r="QS58" s="493"/>
      <c r="QT58" s="534"/>
      <c r="QU58" s="545"/>
    </row>
    <row r="59" spans="12:463" ht="31.15" customHeight="1" thickTop="1" thickBot="1">
      <c r="L59" s="493"/>
      <c r="M59" s="1562"/>
      <c r="N59" s="1563"/>
      <c r="O59" s="1563"/>
      <c r="P59" s="1563"/>
      <c r="Q59" s="1563"/>
      <c r="R59" s="1563"/>
      <c r="S59" s="1563"/>
      <c r="T59" s="1563"/>
      <c r="U59" s="1563"/>
      <c r="V59" s="1563"/>
      <c r="W59" s="1563"/>
      <c r="X59" s="1563"/>
      <c r="Y59" s="1563"/>
      <c r="Z59" s="1563"/>
      <c r="AA59" s="1563"/>
      <c r="AB59" s="1563"/>
      <c r="AC59" s="1563"/>
      <c r="AD59" s="1563"/>
      <c r="AE59" s="1563"/>
      <c r="AF59" s="1563"/>
      <c r="AG59" s="1563"/>
      <c r="AH59" s="1563"/>
      <c r="AI59" s="1563"/>
      <c r="AJ59" s="1563"/>
      <c r="AK59" s="1563"/>
      <c r="AL59" s="1563"/>
      <c r="AM59" s="1563"/>
      <c r="AN59" s="1564"/>
      <c r="AO59" s="1568"/>
      <c r="AP59" s="1569"/>
      <c r="AQ59" s="1569"/>
      <c r="AR59" s="1570"/>
      <c r="AS59" s="1574"/>
      <c r="AT59" s="1575"/>
      <c r="AU59" s="1575"/>
      <c r="AV59" s="1575"/>
      <c r="AW59" s="1575"/>
      <c r="AX59" s="1575"/>
      <c r="AY59" s="1575"/>
      <c r="AZ59" s="1575"/>
      <c r="BA59" s="1575"/>
      <c r="BB59" s="1575"/>
      <c r="BC59" s="1575"/>
      <c r="BD59" s="1575"/>
      <c r="BE59" s="1575"/>
      <c r="BF59" s="1575"/>
      <c r="BG59" s="1575"/>
      <c r="BH59" s="1575"/>
      <c r="BI59" s="1575"/>
      <c r="BJ59" s="1575"/>
      <c r="BK59" s="1575"/>
      <c r="BL59" s="1575"/>
      <c r="BM59" s="1575"/>
      <c r="BN59" s="1575"/>
      <c r="BO59" s="1575"/>
      <c r="BP59" s="1575"/>
      <c r="BQ59" s="1575"/>
      <c r="BR59" s="1575"/>
      <c r="BS59" s="1576"/>
      <c r="BT59" s="1568"/>
      <c r="BU59" s="1569"/>
      <c r="BV59" s="1569"/>
      <c r="BW59" s="1570"/>
      <c r="BX59" s="1582"/>
      <c r="BY59" s="1583"/>
      <c r="BZ59" s="1583"/>
      <c r="CA59" s="1583"/>
      <c r="CB59" s="1583"/>
      <c r="CC59" s="1583"/>
      <c r="CD59" s="1583"/>
      <c r="CE59" s="1583"/>
      <c r="CF59" s="1583"/>
      <c r="CG59" s="1583"/>
      <c r="CH59" s="1583"/>
      <c r="CI59" s="1583"/>
      <c r="CJ59" s="1583"/>
      <c r="CK59" s="1583"/>
      <c r="CL59" s="1583"/>
      <c r="CM59" s="1583"/>
      <c r="CN59" s="1583"/>
      <c r="CO59" s="1583"/>
      <c r="CP59" s="1583"/>
      <c r="CQ59" s="1583"/>
      <c r="CR59" s="1583"/>
      <c r="CS59" s="1583"/>
      <c r="CT59" s="1583"/>
      <c r="CU59" s="1583"/>
      <c r="CV59" s="1583"/>
      <c r="CW59" s="1583"/>
      <c r="CX59" s="1583"/>
      <c r="CY59" s="1583"/>
      <c r="CZ59" s="1583"/>
      <c r="DA59" s="1583"/>
      <c r="DB59" s="1583"/>
      <c r="DC59" s="1583"/>
      <c r="DD59" s="1583"/>
      <c r="DE59" s="1583"/>
      <c r="DF59" s="1583"/>
      <c r="DG59" s="1583"/>
      <c r="DH59" s="1583"/>
      <c r="DI59" s="1583"/>
      <c r="DJ59" s="1583"/>
      <c r="DK59" s="1583"/>
      <c r="DL59" s="533"/>
      <c r="DM59" s="493"/>
      <c r="DN59" s="493"/>
      <c r="DO59" s="1548"/>
      <c r="DP59" s="1548"/>
      <c r="DQ59" s="1548"/>
      <c r="DR59" s="1548"/>
      <c r="DS59" s="1548"/>
      <c r="DT59" s="1548"/>
      <c r="DU59" s="1513"/>
      <c r="DV59" s="1513"/>
      <c r="DW59" s="1513"/>
      <c r="DX59" s="1513"/>
      <c r="DY59" s="1513"/>
      <c r="DZ59" s="1513"/>
      <c r="EA59" s="1513"/>
      <c r="EB59" s="1513"/>
      <c r="EC59" s="1513"/>
      <c r="ED59" s="1513"/>
      <c r="EE59" s="1513"/>
      <c r="EF59" s="1513"/>
      <c r="EG59" s="1513"/>
      <c r="EH59" s="1513"/>
      <c r="EI59" s="1513"/>
      <c r="EJ59" s="1513"/>
      <c r="EK59" s="1513"/>
      <c r="EL59" s="1513"/>
      <c r="EM59" s="1513"/>
      <c r="EN59" s="1513"/>
      <c r="EO59" s="1513"/>
      <c r="EP59" s="1513"/>
      <c r="EQ59" s="1513"/>
      <c r="ER59" s="1513"/>
      <c r="ES59" s="1513"/>
      <c r="ET59" s="1513"/>
      <c r="EU59" s="1513"/>
      <c r="EV59" s="1513"/>
      <c r="EW59" s="1513"/>
      <c r="EX59" s="1513"/>
      <c r="EY59" s="1513"/>
      <c r="EZ59" s="1513"/>
      <c r="FA59" s="1513"/>
      <c r="FB59" s="1513"/>
      <c r="FC59" s="1513"/>
      <c r="FD59" s="1513"/>
      <c r="FE59" s="1513"/>
      <c r="FF59" s="1513"/>
      <c r="FG59" s="1513"/>
      <c r="FH59" s="1513"/>
      <c r="FI59" s="1516"/>
      <c r="FJ59" s="1517"/>
      <c r="FK59" s="1517"/>
      <c r="FL59" s="1517"/>
      <c r="FM59" s="1517"/>
      <c r="FN59" s="1517"/>
      <c r="FO59" s="1517"/>
      <c r="FP59" s="1517"/>
      <c r="FQ59" s="1517"/>
      <c r="FR59" s="1517"/>
      <c r="FS59" s="1517"/>
      <c r="FT59" s="1517"/>
      <c r="FU59" s="1518"/>
      <c r="FV59" s="1516"/>
      <c r="FW59" s="1517"/>
      <c r="FX59" s="1517"/>
      <c r="FY59" s="1517"/>
      <c r="FZ59" s="1517"/>
      <c r="GA59" s="1517"/>
      <c r="GB59" s="1517"/>
      <c r="GC59" s="1517"/>
      <c r="GD59" s="1517"/>
      <c r="GE59" s="1517"/>
      <c r="GF59" s="1517"/>
      <c r="GG59" s="1518"/>
      <c r="GH59" s="1513"/>
      <c r="GI59" s="1513"/>
      <c r="GJ59" s="1513"/>
      <c r="GK59" s="1513"/>
      <c r="GL59" s="1513"/>
      <c r="GM59" s="1513"/>
      <c r="GN59" s="1513"/>
      <c r="GO59" s="1513"/>
      <c r="GP59" s="1513"/>
      <c r="GQ59" s="1513"/>
      <c r="GR59" s="1513"/>
      <c r="GS59" s="1513"/>
      <c r="GT59" s="1513"/>
      <c r="GU59" s="1513"/>
      <c r="GV59" s="1513"/>
      <c r="GW59" s="1513"/>
      <c r="GX59" s="1513"/>
      <c r="GY59" s="1513"/>
      <c r="GZ59" s="1513"/>
      <c r="HA59" s="1513"/>
      <c r="HB59" s="1513"/>
      <c r="HC59" s="1513"/>
      <c r="HD59" s="1513"/>
      <c r="HE59" s="1513"/>
      <c r="HF59" s="1513"/>
      <c r="HG59" s="493"/>
      <c r="HH59" s="534"/>
      <c r="IX59" s="495"/>
      <c r="IY59" s="1562"/>
      <c r="IZ59" s="1563"/>
      <c r="JA59" s="1563"/>
      <c r="JB59" s="1563"/>
      <c r="JC59" s="1563"/>
      <c r="JD59" s="1563"/>
      <c r="JE59" s="1563"/>
      <c r="JF59" s="1563"/>
      <c r="JG59" s="1563"/>
      <c r="JH59" s="1563"/>
      <c r="JI59" s="1563"/>
      <c r="JJ59" s="1563"/>
      <c r="JK59" s="1563"/>
      <c r="JL59" s="1563"/>
      <c r="JM59" s="1563"/>
      <c r="JN59" s="1563"/>
      <c r="JO59" s="1563"/>
      <c r="JP59" s="1563"/>
      <c r="JQ59" s="1563"/>
      <c r="JR59" s="1563"/>
      <c r="JS59" s="1563"/>
      <c r="JT59" s="1563"/>
      <c r="JU59" s="1563"/>
      <c r="JV59" s="1563"/>
      <c r="JW59" s="1563"/>
      <c r="JX59" s="1563"/>
      <c r="JY59" s="1563"/>
      <c r="JZ59" s="1564"/>
      <c r="KA59" s="1568"/>
      <c r="KB59" s="1569"/>
      <c r="KC59" s="1569"/>
      <c r="KD59" s="1570"/>
      <c r="KE59" s="1722"/>
      <c r="KF59" s="1723"/>
      <c r="KG59" s="1723"/>
      <c r="KH59" s="1723"/>
      <c r="KI59" s="1723"/>
      <c r="KJ59" s="1723"/>
      <c r="KK59" s="1723"/>
      <c r="KL59" s="1723"/>
      <c r="KM59" s="1723"/>
      <c r="KN59" s="1723"/>
      <c r="KO59" s="1723"/>
      <c r="KP59" s="1723"/>
      <c r="KQ59" s="1723"/>
      <c r="KR59" s="1723"/>
      <c r="KS59" s="1723"/>
      <c r="KT59" s="1723"/>
      <c r="KU59" s="1723"/>
      <c r="KV59" s="1723"/>
      <c r="KW59" s="1723"/>
      <c r="KX59" s="1723"/>
      <c r="KY59" s="1723"/>
      <c r="KZ59" s="1723"/>
      <c r="LA59" s="1723"/>
      <c r="LB59" s="1723"/>
      <c r="LC59" s="1723"/>
      <c r="LD59" s="1723"/>
      <c r="LE59" s="1724"/>
      <c r="LF59" s="1568"/>
      <c r="LG59" s="1569"/>
      <c r="LH59" s="1569"/>
      <c r="LI59" s="1570"/>
      <c r="LJ59" s="1743"/>
      <c r="LK59" s="1744"/>
      <c r="LL59" s="1744"/>
      <c r="LM59" s="1744"/>
      <c r="LN59" s="1744"/>
      <c r="LO59" s="1744"/>
      <c r="LP59" s="1744"/>
      <c r="LQ59" s="1744"/>
      <c r="LR59" s="1744"/>
      <c r="LS59" s="1744"/>
      <c r="LT59" s="1744"/>
      <c r="LU59" s="1744"/>
      <c r="LV59" s="1744"/>
      <c r="LW59" s="1744"/>
      <c r="LX59" s="1744"/>
      <c r="LY59" s="1744"/>
      <c r="LZ59" s="1744"/>
      <c r="MA59" s="1744"/>
      <c r="MB59" s="1744"/>
      <c r="MC59" s="1744"/>
      <c r="MD59" s="1744"/>
      <c r="ME59" s="1744"/>
      <c r="MF59" s="1744"/>
      <c r="MG59" s="1744"/>
      <c r="MH59" s="1744"/>
      <c r="MI59" s="1744"/>
      <c r="MJ59" s="1744"/>
      <c r="MK59" s="1744"/>
      <c r="ML59" s="1744"/>
      <c r="MM59" s="1744"/>
      <c r="MN59" s="1744"/>
      <c r="MO59" s="1744"/>
      <c r="MP59" s="1744"/>
      <c r="MQ59" s="1744"/>
      <c r="MR59" s="1744"/>
      <c r="MS59" s="1744"/>
      <c r="MT59" s="1744"/>
      <c r="MU59" s="1744"/>
      <c r="MV59" s="1744"/>
      <c r="MW59" s="1744"/>
      <c r="MX59" s="533"/>
      <c r="MY59" s="493"/>
      <c r="MZ59" s="493"/>
      <c r="NA59" s="1548"/>
      <c r="NB59" s="1548"/>
      <c r="NC59" s="1548"/>
      <c r="ND59" s="1548"/>
      <c r="NE59" s="1548"/>
      <c r="NF59" s="1548"/>
      <c r="NG59" s="1513"/>
      <c r="NH59" s="1513"/>
      <c r="NI59" s="1513"/>
      <c r="NJ59" s="1513"/>
      <c r="NK59" s="1513"/>
      <c r="NL59" s="1513"/>
      <c r="NM59" s="1513"/>
      <c r="NN59" s="1513"/>
      <c r="NO59" s="1513"/>
      <c r="NP59" s="1513"/>
      <c r="NQ59" s="1513"/>
      <c r="NR59" s="1513"/>
      <c r="NS59" s="1513"/>
      <c r="NT59" s="1513"/>
      <c r="NU59" s="1513"/>
      <c r="NV59" s="1513"/>
      <c r="NW59" s="1513"/>
      <c r="NX59" s="1513"/>
      <c r="NY59" s="1513"/>
      <c r="NZ59" s="1513"/>
      <c r="OA59" s="1513"/>
      <c r="OB59" s="1513"/>
      <c r="OC59" s="1513"/>
      <c r="OD59" s="1513"/>
      <c r="OE59" s="1513"/>
      <c r="OF59" s="1513"/>
      <c r="OG59" s="1513"/>
      <c r="OH59" s="1513"/>
      <c r="OI59" s="1513"/>
      <c r="OJ59" s="1513"/>
      <c r="OK59" s="1513"/>
      <c r="OL59" s="1513"/>
      <c r="OM59" s="1513"/>
      <c r="ON59" s="1513"/>
      <c r="OO59" s="1513"/>
      <c r="OP59" s="1513"/>
      <c r="OQ59" s="1513"/>
      <c r="OR59" s="1513"/>
      <c r="OS59" s="1513"/>
      <c r="OT59" s="1513"/>
      <c r="OU59" s="1516"/>
      <c r="OV59" s="1517"/>
      <c r="OW59" s="1517"/>
      <c r="OX59" s="1517"/>
      <c r="OY59" s="1517"/>
      <c r="OZ59" s="1517"/>
      <c r="PA59" s="1517"/>
      <c r="PB59" s="1517"/>
      <c r="PC59" s="1517"/>
      <c r="PD59" s="1517"/>
      <c r="PE59" s="1517"/>
      <c r="PF59" s="1517"/>
      <c r="PG59" s="1518"/>
      <c r="PH59" s="1516"/>
      <c r="PI59" s="1517"/>
      <c r="PJ59" s="1517"/>
      <c r="PK59" s="1517"/>
      <c r="PL59" s="1517"/>
      <c r="PM59" s="1517"/>
      <c r="PN59" s="1517"/>
      <c r="PO59" s="1517"/>
      <c r="PP59" s="1517"/>
      <c r="PQ59" s="1517"/>
      <c r="PR59" s="1517"/>
      <c r="PS59" s="1518"/>
      <c r="PT59" s="1513"/>
      <c r="PU59" s="1513"/>
      <c r="PV59" s="1513"/>
      <c r="PW59" s="1513"/>
      <c r="PX59" s="1513"/>
      <c r="PY59" s="1513"/>
      <c r="PZ59" s="1513"/>
      <c r="QA59" s="1513"/>
      <c r="QB59" s="1513"/>
      <c r="QC59" s="1513"/>
      <c r="QD59" s="1513"/>
      <c r="QE59" s="1513"/>
      <c r="QF59" s="1513"/>
      <c r="QG59" s="1513"/>
      <c r="QH59" s="1513"/>
      <c r="QI59" s="1513"/>
      <c r="QJ59" s="1513"/>
      <c r="QK59" s="1513"/>
      <c r="QL59" s="1513"/>
      <c r="QM59" s="1513"/>
      <c r="QN59" s="1513"/>
      <c r="QO59" s="1513"/>
      <c r="QP59" s="1513"/>
      <c r="QQ59" s="1513"/>
      <c r="QR59" s="1513"/>
      <c r="QS59" s="493"/>
      <c r="QT59" s="534"/>
      <c r="QU59" s="545"/>
    </row>
    <row r="60" spans="12:463" ht="55.9" customHeight="1" thickTop="1" thickBot="1">
      <c r="L60" s="493"/>
      <c r="M60" s="1630" t="s">
        <v>1282</v>
      </c>
      <c r="N60" s="1630"/>
      <c r="O60" s="1630"/>
      <c r="P60" s="1630"/>
      <c r="Q60" s="1630"/>
      <c r="R60" s="1630"/>
      <c r="S60" s="1579" t="s">
        <v>1293</v>
      </c>
      <c r="T60" s="1579"/>
      <c r="U60" s="1579"/>
      <c r="V60" s="1579"/>
      <c r="W60" s="1578" t="s">
        <v>1341</v>
      </c>
      <c r="X60" s="1578"/>
      <c r="Y60" s="1578"/>
      <c r="Z60" s="1578"/>
      <c r="AA60" s="1578"/>
      <c r="AB60" s="1578"/>
      <c r="AC60" s="1578"/>
      <c r="AD60" s="1578"/>
      <c r="AE60" s="1578"/>
      <c r="AF60" s="1578"/>
      <c r="AG60" s="1578"/>
      <c r="AH60" s="1578"/>
      <c r="AI60" s="1578"/>
      <c r="AJ60" s="1578"/>
      <c r="AK60" s="1578"/>
      <c r="AL60" s="1578"/>
      <c r="AM60" s="1578"/>
      <c r="AN60" s="1578"/>
      <c r="AO60" s="1578"/>
      <c r="AP60" s="1578"/>
      <c r="AQ60" s="1578"/>
      <c r="AR60" s="1578"/>
      <c r="AS60" s="1578"/>
      <c r="AT60" s="1578"/>
      <c r="AU60" s="1578"/>
      <c r="AV60" s="1578"/>
      <c r="AW60" s="1578"/>
      <c r="AX60" s="1578"/>
      <c r="AY60" s="1578"/>
      <c r="AZ60" s="1578"/>
      <c r="BA60" s="1578"/>
      <c r="BB60" s="1578"/>
      <c r="BC60" s="1578"/>
      <c r="BD60" s="1578"/>
      <c r="BE60" s="1578"/>
      <c r="BF60" s="1578"/>
      <c r="BG60" s="1578"/>
      <c r="BH60" s="1578"/>
      <c r="BI60" s="1578"/>
      <c r="BJ60" s="1578"/>
      <c r="BK60" s="1578"/>
      <c r="BL60" s="1578"/>
      <c r="BM60" s="1578"/>
      <c r="BN60" s="1578"/>
      <c r="BO60" s="1578"/>
      <c r="BP60" s="1578"/>
      <c r="BQ60" s="1578"/>
      <c r="BR60" s="1578"/>
      <c r="BS60" s="1578"/>
      <c r="BT60" s="1578"/>
      <c r="BU60" s="1578"/>
      <c r="BV60" s="1578"/>
      <c r="BW60" s="1578"/>
      <c r="BX60" s="1578"/>
      <c r="BY60" s="1578"/>
      <c r="BZ60" s="1578"/>
      <c r="CA60" s="1578"/>
      <c r="CB60" s="1578"/>
      <c r="CC60" s="1578"/>
      <c r="CD60" s="1578"/>
      <c r="CE60" s="1578"/>
      <c r="CF60" s="1578"/>
      <c r="CG60" s="1578"/>
      <c r="CH60" s="1578"/>
      <c r="CI60" s="1578"/>
      <c r="CJ60" s="1578"/>
      <c r="CK60" s="1578"/>
      <c r="CL60" s="1578"/>
      <c r="CM60" s="1578"/>
      <c r="CN60" s="1578"/>
      <c r="CO60" s="1578"/>
      <c r="CP60" s="1578"/>
      <c r="CQ60" s="1578"/>
      <c r="CR60" s="1578"/>
      <c r="CS60" s="1578"/>
      <c r="CT60" s="1578"/>
      <c r="CU60" s="1578"/>
      <c r="CV60" s="1578"/>
      <c r="CW60" s="1578"/>
      <c r="CX60" s="1578"/>
      <c r="CY60" s="1578"/>
      <c r="CZ60" s="1578"/>
      <c r="DA60" s="1578"/>
      <c r="DB60" s="1578"/>
      <c r="DC60" s="1578"/>
      <c r="DD60" s="1578"/>
      <c r="DE60" s="1578"/>
      <c r="DF60" s="1578"/>
      <c r="DG60" s="1578"/>
      <c r="DH60" s="1578"/>
      <c r="DI60" s="1578"/>
      <c r="DJ60" s="1578"/>
      <c r="DK60" s="1631"/>
      <c r="DL60" s="533"/>
      <c r="DM60" s="493"/>
      <c r="DN60" s="493"/>
      <c r="DO60" s="1548"/>
      <c r="DP60" s="1548"/>
      <c r="DQ60" s="1548"/>
      <c r="DR60" s="1548"/>
      <c r="DS60" s="1548"/>
      <c r="DT60" s="1548"/>
      <c r="DU60" s="1513"/>
      <c r="DV60" s="1513"/>
      <c r="DW60" s="1513"/>
      <c r="DX60" s="1513"/>
      <c r="DY60" s="1513"/>
      <c r="DZ60" s="1513"/>
      <c r="EA60" s="1513"/>
      <c r="EB60" s="1513"/>
      <c r="EC60" s="1513"/>
      <c r="ED60" s="1513"/>
      <c r="EE60" s="1513"/>
      <c r="EF60" s="1513"/>
      <c r="EG60" s="1513"/>
      <c r="EH60" s="1513"/>
      <c r="EI60" s="1513"/>
      <c r="EJ60" s="1513"/>
      <c r="EK60" s="1513"/>
      <c r="EL60" s="1513"/>
      <c r="EM60" s="1513"/>
      <c r="EN60" s="1513"/>
      <c r="EO60" s="1513"/>
      <c r="EP60" s="1513"/>
      <c r="EQ60" s="1513"/>
      <c r="ER60" s="1513"/>
      <c r="ES60" s="1513"/>
      <c r="ET60" s="1513"/>
      <c r="EU60" s="1513"/>
      <c r="EV60" s="1513"/>
      <c r="EW60" s="1513"/>
      <c r="EX60" s="1513"/>
      <c r="EY60" s="1513"/>
      <c r="EZ60" s="1513"/>
      <c r="FA60" s="1513"/>
      <c r="FB60" s="1513"/>
      <c r="FC60" s="1513"/>
      <c r="FD60" s="1513"/>
      <c r="FE60" s="1513"/>
      <c r="FF60" s="1513"/>
      <c r="FG60" s="1513"/>
      <c r="FH60" s="1513"/>
      <c r="FI60" s="1519"/>
      <c r="FJ60" s="1520"/>
      <c r="FK60" s="1520"/>
      <c r="FL60" s="1520"/>
      <c r="FM60" s="1520"/>
      <c r="FN60" s="1520"/>
      <c r="FO60" s="1520"/>
      <c r="FP60" s="1520"/>
      <c r="FQ60" s="1520"/>
      <c r="FR60" s="1520"/>
      <c r="FS60" s="1520"/>
      <c r="FT60" s="1520"/>
      <c r="FU60" s="1521"/>
      <c r="FV60" s="1519"/>
      <c r="FW60" s="1520"/>
      <c r="FX60" s="1520"/>
      <c r="FY60" s="1520"/>
      <c r="FZ60" s="1520"/>
      <c r="GA60" s="1520"/>
      <c r="GB60" s="1520"/>
      <c r="GC60" s="1520"/>
      <c r="GD60" s="1520"/>
      <c r="GE60" s="1520"/>
      <c r="GF60" s="1520"/>
      <c r="GG60" s="1521"/>
      <c r="GH60" s="1513"/>
      <c r="GI60" s="1513"/>
      <c r="GJ60" s="1513"/>
      <c r="GK60" s="1513"/>
      <c r="GL60" s="1513"/>
      <c r="GM60" s="1513"/>
      <c r="GN60" s="1513"/>
      <c r="GO60" s="1513"/>
      <c r="GP60" s="1513"/>
      <c r="GQ60" s="1513"/>
      <c r="GR60" s="1513"/>
      <c r="GS60" s="1513"/>
      <c r="GT60" s="1513"/>
      <c r="GU60" s="1513"/>
      <c r="GV60" s="1513"/>
      <c r="GW60" s="1513"/>
      <c r="GX60" s="1513"/>
      <c r="GY60" s="1513"/>
      <c r="GZ60" s="1513"/>
      <c r="HA60" s="1513"/>
      <c r="HB60" s="1513"/>
      <c r="HC60" s="1513"/>
      <c r="HD60" s="1513"/>
      <c r="HE60" s="1513"/>
      <c r="HF60" s="1513"/>
      <c r="HG60" s="493"/>
      <c r="HH60" s="534"/>
      <c r="IX60" s="495"/>
      <c r="IY60" s="1630" t="s">
        <v>355</v>
      </c>
      <c r="IZ60" s="1630"/>
      <c r="JA60" s="1630"/>
      <c r="JB60" s="1630"/>
      <c r="JC60" s="1630"/>
      <c r="JD60" s="1630"/>
      <c r="JE60" s="1579" t="s">
        <v>833</v>
      </c>
      <c r="JF60" s="1579"/>
      <c r="JG60" s="1579"/>
      <c r="JH60" s="1579"/>
      <c r="JI60" s="1715" t="str">
        <f>W60</f>
        <v>yyyyyyyyyyyyyyyyyyyyyyyyyyyyyyyyyyyyyyyyyyyyyyyyyyyyyyyyyyyyyyyyyyyyyyyyyyyyyyyyyyyyyyyyyyyyyyyyyyyyyyyyyyyyyyyyyy</v>
      </c>
      <c r="JJ60" s="1715"/>
      <c r="JK60" s="1715"/>
      <c r="JL60" s="1715"/>
      <c r="JM60" s="1715"/>
      <c r="JN60" s="1715"/>
      <c r="JO60" s="1715"/>
      <c r="JP60" s="1715"/>
      <c r="JQ60" s="1715"/>
      <c r="JR60" s="1715"/>
      <c r="JS60" s="1715"/>
      <c r="JT60" s="1715"/>
      <c r="JU60" s="1715"/>
      <c r="JV60" s="1715"/>
      <c r="JW60" s="1715"/>
      <c r="JX60" s="1715"/>
      <c r="JY60" s="1715"/>
      <c r="JZ60" s="1715"/>
      <c r="KA60" s="1715"/>
      <c r="KB60" s="1715"/>
      <c r="KC60" s="1715"/>
      <c r="KD60" s="1715"/>
      <c r="KE60" s="1715"/>
      <c r="KF60" s="1715"/>
      <c r="KG60" s="1715"/>
      <c r="KH60" s="1715"/>
      <c r="KI60" s="1715"/>
      <c r="KJ60" s="1715"/>
      <c r="KK60" s="1715"/>
      <c r="KL60" s="1715"/>
      <c r="KM60" s="1715"/>
      <c r="KN60" s="1715"/>
      <c r="KO60" s="1715"/>
      <c r="KP60" s="1715"/>
      <c r="KQ60" s="1715"/>
      <c r="KR60" s="1715"/>
      <c r="KS60" s="1715"/>
      <c r="KT60" s="1715"/>
      <c r="KU60" s="1715"/>
      <c r="KV60" s="1715"/>
      <c r="KW60" s="1715"/>
      <c r="KX60" s="1715"/>
      <c r="KY60" s="1715"/>
      <c r="KZ60" s="1715"/>
      <c r="LA60" s="1715"/>
      <c r="LB60" s="1715"/>
      <c r="LC60" s="1715"/>
      <c r="LD60" s="1715"/>
      <c r="LE60" s="1715"/>
      <c r="LF60" s="1715"/>
      <c r="LG60" s="1715"/>
      <c r="LH60" s="1715"/>
      <c r="LI60" s="1715"/>
      <c r="LJ60" s="1715"/>
      <c r="LK60" s="1715"/>
      <c r="LL60" s="1715"/>
      <c r="LM60" s="1715"/>
      <c r="LN60" s="1715"/>
      <c r="LO60" s="1715"/>
      <c r="LP60" s="1715"/>
      <c r="LQ60" s="1715"/>
      <c r="LR60" s="1715"/>
      <c r="LS60" s="1715"/>
      <c r="LT60" s="1715"/>
      <c r="LU60" s="1715"/>
      <c r="LV60" s="1715"/>
      <c r="LW60" s="1715"/>
      <c r="LX60" s="1715"/>
      <c r="LY60" s="1715"/>
      <c r="LZ60" s="1715"/>
      <c r="MA60" s="1715"/>
      <c r="MB60" s="1715"/>
      <c r="MC60" s="1715"/>
      <c r="MD60" s="1715"/>
      <c r="ME60" s="1715"/>
      <c r="MF60" s="1715"/>
      <c r="MG60" s="1715"/>
      <c r="MH60" s="1715"/>
      <c r="MI60" s="1715"/>
      <c r="MJ60" s="1715"/>
      <c r="MK60" s="1715"/>
      <c r="ML60" s="1715"/>
      <c r="MM60" s="1715"/>
      <c r="MN60" s="1715"/>
      <c r="MO60" s="1715"/>
      <c r="MP60" s="1715"/>
      <c r="MQ60" s="1715"/>
      <c r="MR60" s="1715"/>
      <c r="MS60" s="1715"/>
      <c r="MT60" s="1715"/>
      <c r="MU60" s="1715"/>
      <c r="MV60" s="1715"/>
      <c r="MW60" s="1755"/>
      <c r="MX60" s="533"/>
      <c r="MY60" s="493"/>
      <c r="MZ60" s="493"/>
      <c r="NA60" s="1548"/>
      <c r="NB60" s="1548"/>
      <c r="NC60" s="1548"/>
      <c r="ND60" s="1548"/>
      <c r="NE60" s="1548"/>
      <c r="NF60" s="1548"/>
      <c r="NG60" s="1513"/>
      <c r="NH60" s="1513"/>
      <c r="NI60" s="1513"/>
      <c r="NJ60" s="1513"/>
      <c r="NK60" s="1513"/>
      <c r="NL60" s="1513"/>
      <c r="NM60" s="1513"/>
      <c r="NN60" s="1513"/>
      <c r="NO60" s="1513"/>
      <c r="NP60" s="1513"/>
      <c r="NQ60" s="1513"/>
      <c r="NR60" s="1513"/>
      <c r="NS60" s="1513"/>
      <c r="NT60" s="1513"/>
      <c r="NU60" s="1513"/>
      <c r="NV60" s="1513"/>
      <c r="NW60" s="1513"/>
      <c r="NX60" s="1513"/>
      <c r="NY60" s="1513"/>
      <c r="NZ60" s="1513"/>
      <c r="OA60" s="1513"/>
      <c r="OB60" s="1513"/>
      <c r="OC60" s="1513"/>
      <c r="OD60" s="1513"/>
      <c r="OE60" s="1513"/>
      <c r="OF60" s="1513"/>
      <c r="OG60" s="1513"/>
      <c r="OH60" s="1513"/>
      <c r="OI60" s="1513"/>
      <c r="OJ60" s="1513"/>
      <c r="OK60" s="1513"/>
      <c r="OL60" s="1513"/>
      <c r="OM60" s="1513"/>
      <c r="ON60" s="1513"/>
      <c r="OO60" s="1513"/>
      <c r="OP60" s="1513"/>
      <c r="OQ60" s="1513"/>
      <c r="OR60" s="1513"/>
      <c r="OS60" s="1513"/>
      <c r="OT60" s="1513"/>
      <c r="OU60" s="1519"/>
      <c r="OV60" s="1520"/>
      <c r="OW60" s="1520"/>
      <c r="OX60" s="1520"/>
      <c r="OY60" s="1520"/>
      <c r="OZ60" s="1520"/>
      <c r="PA60" s="1520"/>
      <c r="PB60" s="1520"/>
      <c r="PC60" s="1520"/>
      <c r="PD60" s="1520"/>
      <c r="PE60" s="1520"/>
      <c r="PF60" s="1520"/>
      <c r="PG60" s="1521"/>
      <c r="PH60" s="1519"/>
      <c r="PI60" s="1520"/>
      <c r="PJ60" s="1520"/>
      <c r="PK60" s="1520"/>
      <c r="PL60" s="1520"/>
      <c r="PM60" s="1520"/>
      <c r="PN60" s="1520"/>
      <c r="PO60" s="1520"/>
      <c r="PP60" s="1520"/>
      <c r="PQ60" s="1520"/>
      <c r="PR60" s="1520"/>
      <c r="PS60" s="1521"/>
      <c r="PT60" s="1513"/>
      <c r="PU60" s="1513"/>
      <c r="PV60" s="1513"/>
      <c r="PW60" s="1513"/>
      <c r="PX60" s="1513"/>
      <c r="PY60" s="1513"/>
      <c r="PZ60" s="1513"/>
      <c r="QA60" s="1513"/>
      <c r="QB60" s="1513"/>
      <c r="QC60" s="1513"/>
      <c r="QD60" s="1513"/>
      <c r="QE60" s="1513"/>
      <c r="QF60" s="1513"/>
      <c r="QG60" s="1513"/>
      <c r="QH60" s="1513"/>
      <c r="QI60" s="1513"/>
      <c r="QJ60" s="1513"/>
      <c r="QK60" s="1513"/>
      <c r="QL60" s="1513"/>
      <c r="QM60" s="1513"/>
      <c r="QN60" s="1513"/>
      <c r="QO60" s="1513"/>
      <c r="QP60" s="1513"/>
      <c r="QQ60" s="1513"/>
      <c r="QR60" s="1513"/>
      <c r="QS60" s="493"/>
      <c r="QT60" s="534"/>
      <c r="QU60" s="545"/>
    </row>
    <row r="61" spans="12:463" ht="31.15" customHeight="1" thickTop="1" thickBot="1">
      <c r="L61" s="493"/>
      <c r="M61" s="1630"/>
      <c r="N61" s="1630"/>
      <c r="O61" s="1630"/>
      <c r="P61" s="1630"/>
      <c r="Q61" s="1630"/>
      <c r="R61" s="1630"/>
      <c r="S61" s="1579"/>
      <c r="T61" s="1579"/>
      <c r="U61" s="1579"/>
      <c r="V61" s="1579"/>
      <c r="W61" s="1578"/>
      <c r="X61" s="1578"/>
      <c r="Y61" s="1578"/>
      <c r="Z61" s="1578"/>
      <c r="AA61" s="1578"/>
      <c r="AB61" s="1578"/>
      <c r="AC61" s="1578"/>
      <c r="AD61" s="1578"/>
      <c r="AE61" s="1578"/>
      <c r="AF61" s="1578"/>
      <c r="AG61" s="1578"/>
      <c r="AH61" s="1578"/>
      <c r="AI61" s="1578"/>
      <c r="AJ61" s="1578"/>
      <c r="AK61" s="1578"/>
      <c r="AL61" s="1578"/>
      <c r="AM61" s="1578"/>
      <c r="AN61" s="1578"/>
      <c r="AO61" s="1578"/>
      <c r="AP61" s="1578"/>
      <c r="AQ61" s="1578"/>
      <c r="AR61" s="1578"/>
      <c r="AS61" s="1578"/>
      <c r="AT61" s="1578"/>
      <c r="AU61" s="1578"/>
      <c r="AV61" s="1578"/>
      <c r="AW61" s="1578"/>
      <c r="AX61" s="1578"/>
      <c r="AY61" s="1578"/>
      <c r="AZ61" s="1578"/>
      <c r="BA61" s="1578"/>
      <c r="BB61" s="1578"/>
      <c r="BC61" s="1578"/>
      <c r="BD61" s="1578"/>
      <c r="BE61" s="1578"/>
      <c r="BF61" s="1578"/>
      <c r="BG61" s="1578"/>
      <c r="BH61" s="1578"/>
      <c r="BI61" s="1578"/>
      <c r="BJ61" s="1578"/>
      <c r="BK61" s="1578"/>
      <c r="BL61" s="1578"/>
      <c r="BM61" s="1578"/>
      <c r="BN61" s="1578"/>
      <c r="BO61" s="1578"/>
      <c r="BP61" s="1578"/>
      <c r="BQ61" s="1578"/>
      <c r="BR61" s="1578"/>
      <c r="BS61" s="1578"/>
      <c r="BT61" s="1578"/>
      <c r="BU61" s="1578"/>
      <c r="BV61" s="1578"/>
      <c r="BW61" s="1578"/>
      <c r="BX61" s="1578"/>
      <c r="BY61" s="1578"/>
      <c r="BZ61" s="1578"/>
      <c r="CA61" s="1578"/>
      <c r="CB61" s="1578"/>
      <c r="CC61" s="1578"/>
      <c r="CD61" s="1578"/>
      <c r="CE61" s="1578"/>
      <c r="CF61" s="1578"/>
      <c r="CG61" s="1578"/>
      <c r="CH61" s="1578"/>
      <c r="CI61" s="1578"/>
      <c r="CJ61" s="1578"/>
      <c r="CK61" s="1578"/>
      <c r="CL61" s="1578"/>
      <c r="CM61" s="1578"/>
      <c r="CN61" s="1578"/>
      <c r="CO61" s="1578"/>
      <c r="CP61" s="1578"/>
      <c r="CQ61" s="1578"/>
      <c r="CR61" s="1578"/>
      <c r="CS61" s="1578"/>
      <c r="CT61" s="1578"/>
      <c r="CU61" s="1578"/>
      <c r="CV61" s="1578"/>
      <c r="CW61" s="1578"/>
      <c r="CX61" s="1578"/>
      <c r="CY61" s="1578"/>
      <c r="CZ61" s="1578"/>
      <c r="DA61" s="1578"/>
      <c r="DB61" s="1578"/>
      <c r="DC61" s="1578"/>
      <c r="DD61" s="1578"/>
      <c r="DE61" s="1578"/>
      <c r="DF61" s="1578"/>
      <c r="DG61" s="1578"/>
      <c r="DH61" s="1578"/>
      <c r="DI61" s="1578"/>
      <c r="DJ61" s="1578"/>
      <c r="DK61" s="1631"/>
      <c r="DL61" s="535"/>
      <c r="DM61" s="536"/>
      <c r="DN61" s="536"/>
      <c r="DO61" s="536"/>
      <c r="DP61" s="536"/>
      <c r="DQ61" s="536"/>
      <c r="DR61" s="536"/>
      <c r="DS61" s="536"/>
      <c r="DT61" s="536"/>
      <c r="DU61" s="536"/>
      <c r="DV61" s="536"/>
      <c r="DW61" s="536"/>
      <c r="DX61" s="536"/>
      <c r="DY61" s="536"/>
      <c r="DZ61" s="536"/>
      <c r="EA61" s="536"/>
      <c r="EB61" s="536"/>
      <c r="EC61" s="536"/>
      <c r="ED61" s="536"/>
      <c r="EE61" s="536"/>
      <c r="EF61" s="536"/>
      <c r="EG61" s="536"/>
      <c r="EH61" s="536"/>
      <c r="EI61" s="536"/>
      <c r="EJ61" s="536"/>
      <c r="EK61" s="536"/>
      <c r="EL61" s="536"/>
      <c r="EM61" s="536"/>
      <c r="EN61" s="536"/>
      <c r="EO61" s="536"/>
      <c r="EP61" s="536"/>
      <c r="EQ61" s="536"/>
      <c r="ER61" s="536"/>
      <c r="ES61" s="536"/>
      <c r="ET61" s="536"/>
      <c r="EU61" s="536"/>
      <c r="EV61" s="536"/>
      <c r="EW61" s="536"/>
      <c r="EX61" s="536"/>
      <c r="EY61" s="536"/>
      <c r="EZ61" s="536"/>
      <c r="FA61" s="536"/>
      <c r="FB61" s="536"/>
      <c r="FC61" s="536"/>
      <c r="FD61" s="536"/>
      <c r="FE61" s="536"/>
      <c r="FF61" s="536"/>
      <c r="FG61" s="536"/>
      <c r="FH61" s="536"/>
      <c r="FI61" s="536"/>
      <c r="FJ61" s="536"/>
      <c r="FK61" s="536"/>
      <c r="FL61" s="536"/>
      <c r="FM61" s="536"/>
      <c r="FN61" s="536"/>
      <c r="FO61" s="536"/>
      <c r="FP61" s="536"/>
      <c r="FQ61" s="536"/>
      <c r="FR61" s="536"/>
      <c r="FS61" s="536"/>
      <c r="FT61" s="536"/>
      <c r="FU61" s="536"/>
      <c r="FV61" s="536"/>
      <c r="FW61" s="536"/>
      <c r="FX61" s="536"/>
      <c r="FY61" s="536"/>
      <c r="FZ61" s="536"/>
      <c r="GA61" s="536"/>
      <c r="GB61" s="536"/>
      <c r="GC61" s="536"/>
      <c r="GD61" s="536"/>
      <c r="GE61" s="536"/>
      <c r="GF61" s="536"/>
      <c r="GG61" s="536"/>
      <c r="GH61" s="536"/>
      <c r="GI61" s="536"/>
      <c r="GJ61" s="536"/>
      <c r="GK61" s="536"/>
      <c r="GL61" s="536"/>
      <c r="GM61" s="536"/>
      <c r="GN61" s="536"/>
      <c r="GO61" s="536"/>
      <c r="GP61" s="536"/>
      <c r="GQ61" s="536"/>
      <c r="GR61" s="536"/>
      <c r="GS61" s="536"/>
      <c r="GT61" s="536"/>
      <c r="GU61" s="536"/>
      <c r="GV61" s="536"/>
      <c r="GW61" s="536"/>
      <c r="GX61" s="536"/>
      <c r="GY61" s="536"/>
      <c r="GZ61" s="536"/>
      <c r="HA61" s="536"/>
      <c r="HB61" s="536"/>
      <c r="HC61" s="536"/>
      <c r="HD61" s="536"/>
      <c r="HE61" s="536"/>
      <c r="HF61" s="536"/>
      <c r="HG61" s="536"/>
      <c r="HH61" s="537"/>
      <c r="IX61" s="495"/>
      <c r="IY61" s="1630"/>
      <c r="IZ61" s="1630"/>
      <c r="JA61" s="1630"/>
      <c r="JB61" s="1630"/>
      <c r="JC61" s="1630"/>
      <c r="JD61" s="1630"/>
      <c r="JE61" s="1579"/>
      <c r="JF61" s="1579"/>
      <c r="JG61" s="1579"/>
      <c r="JH61" s="1579"/>
      <c r="JI61" s="1715"/>
      <c r="JJ61" s="1715"/>
      <c r="JK61" s="1715"/>
      <c r="JL61" s="1715"/>
      <c r="JM61" s="1715"/>
      <c r="JN61" s="1715"/>
      <c r="JO61" s="1715"/>
      <c r="JP61" s="1715"/>
      <c r="JQ61" s="1715"/>
      <c r="JR61" s="1715"/>
      <c r="JS61" s="1715"/>
      <c r="JT61" s="1715"/>
      <c r="JU61" s="1715"/>
      <c r="JV61" s="1715"/>
      <c r="JW61" s="1715"/>
      <c r="JX61" s="1715"/>
      <c r="JY61" s="1715"/>
      <c r="JZ61" s="1715"/>
      <c r="KA61" s="1715"/>
      <c r="KB61" s="1715"/>
      <c r="KC61" s="1715"/>
      <c r="KD61" s="1715"/>
      <c r="KE61" s="1715"/>
      <c r="KF61" s="1715"/>
      <c r="KG61" s="1715"/>
      <c r="KH61" s="1715"/>
      <c r="KI61" s="1715"/>
      <c r="KJ61" s="1715"/>
      <c r="KK61" s="1715"/>
      <c r="KL61" s="1715"/>
      <c r="KM61" s="1715"/>
      <c r="KN61" s="1715"/>
      <c r="KO61" s="1715"/>
      <c r="KP61" s="1715"/>
      <c r="KQ61" s="1715"/>
      <c r="KR61" s="1715"/>
      <c r="KS61" s="1715"/>
      <c r="KT61" s="1715"/>
      <c r="KU61" s="1715"/>
      <c r="KV61" s="1715"/>
      <c r="KW61" s="1715"/>
      <c r="KX61" s="1715"/>
      <c r="KY61" s="1715"/>
      <c r="KZ61" s="1715"/>
      <c r="LA61" s="1715"/>
      <c r="LB61" s="1715"/>
      <c r="LC61" s="1715"/>
      <c r="LD61" s="1715"/>
      <c r="LE61" s="1715"/>
      <c r="LF61" s="1715"/>
      <c r="LG61" s="1715"/>
      <c r="LH61" s="1715"/>
      <c r="LI61" s="1715"/>
      <c r="LJ61" s="1715"/>
      <c r="LK61" s="1715"/>
      <c r="LL61" s="1715"/>
      <c r="LM61" s="1715"/>
      <c r="LN61" s="1715"/>
      <c r="LO61" s="1715"/>
      <c r="LP61" s="1715"/>
      <c r="LQ61" s="1715"/>
      <c r="LR61" s="1715"/>
      <c r="LS61" s="1715"/>
      <c r="LT61" s="1715"/>
      <c r="LU61" s="1715"/>
      <c r="LV61" s="1715"/>
      <c r="LW61" s="1715"/>
      <c r="LX61" s="1715"/>
      <c r="LY61" s="1715"/>
      <c r="LZ61" s="1715"/>
      <c r="MA61" s="1715"/>
      <c r="MB61" s="1715"/>
      <c r="MC61" s="1715"/>
      <c r="MD61" s="1715"/>
      <c r="ME61" s="1715"/>
      <c r="MF61" s="1715"/>
      <c r="MG61" s="1715"/>
      <c r="MH61" s="1715"/>
      <c r="MI61" s="1715"/>
      <c r="MJ61" s="1715"/>
      <c r="MK61" s="1715"/>
      <c r="ML61" s="1715"/>
      <c r="MM61" s="1715"/>
      <c r="MN61" s="1715"/>
      <c r="MO61" s="1715"/>
      <c r="MP61" s="1715"/>
      <c r="MQ61" s="1715"/>
      <c r="MR61" s="1715"/>
      <c r="MS61" s="1715"/>
      <c r="MT61" s="1715"/>
      <c r="MU61" s="1715"/>
      <c r="MV61" s="1715"/>
      <c r="MW61" s="1755"/>
      <c r="MX61" s="535"/>
      <c r="MY61" s="536"/>
      <c r="MZ61" s="536"/>
      <c r="NA61" s="536"/>
      <c r="NB61" s="536"/>
      <c r="NC61" s="536"/>
      <c r="ND61" s="536"/>
      <c r="NE61" s="536"/>
      <c r="NF61" s="536"/>
      <c r="NG61" s="536"/>
      <c r="NH61" s="536"/>
      <c r="NI61" s="536"/>
      <c r="NJ61" s="536"/>
      <c r="NK61" s="536"/>
      <c r="NL61" s="536"/>
      <c r="NM61" s="536"/>
      <c r="NN61" s="536"/>
      <c r="NO61" s="536"/>
      <c r="NP61" s="536"/>
      <c r="NQ61" s="536"/>
      <c r="NR61" s="536"/>
      <c r="NS61" s="536"/>
      <c r="NT61" s="536"/>
      <c r="NU61" s="536"/>
      <c r="NV61" s="536"/>
      <c r="NW61" s="536"/>
      <c r="NX61" s="536"/>
      <c r="NY61" s="536"/>
      <c r="NZ61" s="536"/>
      <c r="OA61" s="536"/>
      <c r="OB61" s="536"/>
      <c r="OC61" s="536"/>
      <c r="OD61" s="536"/>
      <c r="OE61" s="536"/>
      <c r="OF61" s="536"/>
      <c r="OG61" s="536"/>
      <c r="OH61" s="536"/>
      <c r="OI61" s="536"/>
      <c r="OJ61" s="536"/>
      <c r="OK61" s="536"/>
      <c r="OL61" s="536"/>
      <c r="OM61" s="536"/>
      <c r="ON61" s="536"/>
      <c r="OO61" s="536"/>
      <c r="OP61" s="536"/>
      <c r="OQ61" s="536"/>
      <c r="OR61" s="536"/>
      <c r="OS61" s="536"/>
      <c r="OT61" s="536"/>
      <c r="OU61" s="536"/>
      <c r="OV61" s="536"/>
      <c r="OW61" s="536"/>
      <c r="OX61" s="536"/>
      <c r="OY61" s="536"/>
      <c r="OZ61" s="536"/>
      <c r="PA61" s="536"/>
      <c r="PB61" s="536"/>
      <c r="PC61" s="536"/>
      <c r="PD61" s="536"/>
      <c r="PE61" s="536"/>
      <c r="PF61" s="536"/>
      <c r="PG61" s="536"/>
      <c r="PH61" s="536"/>
      <c r="PI61" s="536"/>
      <c r="PJ61" s="536"/>
      <c r="PK61" s="536"/>
      <c r="PL61" s="536"/>
      <c r="PM61" s="536"/>
      <c r="PN61" s="536"/>
      <c r="PO61" s="536"/>
      <c r="PP61" s="536"/>
      <c r="PQ61" s="536"/>
      <c r="PR61" s="536"/>
      <c r="PS61" s="536"/>
      <c r="PT61" s="536"/>
      <c r="PU61" s="536"/>
      <c r="PV61" s="536"/>
      <c r="PW61" s="536"/>
      <c r="PX61" s="536"/>
      <c r="PY61" s="536"/>
      <c r="PZ61" s="536"/>
      <c r="QA61" s="536"/>
      <c r="QB61" s="536"/>
      <c r="QC61" s="536"/>
      <c r="QD61" s="536"/>
      <c r="QE61" s="536"/>
      <c r="QF61" s="536"/>
      <c r="QG61" s="536"/>
      <c r="QH61" s="536"/>
      <c r="QI61" s="536"/>
      <c r="QJ61" s="536"/>
      <c r="QK61" s="536"/>
      <c r="QL61" s="536"/>
      <c r="QM61" s="536"/>
      <c r="QN61" s="536"/>
      <c r="QO61" s="536"/>
      <c r="QP61" s="536"/>
      <c r="QQ61" s="536"/>
      <c r="QR61" s="536"/>
      <c r="QS61" s="536"/>
      <c r="QT61" s="537"/>
      <c r="QU61" s="545"/>
    </row>
    <row r="62" spans="12:463" ht="7.15" customHeight="1" thickTop="1">
      <c r="IX62" s="545"/>
      <c r="IY62" s="545"/>
      <c r="IZ62" s="545"/>
      <c r="JA62" s="545"/>
      <c r="JB62" s="545"/>
      <c r="JC62" s="545"/>
      <c r="JD62" s="545"/>
      <c r="JE62" s="545"/>
      <c r="JF62" s="545"/>
      <c r="JG62" s="545"/>
      <c r="JH62" s="545"/>
      <c r="JI62" s="545"/>
      <c r="JJ62" s="545"/>
      <c r="JK62" s="545"/>
      <c r="JL62" s="545"/>
      <c r="JM62" s="545"/>
      <c r="JN62" s="545"/>
      <c r="JO62" s="545"/>
      <c r="JP62" s="545"/>
      <c r="JQ62" s="545"/>
      <c r="JR62" s="545"/>
      <c r="JS62" s="545"/>
      <c r="JT62" s="545"/>
      <c r="JU62" s="545"/>
      <c r="JV62" s="545"/>
      <c r="JW62" s="545"/>
      <c r="JX62" s="545"/>
      <c r="JY62" s="545"/>
      <c r="JZ62" s="545"/>
      <c r="KA62" s="545"/>
      <c r="KB62" s="545"/>
      <c r="KC62" s="545"/>
      <c r="KD62" s="545"/>
      <c r="KE62" s="545"/>
      <c r="KF62" s="545"/>
      <c r="KG62" s="545"/>
      <c r="KH62" s="545"/>
      <c r="KI62" s="545"/>
      <c r="KJ62" s="545"/>
      <c r="KK62" s="545"/>
      <c r="KL62" s="545"/>
      <c r="KM62" s="545"/>
      <c r="KN62" s="545"/>
      <c r="KO62" s="545"/>
      <c r="KP62" s="545"/>
      <c r="KQ62" s="545"/>
      <c r="KR62" s="545"/>
      <c r="KS62" s="545"/>
      <c r="KT62" s="545"/>
      <c r="KU62" s="545"/>
      <c r="KV62" s="545"/>
      <c r="KW62" s="545"/>
      <c r="KX62" s="545"/>
      <c r="KY62" s="545"/>
      <c r="KZ62" s="545"/>
      <c r="LA62" s="545"/>
      <c r="LB62" s="545"/>
      <c r="LC62" s="545"/>
      <c r="LD62" s="545"/>
      <c r="LE62" s="545"/>
      <c r="LF62" s="545"/>
      <c r="LG62" s="545"/>
      <c r="LH62" s="545"/>
      <c r="LI62" s="545"/>
      <c r="LJ62" s="545"/>
      <c r="LK62" s="545"/>
      <c r="LL62" s="545"/>
      <c r="LM62" s="545"/>
      <c r="LN62" s="545"/>
      <c r="LO62" s="545"/>
      <c r="LP62" s="545"/>
      <c r="LQ62" s="545"/>
      <c r="LR62" s="545"/>
      <c r="LS62" s="545"/>
      <c r="LT62" s="545"/>
      <c r="LU62" s="545"/>
      <c r="LV62" s="545"/>
      <c r="LW62" s="545"/>
      <c r="LX62" s="545"/>
      <c r="LY62" s="545"/>
      <c r="LZ62" s="545"/>
      <c r="MA62" s="545"/>
      <c r="MB62" s="545"/>
      <c r="MC62" s="545"/>
      <c r="MD62" s="545"/>
      <c r="ME62" s="545"/>
      <c r="MF62" s="545"/>
      <c r="MG62" s="545"/>
      <c r="MH62" s="545"/>
      <c r="MI62" s="545"/>
      <c r="MJ62" s="545"/>
      <c r="MK62" s="545"/>
      <c r="ML62" s="545"/>
      <c r="MM62" s="545"/>
      <c r="MN62" s="545"/>
      <c r="MO62" s="545"/>
      <c r="MP62" s="545"/>
      <c r="MQ62" s="545"/>
      <c r="MR62" s="545"/>
      <c r="MS62" s="545"/>
      <c r="MT62" s="545"/>
      <c r="MU62" s="545"/>
      <c r="MV62" s="545"/>
      <c r="MW62" s="545"/>
      <c r="MX62" s="545"/>
      <c r="MY62" s="545"/>
      <c r="MZ62" s="545"/>
      <c r="NA62" s="545"/>
      <c r="NB62" s="545"/>
      <c r="NC62" s="545"/>
      <c r="ND62" s="545"/>
      <c r="NE62" s="545"/>
      <c r="NF62" s="545"/>
      <c r="NG62" s="545"/>
      <c r="NH62" s="545"/>
      <c r="NI62" s="545"/>
      <c r="NJ62" s="545"/>
      <c r="NK62" s="545"/>
      <c r="NL62" s="545"/>
      <c r="NM62" s="545"/>
      <c r="NN62" s="545"/>
      <c r="NO62" s="545"/>
      <c r="NP62" s="545"/>
      <c r="NQ62" s="545"/>
      <c r="NR62" s="545"/>
      <c r="NS62" s="545"/>
      <c r="NT62" s="545"/>
      <c r="NU62" s="545"/>
      <c r="NV62" s="545"/>
      <c r="NW62" s="545"/>
      <c r="NX62" s="545"/>
      <c r="NY62" s="545"/>
      <c r="NZ62" s="545"/>
      <c r="OA62" s="545"/>
      <c r="OB62" s="545"/>
      <c r="OC62" s="545"/>
      <c r="OD62" s="545"/>
      <c r="OE62" s="545"/>
      <c r="OF62" s="545"/>
      <c r="OG62" s="545"/>
      <c r="OH62" s="545"/>
      <c r="OI62" s="545"/>
      <c r="OJ62" s="545"/>
      <c r="OK62" s="545"/>
      <c r="OL62" s="545"/>
      <c r="OM62" s="545"/>
      <c r="ON62" s="545"/>
      <c r="OO62" s="545"/>
      <c r="OP62" s="545"/>
      <c r="OQ62" s="545"/>
      <c r="OR62" s="545"/>
      <c r="OS62" s="545"/>
      <c r="OT62" s="545"/>
      <c r="OU62" s="545"/>
      <c r="OV62" s="545"/>
      <c r="OW62" s="545"/>
      <c r="OX62" s="545"/>
      <c r="OY62" s="545"/>
      <c r="OZ62" s="545"/>
      <c r="PA62" s="545"/>
      <c r="PB62" s="545"/>
      <c r="PC62" s="545"/>
      <c r="PD62" s="545"/>
      <c r="PE62" s="545"/>
      <c r="PF62" s="545"/>
      <c r="PG62" s="545"/>
      <c r="PH62" s="545"/>
      <c r="PI62" s="545"/>
      <c r="PJ62" s="545"/>
      <c r="PK62" s="545"/>
      <c r="PL62" s="545"/>
      <c r="PM62" s="545"/>
      <c r="PN62" s="545"/>
      <c r="PO62" s="545"/>
      <c r="PP62" s="545"/>
      <c r="PQ62" s="545"/>
      <c r="PR62" s="545"/>
      <c r="PS62" s="545"/>
      <c r="PT62" s="545"/>
      <c r="PU62" s="545"/>
      <c r="PV62" s="545"/>
      <c r="PW62" s="545"/>
      <c r="PX62" s="545"/>
      <c r="PY62" s="545"/>
      <c r="PZ62" s="545"/>
      <c r="QA62" s="545"/>
      <c r="QB62" s="545"/>
      <c r="QC62" s="545"/>
      <c r="QD62" s="545"/>
      <c r="QE62" s="545"/>
      <c r="QF62" s="545"/>
      <c r="QG62" s="545"/>
      <c r="QH62" s="545"/>
      <c r="QI62" s="545"/>
      <c r="QJ62" s="545"/>
      <c r="QK62" s="545"/>
      <c r="QL62" s="545"/>
      <c r="QM62" s="545"/>
      <c r="QN62" s="545"/>
      <c r="QO62" s="545"/>
      <c r="QP62" s="545"/>
      <c r="QQ62" s="545"/>
      <c r="QR62" s="545"/>
      <c r="QS62" s="545"/>
      <c r="QT62" s="545"/>
      <c r="QU62" s="545"/>
    </row>
    <row r="63" spans="12:463" ht="9.4" customHeight="1"/>
    <row r="87" spans="197:443" ht="96.4" customHeight="1">
      <c r="GO87" s="216" t="s">
        <v>1102</v>
      </c>
      <c r="QA87" s="216" t="s">
        <v>1102</v>
      </c>
    </row>
  </sheetData>
  <sheetProtection sheet="1" objects="1" scenarios="1"/>
  <mergeCells count="769">
    <mergeCell ref="IN11:IR29"/>
    <mergeCell ref="D4:J9"/>
    <mergeCell ref="IM4:IS9"/>
    <mergeCell ref="PT59:PZ60"/>
    <mergeCell ref="QA59:QF60"/>
    <mergeCell ref="QG59:QL60"/>
    <mergeCell ref="QM59:QR60"/>
    <mergeCell ref="IY60:JD61"/>
    <mergeCell ref="JE60:JH61"/>
    <mergeCell ref="JI60:MW61"/>
    <mergeCell ref="NG60:OJ60"/>
    <mergeCell ref="IY6:JU8"/>
    <mergeCell ref="JV7:KD8"/>
    <mergeCell ref="KE7:KL8"/>
    <mergeCell ref="KM7:KU8"/>
    <mergeCell ref="KV7:LC8"/>
    <mergeCell ref="LD6:LZ8"/>
    <mergeCell ref="MA6:MF8"/>
    <mergeCell ref="MG6:NL8"/>
    <mergeCell ref="NM6:OF8"/>
    <mergeCell ref="OG6:OL8"/>
    <mergeCell ref="OM6:PS8"/>
    <mergeCell ref="NT57:NZ57"/>
    <mergeCell ref="OA57:OT57"/>
    <mergeCell ref="OU57:PG57"/>
    <mergeCell ref="PH57:PS57"/>
    <mergeCell ref="PT57:PZ57"/>
    <mergeCell ref="QA57:QR57"/>
    <mergeCell ref="IY58:JZ59"/>
    <mergeCell ref="KA58:KD59"/>
    <mergeCell ref="KE58:LE59"/>
    <mergeCell ref="LF58:LI59"/>
    <mergeCell ref="LJ58:MW59"/>
    <mergeCell ref="NG58:OJ58"/>
    <mergeCell ref="OK58:OT58"/>
    <mergeCell ref="OU58:PG58"/>
    <mergeCell ref="PH58:PS58"/>
    <mergeCell ref="PT58:PZ58"/>
    <mergeCell ref="QA58:QF58"/>
    <mergeCell ref="QG58:QL58"/>
    <mergeCell ref="QM58:QR58"/>
    <mergeCell ref="NG59:NJ59"/>
    <mergeCell ref="NK59:OJ59"/>
    <mergeCell ref="OK59:OT60"/>
    <mergeCell ref="OU59:PG60"/>
    <mergeCell ref="PH59:PS60"/>
    <mergeCell ref="IY53:JD53"/>
    <mergeCell ref="JE53:JH53"/>
    <mergeCell ref="JI53:MW53"/>
    <mergeCell ref="MX53:ND53"/>
    <mergeCell ref="NE53:NH53"/>
    <mergeCell ref="NI53:QT53"/>
    <mergeCell ref="IY54:MW55"/>
    <mergeCell ref="NA55:NF60"/>
    <mergeCell ref="NG55:NS57"/>
    <mergeCell ref="NT55:NZ56"/>
    <mergeCell ref="OA55:OT56"/>
    <mergeCell ref="OU55:PG56"/>
    <mergeCell ref="PH55:PS56"/>
    <mergeCell ref="PT55:QR56"/>
    <mergeCell ref="IY56:JZ56"/>
    <mergeCell ref="KA56:LC56"/>
    <mergeCell ref="LD56:LE56"/>
    <mergeCell ref="LF56:MT56"/>
    <mergeCell ref="MU56:MW56"/>
    <mergeCell ref="IY57:JZ57"/>
    <mergeCell ref="KA57:KD57"/>
    <mergeCell ref="KE57:LE57"/>
    <mergeCell ref="LF57:LI57"/>
    <mergeCell ref="LJ57:MW57"/>
    <mergeCell ref="PH51:QT51"/>
    <mergeCell ref="IY52:JZ52"/>
    <mergeCell ref="KA52:KD52"/>
    <mergeCell ref="KE52:LE52"/>
    <mergeCell ref="LF52:LI52"/>
    <mergeCell ref="LJ52:MW52"/>
    <mergeCell ref="MX52:NX52"/>
    <mergeCell ref="NY52:OA52"/>
    <mergeCell ref="OB52:PC52"/>
    <mergeCell ref="PD52:PG52"/>
    <mergeCell ref="PH52:QT52"/>
    <mergeCell ref="IY51:JZ51"/>
    <mergeCell ref="KA51:KD51"/>
    <mergeCell ref="KE51:LE51"/>
    <mergeCell ref="LF51:LI51"/>
    <mergeCell ref="LJ51:MW51"/>
    <mergeCell ref="MX51:NX51"/>
    <mergeCell ref="NY51:OA51"/>
    <mergeCell ref="OB51:PC51"/>
    <mergeCell ref="PD51:PG51"/>
    <mergeCell ref="KS48:LT48"/>
    <mergeCell ref="LU48:LZ48"/>
    <mergeCell ref="MA48:NB48"/>
    <mergeCell ref="IY49:MW49"/>
    <mergeCell ref="MX49:QT49"/>
    <mergeCell ref="IY50:JZ50"/>
    <mergeCell ref="KA50:LC50"/>
    <mergeCell ref="LD50:LE50"/>
    <mergeCell ref="LF50:MT50"/>
    <mergeCell ref="MU50:MW50"/>
    <mergeCell ref="MX50:NX50"/>
    <mergeCell ref="NY50:OY50"/>
    <mergeCell ref="PA50:PC50"/>
    <mergeCell ref="PD50:QQ50"/>
    <mergeCell ref="QR50:QT50"/>
    <mergeCell ref="IY45:KL45"/>
    <mergeCell ref="KM45:LR45"/>
    <mergeCell ref="LS45:LT45"/>
    <mergeCell ref="LU45:MZ45"/>
    <mergeCell ref="NA45:NB45"/>
    <mergeCell ref="NC45:OJ45"/>
    <mergeCell ref="OK45:OL45"/>
    <mergeCell ref="OM45:QT45"/>
    <mergeCell ref="IY46:KL46"/>
    <mergeCell ref="KM46:KR46"/>
    <mergeCell ref="KS46:LT46"/>
    <mergeCell ref="LU46:LZ46"/>
    <mergeCell ref="MA46:NB46"/>
    <mergeCell ref="NC46:NH46"/>
    <mergeCell ref="NI46:OL46"/>
    <mergeCell ref="OM46:OR48"/>
    <mergeCell ref="OS46:QT48"/>
    <mergeCell ref="IY47:KL48"/>
    <mergeCell ref="KM47:LR47"/>
    <mergeCell ref="LS47:LT47"/>
    <mergeCell ref="LU47:MZ47"/>
    <mergeCell ref="NA47:NB47"/>
    <mergeCell ref="NC47:OL48"/>
    <mergeCell ref="KM48:KR48"/>
    <mergeCell ref="IY44:KL44"/>
    <mergeCell ref="KM44:KR44"/>
    <mergeCell ref="KS44:LT44"/>
    <mergeCell ref="LU44:LZ44"/>
    <mergeCell ref="MA44:NB44"/>
    <mergeCell ref="NC44:NH44"/>
    <mergeCell ref="NI44:PC44"/>
    <mergeCell ref="PD44:PI44"/>
    <mergeCell ref="PJ44:QT44"/>
    <mergeCell ref="PD42:PI42"/>
    <mergeCell ref="PJ42:QT42"/>
    <mergeCell ref="JC43:KI43"/>
    <mergeCell ref="KJ43:KL43"/>
    <mergeCell ref="KM43:KR43"/>
    <mergeCell ref="KS43:LT43"/>
    <mergeCell ref="LU43:LZ43"/>
    <mergeCell ref="MA43:NB43"/>
    <mergeCell ref="NC43:NH43"/>
    <mergeCell ref="NI43:PC43"/>
    <mergeCell ref="PD43:PI43"/>
    <mergeCell ref="PJ43:QT43"/>
    <mergeCell ref="PD40:PI40"/>
    <mergeCell ref="PJ40:QT40"/>
    <mergeCell ref="JC41:KL41"/>
    <mergeCell ref="KM41:KR41"/>
    <mergeCell ref="KS41:LT41"/>
    <mergeCell ref="LU41:LZ41"/>
    <mergeCell ref="MA41:NB41"/>
    <mergeCell ref="NC41:NH41"/>
    <mergeCell ref="NI41:PC41"/>
    <mergeCell ref="PD41:PI41"/>
    <mergeCell ref="PJ41:QT41"/>
    <mergeCell ref="PD38:PI38"/>
    <mergeCell ref="PJ38:QT38"/>
    <mergeCell ref="JC39:KL39"/>
    <mergeCell ref="KM39:KR39"/>
    <mergeCell ref="KS39:LT39"/>
    <mergeCell ref="LU39:LZ39"/>
    <mergeCell ref="MA39:NB39"/>
    <mergeCell ref="NC39:NH39"/>
    <mergeCell ref="NI39:PC39"/>
    <mergeCell ref="PD39:PI39"/>
    <mergeCell ref="PJ39:QT39"/>
    <mergeCell ref="IY37:JB37"/>
    <mergeCell ref="IY38:JB43"/>
    <mergeCell ref="JC38:KL38"/>
    <mergeCell ref="KM38:KR38"/>
    <mergeCell ref="KS38:LT38"/>
    <mergeCell ref="LU38:LZ38"/>
    <mergeCell ref="MA38:NB38"/>
    <mergeCell ref="NC38:NH38"/>
    <mergeCell ref="NI38:PC38"/>
    <mergeCell ref="JC40:KL40"/>
    <mergeCell ref="KM40:KR40"/>
    <mergeCell ref="KS40:LT40"/>
    <mergeCell ref="LU40:LZ40"/>
    <mergeCell ref="MA40:NB40"/>
    <mergeCell ref="NC40:NH40"/>
    <mergeCell ref="NI40:PC40"/>
    <mergeCell ref="JC42:KL42"/>
    <mergeCell ref="KM42:KR42"/>
    <mergeCell ref="KS42:LT42"/>
    <mergeCell ref="LU42:LZ42"/>
    <mergeCell ref="MA42:NB42"/>
    <mergeCell ref="NC42:NH42"/>
    <mergeCell ref="NI42:PC42"/>
    <mergeCell ref="LU35:LZ35"/>
    <mergeCell ref="MA35:NB35"/>
    <mergeCell ref="NC35:NH35"/>
    <mergeCell ref="NI35:PC35"/>
    <mergeCell ref="PD35:PI35"/>
    <mergeCell ref="PJ35:QT35"/>
    <mergeCell ref="JC36:KL37"/>
    <mergeCell ref="KM36:KR37"/>
    <mergeCell ref="KS36:LT37"/>
    <mergeCell ref="LU36:LZ37"/>
    <mergeCell ref="MA36:NB37"/>
    <mergeCell ref="NC36:NH37"/>
    <mergeCell ref="NI36:PC37"/>
    <mergeCell ref="PD36:PI37"/>
    <mergeCell ref="PJ36:QT37"/>
    <mergeCell ref="IY31:QT31"/>
    <mergeCell ref="IY32:JB36"/>
    <mergeCell ref="JC32:KL33"/>
    <mergeCell ref="KM32:NB32"/>
    <mergeCell ref="NC32:OY33"/>
    <mergeCell ref="PD32:QR33"/>
    <mergeCell ref="KM33:LR33"/>
    <mergeCell ref="LS33:LT33"/>
    <mergeCell ref="LU33:MZ33"/>
    <mergeCell ref="NA33:NB33"/>
    <mergeCell ref="PA33:PC33"/>
    <mergeCell ref="QS33:QT33"/>
    <mergeCell ref="JC34:KL34"/>
    <mergeCell ref="KM34:KR34"/>
    <mergeCell ref="KS34:LT34"/>
    <mergeCell ref="LU34:LZ34"/>
    <mergeCell ref="MA34:NB34"/>
    <mergeCell ref="NC34:NH34"/>
    <mergeCell ref="NI34:PC34"/>
    <mergeCell ref="PD34:PI34"/>
    <mergeCell ref="PJ34:QT34"/>
    <mergeCell ref="JC35:KL35"/>
    <mergeCell ref="KM35:KR35"/>
    <mergeCell ref="KS35:LT35"/>
    <mergeCell ref="IY29:JO29"/>
    <mergeCell ref="JP29:JU29"/>
    <mergeCell ref="JV29:LA29"/>
    <mergeCell ref="LB29:LG29"/>
    <mergeCell ref="LH29:NH29"/>
    <mergeCell ref="NI29:NN29"/>
    <mergeCell ref="NO29:PI29"/>
    <mergeCell ref="PJ29:PO30"/>
    <mergeCell ref="PP29:QT30"/>
    <mergeCell ref="IY30:JO30"/>
    <mergeCell ref="JP30:JU30"/>
    <mergeCell ref="JV30:LA30"/>
    <mergeCell ref="LB30:LG30"/>
    <mergeCell ref="LH30:NH30"/>
    <mergeCell ref="NI30:NN30"/>
    <mergeCell ref="NO30:PI30"/>
    <mergeCell ref="IY27:QT27"/>
    <mergeCell ref="IY28:JO28"/>
    <mergeCell ref="JP28:KX28"/>
    <mergeCell ref="KY28:LA28"/>
    <mergeCell ref="LB28:ND28"/>
    <mergeCell ref="NE28:NH28"/>
    <mergeCell ref="NI28:PF28"/>
    <mergeCell ref="PG28:PI28"/>
    <mergeCell ref="PJ28:QT28"/>
    <mergeCell ref="IY25:JO26"/>
    <mergeCell ref="JP25:KX25"/>
    <mergeCell ref="KY25:LA25"/>
    <mergeCell ref="LB25:MS25"/>
    <mergeCell ref="MT25:MW25"/>
    <mergeCell ref="MX25:QT25"/>
    <mergeCell ref="JP26:JU26"/>
    <mergeCell ref="JV26:LA26"/>
    <mergeCell ref="LB26:LG26"/>
    <mergeCell ref="LH26:MW26"/>
    <mergeCell ref="MX26:ND26"/>
    <mergeCell ref="NE26:QT26"/>
    <mergeCell ref="IY23:JO23"/>
    <mergeCell ref="JP23:LA23"/>
    <mergeCell ref="LB23:MM23"/>
    <mergeCell ref="MN23:MS23"/>
    <mergeCell ref="MT23:OT23"/>
    <mergeCell ref="OU23:OZ23"/>
    <mergeCell ref="PA23:QT23"/>
    <mergeCell ref="IY24:JO24"/>
    <mergeCell ref="JP24:JU24"/>
    <mergeCell ref="JV24:LA24"/>
    <mergeCell ref="LB24:MM24"/>
    <mergeCell ref="MN24:MS24"/>
    <mergeCell ref="MT24:OT24"/>
    <mergeCell ref="OU24:OZ24"/>
    <mergeCell ref="PA24:QT24"/>
    <mergeCell ref="IY22:JO22"/>
    <mergeCell ref="JP22:JU22"/>
    <mergeCell ref="JV22:LA22"/>
    <mergeCell ref="LB22:LG22"/>
    <mergeCell ref="LH22:MM22"/>
    <mergeCell ref="MN22:MS22"/>
    <mergeCell ref="MT22:OT22"/>
    <mergeCell ref="OU22:OZ22"/>
    <mergeCell ref="PA22:QT22"/>
    <mergeCell ref="IY20:QT20"/>
    <mergeCell ref="IY21:JO21"/>
    <mergeCell ref="JP21:KX21"/>
    <mergeCell ref="KY21:LA21"/>
    <mergeCell ref="LB21:MJ21"/>
    <mergeCell ref="MK21:MM21"/>
    <mergeCell ref="MN21:OP21"/>
    <mergeCell ref="OQ21:OT21"/>
    <mergeCell ref="OU21:QQ21"/>
    <mergeCell ref="QR21:QT21"/>
    <mergeCell ref="OS17:QT17"/>
    <mergeCell ref="JC18:KB18"/>
    <mergeCell ref="KC18:KH18"/>
    <mergeCell ref="KI18:NL18"/>
    <mergeCell ref="NQ18:OL18"/>
    <mergeCell ref="OM18:OR18"/>
    <mergeCell ref="OS18:QT18"/>
    <mergeCell ref="JC19:KB19"/>
    <mergeCell ref="KC19:KH19"/>
    <mergeCell ref="KI19:NL19"/>
    <mergeCell ref="NQ19:OL19"/>
    <mergeCell ref="OM19:OR19"/>
    <mergeCell ref="OS19:PG19"/>
    <mergeCell ref="PH19:PK19"/>
    <mergeCell ref="PL19:QA19"/>
    <mergeCell ref="QB19:QE19"/>
    <mergeCell ref="QF19:QT19"/>
    <mergeCell ref="KI13:NL14"/>
    <mergeCell ref="NM14:OL15"/>
    <mergeCell ref="OM14:OR15"/>
    <mergeCell ref="OS14:QT15"/>
    <mergeCell ref="JC15:KB16"/>
    <mergeCell ref="KC15:KH16"/>
    <mergeCell ref="KI15:NL16"/>
    <mergeCell ref="NM16:OL16"/>
    <mergeCell ref="OM16:OR16"/>
    <mergeCell ref="OS16:QT16"/>
    <mergeCell ref="PY9:QD10"/>
    <mergeCell ref="QE9:QT10"/>
    <mergeCell ref="JC10:KB12"/>
    <mergeCell ref="KC10:KH12"/>
    <mergeCell ref="KI10:NL12"/>
    <mergeCell ref="NM11:NW13"/>
    <mergeCell ref="NX11:OJ11"/>
    <mergeCell ref="OK11:OV11"/>
    <mergeCell ref="OW11:PI11"/>
    <mergeCell ref="PJ11:PV11"/>
    <mergeCell ref="PW11:QH11"/>
    <mergeCell ref="QI11:QT11"/>
    <mergeCell ref="NX12:OD13"/>
    <mergeCell ref="OE12:OJ13"/>
    <mergeCell ref="OK12:OP13"/>
    <mergeCell ref="OQ12:OV13"/>
    <mergeCell ref="OW12:PC13"/>
    <mergeCell ref="PD12:PI13"/>
    <mergeCell ref="PJ12:PP13"/>
    <mergeCell ref="PQ12:PV13"/>
    <mergeCell ref="PW12:QB13"/>
    <mergeCell ref="QC12:QH13"/>
    <mergeCell ref="QI12:QN13"/>
    <mergeCell ref="QO12:QT13"/>
    <mergeCell ref="JH2:JQ2"/>
    <mergeCell ref="JT2:JZ2"/>
    <mergeCell ref="NI2:OH2"/>
    <mergeCell ref="OI2:PS2"/>
    <mergeCell ref="IY9:JB19"/>
    <mergeCell ref="JC9:KB9"/>
    <mergeCell ref="KC9:KH9"/>
    <mergeCell ref="KJ9:KN9"/>
    <mergeCell ref="KO9:LA9"/>
    <mergeCell ref="LB9:LN9"/>
    <mergeCell ref="LO9:LZ9"/>
    <mergeCell ref="MA9:NL9"/>
    <mergeCell ref="NM9:OP10"/>
    <mergeCell ref="JC17:KB17"/>
    <mergeCell ref="KC17:KH17"/>
    <mergeCell ref="KI17:NL17"/>
    <mergeCell ref="NM17:NP19"/>
    <mergeCell ref="NQ17:OL17"/>
    <mergeCell ref="OM17:OR17"/>
    <mergeCell ref="OQ9:OV10"/>
    <mergeCell ref="OW9:PO10"/>
    <mergeCell ref="PP9:PX10"/>
    <mergeCell ref="JC13:KB14"/>
    <mergeCell ref="KC13:KH14"/>
    <mergeCell ref="IY3:JF3"/>
    <mergeCell ref="JG3:JQ3"/>
    <mergeCell ref="JR3:KB3"/>
    <mergeCell ref="KC3:KN3"/>
    <mergeCell ref="KT3:PI3"/>
    <mergeCell ref="AJ6:AR6"/>
    <mergeCell ref="AS6:AZ6"/>
    <mergeCell ref="BA6:BI6"/>
    <mergeCell ref="BJ6:BQ6"/>
    <mergeCell ref="EU6:EZ8"/>
    <mergeCell ref="BH3:FW3"/>
    <mergeCell ref="FA6:GG8"/>
    <mergeCell ref="KR4:OT4"/>
    <mergeCell ref="JV6:KD6"/>
    <mergeCell ref="KE6:KL6"/>
    <mergeCell ref="KM6:KU6"/>
    <mergeCell ref="KV6:LC6"/>
    <mergeCell ref="M6:AI8"/>
    <mergeCell ref="AJ7:AR8"/>
    <mergeCell ref="AS7:AZ8"/>
    <mergeCell ref="BA7:BI8"/>
    <mergeCell ref="BJ7:BQ8"/>
    <mergeCell ref="BR6:CN8"/>
    <mergeCell ref="CO6:CT8"/>
    <mergeCell ref="CU6:DZ8"/>
    <mergeCell ref="EA6:ET8"/>
    <mergeCell ref="AW17:DZ17"/>
    <mergeCell ref="AW18:DZ18"/>
    <mergeCell ref="AW19:DZ19"/>
    <mergeCell ref="AQ19:AV19"/>
    <mergeCell ref="AQ18:AV18"/>
    <mergeCell ref="AQ17:AV17"/>
    <mergeCell ref="AQ15:AV16"/>
    <mergeCell ref="AQ13:AV14"/>
    <mergeCell ref="AQ10:AV12"/>
    <mergeCell ref="AW10:DZ12"/>
    <mergeCell ref="AW13:DZ14"/>
    <mergeCell ref="AW15:DZ16"/>
    <mergeCell ref="AX9:BB9"/>
    <mergeCell ref="BC9:BO9"/>
    <mergeCell ref="BP9:CB9"/>
    <mergeCell ref="GM9:GR10"/>
    <mergeCell ref="EL11:EX11"/>
    <mergeCell ref="EY11:FJ11"/>
    <mergeCell ref="FK11:FW11"/>
    <mergeCell ref="FX11:GJ11"/>
    <mergeCell ref="GK11:GV11"/>
    <mergeCell ref="GS9:HH10"/>
    <mergeCell ref="GW11:HH11"/>
    <mergeCell ref="CC9:CN9"/>
    <mergeCell ref="CO9:DZ9"/>
    <mergeCell ref="EA9:FD10"/>
    <mergeCell ref="FE9:FJ10"/>
    <mergeCell ref="FK9:GC10"/>
    <mergeCell ref="GD9:GL10"/>
    <mergeCell ref="EA17:ED19"/>
    <mergeCell ref="EE19:EZ19"/>
    <mergeCell ref="FA19:FF19"/>
    <mergeCell ref="GK12:GP13"/>
    <mergeCell ref="FV19:FY19"/>
    <mergeCell ref="FG19:FU19"/>
    <mergeCell ref="EA11:EK13"/>
    <mergeCell ref="FG16:HH16"/>
    <mergeCell ref="HC12:HH13"/>
    <mergeCell ref="FG14:HH15"/>
    <mergeCell ref="FA14:FF15"/>
    <mergeCell ref="EA14:EZ15"/>
    <mergeCell ref="EA16:EZ16"/>
    <mergeCell ref="FA16:FF16"/>
    <mergeCell ref="EL12:ER13"/>
    <mergeCell ref="ES12:EX13"/>
    <mergeCell ref="EY12:FD13"/>
    <mergeCell ref="FE12:FJ13"/>
    <mergeCell ref="FK12:FQ13"/>
    <mergeCell ref="FR12:FW13"/>
    <mergeCell ref="FX12:GD13"/>
    <mergeCell ref="GE12:GJ13"/>
    <mergeCell ref="FZ19:GO19"/>
    <mergeCell ref="GP19:GS19"/>
    <mergeCell ref="M20:HH20"/>
    <mergeCell ref="M21:AC21"/>
    <mergeCell ref="M22:AC22"/>
    <mergeCell ref="AD21:BL21"/>
    <mergeCell ref="BM21:BO21"/>
    <mergeCell ref="BP21:CX21"/>
    <mergeCell ref="CY21:DA21"/>
    <mergeCell ref="M9:P19"/>
    <mergeCell ref="Q10:AP12"/>
    <mergeCell ref="Q13:AP14"/>
    <mergeCell ref="Q15:AP16"/>
    <mergeCell ref="Q17:AP17"/>
    <mergeCell ref="Q18:AP18"/>
    <mergeCell ref="Q19:AP19"/>
    <mergeCell ref="AQ9:AV9"/>
    <mergeCell ref="Q9:AP9"/>
    <mergeCell ref="EE17:EZ17"/>
    <mergeCell ref="EE18:EZ18"/>
    <mergeCell ref="FA17:FF17"/>
    <mergeCell ref="FG17:HH17"/>
    <mergeCell ref="FA18:FF18"/>
    <mergeCell ref="FG18:HH18"/>
    <mergeCell ref="GQ12:GV13"/>
    <mergeCell ref="GW12:HB13"/>
    <mergeCell ref="FO24:HH24"/>
    <mergeCell ref="FO23:HH23"/>
    <mergeCell ref="DH23:FH23"/>
    <mergeCell ref="DB23:DG23"/>
    <mergeCell ref="DH24:FH24"/>
    <mergeCell ref="DB24:DG24"/>
    <mergeCell ref="DB21:FD21"/>
    <mergeCell ref="FE21:FH21"/>
    <mergeCell ref="FI21:HE21"/>
    <mergeCell ref="HF21:HH21"/>
    <mergeCell ref="FO22:HH22"/>
    <mergeCell ref="DB22:DG22"/>
    <mergeCell ref="DH22:FH22"/>
    <mergeCell ref="FI22:FN22"/>
    <mergeCell ref="FI23:FN23"/>
    <mergeCell ref="FI24:FN24"/>
    <mergeCell ref="M23:AC23"/>
    <mergeCell ref="M24:AC24"/>
    <mergeCell ref="M25:AC26"/>
    <mergeCell ref="AD26:AI26"/>
    <mergeCell ref="AJ26:BO26"/>
    <mergeCell ref="BP24:DA24"/>
    <mergeCell ref="BP23:DA23"/>
    <mergeCell ref="BP22:BU22"/>
    <mergeCell ref="BV22:DA22"/>
    <mergeCell ref="AJ22:BO22"/>
    <mergeCell ref="AD22:AI22"/>
    <mergeCell ref="AD23:BO23"/>
    <mergeCell ref="AD24:AI24"/>
    <mergeCell ref="AJ24:BO24"/>
    <mergeCell ref="BP25:DG25"/>
    <mergeCell ref="M30:AC30"/>
    <mergeCell ref="AD30:AI30"/>
    <mergeCell ref="AD29:AI29"/>
    <mergeCell ref="M29:AC29"/>
    <mergeCell ref="BV29:DV29"/>
    <mergeCell ref="BV30:DV30"/>
    <mergeCell ref="BP30:BU30"/>
    <mergeCell ref="BP29:BU29"/>
    <mergeCell ref="AJ29:BO29"/>
    <mergeCell ref="AJ30:BO30"/>
    <mergeCell ref="CG33:CH33"/>
    <mergeCell ref="DQ34:DV34"/>
    <mergeCell ref="Q32:AZ33"/>
    <mergeCell ref="BA32:DP32"/>
    <mergeCell ref="BA33:CF33"/>
    <mergeCell ref="CI33:DN33"/>
    <mergeCell ref="DH25:DK25"/>
    <mergeCell ref="BV26:DK26"/>
    <mergeCell ref="BP26:BU26"/>
    <mergeCell ref="DL25:HH25"/>
    <mergeCell ref="DL26:DR26"/>
    <mergeCell ref="DS26:HH26"/>
    <mergeCell ref="AD25:BL25"/>
    <mergeCell ref="BM25:BO25"/>
    <mergeCell ref="DW28:FT28"/>
    <mergeCell ref="FU28:FW28"/>
    <mergeCell ref="BP28:DR28"/>
    <mergeCell ref="DS28:DV28"/>
    <mergeCell ref="EC30:FW30"/>
    <mergeCell ref="DW30:EB30"/>
    <mergeCell ref="DW29:EB29"/>
    <mergeCell ref="M28:AC28"/>
    <mergeCell ref="AD28:BL28"/>
    <mergeCell ref="BM28:BO28"/>
    <mergeCell ref="DW39:FQ39"/>
    <mergeCell ref="Q41:AZ41"/>
    <mergeCell ref="BA41:BF41"/>
    <mergeCell ref="Q35:AZ35"/>
    <mergeCell ref="BA35:BF35"/>
    <mergeCell ref="CI35:CN35"/>
    <mergeCell ref="CO35:DP35"/>
    <mergeCell ref="DQ35:DV35"/>
    <mergeCell ref="DW35:FQ35"/>
    <mergeCell ref="Q39:AZ39"/>
    <mergeCell ref="BA39:BF39"/>
    <mergeCell ref="CI39:CN39"/>
    <mergeCell ref="CO39:DP39"/>
    <mergeCell ref="DQ39:DV39"/>
    <mergeCell ref="BG39:CH39"/>
    <mergeCell ref="Q34:AZ34"/>
    <mergeCell ref="BA34:BF34"/>
    <mergeCell ref="CI34:CN34"/>
    <mergeCell ref="CO34:DP34"/>
    <mergeCell ref="FX34:HH34"/>
    <mergeCell ref="BG34:CH34"/>
    <mergeCell ref="BG35:CH35"/>
    <mergeCell ref="BG38:CH38"/>
    <mergeCell ref="BG36:CH37"/>
    <mergeCell ref="CO38:DP38"/>
    <mergeCell ref="DQ38:DV38"/>
    <mergeCell ref="DW38:FQ38"/>
    <mergeCell ref="FR38:FW38"/>
    <mergeCell ref="FX38:HH38"/>
    <mergeCell ref="FR35:FW35"/>
    <mergeCell ref="DW36:FQ37"/>
    <mergeCell ref="FR34:FW34"/>
    <mergeCell ref="FX35:HH35"/>
    <mergeCell ref="FR42:FW42"/>
    <mergeCell ref="Q40:AZ40"/>
    <mergeCell ref="BA40:BF40"/>
    <mergeCell ref="CI40:CN40"/>
    <mergeCell ref="CO40:DP40"/>
    <mergeCell ref="DQ40:DV40"/>
    <mergeCell ref="DW40:FQ40"/>
    <mergeCell ref="CI41:CN41"/>
    <mergeCell ref="CO41:DP41"/>
    <mergeCell ref="DQ41:DV41"/>
    <mergeCell ref="DW41:FQ41"/>
    <mergeCell ref="FR41:FW41"/>
    <mergeCell ref="BG40:CH40"/>
    <mergeCell ref="BG41:CH41"/>
    <mergeCell ref="BG42:CH42"/>
    <mergeCell ref="M44:AZ44"/>
    <mergeCell ref="M45:AZ45"/>
    <mergeCell ref="BA45:CF45"/>
    <mergeCell ref="CG45:CH45"/>
    <mergeCell ref="CI45:DN45"/>
    <mergeCell ref="DO45:DP45"/>
    <mergeCell ref="DQ45:EX45"/>
    <mergeCell ref="EY45:EZ45"/>
    <mergeCell ref="FA45:HH45"/>
    <mergeCell ref="BA44:BF44"/>
    <mergeCell ref="CI44:CN44"/>
    <mergeCell ref="CO44:DP44"/>
    <mergeCell ref="DQ44:DV44"/>
    <mergeCell ref="DW44:FQ44"/>
    <mergeCell ref="FR44:FW44"/>
    <mergeCell ref="FX44:HH44"/>
    <mergeCell ref="BG44:CH44"/>
    <mergeCell ref="BA48:BF48"/>
    <mergeCell ref="FA46:FF48"/>
    <mergeCell ref="DW46:EZ46"/>
    <mergeCell ref="DQ46:DV46"/>
    <mergeCell ref="DQ47:EZ48"/>
    <mergeCell ref="CI46:CN46"/>
    <mergeCell ref="CO46:DP46"/>
    <mergeCell ref="CI48:CN48"/>
    <mergeCell ref="CO48:DP48"/>
    <mergeCell ref="CI47:DN47"/>
    <mergeCell ref="DO47:DP47"/>
    <mergeCell ref="BG46:CH46"/>
    <mergeCell ref="BG48:CH48"/>
    <mergeCell ref="FV51:HH51"/>
    <mergeCell ref="FR51:FU51"/>
    <mergeCell ref="FR52:FU52"/>
    <mergeCell ref="FV52:HH52"/>
    <mergeCell ref="EP52:FQ52"/>
    <mergeCell ref="EP51:FQ51"/>
    <mergeCell ref="DL49:HH49"/>
    <mergeCell ref="DL50:EL50"/>
    <mergeCell ref="EM50:FM50"/>
    <mergeCell ref="FO50:FQ50"/>
    <mergeCell ref="FR50:HE50"/>
    <mergeCell ref="HF50:HH50"/>
    <mergeCell ref="M53:R53"/>
    <mergeCell ref="DI56:DK56"/>
    <mergeCell ref="AO51:AR51"/>
    <mergeCell ref="AO52:AR52"/>
    <mergeCell ref="M52:AN52"/>
    <mergeCell ref="BX51:DK51"/>
    <mergeCell ref="BT51:BW51"/>
    <mergeCell ref="BT52:BW52"/>
    <mergeCell ref="BX52:DK52"/>
    <mergeCell ref="AS52:BS52"/>
    <mergeCell ref="AS51:BS51"/>
    <mergeCell ref="M27:HH27"/>
    <mergeCell ref="FX28:HH28"/>
    <mergeCell ref="M31:HH31"/>
    <mergeCell ref="FR32:HF33"/>
    <mergeCell ref="HG33:HH33"/>
    <mergeCell ref="GH59:GN60"/>
    <mergeCell ref="GH58:GN58"/>
    <mergeCell ref="GO58:GT58"/>
    <mergeCell ref="GO59:GT60"/>
    <mergeCell ref="DU58:EX58"/>
    <mergeCell ref="DU59:DX59"/>
    <mergeCell ref="EY58:FH58"/>
    <mergeCell ref="FX41:HH41"/>
    <mergeCell ref="FX42:HH42"/>
    <mergeCell ref="FR39:FW39"/>
    <mergeCell ref="EY59:FH60"/>
    <mergeCell ref="DY59:EX59"/>
    <mergeCell ref="DU60:EX60"/>
    <mergeCell ref="M60:R61"/>
    <mergeCell ref="S60:V61"/>
    <mergeCell ref="W60:DK61"/>
    <mergeCell ref="BX57:DK57"/>
    <mergeCell ref="BT57:BW57"/>
    <mergeCell ref="BT58:BW59"/>
    <mergeCell ref="M32:P36"/>
    <mergeCell ref="M37:P37"/>
    <mergeCell ref="Q36:AZ37"/>
    <mergeCell ref="BA36:BF37"/>
    <mergeCell ref="CI36:CN37"/>
    <mergeCell ref="CO36:DP37"/>
    <mergeCell ref="DQ36:DV37"/>
    <mergeCell ref="M38:P43"/>
    <mergeCell ref="DO33:DP33"/>
    <mergeCell ref="DQ32:FM33"/>
    <mergeCell ref="BA43:BF43"/>
    <mergeCell ref="CI43:CN43"/>
    <mergeCell ref="CO43:DP43"/>
    <mergeCell ref="DQ43:DV43"/>
    <mergeCell ref="DW43:FQ43"/>
    <mergeCell ref="FO33:FQ33"/>
    <mergeCell ref="CI42:CN42"/>
    <mergeCell ref="CO42:DP42"/>
    <mergeCell ref="DQ42:DV42"/>
    <mergeCell ref="DW42:FQ42"/>
    <mergeCell ref="DW34:FQ34"/>
    <mergeCell ref="Q38:AZ38"/>
    <mergeCell ref="BA38:BF38"/>
    <mergeCell ref="CI38:CN38"/>
    <mergeCell ref="HA58:HF58"/>
    <mergeCell ref="HA59:HF60"/>
    <mergeCell ref="BX58:DK59"/>
    <mergeCell ref="AS57:BS57"/>
    <mergeCell ref="AO57:AR57"/>
    <mergeCell ref="M57:AN57"/>
    <mergeCell ref="BG43:CH43"/>
    <mergeCell ref="M49:DK49"/>
    <mergeCell ref="M50:AN50"/>
    <mergeCell ref="AO50:BQ50"/>
    <mergeCell ref="BR50:BS50"/>
    <mergeCell ref="BT50:DH50"/>
    <mergeCell ref="DI50:DK50"/>
    <mergeCell ref="M46:AZ46"/>
    <mergeCell ref="M47:AZ48"/>
    <mergeCell ref="BA46:BF46"/>
    <mergeCell ref="BA47:CF47"/>
    <mergeCell ref="CG47:CH47"/>
    <mergeCell ref="GH55:HF56"/>
    <mergeCell ref="GH57:GN57"/>
    <mergeCell ref="Q43:AW43"/>
    <mergeCell ref="AX43:AZ43"/>
    <mergeCell ref="M54:DK55"/>
    <mergeCell ref="EM51:EO51"/>
    <mergeCell ref="DL53:DR53"/>
    <mergeCell ref="GU59:GZ60"/>
    <mergeCell ref="GU58:GZ58"/>
    <mergeCell ref="FR43:FW43"/>
    <mergeCell ref="Q42:AZ42"/>
    <mergeCell ref="BA42:BF42"/>
    <mergeCell ref="FV57:GG57"/>
    <mergeCell ref="FV55:GG56"/>
    <mergeCell ref="M56:AN56"/>
    <mergeCell ref="AO56:BQ56"/>
    <mergeCell ref="BR56:BS56"/>
    <mergeCell ref="BT56:DH56"/>
    <mergeCell ref="FI58:FU58"/>
    <mergeCell ref="FI59:FU60"/>
    <mergeCell ref="FV58:GG58"/>
    <mergeCell ref="FV59:GG60"/>
    <mergeCell ref="EM52:EO52"/>
    <mergeCell ref="DL52:EL52"/>
    <mergeCell ref="M58:AN59"/>
    <mergeCell ref="AO58:AR59"/>
    <mergeCell ref="AS58:BS59"/>
    <mergeCell ref="M51:AN51"/>
    <mergeCell ref="W53:DK53"/>
    <mergeCell ref="S53:V53"/>
    <mergeCell ref="GT19:HH19"/>
    <mergeCell ref="GO57:HF57"/>
    <mergeCell ref="E11:I29"/>
    <mergeCell ref="FX29:GC30"/>
    <mergeCell ref="FX39:HH39"/>
    <mergeCell ref="FR40:FW40"/>
    <mergeCell ref="FX40:HH40"/>
    <mergeCell ref="FR36:FW37"/>
    <mergeCell ref="FX36:HH37"/>
    <mergeCell ref="FX43:HH43"/>
    <mergeCell ref="FI55:FU56"/>
    <mergeCell ref="FI57:FU57"/>
    <mergeCell ref="GD29:HH30"/>
    <mergeCell ref="EC29:FW29"/>
    <mergeCell ref="DU55:EG57"/>
    <mergeCell ref="EO55:FH56"/>
    <mergeCell ref="EH55:EN56"/>
    <mergeCell ref="EH57:EN57"/>
    <mergeCell ref="EO57:FH57"/>
    <mergeCell ref="DL51:EL51"/>
    <mergeCell ref="FG46:HH48"/>
    <mergeCell ref="DO55:DT60"/>
    <mergeCell ref="DW53:HH53"/>
    <mergeCell ref="DS53:DV53"/>
  </mergeCells>
  <phoneticPr fontId="1"/>
  <pageMargins left="0.39370078740157483" right="0.11811023622047245" top="0.35433070866141736" bottom="0.15748031496062992" header="0.31496062992125984" footer="0.31496062992125984"/>
  <pageSetup paperSize="9" scale="24" orientation="portrait" r:id="rId1"/>
  <colBreaks count="1" manualBreakCount="1">
    <brk id="235" max="58"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548D4-CEE5-4587-94A6-B3C0174CC811}">
  <sheetPr codeName="Sheet19"/>
  <dimension ref="B1:KK66"/>
  <sheetViews>
    <sheetView showGridLines="0" showRowColHeaders="0" view="pageBreakPreview" zoomScale="25" zoomScaleNormal="55" zoomScaleSheetLayoutView="25" workbookViewId="0">
      <selection activeCell="NT17" sqref="NT17"/>
    </sheetView>
  </sheetViews>
  <sheetFormatPr defaultColWidth="1.625" defaultRowHeight="68.25" customHeight="1"/>
  <cols>
    <col min="1" max="1" width="1.375" style="493" customWidth="1"/>
    <col min="2" max="2" width="1.625" style="493" customWidth="1"/>
    <col min="3" max="276" width="1.625" style="493"/>
    <col min="277" max="277" width="1.625" style="493" customWidth="1"/>
    <col min="278" max="286" width="1.625" style="493"/>
    <col min="287" max="287" width="1.625" style="493" customWidth="1"/>
    <col min="288" max="296" width="1.625" style="493"/>
    <col min="297" max="297" width="1.625" style="493" customWidth="1"/>
    <col min="298" max="16384" width="1.625" style="493"/>
  </cols>
  <sheetData>
    <row r="1" spans="2:297" ht="20.25" customHeight="1" thickBot="1"/>
    <row r="2" spans="2:297" ht="63.95" customHeight="1" thickTop="1" thickBot="1">
      <c r="ET2" s="1693" t="s">
        <v>714</v>
      </c>
      <c r="EU2" s="1693"/>
      <c r="EV2" s="1693"/>
      <c r="EW2" s="1693"/>
      <c r="EX2" s="1693"/>
      <c r="EY2" s="1693"/>
      <c r="EZ2" s="1693"/>
      <c r="FA2" s="1693"/>
      <c r="FB2" s="1693"/>
      <c r="FC2" s="1693"/>
      <c r="FD2" s="1693"/>
      <c r="FE2" s="1693"/>
      <c r="FF2" s="1693"/>
      <c r="FG2" s="1693"/>
      <c r="FH2" s="1693"/>
      <c r="FI2" s="1693"/>
      <c r="FJ2" s="1693"/>
      <c r="FK2" s="1693"/>
      <c r="FL2" s="1693"/>
      <c r="FM2" s="1693"/>
      <c r="FN2" s="1693"/>
      <c r="FO2" s="1693"/>
      <c r="FP2" s="1693"/>
      <c r="FQ2" s="1693"/>
      <c r="FR2" s="1693"/>
      <c r="FS2" s="1693"/>
      <c r="FT2" s="1693"/>
      <c r="FU2" s="1693"/>
      <c r="FV2" s="1693"/>
      <c r="FW2" s="1693"/>
      <c r="FX2" s="1836" t="s">
        <v>1344</v>
      </c>
      <c r="FY2" s="1836"/>
      <c r="FZ2" s="1836"/>
      <c r="GA2" s="1836"/>
      <c r="GB2" s="1836"/>
      <c r="GC2" s="1836"/>
      <c r="GD2" s="1836"/>
      <c r="GE2" s="1836"/>
      <c r="GF2" s="1836"/>
      <c r="GG2" s="1836"/>
      <c r="GH2" s="1836"/>
      <c r="GI2" s="1836"/>
      <c r="GJ2" s="1836"/>
      <c r="GK2" s="1836"/>
      <c r="GL2" s="1836"/>
      <c r="GM2" s="1836"/>
      <c r="GN2" s="1836"/>
      <c r="GO2" s="1836"/>
      <c r="GP2" s="1836"/>
      <c r="GQ2" s="1836"/>
      <c r="GR2" s="1836"/>
      <c r="GS2" s="1836"/>
      <c r="GT2" s="1836"/>
      <c r="GU2" s="1836"/>
      <c r="GV2" s="1836"/>
      <c r="GW2" s="1836"/>
      <c r="GX2" s="1836"/>
      <c r="GY2" s="1836"/>
      <c r="GZ2" s="1836"/>
      <c r="HA2" s="1836"/>
      <c r="HB2" s="1836"/>
      <c r="HC2" s="1836"/>
      <c r="HD2" s="1836"/>
      <c r="HE2" s="1836"/>
      <c r="HF2" s="1836"/>
      <c r="HG2" s="1836"/>
      <c r="HH2" s="1836"/>
      <c r="HI2" s="1836"/>
      <c r="HJ2" s="1836"/>
      <c r="HK2" s="1836"/>
      <c r="HL2" s="1836"/>
      <c r="HM2" s="1836"/>
      <c r="HN2" s="1836"/>
      <c r="HO2" s="1836"/>
      <c r="HP2" s="1836"/>
      <c r="HQ2" s="1836"/>
      <c r="HR2" s="1836"/>
      <c r="HS2" s="1836"/>
      <c r="HT2" s="1836"/>
      <c r="HU2" s="1836"/>
      <c r="HV2" s="1836"/>
      <c r="HW2" s="1836"/>
      <c r="HX2" s="1836"/>
      <c r="HY2" s="1836"/>
      <c r="HZ2" s="1836"/>
      <c r="IA2" s="1836"/>
      <c r="IB2" s="1836"/>
      <c r="IC2" s="1836"/>
      <c r="ID2" s="1836"/>
      <c r="IE2" s="1836"/>
      <c r="IF2" s="1836"/>
      <c r="IG2" s="1836"/>
      <c r="IH2" s="1836"/>
      <c r="II2" s="1836"/>
      <c r="IJ2" s="1836"/>
      <c r="IK2" s="1836"/>
      <c r="IL2" s="1836"/>
      <c r="IM2" s="1836"/>
      <c r="IN2" s="1836"/>
      <c r="IO2" s="1836"/>
      <c r="IP2" s="1836"/>
      <c r="IQ2" s="1836"/>
    </row>
    <row r="3" spans="2:297" ht="20.100000000000001" customHeight="1" thickTop="1">
      <c r="IZ3" s="494"/>
      <c r="JA3" s="494"/>
      <c r="JB3" s="494"/>
      <c r="JC3" s="494"/>
      <c r="JD3" s="494"/>
      <c r="JE3" s="494"/>
      <c r="JF3" s="494"/>
      <c r="JG3" s="494"/>
      <c r="JH3" s="494"/>
      <c r="JI3" s="494"/>
      <c r="JJ3" s="494"/>
      <c r="JK3" s="494"/>
      <c r="JL3" s="494"/>
      <c r="JM3" s="494"/>
      <c r="JN3" s="494"/>
      <c r="JO3" s="494"/>
      <c r="JP3" s="494"/>
      <c r="JQ3" s="494"/>
      <c r="JR3" s="494"/>
      <c r="JS3" s="494"/>
      <c r="JT3" s="494"/>
      <c r="JU3" s="494"/>
      <c r="JV3" s="494"/>
      <c r="JW3" s="494"/>
      <c r="JX3" s="494"/>
      <c r="JY3" s="494"/>
      <c r="JZ3" s="494"/>
      <c r="KA3" s="494"/>
    </row>
    <row r="4" spans="2:297" ht="56.1" customHeight="1">
      <c r="AV4" s="1837" t="s">
        <v>597</v>
      </c>
      <c r="AW4" s="1837"/>
      <c r="AX4" s="1837"/>
      <c r="AY4" s="1837"/>
      <c r="AZ4" s="1837"/>
      <c r="BA4" s="1837"/>
      <c r="BB4" s="1837"/>
      <c r="BC4" s="1837"/>
      <c r="BD4" s="1837"/>
      <c r="BE4" s="1837"/>
      <c r="BF4" s="1837"/>
      <c r="BS4" s="1837" t="s">
        <v>63</v>
      </c>
      <c r="BT4" s="1837"/>
      <c r="BU4" s="1837"/>
      <c r="BV4" s="1837"/>
      <c r="BW4" s="1837"/>
      <c r="BX4" s="1837"/>
      <c r="IZ4" s="494"/>
      <c r="JA4" s="494"/>
      <c r="JB4" s="494"/>
      <c r="JC4" s="494"/>
      <c r="JD4" s="494"/>
      <c r="JE4" s="494"/>
      <c r="JF4" s="494"/>
      <c r="JG4" s="494"/>
      <c r="JH4" s="494"/>
      <c r="JI4" s="494"/>
      <c r="JJ4" s="494"/>
      <c r="JK4" s="494"/>
      <c r="JL4" s="494"/>
      <c r="JM4" s="494"/>
      <c r="JN4" s="494"/>
      <c r="JO4" s="494"/>
      <c r="JP4" s="494"/>
      <c r="JQ4" s="494"/>
      <c r="JR4" s="494"/>
      <c r="JS4" s="494"/>
      <c r="JT4" s="494"/>
      <c r="JU4" s="494"/>
      <c r="JV4" s="494"/>
      <c r="JW4" s="494"/>
      <c r="JX4" s="494"/>
      <c r="JY4" s="494"/>
      <c r="JZ4" s="494"/>
      <c r="KA4" s="494"/>
    </row>
    <row r="5" spans="2:297" ht="9" customHeight="1" thickBot="1">
      <c r="AV5" s="500"/>
      <c r="AW5" s="500"/>
      <c r="AX5" s="500"/>
      <c r="AY5" s="500"/>
      <c r="AZ5" s="500"/>
      <c r="BA5" s="500"/>
      <c r="BB5" s="500"/>
      <c r="BC5" s="500"/>
      <c r="BD5" s="500"/>
      <c r="BE5" s="500"/>
      <c r="BF5" s="500"/>
      <c r="BS5" s="501"/>
      <c r="BT5" s="501"/>
      <c r="BU5" s="501"/>
      <c r="BV5" s="501"/>
      <c r="BW5" s="501"/>
      <c r="BX5" s="501"/>
      <c r="IZ5" s="494"/>
      <c r="JA5" s="494"/>
      <c r="JB5" s="494"/>
      <c r="JC5" s="494"/>
      <c r="JD5" s="494"/>
      <c r="JE5" s="494"/>
      <c r="JF5" s="494"/>
      <c r="JG5" s="494"/>
      <c r="JH5" s="494"/>
      <c r="JI5" s="494"/>
      <c r="JJ5" s="494"/>
      <c r="JK5" s="494"/>
      <c r="JL5" s="494"/>
      <c r="JM5" s="494"/>
      <c r="JN5" s="494"/>
      <c r="JO5" s="494"/>
      <c r="JP5" s="494"/>
      <c r="JQ5" s="494"/>
      <c r="JR5" s="494"/>
      <c r="JS5" s="494"/>
      <c r="JT5" s="494"/>
      <c r="JU5" s="494"/>
      <c r="JV5" s="494"/>
      <c r="JW5" s="494"/>
      <c r="JX5" s="494"/>
      <c r="JY5" s="494"/>
      <c r="JZ5" s="494"/>
      <c r="KA5" s="494"/>
    </row>
    <row r="6" spans="2:297" ht="71.099999999999994" customHeight="1" thickTop="1" thickBot="1">
      <c r="AG6" s="1513" t="s">
        <v>717</v>
      </c>
      <c r="AH6" s="1513"/>
      <c r="AI6" s="1513"/>
      <c r="AJ6" s="1513"/>
      <c r="AK6" s="1513"/>
      <c r="AL6" s="1513"/>
      <c r="AM6" s="1513"/>
      <c r="AN6" s="1513"/>
      <c r="AO6" s="1513"/>
      <c r="AP6" s="1693" t="s">
        <v>905</v>
      </c>
      <c r="AQ6" s="1693"/>
      <c r="AR6" s="1693"/>
      <c r="AS6" s="1693"/>
      <c r="AT6" s="1693"/>
      <c r="AU6" s="1693"/>
      <c r="AV6" s="1693"/>
      <c r="AW6" s="1693"/>
      <c r="AX6" s="1693"/>
      <c r="AY6" s="1693"/>
      <c r="AZ6" s="1693"/>
      <c r="BA6" s="1693"/>
      <c r="BB6" s="1693"/>
      <c r="BC6" s="1693"/>
      <c r="BD6" s="1693"/>
      <c r="BE6" s="1693"/>
      <c r="BF6" s="1693"/>
      <c r="BG6" s="1693"/>
      <c r="BH6" s="1693"/>
      <c r="BI6" s="1693"/>
      <c r="BJ6" s="1693"/>
      <c r="BK6" s="1693">
        <v>8</v>
      </c>
      <c r="BL6" s="1693"/>
      <c r="BM6" s="1693"/>
      <c r="BN6" s="1693"/>
      <c r="BO6" s="1693"/>
      <c r="BP6" s="1693"/>
      <c r="BQ6" s="1693"/>
      <c r="BR6" s="1693"/>
      <c r="BS6" s="1693"/>
      <c r="BT6" s="1693"/>
      <c r="BU6" s="1693"/>
      <c r="BV6" s="1693"/>
      <c r="BW6" s="1693"/>
      <c r="BX6" s="1693"/>
      <c r="BY6" s="1693"/>
      <c r="BZ6" s="1693"/>
      <c r="CA6" s="1693"/>
      <c r="CB6" s="1693"/>
      <c r="CC6" s="1693"/>
      <c r="CD6" s="1693"/>
      <c r="CF6" s="498"/>
      <c r="CG6" s="1827" t="s">
        <v>1343</v>
      </c>
      <c r="CH6" s="1827"/>
      <c r="CI6" s="1827"/>
      <c r="CJ6" s="1827"/>
      <c r="CK6" s="1827"/>
      <c r="CL6" s="1827"/>
      <c r="CM6" s="1827"/>
      <c r="CN6" s="1827"/>
      <c r="CO6" s="1827"/>
      <c r="CP6" s="1827"/>
      <c r="CQ6" s="1827"/>
      <c r="CR6" s="1827"/>
      <c r="CS6" s="1827"/>
      <c r="CT6" s="1827"/>
      <c r="CU6" s="1827"/>
      <c r="CV6" s="1827"/>
      <c r="DT6" s="1825" t="s">
        <v>715</v>
      </c>
      <c r="DU6" s="1825"/>
      <c r="DV6" s="1825"/>
      <c r="DW6" s="1825"/>
      <c r="DX6" s="1825"/>
      <c r="DY6" s="1825"/>
      <c r="DZ6" s="1825"/>
      <c r="EA6" s="1825"/>
      <c r="EB6" s="1825"/>
      <c r="EC6" s="1825"/>
      <c r="ED6" s="1825"/>
      <c r="EE6" s="1825"/>
      <c r="EF6" s="1825"/>
      <c r="EG6" s="1825"/>
      <c r="EH6" s="1825"/>
      <c r="EI6" s="1825"/>
      <c r="EJ6" s="1825"/>
      <c r="EK6" s="1825"/>
      <c r="EL6" s="1825"/>
      <c r="EM6" s="1825"/>
      <c r="EN6" s="1825"/>
      <c r="EO6" s="1825"/>
      <c r="EP6" s="1825"/>
      <c r="EQ6" s="1825"/>
      <c r="ER6" s="1825"/>
      <c r="ES6" s="1825"/>
      <c r="ET6" s="1825"/>
      <c r="EU6" s="1825"/>
      <c r="EV6" s="1825"/>
      <c r="EW6" s="1825"/>
      <c r="EX6" s="1825"/>
      <c r="EY6" s="1825"/>
      <c r="EZ6" s="1825"/>
      <c r="FA6" s="1825"/>
      <c r="FB6" s="1825"/>
      <c r="FC6" s="1825"/>
      <c r="FD6" s="1825"/>
      <c r="FE6" s="1825"/>
      <c r="FF6" s="1825"/>
      <c r="FG6" s="1825"/>
      <c r="FH6" s="1825"/>
      <c r="FI6" s="1825"/>
      <c r="FJ6" s="1825"/>
      <c r="FK6" s="1825"/>
      <c r="FL6" s="1825"/>
      <c r="FM6" s="1825"/>
      <c r="FN6" s="1825"/>
      <c r="FO6" s="1825"/>
      <c r="FP6" s="1825"/>
      <c r="FQ6" s="1825"/>
      <c r="FR6" s="1825"/>
      <c r="FS6" s="1825"/>
      <c r="FT6" s="1825"/>
      <c r="FU6" s="1825"/>
      <c r="FV6" s="1825"/>
      <c r="FW6" s="1825"/>
      <c r="FX6" s="1825"/>
      <c r="FY6" s="1825"/>
      <c r="FZ6" s="1825"/>
      <c r="GA6" s="1825"/>
      <c r="GB6" s="1825"/>
      <c r="GC6" s="1825"/>
      <c r="GD6" s="1825"/>
      <c r="GE6" s="1825"/>
      <c r="GF6" s="1825"/>
      <c r="GG6" s="1825"/>
      <c r="GH6" s="1825"/>
      <c r="GI6" s="1825"/>
      <c r="GJ6" s="1825"/>
      <c r="GK6" s="1825"/>
      <c r="GL6" s="1825"/>
      <c r="GM6" s="1825"/>
      <c r="GN6" s="1825"/>
      <c r="GO6" s="1825"/>
      <c r="GP6" s="1825"/>
      <c r="GQ6" s="1825"/>
      <c r="GR6" s="1825"/>
      <c r="GS6" s="1825"/>
      <c r="GT6" s="1825"/>
      <c r="GU6" s="1825"/>
      <c r="GV6" s="1825"/>
      <c r="GW6" s="1825"/>
      <c r="GX6" s="1825"/>
      <c r="GY6" s="1825"/>
      <c r="GZ6" s="1825"/>
      <c r="IY6" s="494"/>
      <c r="IZ6" s="494"/>
      <c r="JA6" s="494"/>
      <c r="JB6" s="494"/>
      <c r="JC6" s="494"/>
      <c r="JD6" s="494"/>
      <c r="JE6" s="494"/>
      <c r="JF6" s="494"/>
      <c r="JG6" s="494"/>
      <c r="JH6" s="494"/>
      <c r="JI6" s="494"/>
      <c r="JJ6" s="494"/>
      <c r="JK6" s="494"/>
      <c r="JL6" s="494"/>
      <c r="JM6" s="494"/>
      <c r="JN6" s="494"/>
      <c r="JO6" s="494"/>
      <c r="JP6" s="494"/>
      <c r="JQ6" s="494"/>
      <c r="JR6" s="494"/>
      <c r="JS6" s="494"/>
      <c r="JT6" s="494"/>
      <c r="JU6" s="494"/>
      <c r="JV6" s="494"/>
      <c r="JW6" s="494"/>
      <c r="JX6" s="494"/>
      <c r="JY6" s="494"/>
      <c r="JZ6" s="494"/>
    </row>
    <row r="7" spans="2:297" ht="9" customHeight="1" thickTop="1">
      <c r="IZ7" s="494"/>
      <c r="JA7" s="494"/>
      <c r="JB7" s="494"/>
      <c r="JC7" s="494"/>
      <c r="JD7" s="494"/>
      <c r="JE7" s="494"/>
      <c r="JF7" s="494"/>
      <c r="JG7" s="494"/>
      <c r="JH7" s="494"/>
      <c r="JI7" s="494"/>
      <c r="JJ7" s="494"/>
      <c r="JK7" s="494"/>
      <c r="JL7" s="494"/>
      <c r="JM7" s="494"/>
      <c r="JN7" s="494"/>
      <c r="JO7" s="494"/>
      <c r="JP7" s="494"/>
      <c r="JQ7" s="494"/>
      <c r="JR7" s="494"/>
      <c r="JS7" s="494"/>
      <c r="JT7" s="494"/>
      <c r="JU7" s="494"/>
      <c r="JV7" s="494"/>
      <c r="JW7" s="494"/>
      <c r="JX7" s="494"/>
      <c r="JY7" s="494"/>
      <c r="JZ7" s="494"/>
      <c r="KA7" s="494"/>
    </row>
    <row r="8" spans="2:297" ht="18" customHeight="1">
      <c r="IZ8" s="494"/>
      <c r="JA8" s="494"/>
      <c r="JB8" s="494"/>
      <c r="JC8" s="494"/>
      <c r="JD8" s="494"/>
      <c r="JE8" s="494"/>
      <c r="JF8" s="494"/>
      <c r="JG8" s="494"/>
      <c r="JH8" s="494"/>
      <c r="JI8" s="494"/>
      <c r="JJ8" s="494"/>
      <c r="JK8" s="494"/>
      <c r="JL8" s="494"/>
      <c r="JM8" s="494"/>
      <c r="JN8" s="494"/>
      <c r="JO8" s="494"/>
      <c r="JP8" s="494"/>
      <c r="JQ8" s="494"/>
      <c r="JR8" s="494"/>
      <c r="JS8" s="494"/>
      <c r="JT8" s="494"/>
      <c r="JU8" s="494"/>
      <c r="JV8" s="494"/>
      <c r="JW8" s="494"/>
      <c r="JX8" s="494"/>
      <c r="JY8" s="494"/>
      <c r="JZ8" s="494"/>
      <c r="KA8" s="494"/>
    </row>
    <row r="9" spans="2:297" ht="3" hidden="1" customHeight="1">
      <c r="IZ9" s="494"/>
      <c r="JA9" s="494"/>
      <c r="JB9" s="494"/>
      <c r="JC9" s="494"/>
      <c r="JD9" s="494"/>
      <c r="JE9" s="494"/>
      <c r="JF9" s="494"/>
      <c r="JG9" s="494"/>
      <c r="JH9" s="494"/>
      <c r="JI9" s="494"/>
      <c r="JJ9" s="494"/>
      <c r="JK9" s="494"/>
      <c r="JL9" s="494"/>
      <c r="JM9" s="494"/>
      <c r="JN9" s="494"/>
      <c r="JO9" s="494"/>
      <c r="JP9" s="494"/>
      <c r="JQ9" s="494"/>
      <c r="JR9" s="494"/>
      <c r="JS9" s="494"/>
      <c r="JT9" s="494"/>
      <c r="JU9" s="494"/>
      <c r="JV9" s="494"/>
      <c r="JW9" s="494"/>
      <c r="JX9" s="494"/>
      <c r="JY9" s="494"/>
      <c r="JZ9" s="494"/>
      <c r="KA9" s="494"/>
    </row>
    <row r="10" spans="2:297" ht="9.75" customHeight="1">
      <c r="B10" s="495"/>
      <c r="C10" s="495"/>
      <c r="D10" s="495"/>
      <c r="E10" s="495"/>
      <c r="F10" s="495"/>
      <c r="G10" s="495"/>
      <c r="H10" s="495"/>
      <c r="I10" s="495"/>
      <c r="J10" s="495"/>
      <c r="K10" s="495"/>
      <c r="L10" s="495"/>
      <c r="M10" s="495"/>
      <c r="N10" s="495"/>
      <c r="O10" s="495"/>
      <c r="P10" s="495"/>
      <c r="Q10" s="495"/>
      <c r="R10" s="495"/>
      <c r="S10" s="495"/>
      <c r="T10" s="495"/>
      <c r="U10" s="495"/>
      <c r="V10" s="495"/>
      <c r="W10" s="495"/>
      <c r="X10" s="495"/>
      <c r="Y10" s="495"/>
      <c r="Z10" s="495"/>
      <c r="AA10" s="495"/>
      <c r="AB10" s="495"/>
      <c r="AC10" s="495"/>
      <c r="AD10" s="495"/>
      <c r="IZ10" s="494"/>
      <c r="JA10" s="494"/>
      <c r="JB10" s="494"/>
      <c r="JC10" s="494"/>
      <c r="JD10" s="494"/>
      <c r="JE10" s="494"/>
      <c r="JF10" s="494"/>
      <c r="JG10" s="494"/>
      <c r="JH10" s="494"/>
      <c r="JI10" s="494"/>
      <c r="JJ10" s="494"/>
      <c r="JK10" s="494"/>
      <c r="JL10" s="494"/>
      <c r="JM10" s="494"/>
      <c r="JN10" s="494"/>
      <c r="JO10" s="494"/>
      <c r="JP10" s="494"/>
      <c r="JQ10" s="494"/>
      <c r="JR10" s="494"/>
      <c r="JS10" s="494"/>
      <c r="JT10" s="494"/>
      <c r="JU10" s="494"/>
      <c r="JV10" s="494"/>
      <c r="JW10" s="494"/>
      <c r="JX10" s="494"/>
      <c r="JY10" s="494"/>
      <c r="JZ10" s="494"/>
      <c r="KA10" s="494"/>
    </row>
    <row r="11" spans="2:297" ht="63.75" customHeight="1" thickBot="1">
      <c r="B11" s="495"/>
      <c r="C11" s="1521" t="s">
        <v>716</v>
      </c>
      <c r="D11" s="1819"/>
      <c r="E11" s="1819"/>
      <c r="F11" s="1819"/>
      <c r="G11" s="1819"/>
      <c r="H11" s="1819"/>
      <c r="I11" s="1819"/>
      <c r="J11" s="1819"/>
      <c r="K11" s="1819"/>
      <c r="L11" s="1819"/>
      <c r="M11" s="1819"/>
      <c r="N11" s="1819"/>
      <c r="O11" s="1819"/>
      <c r="P11" s="1819"/>
      <c r="Q11" s="1819"/>
      <c r="R11" s="1819"/>
      <c r="S11" s="1819"/>
      <c r="T11" s="1819"/>
      <c r="U11" s="1819"/>
      <c r="V11" s="1819"/>
      <c r="W11" s="1819"/>
      <c r="X11" s="1819"/>
      <c r="Y11" s="1819"/>
      <c r="Z11" s="1819"/>
      <c r="AA11" s="1819"/>
      <c r="AB11" s="1819"/>
      <c r="AC11" s="1519"/>
      <c r="AD11" s="497"/>
      <c r="AE11" s="494"/>
      <c r="CF11" s="1828" t="str">
        <f>IF(ライセンス2!$D$8="ok",,"ＳＡＭＰＬＥ")</f>
        <v>ＳＡＭＰＬＥ</v>
      </c>
      <c r="CG11" s="1828"/>
      <c r="CH11" s="1828"/>
      <c r="CI11" s="1828"/>
      <c r="CJ11" s="1828"/>
      <c r="CK11" s="1828"/>
      <c r="CL11" s="1828"/>
      <c r="CM11" s="1828"/>
      <c r="CN11" s="1828"/>
      <c r="CO11" s="1828"/>
      <c r="CP11" s="1828"/>
      <c r="CQ11" s="1828"/>
      <c r="CR11" s="1828"/>
      <c r="CS11" s="1828"/>
      <c r="CT11" s="1828"/>
      <c r="CU11" s="1828"/>
      <c r="CV11" s="1828"/>
      <c r="CW11" s="1828"/>
      <c r="CX11" s="1828"/>
      <c r="CY11" s="1828"/>
      <c r="CZ11" s="1828"/>
      <c r="DA11" s="1828"/>
      <c r="DB11" s="1828"/>
      <c r="DC11" s="1828"/>
      <c r="DD11" s="1828"/>
      <c r="DE11" s="1828"/>
      <c r="DF11" s="1828"/>
      <c r="DG11" s="1828"/>
      <c r="DH11" s="1828"/>
      <c r="DI11" s="1828"/>
      <c r="DJ11" s="1828"/>
      <c r="DK11" s="1828"/>
      <c r="DL11" s="1828"/>
      <c r="DM11" s="1828"/>
      <c r="DN11" s="1828"/>
      <c r="DO11" s="1828"/>
      <c r="DP11" s="1828"/>
      <c r="DQ11" s="1828"/>
      <c r="DR11" s="1828"/>
      <c r="DS11" s="1828"/>
      <c r="DT11" s="1828"/>
      <c r="DU11" s="1828"/>
      <c r="DV11" s="1828"/>
      <c r="DW11" s="1828"/>
      <c r="DX11" s="1828"/>
      <c r="DY11" s="1828"/>
      <c r="DZ11" s="1828"/>
      <c r="EA11" s="1828"/>
      <c r="EB11" s="1828"/>
      <c r="EC11" s="1828"/>
      <c r="ED11" s="1828"/>
      <c r="EE11" s="1828"/>
      <c r="EF11" s="1828"/>
      <c r="EG11" s="1828"/>
      <c r="EH11" s="1828"/>
      <c r="EI11" s="1828"/>
      <c r="EJ11" s="1828"/>
      <c r="EK11" s="1828"/>
      <c r="EL11" s="1828"/>
      <c r="EM11" s="1828"/>
      <c r="EN11" s="1828"/>
      <c r="EO11" s="1828"/>
      <c r="EP11" s="1828"/>
      <c r="EQ11" s="1828"/>
      <c r="ER11" s="1828"/>
      <c r="ES11" s="1828"/>
      <c r="ET11" s="1828"/>
      <c r="EU11" s="1828"/>
      <c r="EV11" s="1828"/>
      <c r="EW11" s="1828"/>
      <c r="EX11" s="1828"/>
      <c r="EY11" s="1828"/>
      <c r="EZ11" s="1828"/>
      <c r="FA11" s="1828"/>
      <c r="FB11" s="1828"/>
      <c r="FC11" s="1828"/>
      <c r="FD11" s="1828"/>
      <c r="FE11" s="1828"/>
      <c r="FF11" s="1828"/>
      <c r="FG11" s="1828"/>
      <c r="IZ11" s="494"/>
      <c r="JA11" s="494"/>
      <c r="JB11" s="494"/>
      <c r="JC11" s="494"/>
      <c r="JD11" s="494"/>
      <c r="JE11" s="494"/>
      <c r="JF11" s="494"/>
      <c r="JG11" s="494"/>
      <c r="JH11" s="494"/>
      <c r="JI11" s="494"/>
      <c r="JJ11" s="494"/>
      <c r="JK11" s="494"/>
      <c r="JL11" s="494"/>
      <c r="JM11" s="494"/>
      <c r="JN11" s="494"/>
      <c r="JO11" s="494"/>
      <c r="JP11" s="494"/>
      <c r="JQ11" s="494"/>
      <c r="JR11" s="494"/>
      <c r="JS11" s="494"/>
      <c r="JT11" s="494"/>
      <c r="JU11" s="494"/>
      <c r="JV11" s="494"/>
      <c r="JW11" s="494"/>
      <c r="JX11" s="494"/>
      <c r="JY11" s="494"/>
      <c r="JZ11" s="494"/>
      <c r="KA11" s="494"/>
    </row>
    <row r="12" spans="2:297" ht="75.95" customHeight="1" thickTop="1">
      <c r="B12" s="495"/>
      <c r="C12" s="1518" t="s">
        <v>718</v>
      </c>
      <c r="D12" s="1820"/>
      <c r="E12" s="1820"/>
      <c r="F12" s="1820"/>
      <c r="G12" s="1820"/>
      <c r="H12" s="1820"/>
      <c r="I12" s="1820"/>
      <c r="J12" s="1820"/>
      <c r="K12" s="1820"/>
      <c r="L12" s="1820">
        <v>0</v>
      </c>
      <c r="M12" s="1820"/>
      <c r="N12" s="1820"/>
      <c r="O12" s="1820"/>
      <c r="P12" s="1820"/>
      <c r="Q12" s="1820"/>
      <c r="R12" s="1820"/>
      <c r="S12" s="1820"/>
      <c r="T12" s="1820"/>
      <c r="U12" s="1820"/>
      <c r="V12" s="1820"/>
      <c r="W12" s="1820"/>
      <c r="X12" s="1820"/>
      <c r="Y12" s="1820"/>
      <c r="Z12" s="1820"/>
      <c r="AA12" s="1820"/>
      <c r="AB12" s="1820"/>
      <c r="AC12" s="1516"/>
      <c r="AD12" s="497"/>
      <c r="AE12" s="494"/>
      <c r="CF12" s="1828"/>
      <c r="CG12" s="1828"/>
      <c r="CH12" s="1828"/>
      <c r="CI12" s="1828"/>
      <c r="CJ12" s="1828"/>
      <c r="CK12" s="1828"/>
      <c r="CL12" s="1828"/>
      <c r="CM12" s="1828"/>
      <c r="CN12" s="1828"/>
      <c r="CO12" s="1828"/>
      <c r="CP12" s="1828"/>
      <c r="CQ12" s="1828"/>
      <c r="CR12" s="1828"/>
      <c r="CS12" s="1828"/>
      <c r="CT12" s="1828"/>
      <c r="CU12" s="1828"/>
      <c r="CV12" s="1828"/>
      <c r="CW12" s="1828"/>
      <c r="CX12" s="1828"/>
      <c r="CY12" s="1828"/>
      <c r="CZ12" s="1828"/>
      <c r="DA12" s="1828"/>
      <c r="DB12" s="1828"/>
      <c r="DC12" s="1828"/>
      <c r="DD12" s="1828"/>
      <c r="DE12" s="1828"/>
      <c r="DF12" s="1828"/>
      <c r="DG12" s="1828"/>
      <c r="DH12" s="1828"/>
      <c r="DI12" s="1828"/>
      <c r="DJ12" s="1828"/>
      <c r="DK12" s="1828"/>
      <c r="DL12" s="1828"/>
      <c r="DM12" s="1828"/>
      <c r="DN12" s="1828"/>
      <c r="DO12" s="1828"/>
      <c r="DP12" s="1828"/>
      <c r="DQ12" s="1828"/>
      <c r="DR12" s="1828"/>
      <c r="DS12" s="1828"/>
      <c r="DT12" s="1828"/>
      <c r="DU12" s="1828"/>
      <c r="DV12" s="1828"/>
      <c r="DW12" s="1828"/>
      <c r="DX12" s="1828"/>
      <c r="DY12" s="1828"/>
      <c r="DZ12" s="1828"/>
      <c r="EA12" s="1828"/>
      <c r="EB12" s="1828"/>
      <c r="EC12" s="1828"/>
      <c r="ED12" s="1828"/>
      <c r="EE12" s="1828"/>
      <c r="EF12" s="1828"/>
      <c r="EG12" s="1828"/>
      <c r="EH12" s="1828"/>
      <c r="EI12" s="1828"/>
      <c r="EJ12" s="1828"/>
      <c r="EK12" s="1828"/>
      <c r="EL12" s="1828"/>
      <c r="EM12" s="1828"/>
      <c r="EN12" s="1828"/>
      <c r="EO12" s="1828"/>
      <c r="EP12" s="1828"/>
      <c r="EQ12" s="1828"/>
      <c r="ER12" s="1828"/>
      <c r="ES12" s="1828"/>
      <c r="ET12" s="1828"/>
      <c r="EU12" s="1828"/>
      <c r="EV12" s="1828"/>
      <c r="EW12" s="1828"/>
      <c r="EX12" s="1828"/>
      <c r="EY12" s="1828"/>
      <c r="EZ12" s="1828"/>
      <c r="FA12" s="1828"/>
      <c r="FB12" s="1828"/>
      <c r="FC12" s="1828"/>
      <c r="FD12" s="1828"/>
      <c r="FE12" s="1828"/>
      <c r="FF12" s="1828"/>
      <c r="FG12" s="1828"/>
    </row>
    <row r="13" spans="2:297" ht="9" customHeight="1">
      <c r="B13" s="495"/>
      <c r="C13" s="496"/>
      <c r="D13" s="497"/>
      <c r="E13" s="497"/>
      <c r="F13" s="497"/>
      <c r="G13" s="497"/>
      <c r="H13" s="497"/>
      <c r="I13" s="497"/>
      <c r="J13" s="497"/>
      <c r="K13" s="497"/>
      <c r="L13" s="497"/>
      <c r="M13" s="497"/>
      <c r="N13" s="497"/>
      <c r="O13" s="497"/>
      <c r="P13" s="497"/>
      <c r="Q13" s="497"/>
      <c r="R13" s="497"/>
      <c r="S13" s="497"/>
      <c r="T13" s="497"/>
      <c r="U13" s="497"/>
      <c r="V13" s="497"/>
      <c r="W13" s="497"/>
      <c r="X13" s="497"/>
      <c r="Y13" s="497"/>
      <c r="Z13" s="497"/>
      <c r="AA13" s="497"/>
      <c r="AB13" s="497"/>
      <c r="AC13" s="497"/>
      <c r="AD13" s="497"/>
      <c r="AE13" s="497"/>
      <c r="AF13" s="495"/>
      <c r="AG13" s="495"/>
      <c r="AH13" s="495"/>
      <c r="AI13" s="495"/>
      <c r="AJ13" s="495"/>
      <c r="AK13" s="495"/>
      <c r="AL13" s="495"/>
      <c r="AM13" s="495"/>
      <c r="AN13" s="495"/>
      <c r="AO13" s="495"/>
      <c r="AP13" s="495"/>
      <c r="AQ13" s="495"/>
      <c r="AR13" s="495"/>
      <c r="AS13" s="495"/>
      <c r="AT13" s="495"/>
      <c r="AU13" s="495"/>
      <c r="AV13" s="495"/>
      <c r="AW13" s="495"/>
      <c r="AX13" s="495"/>
      <c r="AY13" s="495"/>
      <c r="AZ13" s="495"/>
      <c r="BA13" s="495"/>
      <c r="BB13" s="495"/>
      <c r="BC13" s="495"/>
      <c r="BD13" s="495"/>
      <c r="BE13" s="495"/>
      <c r="BF13" s="495"/>
      <c r="BG13" s="495"/>
      <c r="BH13" s="495"/>
      <c r="BI13" s="495"/>
      <c r="BJ13" s="495"/>
      <c r="BK13" s="495"/>
      <c r="BL13" s="495"/>
      <c r="BM13" s="495"/>
      <c r="BN13" s="495"/>
      <c r="BO13" s="495"/>
      <c r="BP13" s="495"/>
      <c r="BQ13" s="495"/>
      <c r="BR13" s="495"/>
      <c r="BS13" s="495"/>
      <c r="BT13" s="495"/>
      <c r="BU13" s="495"/>
      <c r="BV13" s="495"/>
      <c r="BW13" s="495"/>
      <c r="BX13" s="495"/>
      <c r="BY13" s="495"/>
      <c r="BZ13" s="495"/>
      <c r="CA13" s="495"/>
      <c r="CB13" s="495"/>
      <c r="CC13" s="495"/>
      <c r="CD13" s="495"/>
      <c r="CE13" s="495"/>
      <c r="CF13" s="495"/>
      <c r="CG13" s="495"/>
      <c r="CH13" s="495"/>
      <c r="CI13" s="495"/>
      <c r="CJ13" s="495"/>
      <c r="CK13" s="495"/>
      <c r="CL13" s="495"/>
      <c r="CM13" s="495"/>
      <c r="CN13" s="495"/>
      <c r="CO13" s="495"/>
      <c r="CP13" s="495"/>
      <c r="CQ13" s="495"/>
      <c r="CR13" s="495"/>
      <c r="CS13" s="495"/>
      <c r="CT13" s="495"/>
      <c r="CU13" s="495"/>
      <c r="CV13" s="495"/>
      <c r="CW13" s="495"/>
      <c r="CX13" s="495"/>
      <c r="CY13" s="495"/>
      <c r="CZ13" s="495"/>
      <c r="DA13" s="495"/>
      <c r="DB13" s="495"/>
      <c r="DC13" s="495"/>
      <c r="DD13" s="495"/>
      <c r="DE13" s="495"/>
      <c r="DF13" s="495"/>
      <c r="DG13" s="495"/>
      <c r="DH13" s="495"/>
      <c r="DI13" s="495"/>
      <c r="DJ13" s="495"/>
      <c r="DK13" s="495"/>
      <c r="DL13" s="495"/>
      <c r="DM13" s="495"/>
      <c r="DN13" s="495"/>
      <c r="DO13" s="495"/>
      <c r="DP13" s="495"/>
      <c r="DQ13" s="495"/>
      <c r="DR13" s="495"/>
      <c r="DS13" s="495"/>
      <c r="DT13" s="495"/>
      <c r="DU13" s="495"/>
      <c r="DV13" s="495"/>
      <c r="DW13" s="495"/>
      <c r="DX13" s="495"/>
      <c r="DY13" s="495"/>
      <c r="DZ13" s="495"/>
      <c r="EA13" s="495"/>
      <c r="EB13" s="495"/>
      <c r="EC13" s="495"/>
      <c r="ED13" s="495"/>
      <c r="EE13" s="495"/>
      <c r="EF13" s="495"/>
      <c r="EG13" s="495"/>
      <c r="EH13" s="495"/>
      <c r="EI13" s="495"/>
      <c r="EJ13" s="495"/>
      <c r="EK13" s="495"/>
      <c r="EL13" s="495"/>
      <c r="EM13" s="495"/>
      <c r="EN13" s="495"/>
      <c r="EO13" s="495"/>
      <c r="EP13" s="495"/>
      <c r="EQ13" s="495"/>
      <c r="ER13" s="495"/>
      <c r="ES13" s="495"/>
      <c r="ET13" s="495"/>
      <c r="EU13" s="495"/>
      <c r="EV13" s="495"/>
      <c r="EW13" s="495"/>
      <c r="EX13" s="495"/>
      <c r="EY13" s="495"/>
      <c r="EZ13" s="495"/>
      <c r="FA13" s="495"/>
      <c r="FB13" s="495"/>
      <c r="FC13" s="495"/>
      <c r="FD13" s="495"/>
      <c r="FE13" s="495"/>
      <c r="FF13" s="495"/>
      <c r="FG13" s="495"/>
      <c r="FH13" s="495"/>
      <c r="FI13" s="495"/>
      <c r="FJ13" s="495"/>
      <c r="FK13" s="495"/>
      <c r="FL13" s="495"/>
      <c r="FM13" s="495"/>
      <c r="FN13" s="495"/>
      <c r="FO13" s="495"/>
      <c r="FP13" s="495"/>
      <c r="FQ13" s="495"/>
      <c r="FR13" s="495"/>
      <c r="FS13" s="495"/>
      <c r="FT13" s="495"/>
      <c r="FU13" s="495"/>
      <c r="FV13" s="495"/>
      <c r="FW13" s="495"/>
      <c r="FX13" s="495"/>
      <c r="FY13" s="495"/>
      <c r="FZ13" s="495"/>
      <c r="GA13" s="495"/>
      <c r="GB13" s="495"/>
      <c r="GC13" s="495"/>
      <c r="GD13" s="495"/>
      <c r="GE13" s="495"/>
      <c r="GF13" s="495"/>
      <c r="GG13" s="495"/>
      <c r="GH13" s="495"/>
      <c r="GI13" s="495"/>
      <c r="GJ13" s="495"/>
      <c r="GK13" s="495"/>
      <c r="GL13" s="495"/>
      <c r="GM13" s="495"/>
      <c r="GN13" s="495"/>
      <c r="GO13" s="495"/>
      <c r="GP13" s="495"/>
      <c r="GQ13" s="495"/>
      <c r="GR13" s="495"/>
      <c r="GS13" s="495"/>
      <c r="GT13" s="495"/>
      <c r="GU13" s="495"/>
      <c r="GV13" s="495"/>
      <c r="GW13" s="495"/>
      <c r="GX13" s="495"/>
      <c r="GY13" s="495"/>
      <c r="GZ13" s="495"/>
      <c r="HA13" s="495"/>
      <c r="HB13" s="495"/>
      <c r="HC13" s="495"/>
      <c r="HD13" s="495"/>
      <c r="HE13" s="495"/>
      <c r="HF13" s="495"/>
      <c r="HG13" s="495"/>
      <c r="HH13" s="495"/>
      <c r="HI13" s="495"/>
      <c r="HJ13" s="495"/>
      <c r="HK13" s="495"/>
      <c r="HL13" s="495"/>
      <c r="HM13" s="495"/>
      <c r="HN13" s="495"/>
      <c r="HO13" s="495"/>
      <c r="HP13" s="495"/>
      <c r="HQ13" s="495"/>
      <c r="HR13" s="495"/>
      <c r="HS13" s="495"/>
      <c r="HT13" s="495"/>
      <c r="HU13" s="495"/>
      <c r="HV13" s="495"/>
      <c r="HW13" s="495"/>
      <c r="HX13" s="495"/>
      <c r="HY13" s="495"/>
      <c r="HZ13" s="495"/>
      <c r="IA13" s="495"/>
      <c r="IB13" s="495"/>
      <c r="IC13" s="495"/>
      <c r="ID13" s="495"/>
      <c r="IE13" s="495"/>
      <c r="IF13" s="495"/>
      <c r="IG13" s="495"/>
      <c r="IH13" s="495"/>
      <c r="II13" s="495"/>
      <c r="IJ13" s="495"/>
      <c r="IK13" s="495"/>
      <c r="IL13" s="495"/>
      <c r="IM13" s="495"/>
      <c r="IN13" s="495"/>
      <c r="IO13" s="495"/>
      <c r="IP13" s="495"/>
      <c r="IQ13" s="495"/>
      <c r="IR13" s="495"/>
      <c r="IS13" s="495"/>
      <c r="IT13" s="495"/>
      <c r="IU13" s="495"/>
      <c r="IV13" s="495"/>
      <c r="IW13" s="495"/>
      <c r="IX13" s="495"/>
      <c r="IY13" s="495"/>
      <c r="IZ13" s="495"/>
      <c r="JA13" s="495"/>
      <c r="JB13" s="495"/>
      <c r="JC13" s="495"/>
      <c r="JD13" s="495"/>
      <c r="JE13" s="495"/>
      <c r="JF13" s="495"/>
      <c r="JG13" s="495"/>
      <c r="JH13" s="495"/>
      <c r="JI13" s="495"/>
      <c r="JJ13" s="495"/>
      <c r="JK13" s="495"/>
      <c r="JL13" s="495"/>
      <c r="JM13" s="495"/>
      <c r="JN13" s="495"/>
      <c r="JO13" s="495"/>
      <c r="JP13" s="495"/>
      <c r="JQ13" s="495"/>
      <c r="JR13" s="495"/>
      <c r="JS13" s="495"/>
      <c r="JT13" s="495"/>
      <c r="JU13" s="495"/>
      <c r="JV13" s="495"/>
      <c r="JW13" s="495"/>
      <c r="JX13" s="495"/>
      <c r="JY13" s="495"/>
      <c r="JZ13" s="495"/>
      <c r="KA13" s="495"/>
      <c r="KB13" s="495"/>
      <c r="KC13" s="495"/>
      <c r="KD13" s="495"/>
      <c r="KE13" s="495"/>
      <c r="KF13" s="495"/>
      <c r="KG13" s="495"/>
      <c r="KH13" s="495"/>
      <c r="KI13" s="495"/>
      <c r="KJ13" s="495"/>
      <c r="KK13" s="495"/>
    </row>
    <row r="14" spans="2:297" ht="51.95" customHeight="1" thickBot="1">
      <c r="B14" s="495"/>
      <c r="C14" s="1768" t="s">
        <v>719</v>
      </c>
      <c r="D14" s="1821"/>
      <c r="E14" s="1821"/>
      <c r="F14" s="1821"/>
      <c r="G14" s="1821"/>
      <c r="H14" s="1821"/>
      <c r="I14" s="1821"/>
      <c r="J14" s="1821"/>
      <c r="K14" s="1821"/>
      <c r="L14" s="1821"/>
      <c r="M14" s="1821"/>
      <c r="N14" s="1821"/>
      <c r="O14" s="1821"/>
      <c r="P14" s="1821"/>
      <c r="Q14" s="1821"/>
      <c r="R14" s="1821"/>
      <c r="S14" s="1821"/>
      <c r="T14" s="1821"/>
      <c r="U14" s="1821"/>
      <c r="V14" s="1821"/>
      <c r="W14" s="1821"/>
      <c r="X14" s="1821"/>
      <c r="Y14" s="1821"/>
      <c r="Z14" s="1821"/>
      <c r="AA14" s="1821"/>
      <c r="AB14" s="1821"/>
      <c r="AC14" s="1821"/>
      <c r="AD14" s="1821"/>
      <c r="AE14" s="1821"/>
      <c r="AF14" s="1821"/>
      <c r="AG14" s="1821"/>
      <c r="AH14" s="1821"/>
      <c r="AI14" s="1821"/>
      <c r="AJ14" s="1821"/>
      <c r="AK14" s="1821"/>
      <c r="AL14" s="1821"/>
      <c r="AM14" s="1821"/>
      <c r="AN14" s="1821"/>
      <c r="AO14" s="1821"/>
      <c r="AP14" s="1821"/>
      <c r="AQ14" s="1821"/>
      <c r="AR14" s="1821"/>
      <c r="AS14" s="1821"/>
      <c r="AT14" s="1821"/>
      <c r="AU14" s="1821"/>
      <c r="AV14" s="1821"/>
      <c r="AW14" s="1821"/>
      <c r="AX14" s="1821"/>
      <c r="AY14" s="1821"/>
      <c r="AZ14" s="1821"/>
      <c r="BA14" s="1821"/>
      <c r="BB14" s="1821"/>
      <c r="BC14" s="1821"/>
      <c r="BD14" s="1821"/>
      <c r="BE14" s="1821"/>
      <c r="BF14" s="1821"/>
      <c r="BG14" s="1821"/>
      <c r="BH14" s="1821"/>
      <c r="BI14" s="1821"/>
      <c r="BJ14" s="1821"/>
      <c r="BK14" s="1821"/>
      <c r="BL14" s="1821"/>
      <c r="BM14" s="1821"/>
      <c r="BN14" s="1821"/>
      <c r="BO14" s="1821"/>
      <c r="BP14" s="1821"/>
      <c r="BQ14" s="1821"/>
      <c r="BR14" s="1821"/>
      <c r="BS14" s="1821"/>
      <c r="BT14" s="1821"/>
      <c r="BU14" s="1821"/>
      <c r="BV14" s="1821"/>
      <c r="BW14" s="1821"/>
      <c r="BX14" s="1821"/>
      <c r="BY14" s="1821"/>
      <c r="BZ14" s="1821"/>
      <c r="CA14" s="1821"/>
      <c r="CB14" s="1821"/>
      <c r="CC14" s="1821"/>
      <c r="CD14" s="1821"/>
      <c r="CE14" s="1821"/>
      <c r="CF14" s="1821"/>
      <c r="CG14" s="1821"/>
      <c r="CH14" s="1821"/>
      <c r="CI14" s="1821"/>
      <c r="CJ14" s="1821"/>
      <c r="CK14" s="1821"/>
      <c r="CL14" s="1821"/>
      <c r="CM14" s="1821"/>
      <c r="CN14" s="1821"/>
      <c r="CO14" s="1821"/>
      <c r="CP14" s="1821"/>
      <c r="CQ14" s="1821"/>
      <c r="CR14" s="1821"/>
      <c r="CS14" s="1821"/>
      <c r="CT14" s="1821"/>
      <c r="CU14" s="1821"/>
      <c r="CV14" s="1821"/>
      <c r="CW14" s="1821"/>
      <c r="CX14" s="1821"/>
      <c r="CY14" s="1821"/>
      <c r="CZ14" s="1821"/>
      <c r="DA14" s="1821"/>
      <c r="DB14" s="1821"/>
      <c r="DC14" s="1821"/>
      <c r="DD14" s="1821"/>
      <c r="DE14" s="1821"/>
      <c r="DF14" s="1821"/>
      <c r="DG14" s="1821"/>
      <c r="DH14" s="1821"/>
      <c r="DI14" s="1821"/>
      <c r="DJ14" s="1821"/>
      <c r="DK14" s="1821"/>
      <c r="DL14" s="1821"/>
      <c r="DM14" s="1821"/>
      <c r="DN14" s="1821"/>
      <c r="DO14" s="1821"/>
      <c r="DP14" s="1821"/>
      <c r="DQ14" s="1821"/>
      <c r="DR14" s="1821"/>
      <c r="DS14" s="1821"/>
      <c r="DT14" s="1821"/>
      <c r="DU14" s="1821"/>
      <c r="DV14" s="1821"/>
      <c r="DW14" s="1821"/>
      <c r="DX14" s="1821"/>
      <c r="DY14" s="1821"/>
      <c r="DZ14" s="1821"/>
      <c r="EA14" s="1821"/>
      <c r="EB14" s="1821"/>
      <c r="EC14" s="1821"/>
      <c r="ED14" s="1821"/>
      <c r="EE14" s="1821"/>
      <c r="EF14" s="1821"/>
      <c r="EG14" s="1821"/>
      <c r="EH14" s="1821"/>
      <c r="EI14" s="1821"/>
      <c r="EJ14" s="1821"/>
      <c r="EK14" s="1821"/>
      <c r="EL14" s="1821"/>
      <c r="EM14" s="1821"/>
      <c r="EN14" s="1821"/>
      <c r="EO14" s="1821"/>
      <c r="EP14" s="1821"/>
      <c r="EQ14" s="1821"/>
      <c r="ER14" s="1821"/>
      <c r="ES14" s="1821"/>
      <c r="ET14" s="1821"/>
      <c r="EU14" s="1821"/>
      <c r="EV14" s="1821"/>
      <c r="EW14" s="1821"/>
      <c r="EX14" s="1821"/>
      <c r="EY14" s="1821"/>
      <c r="EZ14" s="1821"/>
      <c r="FA14" s="1821"/>
      <c r="FB14" s="1821"/>
      <c r="FC14" s="1821"/>
      <c r="FD14" s="1821"/>
      <c r="FE14" s="1821"/>
      <c r="FF14" s="1821"/>
      <c r="FG14" s="1821"/>
      <c r="FH14" s="1821"/>
      <c r="FI14" s="1821"/>
      <c r="FJ14" s="1821"/>
      <c r="FK14" s="1821"/>
      <c r="FL14" s="1821"/>
      <c r="FM14" s="1821"/>
      <c r="FN14" s="1821"/>
      <c r="FO14" s="1821"/>
      <c r="FP14" s="1821"/>
      <c r="FQ14" s="1821"/>
      <c r="FR14" s="1821"/>
      <c r="FS14" s="1821"/>
      <c r="FT14" s="1821"/>
      <c r="FU14" s="1821"/>
      <c r="FV14" s="1821"/>
      <c r="FW14" s="1821"/>
      <c r="FX14" s="1821"/>
      <c r="FY14" s="1821"/>
      <c r="FZ14" s="1821"/>
      <c r="GA14" s="1821"/>
      <c r="GB14" s="1821"/>
      <c r="GC14" s="1821"/>
      <c r="GD14" s="1821"/>
      <c r="GE14" s="1821"/>
      <c r="GF14" s="1821"/>
      <c r="GG14" s="1821"/>
      <c r="GH14" s="1821"/>
      <c r="GI14" s="1821"/>
      <c r="GJ14" s="1821"/>
      <c r="GK14" s="1821"/>
      <c r="GL14" s="1821"/>
      <c r="GM14" s="1821"/>
      <c r="GN14" s="1821"/>
      <c r="GO14" s="1821"/>
      <c r="GP14" s="1821"/>
      <c r="GQ14" s="1821"/>
      <c r="GR14" s="1821"/>
      <c r="GS14" s="1821"/>
      <c r="GT14" s="1821"/>
      <c r="GU14" s="1821"/>
      <c r="GV14" s="1821"/>
      <c r="GW14" s="1821"/>
      <c r="GX14" s="1821"/>
      <c r="GY14" s="1821"/>
      <c r="GZ14" s="1821"/>
      <c r="HA14" s="1821"/>
      <c r="HB14" s="1821"/>
      <c r="HC14" s="1821"/>
      <c r="HD14" s="1821"/>
      <c r="HE14" s="1821"/>
      <c r="HF14" s="1821"/>
      <c r="HG14" s="1821"/>
      <c r="HH14" s="1821"/>
      <c r="HI14" s="1821"/>
      <c r="HJ14" s="1821"/>
      <c r="HK14" s="1821"/>
      <c r="HL14" s="1821"/>
      <c r="HM14" s="1821"/>
      <c r="HN14" s="1821"/>
      <c r="HO14" s="1821"/>
      <c r="HP14" s="1821"/>
      <c r="HQ14" s="1821"/>
      <c r="HR14" s="1821"/>
      <c r="HS14" s="1821"/>
      <c r="HT14" s="1821"/>
      <c r="HU14" s="1821"/>
      <c r="HV14" s="1821"/>
      <c r="HW14" s="1821"/>
      <c r="HX14" s="1821"/>
      <c r="HY14" s="1821"/>
      <c r="HZ14" s="1821"/>
      <c r="IA14" s="1821"/>
      <c r="IB14" s="1821"/>
      <c r="IC14" s="1821"/>
      <c r="ID14" s="1821"/>
      <c r="IE14" s="1821"/>
      <c r="IF14" s="1821"/>
      <c r="IG14" s="1821"/>
      <c r="IH14" s="1821"/>
      <c r="II14" s="1821"/>
      <c r="IJ14" s="1821"/>
      <c r="IK14" s="1821"/>
      <c r="IL14" s="1821"/>
      <c r="IM14" s="1821"/>
      <c r="IN14" s="1821"/>
      <c r="IO14" s="1821"/>
      <c r="IP14" s="1821"/>
      <c r="IQ14" s="1821"/>
      <c r="IR14" s="1821"/>
      <c r="IS14" s="1821"/>
      <c r="IT14" s="1821"/>
      <c r="IU14" s="1821"/>
      <c r="IV14" s="1821"/>
      <c r="IW14" s="1821"/>
      <c r="IX14" s="1821"/>
      <c r="IY14" s="1821"/>
      <c r="IZ14" s="1821"/>
      <c r="JA14" s="1821"/>
      <c r="JB14" s="1821"/>
      <c r="JC14" s="1821"/>
      <c r="JD14" s="1821"/>
      <c r="JE14" s="1821"/>
      <c r="JF14" s="1821"/>
      <c r="JG14" s="1821"/>
      <c r="JH14" s="1821"/>
      <c r="JI14" s="1821"/>
      <c r="JJ14" s="1821"/>
      <c r="JK14" s="1821"/>
      <c r="JL14" s="1821"/>
      <c r="JM14" s="1821"/>
      <c r="JN14" s="1821"/>
      <c r="JO14" s="1821"/>
      <c r="JP14" s="1821"/>
      <c r="JQ14" s="1821"/>
      <c r="JR14" s="1821"/>
      <c r="JS14" s="1821"/>
      <c r="JT14" s="1821"/>
      <c r="JU14" s="1821"/>
      <c r="JV14" s="1821"/>
      <c r="JW14" s="1821"/>
      <c r="JX14" s="1821"/>
      <c r="JY14" s="1821"/>
      <c r="JZ14" s="1821"/>
      <c r="KA14" s="1821"/>
      <c r="KB14" s="1821"/>
      <c r="KC14" s="1821"/>
      <c r="KD14" s="1821"/>
      <c r="KE14" s="1821"/>
      <c r="KF14" s="1821"/>
      <c r="KG14" s="1821"/>
      <c r="KH14" s="1821"/>
      <c r="KI14" s="1821"/>
      <c r="KJ14" s="1822"/>
      <c r="KK14" s="495"/>
    </row>
    <row r="15" spans="2:297" ht="99.75" customHeight="1" thickTop="1" thickBot="1">
      <c r="B15" s="495"/>
      <c r="C15" s="1838" t="s">
        <v>720</v>
      </c>
      <c r="D15" s="1529"/>
      <c r="E15" s="1529"/>
      <c r="F15" s="1529"/>
      <c r="G15" s="1529"/>
      <c r="H15" s="1529"/>
      <c r="I15" s="1529"/>
      <c r="J15" s="1529"/>
      <c r="K15" s="1529"/>
      <c r="L15" s="1529"/>
      <c r="M15" s="1529"/>
      <c r="N15" s="1529"/>
      <c r="O15" s="1529"/>
      <c r="P15" s="1529"/>
      <c r="Q15" s="1529"/>
      <c r="R15" s="1529"/>
      <c r="S15" s="1529"/>
      <c r="T15" s="1529"/>
      <c r="U15" s="1529"/>
      <c r="V15" s="1529"/>
      <c r="W15" s="1529"/>
      <c r="X15" s="1529"/>
      <c r="Y15" s="1529"/>
      <c r="Z15" s="1529"/>
      <c r="AA15" s="1529"/>
      <c r="AB15" s="1529"/>
      <c r="AC15" s="1529"/>
      <c r="AD15" s="1529" t="s">
        <v>921</v>
      </c>
      <c r="AE15" s="1529"/>
      <c r="AF15" s="1529"/>
      <c r="AG15" s="1529"/>
      <c r="AH15" s="1529"/>
      <c r="AI15" s="1529"/>
      <c r="AJ15" s="1529"/>
      <c r="AK15" s="1529"/>
      <c r="AL15" s="1529"/>
      <c r="AM15" s="1823" t="str">
        <f>IF(ライセンス2!$D$8="ok",data2!$K$2,"SAMPLE")</f>
        <v>SAMPLE</v>
      </c>
      <c r="AN15" s="1823"/>
      <c r="AO15" s="1823"/>
      <c r="AP15" s="1823"/>
      <c r="AQ15" s="1823"/>
      <c r="AR15" s="1823"/>
      <c r="AS15" s="1823"/>
      <c r="AT15" s="1823"/>
      <c r="AU15" s="1823"/>
      <c r="AV15" s="1823"/>
      <c r="AW15" s="1823"/>
      <c r="AX15" s="1823"/>
      <c r="AY15" s="1823"/>
      <c r="AZ15" s="1823"/>
      <c r="BA15" s="1823"/>
      <c r="BB15" s="1823"/>
      <c r="BC15" s="1823"/>
      <c r="BD15" s="1823"/>
      <c r="BE15" s="1823"/>
      <c r="BF15" s="1823"/>
      <c r="BG15" s="1823"/>
      <c r="BH15" s="1823"/>
      <c r="BI15" s="1823"/>
      <c r="BJ15" s="1823"/>
      <c r="BK15" s="1823"/>
      <c r="BL15" s="1823"/>
      <c r="BM15" s="1823"/>
      <c r="BN15" s="1823"/>
      <c r="BO15" s="1823"/>
      <c r="BP15" s="1823"/>
      <c r="BQ15" s="1823"/>
      <c r="BR15" s="1823"/>
      <c r="BS15" s="1823"/>
      <c r="BT15" s="1823"/>
      <c r="BU15" s="1823"/>
      <c r="BV15" s="1823"/>
      <c r="BW15" s="1823"/>
      <c r="BX15" s="1823"/>
      <c r="BY15" s="1823"/>
      <c r="BZ15" s="1823"/>
      <c r="CA15" s="1823"/>
      <c r="CB15" s="1823"/>
      <c r="CC15" s="1823"/>
      <c r="CD15" s="1823"/>
      <c r="CE15" s="1823"/>
      <c r="CF15" s="1823"/>
      <c r="CG15" s="1823"/>
      <c r="CH15" s="1823"/>
      <c r="CI15" s="1823"/>
      <c r="CJ15" s="1823"/>
      <c r="CK15" s="1823"/>
      <c r="CL15" s="1823"/>
      <c r="CM15" s="1823"/>
      <c r="CN15" s="1823"/>
      <c r="CO15" s="1823"/>
      <c r="CP15" s="1823"/>
      <c r="CQ15" s="1823"/>
      <c r="CR15" s="1823"/>
      <c r="CS15" s="1823"/>
      <c r="CT15" s="1823"/>
      <c r="CU15" s="1823"/>
      <c r="CV15" s="1823"/>
      <c r="CW15" s="1823"/>
      <c r="CX15" s="1823"/>
      <c r="CY15" s="1823"/>
      <c r="CZ15" s="1823"/>
      <c r="DA15" s="1823"/>
      <c r="DB15" s="1823"/>
      <c r="DC15" s="1823"/>
      <c r="DD15" s="1823"/>
      <c r="DE15" s="1823"/>
      <c r="DF15" s="1823"/>
      <c r="DG15" s="1823"/>
      <c r="DH15" s="1823"/>
      <c r="DI15" s="1823"/>
      <c r="DJ15" s="1823"/>
      <c r="DK15" s="1823"/>
      <c r="DL15" s="1823"/>
      <c r="DM15" s="1823"/>
      <c r="DN15" s="1823"/>
      <c r="DO15" s="1823"/>
      <c r="DP15" s="1823"/>
      <c r="DQ15" s="1823"/>
      <c r="DR15" s="1823"/>
      <c r="DS15" s="1823"/>
      <c r="DT15" s="1823"/>
      <c r="DU15" s="1823"/>
      <c r="DV15" s="1823"/>
      <c r="DW15" s="1823"/>
      <c r="DX15" s="1823"/>
      <c r="DY15" s="1823"/>
      <c r="DZ15" s="1823"/>
      <c r="EA15" s="1823"/>
      <c r="EB15" s="1823"/>
      <c r="EC15" s="1823"/>
      <c r="ED15" s="1823"/>
      <c r="EE15" s="1823"/>
      <c r="EF15" s="1823"/>
      <c r="EG15" s="1823"/>
      <c r="EH15" s="1823"/>
      <c r="EI15" s="1823"/>
      <c r="EJ15" s="1823"/>
      <c r="EK15" s="1823"/>
      <c r="EL15" s="1823"/>
      <c r="EM15" s="1823"/>
      <c r="EN15" s="1823"/>
      <c r="EO15" s="1823"/>
      <c r="EP15" s="1823"/>
      <c r="EQ15" s="1823"/>
      <c r="ER15" s="1823"/>
      <c r="ES15" s="1823"/>
      <c r="ET15" s="1823"/>
      <c r="EU15" s="1823"/>
      <c r="EV15" s="1823"/>
      <c r="EW15" s="1823"/>
      <c r="EX15" s="1823"/>
      <c r="EY15" s="1823"/>
      <c r="EZ15" s="1823"/>
      <c r="FA15" s="1823"/>
      <c r="FB15" s="1823"/>
      <c r="FC15" s="1823"/>
      <c r="FD15" s="1823"/>
      <c r="FE15" s="1823"/>
      <c r="FF15" s="1823"/>
      <c r="FG15" s="1823"/>
      <c r="FH15" s="1823"/>
      <c r="FI15" s="1823"/>
      <c r="FJ15" s="1823"/>
      <c r="FK15" s="1823"/>
      <c r="FL15" s="1823"/>
      <c r="FM15" s="1823"/>
      <c r="FN15" s="1823"/>
      <c r="FO15" s="1823"/>
      <c r="FP15" s="1823"/>
      <c r="FQ15" s="1823"/>
      <c r="FR15" s="1823"/>
      <c r="FS15" s="1823"/>
      <c r="FT15" s="1823"/>
      <c r="FU15" s="1823"/>
      <c r="FV15" s="1823"/>
      <c r="FW15" s="1823"/>
      <c r="FX15" s="1823"/>
      <c r="FY15" s="1823"/>
      <c r="FZ15" s="1823"/>
      <c r="GA15" s="1823"/>
      <c r="GB15" s="1823"/>
      <c r="GC15" s="1823"/>
      <c r="GD15" s="1823"/>
      <c r="GE15" s="1823"/>
      <c r="GF15" s="1823"/>
      <c r="GG15" s="1823"/>
      <c r="GH15" s="1823"/>
      <c r="GI15" s="1823"/>
      <c r="GJ15" s="1823"/>
      <c r="GK15" s="1823"/>
      <c r="GL15" s="1823"/>
      <c r="GM15" s="1823"/>
      <c r="GN15" s="1823"/>
      <c r="GO15" s="1823"/>
      <c r="GP15" s="1823"/>
      <c r="GQ15" s="1823"/>
      <c r="GR15" s="1823"/>
      <c r="GS15" s="1823"/>
      <c r="GT15" s="1823"/>
      <c r="GU15" s="1823"/>
      <c r="GV15" s="1823"/>
      <c r="GW15" s="1823"/>
      <c r="GX15" s="1823"/>
      <c r="GY15" s="1823"/>
      <c r="GZ15" s="1823"/>
      <c r="HA15" s="1823"/>
      <c r="HB15" s="1823"/>
      <c r="HC15" s="1823"/>
      <c r="HD15" s="1823"/>
      <c r="HE15" s="1823"/>
      <c r="HF15" s="1823"/>
      <c r="HG15" s="1823"/>
      <c r="HH15" s="1823"/>
      <c r="HI15" s="1823"/>
      <c r="HJ15" s="1823"/>
      <c r="HK15" s="1823"/>
      <c r="HL15" s="1823"/>
      <c r="HM15" s="1823"/>
      <c r="HN15" s="1823"/>
      <c r="HO15" s="1823"/>
      <c r="HP15" s="1823"/>
      <c r="HQ15" s="1823"/>
      <c r="HR15" s="1823"/>
      <c r="HS15" s="1823"/>
      <c r="HT15" s="1823"/>
      <c r="HU15" s="1823"/>
      <c r="HV15" s="1823"/>
      <c r="HW15" s="1823"/>
      <c r="HX15" s="1823"/>
      <c r="HY15" s="1823"/>
      <c r="HZ15" s="1823"/>
      <c r="IA15" s="1823"/>
      <c r="IB15" s="1823"/>
      <c r="IC15" s="1823"/>
      <c r="ID15" s="1823"/>
      <c r="IE15" s="1823"/>
      <c r="IF15" s="1823"/>
      <c r="IG15" s="1823"/>
      <c r="IH15" s="1823"/>
      <c r="II15" s="1823"/>
      <c r="IJ15" s="1823"/>
      <c r="IK15" s="1823"/>
      <c r="IL15" s="1823"/>
      <c r="IM15" s="1823"/>
      <c r="IN15" s="1823"/>
      <c r="IO15" s="1823"/>
      <c r="IP15" s="1823"/>
      <c r="IQ15" s="1823"/>
      <c r="IR15" s="1823"/>
      <c r="IS15" s="1823"/>
      <c r="IT15" s="1823"/>
      <c r="IU15" s="1823"/>
      <c r="IV15" s="1823"/>
      <c r="IW15" s="1823"/>
      <c r="IX15" s="1823"/>
      <c r="IY15" s="1823"/>
      <c r="IZ15" s="1823"/>
      <c r="JA15" s="1823"/>
      <c r="JB15" s="1823"/>
      <c r="JC15" s="1823"/>
      <c r="JD15" s="1823"/>
      <c r="JE15" s="1823"/>
      <c r="JF15" s="1823"/>
      <c r="JG15" s="1823"/>
      <c r="JH15" s="1823"/>
      <c r="JI15" s="1823"/>
      <c r="JJ15" s="1823"/>
      <c r="JK15" s="1823"/>
      <c r="JL15" s="1823"/>
      <c r="JM15" s="1823"/>
      <c r="JN15" s="1823"/>
      <c r="JO15" s="1823"/>
      <c r="JP15" s="1823"/>
      <c r="JQ15" s="1823"/>
      <c r="JR15" s="1823"/>
      <c r="JS15" s="1823"/>
      <c r="JT15" s="1823"/>
      <c r="JU15" s="1823"/>
      <c r="JV15" s="1823"/>
      <c r="JW15" s="1823"/>
      <c r="JX15" s="1823"/>
      <c r="JY15" s="1823"/>
      <c r="JZ15" s="1823"/>
      <c r="KA15" s="1823"/>
      <c r="KB15" s="1823"/>
      <c r="KC15" s="1823"/>
      <c r="KD15" s="1823"/>
      <c r="KE15" s="1823"/>
      <c r="KF15" s="1823"/>
      <c r="KG15" s="1823"/>
      <c r="KH15" s="1823"/>
      <c r="KI15" s="1823"/>
      <c r="KJ15" s="1824"/>
      <c r="KK15" s="495"/>
    </row>
    <row r="16" spans="2:297" ht="97.5" customHeight="1" thickTop="1" thickBot="1">
      <c r="B16" s="495"/>
      <c r="C16" s="1838" t="s">
        <v>722</v>
      </c>
      <c r="D16" s="1529"/>
      <c r="E16" s="1529"/>
      <c r="F16" s="1529"/>
      <c r="G16" s="1529"/>
      <c r="H16" s="1529"/>
      <c r="I16" s="1529"/>
      <c r="J16" s="1529"/>
      <c r="K16" s="1529"/>
      <c r="L16" s="1529"/>
      <c r="M16" s="1529"/>
      <c r="N16" s="1529"/>
      <c r="O16" s="1529"/>
      <c r="P16" s="1529"/>
      <c r="Q16" s="1529"/>
      <c r="R16" s="1529"/>
      <c r="S16" s="1529"/>
      <c r="T16" s="1529"/>
      <c r="U16" s="1529"/>
      <c r="V16" s="1529"/>
      <c r="W16" s="1529"/>
      <c r="X16" s="1529"/>
      <c r="Y16" s="1529"/>
      <c r="Z16" s="1529"/>
      <c r="AA16" s="1529"/>
      <c r="AB16" s="1529"/>
      <c r="AC16" s="1529"/>
      <c r="AD16" s="1529" t="s">
        <v>721</v>
      </c>
      <c r="AE16" s="1529"/>
      <c r="AF16" s="1529"/>
      <c r="AG16" s="1529"/>
      <c r="AH16" s="1529"/>
      <c r="AI16" s="1529"/>
      <c r="AJ16" s="1529"/>
      <c r="AK16" s="1529"/>
      <c r="AL16" s="1529"/>
      <c r="AQ16" s="1826" t="str">
        <f>data2!$C$2&amp;" "&amp;data2!$D$2</f>
        <v xml:space="preserve"> </v>
      </c>
      <c r="AR16" s="1826"/>
      <c r="AS16" s="1826"/>
      <c r="AT16" s="1826"/>
      <c r="AU16" s="1826"/>
      <c r="AV16" s="1826"/>
      <c r="AW16" s="1826"/>
      <c r="AX16" s="1826"/>
      <c r="AY16" s="1826"/>
      <c r="AZ16" s="1826"/>
      <c r="BA16" s="1826"/>
      <c r="BB16" s="1826"/>
      <c r="BC16" s="1826"/>
      <c r="BD16" s="1826"/>
      <c r="BE16" s="1826"/>
      <c r="BF16" s="1826"/>
      <c r="BG16" s="1826"/>
      <c r="BH16" s="1826"/>
      <c r="BI16" s="1826"/>
      <c r="BJ16" s="1826"/>
      <c r="BK16" s="1826"/>
      <c r="BL16" s="1826"/>
      <c r="BM16" s="1826"/>
      <c r="BN16" s="1826"/>
      <c r="BO16" s="1826"/>
      <c r="BP16" s="1826"/>
      <c r="BQ16" s="1826"/>
      <c r="BR16" s="1826"/>
      <c r="BS16" s="1826"/>
      <c r="BT16" s="1826"/>
      <c r="BU16" s="1826"/>
      <c r="BV16" s="1826"/>
      <c r="BW16" s="1826"/>
      <c r="BX16" s="1826"/>
      <c r="BY16" s="1826"/>
      <c r="BZ16" s="1826"/>
      <c r="CA16" s="1826"/>
      <c r="CB16" s="1826"/>
      <c r="CC16" s="1826"/>
      <c r="CD16" s="1826"/>
      <c r="CE16" s="1826"/>
      <c r="CF16" s="1826"/>
      <c r="CG16" s="1826"/>
      <c r="CH16" s="1826"/>
      <c r="CI16" s="1826"/>
      <c r="CJ16" s="1826"/>
      <c r="CK16" s="1826"/>
      <c r="CL16" s="1826"/>
      <c r="CM16" s="1826"/>
      <c r="CN16" s="1826"/>
      <c r="CO16" s="1826"/>
      <c r="CP16" s="1826"/>
      <c r="CQ16" s="1826"/>
      <c r="CR16" s="1826"/>
      <c r="CS16" s="1826"/>
      <c r="CT16" s="1826"/>
      <c r="CU16" s="1826"/>
      <c r="CV16" s="1826"/>
      <c r="CW16" s="1826"/>
      <c r="CX16" s="1826"/>
      <c r="CY16" s="1826"/>
      <c r="CZ16" s="1826"/>
      <c r="DA16" s="1826"/>
      <c r="DB16" s="1826"/>
      <c r="DC16" s="1826"/>
      <c r="DD16" s="1826"/>
      <c r="DE16" s="1826"/>
      <c r="DF16" s="1826"/>
      <c r="DG16" s="1826"/>
      <c r="DH16" s="1826"/>
      <c r="DI16" s="1826"/>
      <c r="DJ16" s="1826"/>
      <c r="DK16" s="1826"/>
      <c r="DL16" s="1826"/>
      <c r="DM16" s="1826"/>
      <c r="DN16" s="1826"/>
      <c r="DO16" s="1826"/>
      <c r="DP16" s="1826"/>
      <c r="DQ16" s="1826"/>
      <c r="DR16" s="1826"/>
      <c r="DS16" s="1826"/>
      <c r="DT16" s="1826"/>
      <c r="DU16" s="1826"/>
      <c r="DV16" s="1826"/>
      <c r="DW16" s="1826"/>
      <c r="DX16" s="1826"/>
      <c r="DY16" s="1826"/>
      <c r="DZ16" s="1826"/>
      <c r="EA16" s="1826"/>
      <c r="EB16" s="1826"/>
      <c r="EC16" s="1826"/>
      <c r="ED16" s="1826"/>
      <c r="EE16" s="1826"/>
      <c r="EF16" s="1826"/>
      <c r="EG16" s="1826"/>
      <c r="EH16" s="1826"/>
      <c r="EI16" s="1826"/>
      <c r="EJ16" s="1826"/>
      <c r="EK16" s="1826"/>
      <c r="EL16" s="1826"/>
      <c r="EM16" s="1826"/>
      <c r="EN16" s="1826"/>
      <c r="EO16" s="1826"/>
      <c r="EP16" s="1826"/>
      <c r="EQ16" s="1826"/>
      <c r="ER16" s="1826"/>
      <c r="ES16" s="1826"/>
      <c r="ET16" s="1826"/>
      <c r="EU16" s="1826"/>
      <c r="EV16" s="1826"/>
      <c r="EW16" s="1826"/>
      <c r="EX16" s="1826"/>
      <c r="FC16" s="1529" t="s">
        <v>726</v>
      </c>
      <c r="FD16" s="1529"/>
      <c r="FE16" s="1529"/>
      <c r="FF16" s="1529"/>
      <c r="FG16" s="1529"/>
      <c r="FH16" s="1529"/>
      <c r="FI16" s="1529"/>
      <c r="FJ16" s="1529"/>
      <c r="FK16" s="1529"/>
      <c r="FL16" s="1529"/>
      <c r="FM16" s="1529"/>
      <c r="FN16" s="1529"/>
      <c r="FO16" s="1529"/>
      <c r="FP16" s="1529"/>
      <c r="FQ16" s="1529"/>
      <c r="FR16" s="1529"/>
      <c r="FS16" s="1529"/>
      <c r="FT16" s="1529"/>
      <c r="FU16" s="1529"/>
      <c r="FV16" s="1529"/>
      <c r="FW16" s="1529"/>
      <c r="FX16" s="1529"/>
      <c r="FY16" s="1529"/>
      <c r="FZ16" s="1529"/>
      <c r="GA16" s="1529"/>
      <c r="GB16" s="1529"/>
      <c r="GC16" s="1529"/>
      <c r="GD16" s="1529"/>
      <c r="GE16" s="1529"/>
      <c r="GF16" s="1529"/>
      <c r="GG16" s="1529" t="s">
        <v>727</v>
      </c>
      <c r="GH16" s="1529"/>
      <c r="GI16" s="1529"/>
      <c r="GJ16" s="1529"/>
      <c r="GK16" s="1529"/>
      <c r="GL16" s="1529"/>
      <c r="GM16" s="1529"/>
      <c r="GN16" s="1529"/>
      <c r="GO16" s="1529"/>
      <c r="GP16" s="1839">
        <f>data2!$H$2</f>
        <v>0</v>
      </c>
      <c r="GQ16" s="1839"/>
      <c r="GR16" s="1839"/>
      <c r="GS16" s="1839"/>
      <c r="GT16" s="1839"/>
      <c r="GU16" s="1839"/>
      <c r="GV16" s="1839"/>
      <c r="GW16" s="1839"/>
      <c r="GX16" s="1839"/>
      <c r="GY16" s="1839"/>
      <c r="GZ16" s="1839"/>
      <c r="HA16" s="1839"/>
      <c r="HB16" s="1839"/>
      <c r="HC16" s="1839"/>
      <c r="HD16" s="1839"/>
      <c r="HE16" s="1839"/>
      <c r="HF16" s="1839"/>
      <c r="HG16" s="1839"/>
      <c r="HH16" s="1839"/>
      <c r="HI16" s="1839"/>
      <c r="HJ16" s="1839"/>
      <c r="HK16" s="1839"/>
      <c r="HL16" s="1839"/>
      <c r="HM16" s="1839"/>
      <c r="HN16" s="1839"/>
      <c r="HO16" s="1839"/>
      <c r="HP16" s="1839"/>
      <c r="HQ16" s="1839"/>
      <c r="HR16" s="1839"/>
      <c r="HS16" s="1839"/>
      <c r="HT16" s="1839"/>
      <c r="HU16" s="1839"/>
      <c r="HV16" s="1839"/>
      <c r="HW16" s="1839"/>
      <c r="HX16" s="1839"/>
      <c r="HY16" s="1839"/>
      <c r="HZ16" s="1839"/>
      <c r="IA16" s="1839"/>
      <c r="IB16" s="1839"/>
      <c r="IC16" s="1839"/>
      <c r="ID16" s="1839"/>
      <c r="IE16" s="1839"/>
      <c r="IF16" s="1839"/>
      <c r="IG16" s="1839"/>
      <c r="IH16" s="1839"/>
      <c r="II16" s="1839"/>
      <c r="IJ16" s="1839"/>
      <c r="IK16" s="1839"/>
      <c r="IL16" s="1839"/>
      <c r="IM16" s="1839"/>
      <c r="IN16" s="1839"/>
      <c r="IO16" s="1839"/>
      <c r="IP16" s="1839"/>
      <c r="IQ16" s="1839"/>
      <c r="IR16" s="1839"/>
      <c r="IS16" s="1839"/>
      <c r="IT16" s="1839"/>
      <c r="IU16" s="1839"/>
      <c r="IV16" s="1839"/>
      <c r="IW16" s="1839"/>
      <c r="IX16" s="1839"/>
      <c r="IY16" s="1839"/>
      <c r="IZ16" s="1839"/>
      <c r="JA16" s="1839"/>
      <c r="JB16" s="1839"/>
      <c r="JC16" s="1839"/>
      <c r="JD16" s="1839"/>
      <c r="JE16" s="1839"/>
      <c r="JF16" s="1839"/>
      <c r="JG16" s="1839"/>
      <c r="JH16" s="1839"/>
      <c r="JI16" s="1839"/>
      <c r="JJ16" s="1839"/>
      <c r="JK16" s="1839"/>
      <c r="JL16" s="1839"/>
      <c r="JM16" s="1839"/>
      <c r="JN16" s="1839"/>
      <c r="JO16" s="1839"/>
      <c r="JP16" s="1839"/>
      <c r="JQ16" s="1839"/>
      <c r="JR16" s="1839"/>
      <c r="JS16" s="1839"/>
      <c r="JT16" s="1839"/>
      <c r="JU16" s="1839"/>
      <c r="JV16" s="1839"/>
      <c r="JW16" s="1839"/>
      <c r="JX16" s="1839"/>
      <c r="JY16" s="1839"/>
      <c r="JZ16" s="1839"/>
      <c r="KA16" s="1839"/>
      <c r="KB16" s="1839"/>
      <c r="KC16" s="1839"/>
      <c r="KD16" s="1839"/>
      <c r="KE16" s="1839"/>
      <c r="KF16" s="1839"/>
      <c r="KG16" s="1839"/>
      <c r="KH16" s="1839"/>
      <c r="KI16" s="1839"/>
      <c r="KJ16" s="1840"/>
      <c r="KK16" s="495"/>
    </row>
    <row r="17" spans="2:297" ht="95.25" customHeight="1" thickTop="1" thickBot="1">
      <c r="B17" s="495"/>
      <c r="C17" s="1892" t="s">
        <v>723</v>
      </c>
      <c r="D17" s="1855"/>
      <c r="E17" s="1855"/>
      <c r="F17" s="1855"/>
      <c r="G17" s="1855"/>
      <c r="H17" s="1855"/>
      <c r="I17" s="1855"/>
      <c r="J17" s="1855"/>
      <c r="K17" s="1855"/>
      <c r="L17" s="1855"/>
      <c r="M17" s="1855"/>
      <c r="N17" s="1855"/>
      <c r="O17" s="1855"/>
      <c r="P17" s="1855"/>
      <c r="Q17" s="1855"/>
      <c r="R17" s="1855"/>
      <c r="S17" s="1855"/>
      <c r="T17" s="1855"/>
      <c r="U17" s="1855"/>
      <c r="V17" s="1855"/>
      <c r="W17" s="1855"/>
      <c r="X17" s="1855"/>
      <c r="Y17" s="1855"/>
      <c r="Z17" s="1855"/>
      <c r="AA17" s="1855"/>
      <c r="AB17" s="1855"/>
      <c r="AC17" s="1855"/>
      <c r="AD17" s="1855" t="s">
        <v>725</v>
      </c>
      <c r="AE17" s="1855"/>
      <c r="AF17" s="1855"/>
      <c r="AG17" s="1855"/>
      <c r="AH17" s="1855"/>
      <c r="AI17" s="1855"/>
      <c r="AJ17" s="1855"/>
      <c r="AK17" s="1855"/>
      <c r="AL17" s="1855"/>
      <c r="AM17" s="511"/>
      <c r="AN17" s="512"/>
      <c r="AO17" s="512"/>
      <c r="AP17" s="512"/>
      <c r="AQ17" s="1826" t="str">
        <f>data2!$E$2&amp;" "&amp;data2!$F$2</f>
        <v xml:space="preserve"> </v>
      </c>
      <c r="AR17" s="1826"/>
      <c r="AS17" s="1826"/>
      <c r="AT17" s="1826"/>
      <c r="AU17" s="1826"/>
      <c r="AV17" s="1826"/>
      <c r="AW17" s="1826"/>
      <c r="AX17" s="1826"/>
      <c r="AY17" s="1826"/>
      <c r="AZ17" s="1826"/>
      <c r="BA17" s="1826"/>
      <c r="BB17" s="1826"/>
      <c r="BC17" s="1826"/>
      <c r="BD17" s="1826"/>
      <c r="BE17" s="1826"/>
      <c r="BF17" s="1826"/>
      <c r="BG17" s="1826"/>
      <c r="BH17" s="1826"/>
      <c r="BI17" s="1826"/>
      <c r="BJ17" s="1826"/>
      <c r="BK17" s="1826"/>
      <c r="BL17" s="1826"/>
      <c r="BM17" s="1826"/>
      <c r="BN17" s="1826"/>
      <c r="BO17" s="1826"/>
      <c r="BP17" s="1826"/>
      <c r="BQ17" s="1826"/>
      <c r="BR17" s="1826"/>
      <c r="BS17" s="1826"/>
      <c r="BT17" s="1826"/>
      <c r="BU17" s="1826"/>
      <c r="BV17" s="1826"/>
      <c r="BW17" s="1826"/>
      <c r="BX17" s="1826"/>
      <c r="BY17" s="1826"/>
      <c r="BZ17" s="1826"/>
      <c r="CA17" s="1826"/>
      <c r="CB17" s="1826"/>
      <c r="CC17" s="1826"/>
      <c r="CD17" s="1826"/>
      <c r="CE17" s="1826"/>
      <c r="CF17" s="1826"/>
      <c r="CG17" s="1826"/>
      <c r="CH17" s="1826"/>
      <c r="CI17" s="1826"/>
      <c r="CJ17" s="1826"/>
      <c r="CK17" s="1826"/>
      <c r="CL17" s="1826"/>
      <c r="CM17" s="1826"/>
      <c r="CN17" s="1826"/>
      <c r="CO17" s="1826"/>
      <c r="CP17" s="1826"/>
      <c r="CQ17" s="1826"/>
      <c r="CR17" s="1826"/>
      <c r="CS17" s="1826"/>
      <c r="CT17" s="1826"/>
      <c r="CU17" s="1826"/>
      <c r="CV17" s="1826"/>
      <c r="CW17" s="1826"/>
      <c r="CX17" s="1826"/>
      <c r="CY17" s="1826"/>
      <c r="CZ17" s="1826"/>
      <c r="DA17" s="1826"/>
      <c r="DB17" s="1826"/>
      <c r="DC17" s="1826"/>
      <c r="DD17" s="1826"/>
      <c r="DE17" s="1826"/>
      <c r="DF17" s="1826"/>
      <c r="DG17" s="1826"/>
      <c r="DH17" s="1826"/>
      <c r="DI17" s="1826"/>
      <c r="DJ17" s="1826"/>
      <c r="DK17" s="1826"/>
      <c r="DL17" s="1826"/>
      <c r="DM17" s="1826"/>
      <c r="DN17" s="1826"/>
      <c r="DO17" s="1826"/>
      <c r="DP17" s="1826"/>
      <c r="DQ17" s="1826"/>
      <c r="DR17" s="1826"/>
      <c r="DS17" s="1826"/>
      <c r="DT17" s="1826"/>
      <c r="DU17" s="1826"/>
      <c r="DV17" s="1826"/>
      <c r="DW17" s="1826"/>
      <c r="DX17" s="1826"/>
      <c r="DY17" s="1826"/>
      <c r="DZ17" s="1826"/>
      <c r="EA17" s="1826"/>
      <c r="EB17" s="1826"/>
      <c r="EC17" s="1826"/>
      <c r="ED17" s="1826"/>
      <c r="EE17" s="1826"/>
      <c r="EF17" s="1826"/>
      <c r="EG17" s="1826"/>
      <c r="EH17" s="1826"/>
      <c r="EI17" s="1826"/>
      <c r="EJ17" s="1826"/>
      <c r="EK17" s="1826"/>
      <c r="EL17" s="1826"/>
      <c r="EM17" s="1826"/>
      <c r="EN17" s="1826"/>
      <c r="EO17" s="1826"/>
      <c r="EP17" s="1826"/>
      <c r="EQ17" s="1826"/>
      <c r="ER17" s="1826"/>
      <c r="ES17" s="1826"/>
      <c r="ET17" s="1826"/>
      <c r="EU17" s="1826"/>
      <c r="EV17" s="1826"/>
      <c r="EW17" s="1826"/>
      <c r="EX17" s="1826"/>
      <c r="EY17" s="512"/>
      <c r="EZ17" s="512"/>
      <c r="FA17" s="512"/>
      <c r="FB17" s="513"/>
      <c r="FC17" s="1835" t="s">
        <v>729</v>
      </c>
      <c r="FD17" s="1835"/>
      <c r="FE17" s="1835"/>
      <c r="FF17" s="1835"/>
      <c r="FG17" s="1835"/>
      <c r="FH17" s="1835"/>
      <c r="FI17" s="1835"/>
      <c r="FJ17" s="1835"/>
      <c r="FK17" s="1835"/>
      <c r="FL17" s="1835"/>
      <c r="FM17" s="1835"/>
      <c r="FN17" s="1835"/>
      <c r="FO17" s="1835"/>
      <c r="FP17" s="1835"/>
      <c r="FQ17" s="1835"/>
      <c r="FR17" s="1835"/>
      <c r="FS17" s="1835"/>
      <c r="FT17" s="1835"/>
      <c r="FU17" s="1835"/>
      <c r="FV17" s="1835"/>
      <c r="FW17" s="1835"/>
      <c r="FX17" s="1835"/>
      <c r="FY17" s="1835"/>
      <c r="FZ17" s="1835"/>
      <c r="GA17" s="1835"/>
      <c r="GB17" s="1835"/>
      <c r="GC17" s="1835"/>
      <c r="GD17" s="1835"/>
      <c r="GE17" s="1835"/>
      <c r="GF17" s="1835"/>
      <c r="GG17" s="1835" t="s">
        <v>728</v>
      </c>
      <c r="GH17" s="1835"/>
      <c r="GI17" s="1835"/>
      <c r="GJ17" s="1835"/>
      <c r="GK17" s="1835"/>
      <c r="GL17" s="1835"/>
      <c r="GM17" s="1835"/>
      <c r="GN17" s="1835"/>
      <c r="GO17" s="1835"/>
      <c r="GP17" s="1857">
        <f>data2!$G$2</f>
        <v>0</v>
      </c>
      <c r="GQ17" s="1857"/>
      <c r="GR17" s="1857"/>
      <c r="GS17" s="1857"/>
      <c r="GT17" s="1857"/>
      <c r="GU17" s="1857"/>
      <c r="GV17" s="1857"/>
      <c r="GW17" s="1857"/>
      <c r="GX17" s="1857"/>
      <c r="GY17" s="1857"/>
      <c r="GZ17" s="1857"/>
      <c r="HA17" s="1857"/>
      <c r="HB17" s="1857"/>
      <c r="HC17" s="1857"/>
      <c r="HD17" s="1857"/>
      <c r="HE17" s="1857"/>
      <c r="HF17" s="1857"/>
      <c r="HG17" s="1857"/>
      <c r="HH17" s="1857"/>
      <c r="HI17" s="1857"/>
      <c r="HJ17" s="1857"/>
      <c r="HK17" s="1857"/>
      <c r="HL17" s="1857"/>
      <c r="HM17" s="1857"/>
      <c r="HN17" s="1857"/>
      <c r="HO17" s="1857"/>
      <c r="HP17" s="1857"/>
      <c r="HQ17" s="1857"/>
      <c r="HR17" s="1857"/>
      <c r="HS17" s="1857"/>
      <c r="HT17" s="1857"/>
      <c r="HU17" s="1857"/>
      <c r="HV17" s="1857"/>
      <c r="HW17" s="1857"/>
      <c r="HX17" s="1857"/>
      <c r="HY17" s="1857"/>
      <c r="HZ17" s="1857"/>
      <c r="IA17" s="1857"/>
      <c r="IB17" s="1857"/>
      <c r="IC17" s="1857"/>
      <c r="ID17" s="1857"/>
      <c r="IE17" s="1857"/>
      <c r="IF17" s="1857"/>
      <c r="IG17" s="1857"/>
      <c r="IH17" s="1857"/>
      <c r="II17" s="1857"/>
      <c r="IJ17" s="1857"/>
      <c r="IK17" s="1857"/>
      <c r="IL17" s="1857"/>
      <c r="IM17" s="1857"/>
      <c r="IN17" s="1857"/>
      <c r="IO17" s="1857"/>
      <c r="IP17" s="1857"/>
      <c r="IQ17" s="1857"/>
      <c r="IR17" s="1857"/>
      <c r="IS17" s="1857"/>
      <c r="IT17" s="1857"/>
      <c r="IU17" s="1857"/>
      <c r="IV17" s="1857"/>
      <c r="IW17" s="1857"/>
      <c r="IX17" s="1857"/>
      <c r="IY17" s="1857"/>
      <c r="IZ17" s="1857"/>
      <c r="JA17" s="1857"/>
      <c r="JB17" s="1857"/>
      <c r="JC17" s="1857"/>
      <c r="JD17" s="1857"/>
      <c r="JE17" s="1857"/>
      <c r="JF17" s="1857"/>
      <c r="JG17" s="1857"/>
      <c r="JH17" s="1857"/>
      <c r="JI17" s="1857"/>
      <c r="JJ17" s="1857"/>
      <c r="JK17" s="1857"/>
      <c r="JL17" s="1857"/>
      <c r="JM17" s="1857"/>
      <c r="JN17" s="1857"/>
      <c r="JO17" s="1857"/>
      <c r="JP17" s="1857"/>
      <c r="JQ17" s="1857"/>
      <c r="JR17" s="1857"/>
      <c r="JS17" s="1857"/>
      <c r="JT17" s="1857"/>
      <c r="JU17" s="1857"/>
      <c r="JV17" s="1857"/>
      <c r="JW17" s="1857"/>
      <c r="JX17" s="1857"/>
      <c r="JY17" s="1857"/>
      <c r="JZ17" s="1857"/>
      <c r="KA17" s="1857"/>
      <c r="KB17" s="1857"/>
      <c r="KC17" s="1857"/>
      <c r="KD17" s="1857"/>
      <c r="KE17" s="1857"/>
      <c r="KF17" s="1857"/>
      <c r="KG17" s="1857"/>
      <c r="KH17" s="1857"/>
      <c r="KI17" s="1857"/>
      <c r="KJ17" s="1858"/>
      <c r="KK17" s="495"/>
    </row>
    <row r="18" spans="2:297" ht="83.45" customHeight="1" thickTop="1">
      <c r="B18" s="495"/>
      <c r="C18" s="1893" t="s">
        <v>724</v>
      </c>
      <c r="D18" s="1856"/>
      <c r="E18" s="1856"/>
      <c r="F18" s="1856"/>
      <c r="G18" s="1856"/>
      <c r="H18" s="1856"/>
      <c r="I18" s="1856"/>
      <c r="J18" s="1856"/>
      <c r="K18" s="1856"/>
      <c r="L18" s="1856"/>
      <c r="M18" s="1856"/>
      <c r="N18" s="1856"/>
      <c r="O18" s="1856"/>
      <c r="P18" s="1856"/>
      <c r="Q18" s="1856"/>
      <c r="R18" s="1856"/>
      <c r="S18" s="1856"/>
      <c r="T18" s="1856"/>
      <c r="U18" s="1856"/>
      <c r="V18" s="1856"/>
      <c r="W18" s="1856"/>
      <c r="X18" s="1856"/>
      <c r="Y18" s="1856"/>
      <c r="Z18" s="1856"/>
      <c r="AA18" s="1856"/>
      <c r="AB18" s="1856"/>
      <c r="AC18" s="1856"/>
      <c r="AD18" s="1856" t="s">
        <v>922</v>
      </c>
      <c r="AE18" s="1856"/>
      <c r="AF18" s="1856"/>
      <c r="AG18" s="1856"/>
      <c r="AH18" s="1856"/>
      <c r="AI18" s="1856"/>
      <c r="AJ18" s="1856"/>
      <c r="AK18" s="1856"/>
      <c r="AL18" s="1856"/>
      <c r="AM18" s="508"/>
      <c r="AN18" s="508"/>
      <c r="AO18" s="1775" t="str">
        <f>DBCS(data2!$L$2)</f>
        <v/>
      </c>
      <c r="AP18" s="1775"/>
      <c r="AQ18" s="1775"/>
      <c r="AR18" s="1775"/>
      <c r="AS18" s="1775"/>
      <c r="AT18" s="1775"/>
      <c r="AU18" s="1775"/>
      <c r="AV18" s="1775"/>
      <c r="AW18" s="1775"/>
      <c r="AX18" s="1775"/>
      <c r="AY18" s="1775"/>
      <c r="AZ18" s="1775"/>
      <c r="BA18" s="1775"/>
      <c r="BB18" s="1775"/>
      <c r="BC18" s="1775"/>
      <c r="BD18" s="1775"/>
      <c r="BE18" s="1775"/>
      <c r="BF18" s="1775"/>
      <c r="BG18" s="1775"/>
      <c r="BH18" s="1775"/>
      <c r="BI18" s="1775"/>
      <c r="BJ18" s="1775"/>
      <c r="BK18" s="1775"/>
      <c r="BL18" s="1775"/>
      <c r="BM18" s="1775"/>
      <c r="BN18" s="1775"/>
      <c r="BO18" s="1775"/>
      <c r="BP18" s="1775" t="str">
        <f>DBCS(data2!$M$2)</f>
        <v/>
      </c>
      <c r="BQ18" s="1775"/>
      <c r="BR18" s="1775"/>
      <c r="BS18" s="1775"/>
      <c r="BT18" s="1775"/>
      <c r="BU18" s="1775"/>
      <c r="BV18" s="1775"/>
      <c r="BW18" s="1775"/>
      <c r="BX18" s="1775"/>
      <c r="BY18" s="1775"/>
      <c r="BZ18" s="1775"/>
      <c r="CA18" s="1775"/>
      <c r="CB18" s="1775"/>
      <c r="CC18" s="1775"/>
      <c r="CD18" s="1775"/>
      <c r="CE18" s="1775"/>
      <c r="CF18" s="1775"/>
      <c r="CG18" s="1775"/>
      <c r="CH18" s="1775"/>
      <c r="CI18" s="1775"/>
      <c r="CJ18" s="1775"/>
      <c r="CK18" s="1775"/>
      <c r="CL18" s="1775"/>
      <c r="CM18" s="1775"/>
      <c r="CN18" s="1775"/>
      <c r="CO18" s="1775"/>
      <c r="CP18" s="1775"/>
      <c r="CQ18" s="1775" t="str">
        <f>DBCS(data2!$N$2)</f>
        <v/>
      </c>
      <c r="CR18" s="1775"/>
      <c r="CS18" s="1775"/>
      <c r="CT18" s="1775"/>
      <c r="CU18" s="1775"/>
      <c r="CV18" s="1775"/>
      <c r="CW18" s="1775"/>
      <c r="CX18" s="1775"/>
      <c r="CY18" s="1775"/>
      <c r="CZ18" s="1775"/>
      <c r="DA18" s="1775"/>
      <c r="DB18" s="1775"/>
      <c r="DC18" s="1775"/>
      <c r="DD18" s="1775"/>
      <c r="DE18" s="1775"/>
      <c r="DF18" s="1775"/>
      <c r="DG18" s="1775"/>
      <c r="DH18" s="1775"/>
      <c r="DI18" s="1775"/>
      <c r="DJ18" s="1775"/>
      <c r="DK18" s="1775"/>
      <c r="DL18" s="1775"/>
      <c r="DM18" s="1775"/>
      <c r="DN18" s="1775"/>
      <c r="DO18" s="1775"/>
      <c r="DP18" s="1775"/>
      <c r="DQ18" s="1775"/>
      <c r="DR18" s="509"/>
      <c r="DS18" s="509"/>
      <c r="DT18" s="509"/>
      <c r="DU18" s="509"/>
      <c r="DV18" s="509"/>
      <c r="DW18" s="509"/>
      <c r="DX18" s="509"/>
      <c r="DY18" s="509"/>
      <c r="DZ18" s="509"/>
      <c r="EA18" s="509"/>
      <c r="EB18" s="509"/>
      <c r="EC18" s="509"/>
      <c r="ED18" s="509"/>
      <c r="EE18" s="509"/>
      <c r="EF18" s="509"/>
      <c r="EG18" s="509"/>
      <c r="EH18" s="509"/>
      <c r="EI18" s="509"/>
      <c r="EJ18" s="508"/>
      <c r="EK18" s="508"/>
      <c r="EL18" s="508"/>
      <c r="EM18" s="508"/>
      <c r="EN18" s="508"/>
      <c r="EO18" s="508"/>
      <c r="EP18" s="508"/>
      <c r="EQ18" s="508"/>
      <c r="ER18" s="508"/>
      <c r="ES18" s="508"/>
      <c r="ET18" s="508"/>
      <c r="EU18" s="508"/>
      <c r="EV18" s="508"/>
      <c r="EW18" s="508"/>
      <c r="EX18" s="508"/>
      <c r="EY18" s="508"/>
      <c r="EZ18" s="508"/>
      <c r="FA18" s="508"/>
      <c r="FB18" s="510"/>
      <c r="FC18" s="1877"/>
      <c r="FD18" s="1878"/>
      <c r="FE18" s="1878"/>
      <c r="FF18" s="1878"/>
      <c r="FG18" s="1878"/>
      <c r="FH18" s="1878"/>
      <c r="FI18" s="1878"/>
      <c r="FJ18" s="1878"/>
      <c r="FK18" s="1878"/>
      <c r="FL18" s="1878"/>
      <c r="FM18" s="1878"/>
      <c r="FN18" s="1878"/>
      <c r="FO18" s="1878"/>
      <c r="FP18" s="1878"/>
      <c r="FQ18" s="1878"/>
      <c r="FR18" s="1878"/>
      <c r="FS18" s="1878"/>
      <c r="FT18" s="1878"/>
      <c r="FU18" s="1878"/>
      <c r="FV18" s="1878"/>
      <c r="FW18" s="1878"/>
      <c r="FX18" s="1878"/>
      <c r="FY18" s="1878"/>
      <c r="FZ18" s="1878"/>
      <c r="GA18" s="1878"/>
      <c r="GB18" s="1878"/>
      <c r="GC18" s="1878"/>
      <c r="GD18" s="1878"/>
      <c r="GE18" s="1878"/>
      <c r="GF18" s="1878"/>
      <c r="GG18" s="1878"/>
      <c r="GH18" s="1878"/>
      <c r="GI18" s="1878"/>
      <c r="GJ18" s="1878"/>
      <c r="GK18" s="1878"/>
      <c r="GL18" s="1878"/>
      <c r="GM18" s="1878"/>
      <c r="GN18" s="1878"/>
      <c r="GO18" s="1878"/>
      <c r="GP18" s="1878"/>
      <c r="GQ18" s="1878"/>
      <c r="GR18" s="1878"/>
      <c r="GS18" s="1878"/>
      <c r="GT18" s="1878"/>
      <c r="GU18" s="1878"/>
      <c r="GV18" s="1878"/>
      <c r="GW18" s="1878"/>
      <c r="GX18" s="1878"/>
      <c r="GY18" s="1878"/>
      <c r="GZ18" s="1878"/>
      <c r="HA18" s="1878"/>
      <c r="HB18" s="1878"/>
      <c r="HC18" s="1878"/>
      <c r="HD18" s="1878"/>
      <c r="HE18" s="1878"/>
      <c r="HF18" s="1878"/>
      <c r="HG18" s="1878"/>
      <c r="HH18" s="1878"/>
      <c r="HI18" s="1878"/>
      <c r="HJ18" s="1878"/>
      <c r="HK18" s="1878"/>
      <c r="HL18" s="1878"/>
      <c r="HM18" s="1878"/>
      <c r="HN18" s="1878"/>
      <c r="HO18" s="1878"/>
      <c r="HP18" s="1878"/>
      <c r="HQ18" s="1878"/>
      <c r="HR18" s="1878"/>
      <c r="HS18" s="1878"/>
      <c r="HT18" s="1878"/>
      <c r="HU18" s="1878"/>
      <c r="HV18" s="1878"/>
      <c r="HW18" s="1878"/>
      <c r="HX18" s="1878"/>
      <c r="HY18" s="1878"/>
      <c r="HZ18" s="1878"/>
      <c r="IA18" s="1878"/>
      <c r="IB18" s="1878"/>
      <c r="IC18" s="1878"/>
      <c r="ID18" s="1878"/>
      <c r="IE18" s="1878"/>
      <c r="IF18" s="1878"/>
      <c r="IG18" s="1878"/>
      <c r="IH18" s="1878"/>
      <c r="II18" s="1878"/>
      <c r="IJ18" s="1878"/>
      <c r="IK18" s="1878"/>
      <c r="IL18" s="1878"/>
      <c r="IM18" s="1878"/>
      <c r="IN18" s="1878"/>
      <c r="IO18" s="1878"/>
      <c r="IP18" s="1878"/>
      <c r="IQ18" s="1878"/>
      <c r="IR18" s="1878"/>
      <c r="IS18" s="1878"/>
      <c r="IT18" s="1878"/>
      <c r="IU18" s="1878"/>
      <c r="IV18" s="1878"/>
      <c r="IW18" s="1878"/>
      <c r="IX18" s="1878"/>
      <c r="IY18" s="1878"/>
      <c r="IZ18" s="1878"/>
      <c r="JA18" s="1878"/>
      <c r="JB18" s="1878"/>
      <c r="JC18" s="1878"/>
      <c r="JD18" s="1878"/>
      <c r="JE18" s="1878"/>
      <c r="JF18" s="1878"/>
      <c r="JG18" s="1878"/>
      <c r="JH18" s="1878"/>
      <c r="JI18" s="1878"/>
      <c r="JJ18" s="1878"/>
      <c r="JK18" s="1878"/>
      <c r="JL18" s="1878"/>
      <c r="JM18" s="1878"/>
      <c r="JN18" s="1878"/>
      <c r="JO18" s="1878"/>
      <c r="JP18" s="1878"/>
      <c r="JQ18" s="1878"/>
      <c r="JR18" s="1878"/>
      <c r="JS18" s="1878"/>
      <c r="JT18" s="1878"/>
      <c r="JU18" s="1878"/>
      <c r="JV18" s="1878"/>
      <c r="JW18" s="1878"/>
      <c r="JX18" s="1878"/>
      <c r="JY18" s="1878"/>
      <c r="JZ18" s="1878"/>
      <c r="KA18" s="1878"/>
      <c r="KB18" s="1878"/>
      <c r="KC18" s="1878"/>
      <c r="KD18" s="1878"/>
      <c r="KE18" s="1878"/>
      <c r="KF18" s="1878"/>
      <c r="KG18" s="1878"/>
      <c r="KH18" s="1878"/>
      <c r="KI18" s="1878"/>
      <c r="KJ18" s="1879"/>
      <c r="KK18" s="495"/>
    </row>
    <row r="19" spans="2:297" ht="9.75" customHeight="1">
      <c r="B19" s="495"/>
      <c r="C19" s="502"/>
      <c r="D19" s="502"/>
      <c r="E19" s="502"/>
      <c r="F19" s="502"/>
      <c r="G19" s="502"/>
      <c r="H19" s="502"/>
      <c r="I19" s="502"/>
      <c r="J19" s="502"/>
      <c r="K19" s="502"/>
      <c r="L19" s="502"/>
      <c r="M19" s="502"/>
      <c r="N19" s="502"/>
      <c r="O19" s="502"/>
      <c r="P19" s="502"/>
      <c r="Q19" s="502"/>
      <c r="R19" s="502"/>
      <c r="S19" s="502"/>
      <c r="T19" s="502"/>
      <c r="U19" s="502"/>
      <c r="V19" s="502"/>
      <c r="W19" s="502"/>
      <c r="X19" s="502"/>
      <c r="Y19" s="502"/>
      <c r="Z19" s="502"/>
      <c r="AA19" s="502"/>
      <c r="AB19" s="502"/>
      <c r="AC19" s="502"/>
      <c r="AD19" s="502"/>
      <c r="AE19" s="502"/>
      <c r="AF19" s="502"/>
      <c r="AG19" s="502"/>
      <c r="AH19" s="502"/>
      <c r="AI19" s="502"/>
      <c r="AJ19" s="502"/>
      <c r="AK19" s="502"/>
      <c r="AL19" s="502"/>
      <c r="AM19" s="503"/>
      <c r="AN19" s="503"/>
      <c r="AO19" s="502"/>
      <c r="AP19" s="502"/>
      <c r="AQ19" s="502"/>
      <c r="AR19" s="502"/>
      <c r="AS19" s="502"/>
      <c r="AT19" s="502"/>
      <c r="AU19" s="502"/>
      <c r="AV19" s="502"/>
      <c r="AW19" s="502"/>
      <c r="AX19" s="502"/>
      <c r="AY19" s="502"/>
      <c r="AZ19" s="502"/>
      <c r="BA19" s="502"/>
      <c r="BB19" s="502"/>
      <c r="BC19" s="502"/>
      <c r="BD19" s="502"/>
      <c r="BE19" s="502"/>
      <c r="BF19" s="502"/>
      <c r="BG19" s="502"/>
      <c r="BH19" s="502"/>
      <c r="BI19" s="502"/>
      <c r="BJ19" s="502"/>
      <c r="BK19" s="502"/>
      <c r="BL19" s="502"/>
      <c r="BM19" s="502"/>
      <c r="BN19" s="502"/>
      <c r="BO19" s="502"/>
      <c r="BP19" s="502"/>
      <c r="BQ19" s="502"/>
      <c r="BR19" s="502"/>
      <c r="BS19" s="502"/>
      <c r="BT19" s="502"/>
      <c r="BU19" s="502"/>
      <c r="BV19" s="502"/>
      <c r="BW19" s="502"/>
      <c r="BX19" s="502"/>
      <c r="BY19" s="502"/>
      <c r="BZ19" s="502"/>
      <c r="CA19" s="502"/>
      <c r="CB19" s="502"/>
      <c r="CC19" s="502"/>
      <c r="CD19" s="502"/>
      <c r="CE19" s="502"/>
      <c r="CF19" s="502"/>
      <c r="CG19" s="502"/>
      <c r="CH19" s="502"/>
      <c r="CI19" s="502"/>
      <c r="CJ19" s="502"/>
      <c r="CK19" s="502"/>
      <c r="CL19" s="502"/>
      <c r="CM19" s="502"/>
      <c r="CN19" s="502"/>
      <c r="CO19" s="502"/>
      <c r="CP19" s="502"/>
      <c r="CQ19" s="502"/>
      <c r="CR19" s="502"/>
      <c r="CS19" s="502"/>
      <c r="CT19" s="502"/>
      <c r="CU19" s="502"/>
      <c r="CV19" s="502"/>
      <c r="CW19" s="502"/>
      <c r="CX19" s="502"/>
      <c r="CY19" s="502"/>
      <c r="CZ19" s="502"/>
      <c r="DA19" s="502"/>
      <c r="DB19" s="502"/>
      <c r="DC19" s="502"/>
      <c r="DD19" s="502"/>
      <c r="DE19" s="502"/>
      <c r="DF19" s="502"/>
      <c r="DG19" s="502"/>
      <c r="DH19" s="502"/>
      <c r="DI19" s="502"/>
      <c r="DJ19" s="502"/>
      <c r="DK19" s="502"/>
      <c r="DL19" s="502"/>
      <c r="DM19" s="502"/>
      <c r="DN19" s="502"/>
      <c r="DO19" s="502"/>
      <c r="DP19" s="502"/>
      <c r="DQ19" s="502"/>
      <c r="DR19" s="502"/>
      <c r="DS19" s="502"/>
      <c r="DT19" s="502"/>
      <c r="DU19" s="502"/>
      <c r="DV19" s="502"/>
      <c r="DW19" s="502"/>
      <c r="DX19" s="502"/>
      <c r="DY19" s="502"/>
      <c r="DZ19" s="502"/>
      <c r="EA19" s="502"/>
      <c r="EB19" s="502"/>
      <c r="EC19" s="502"/>
      <c r="ED19" s="502"/>
      <c r="EE19" s="502"/>
      <c r="EF19" s="502"/>
      <c r="EG19" s="502"/>
      <c r="EH19" s="502"/>
      <c r="EI19" s="502"/>
      <c r="EJ19" s="503"/>
      <c r="EK19" s="503"/>
      <c r="EL19" s="503"/>
      <c r="EM19" s="503"/>
      <c r="EN19" s="503"/>
      <c r="EO19" s="503"/>
      <c r="EP19" s="503"/>
      <c r="EQ19" s="503"/>
      <c r="ER19" s="503"/>
      <c r="ES19" s="503"/>
      <c r="ET19" s="503"/>
      <c r="EU19" s="503"/>
      <c r="EV19" s="503"/>
      <c r="EW19" s="503"/>
      <c r="EX19" s="503"/>
      <c r="EY19" s="503"/>
      <c r="EZ19" s="503"/>
      <c r="FA19" s="503"/>
      <c r="FB19" s="503"/>
      <c r="FC19" s="502"/>
      <c r="FD19" s="502"/>
      <c r="FE19" s="502"/>
      <c r="FF19" s="502"/>
      <c r="FG19" s="502"/>
      <c r="FH19" s="502"/>
      <c r="FI19" s="502"/>
      <c r="FJ19" s="502"/>
      <c r="FK19" s="502"/>
      <c r="FL19" s="502"/>
      <c r="FM19" s="502"/>
      <c r="FN19" s="502"/>
      <c r="FO19" s="502"/>
      <c r="FP19" s="502"/>
      <c r="FQ19" s="502"/>
      <c r="FR19" s="502"/>
      <c r="FS19" s="502"/>
      <c r="FT19" s="502"/>
      <c r="FU19" s="502"/>
      <c r="FV19" s="502"/>
      <c r="FW19" s="502"/>
      <c r="FX19" s="502"/>
      <c r="FY19" s="502"/>
      <c r="FZ19" s="502"/>
      <c r="GA19" s="502"/>
      <c r="GB19" s="502"/>
      <c r="GC19" s="502"/>
      <c r="GD19" s="502"/>
      <c r="GE19" s="502"/>
      <c r="GF19" s="502"/>
      <c r="GG19" s="502"/>
      <c r="GH19" s="502"/>
      <c r="GI19" s="502"/>
      <c r="GJ19" s="502"/>
      <c r="GK19" s="502"/>
      <c r="GL19" s="502"/>
      <c r="GM19" s="502"/>
      <c r="GN19" s="502"/>
      <c r="GO19" s="502"/>
      <c r="GP19" s="502"/>
      <c r="GQ19" s="502"/>
      <c r="GR19" s="502"/>
      <c r="GS19" s="502"/>
      <c r="GT19" s="502"/>
      <c r="GU19" s="502"/>
      <c r="GV19" s="502"/>
      <c r="GW19" s="502"/>
      <c r="GX19" s="502"/>
      <c r="GY19" s="502"/>
      <c r="GZ19" s="502"/>
      <c r="HA19" s="502"/>
      <c r="HB19" s="502"/>
      <c r="HC19" s="502"/>
      <c r="HD19" s="502"/>
      <c r="HE19" s="502"/>
      <c r="HF19" s="502"/>
      <c r="HG19" s="502"/>
      <c r="HH19" s="502"/>
      <c r="HI19" s="502"/>
      <c r="HJ19" s="502"/>
      <c r="HK19" s="502"/>
      <c r="HL19" s="502"/>
      <c r="HM19" s="502"/>
      <c r="HN19" s="502"/>
      <c r="HO19" s="502"/>
      <c r="HP19" s="502"/>
      <c r="HQ19" s="502"/>
      <c r="HR19" s="502"/>
      <c r="HS19" s="502"/>
      <c r="HT19" s="502"/>
      <c r="HU19" s="502"/>
      <c r="HV19" s="502"/>
      <c r="HW19" s="502"/>
      <c r="HX19" s="502"/>
      <c r="HY19" s="502"/>
      <c r="HZ19" s="502"/>
      <c r="IA19" s="502"/>
      <c r="IB19" s="502"/>
      <c r="IC19" s="502"/>
      <c r="ID19" s="502"/>
      <c r="IE19" s="502"/>
      <c r="IF19" s="502"/>
      <c r="IG19" s="502"/>
      <c r="IH19" s="502"/>
      <c r="II19" s="502"/>
      <c r="IJ19" s="502"/>
      <c r="IK19" s="502"/>
      <c r="IL19" s="502"/>
      <c r="IM19" s="502"/>
      <c r="IN19" s="502"/>
      <c r="IO19" s="502"/>
      <c r="IP19" s="502"/>
      <c r="IQ19" s="502"/>
      <c r="IR19" s="502"/>
      <c r="IS19" s="502"/>
      <c r="IT19" s="502"/>
      <c r="IU19" s="502"/>
      <c r="IV19" s="502"/>
      <c r="IW19" s="502"/>
      <c r="IX19" s="502"/>
      <c r="IY19" s="502"/>
      <c r="IZ19" s="502"/>
      <c r="JA19" s="502"/>
      <c r="JB19" s="502"/>
      <c r="JC19" s="502"/>
      <c r="JD19" s="502"/>
      <c r="JE19" s="502"/>
      <c r="JF19" s="502"/>
      <c r="JG19" s="502"/>
      <c r="JH19" s="502"/>
      <c r="JI19" s="502"/>
      <c r="JJ19" s="502"/>
      <c r="JK19" s="502"/>
      <c r="JL19" s="502"/>
      <c r="JM19" s="502"/>
      <c r="JN19" s="502"/>
      <c r="JO19" s="502"/>
      <c r="JP19" s="502"/>
      <c r="JQ19" s="502"/>
      <c r="JR19" s="502"/>
      <c r="JS19" s="502"/>
      <c r="JT19" s="502"/>
      <c r="JU19" s="502"/>
      <c r="JV19" s="502"/>
      <c r="JW19" s="502"/>
      <c r="JX19" s="502"/>
      <c r="JY19" s="502"/>
      <c r="JZ19" s="502"/>
      <c r="KA19" s="502"/>
      <c r="KB19" s="502"/>
      <c r="KC19" s="502"/>
      <c r="KD19" s="502"/>
      <c r="KE19" s="502"/>
      <c r="KF19" s="502"/>
      <c r="KG19" s="502"/>
      <c r="KH19" s="502"/>
      <c r="KI19" s="502"/>
      <c r="KJ19" s="502"/>
      <c r="KK19" s="495"/>
    </row>
    <row r="20" spans="2:297" ht="80.25" customHeight="1" thickBot="1">
      <c r="B20" s="495"/>
      <c r="C20" s="1843" t="s">
        <v>730</v>
      </c>
      <c r="D20" s="1844"/>
      <c r="E20" s="1844"/>
      <c r="F20" s="1844"/>
      <c r="G20" s="1844"/>
      <c r="H20" s="1844"/>
      <c r="I20" s="1844"/>
      <c r="J20" s="1844"/>
      <c r="K20" s="1844"/>
      <c r="L20" s="1844"/>
      <c r="M20" s="1844"/>
      <c r="N20" s="1844"/>
      <c r="O20" s="1844"/>
      <c r="P20" s="1844"/>
      <c r="Q20" s="1844"/>
      <c r="R20" s="1844"/>
      <c r="S20" s="1844"/>
      <c r="T20" s="1844"/>
      <c r="U20" s="1844"/>
      <c r="V20" s="1844"/>
      <c r="W20" s="1844"/>
      <c r="X20" s="1844"/>
      <c r="Y20" s="1844"/>
      <c r="Z20" s="1844"/>
      <c r="AA20" s="1844"/>
      <c r="AB20" s="1844"/>
      <c r="AC20" s="1844"/>
      <c r="AD20" s="1844"/>
      <c r="AE20" s="1844"/>
      <c r="AF20" s="1844"/>
      <c r="AG20" s="1844"/>
      <c r="AH20" s="1844"/>
      <c r="AI20" s="1844"/>
      <c r="AJ20" s="1844"/>
      <c r="AK20" s="1844"/>
      <c r="AL20" s="1844"/>
      <c r="AM20" s="1844"/>
      <c r="AN20" s="1844"/>
      <c r="AO20" s="1844"/>
      <c r="AP20" s="1844"/>
      <c r="AQ20" s="1844"/>
      <c r="AR20" s="1845"/>
      <c r="AS20" s="1846" t="s">
        <v>731</v>
      </c>
      <c r="AT20" s="1844"/>
      <c r="AU20" s="1844"/>
      <c r="AV20" s="1844"/>
      <c r="AW20" s="1844"/>
      <c r="AX20" s="1844"/>
      <c r="AY20" s="1844"/>
      <c r="AZ20" s="1844"/>
      <c r="BA20" s="1844"/>
      <c r="BB20" s="1844"/>
      <c r="BC20" s="1844"/>
      <c r="BD20" s="1844"/>
      <c r="BE20" s="1844"/>
      <c r="BF20" s="1844"/>
      <c r="BG20" s="1844"/>
      <c r="BH20" s="1844"/>
      <c r="BI20" s="1844"/>
      <c r="BJ20" s="1844"/>
      <c r="BK20" s="1844"/>
      <c r="BL20" s="1844"/>
      <c r="BM20" s="1844"/>
      <c r="BN20" s="1844"/>
      <c r="BO20" s="1844"/>
      <c r="BP20" s="1844"/>
      <c r="BQ20" s="1844"/>
      <c r="BR20" s="1844"/>
      <c r="BS20" s="1844"/>
      <c r="BT20" s="1844"/>
      <c r="BU20" s="1844"/>
      <c r="BV20" s="1844"/>
      <c r="BW20" s="1844"/>
      <c r="BX20" s="1844"/>
      <c r="BY20" s="1844"/>
      <c r="BZ20" s="1844"/>
      <c r="CA20" s="1844"/>
      <c r="CB20" s="1844"/>
      <c r="CC20" s="1844"/>
      <c r="CD20" s="1844"/>
      <c r="CE20" s="1844"/>
      <c r="CF20" s="1844"/>
      <c r="CG20" s="1844"/>
      <c r="CH20" s="1844"/>
      <c r="CI20" s="1844"/>
      <c r="CJ20" s="1844"/>
      <c r="CK20" s="1844"/>
      <c r="CL20" s="1844"/>
      <c r="CM20" s="1844"/>
      <c r="CN20" s="1844"/>
      <c r="CO20" s="1844"/>
      <c r="CP20" s="1844"/>
      <c r="CQ20" s="1844"/>
      <c r="CR20" s="1844"/>
      <c r="CS20" s="1844"/>
      <c r="CT20" s="1844"/>
      <c r="CU20" s="1844"/>
      <c r="CV20" s="1844"/>
      <c r="CW20" s="1844"/>
      <c r="CX20" s="1844"/>
      <c r="CY20" s="1844"/>
      <c r="CZ20" s="1844"/>
      <c r="DA20" s="1844"/>
      <c r="DB20" s="1844"/>
      <c r="DC20" s="1844"/>
      <c r="DD20" s="1847"/>
      <c r="DE20" s="1829" t="s">
        <v>732</v>
      </c>
      <c r="DF20" s="1830"/>
      <c r="DG20" s="1830"/>
      <c r="DH20" s="1830"/>
      <c r="DI20" s="1831"/>
      <c r="DJ20" s="1894" t="s">
        <v>743</v>
      </c>
      <c r="DK20" s="1895"/>
      <c r="DL20" s="1895"/>
      <c r="DM20" s="1895"/>
      <c r="DN20" s="1895"/>
      <c r="DO20" s="1895"/>
      <c r="DP20" s="1895"/>
      <c r="DQ20" s="1895"/>
      <c r="DR20" s="1895"/>
      <c r="DS20" s="1895"/>
      <c r="DT20" s="1895"/>
      <c r="DU20" s="1895"/>
      <c r="DV20" s="1895"/>
      <c r="DW20" s="1895"/>
      <c r="DX20" s="1895"/>
      <c r="DY20" s="1895"/>
      <c r="DZ20" s="1895"/>
      <c r="EA20" s="1895"/>
      <c r="EB20" s="1895"/>
      <c r="EC20" s="1895"/>
      <c r="ED20" s="1895"/>
      <c r="EE20" s="1895"/>
      <c r="EF20" s="1895"/>
      <c r="EG20" s="1895"/>
      <c r="EH20" s="1895"/>
      <c r="EI20" s="1895"/>
      <c r="EJ20" s="1895"/>
      <c r="EK20" s="1895"/>
      <c r="EL20" s="1895"/>
      <c r="EM20" s="1895"/>
      <c r="EN20" s="1895"/>
      <c r="EO20" s="1895"/>
      <c r="EP20" s="1895"/>
      <c r="EQ20" s="1895"/>
      <c r="ER20" s="1895"/>
      <c r="ES20" s="1895"/>
      <c r="ET20" s="1895"/>
      <c r="EU20" s="1895"/>
      <c r="EV20" s="1895"/>
      <c r="EW20" s="1895"/>
      <c r="EX20" s="1895"/>
      <c r="EY20" s="1895"/>
      <c r="EZ20" s="1895"/>
      <c r="FA20" s="1895"/>
      <c r="FB20" s="1895"/>
      <c r="FC20" s="1895"/>
      <c r="FD20" s="1895"/>
      <c r="FE20" s="1895"/>
      <c r="FF20" s="1895"/>
      <c r="FG20" s="1895"/>
      <c r="FH20" s="1895"/>
      <c r="FI20" s="1895"/>
      <c r="FJ20" s="1895"/>
      <c r="FK20" s="1895"/>
      <c r="FL20" s="1895"/>
      <c r="FM20" s="1895"/>
      <c r="FN20" s="1895"/>
      <c r="FO20" s="1896"/>
      <c r="FP20" s="1829" t="s">
        <v>732</v>
      </c>
      <c r="FQ20" s="1830"/>
      <c r="FR20" s="1830"/>
      <c r="FS20" s="1830"/>
      <c r="FT20" s="1831"/>
      <c r="FU20" s="1846" t="s">
        <v>733</v>
      </c>
      <c r="FV20" s="1844"/>
      <c r="FW20" s="1844"/>
      <c r="FX20" s="1844"/>
      <c r="FY20" s="1844"/>
      <c r="FZ20" s="1844"/>
      <c r="GA20" s="1844"/>
      <c r="GB20" s="1844"/>
      <c r="GC20" s="1844"/>
      <c r="GD20" s="1844"/>
      <c r="GE20" s="1844"/>
      <c r="GF20" s="1844"/>
      <c r="GG20" s="1844"/>
      <c r="GH20" s="1844"/>
      <c r="GI20" s="1844"/>
      <c r="GJ20" s="1844"/>
      <c r="GK20" s="1844"/>
      <c r="GL20" s="1844"/>
      <c r="GM20" s="1844"/>
      <c r="GN20" s="1844"/>
      <c r="GO20" s="1844"/>
      <c r="GP20" s="1844"/>
      <c r="GQ20" s="1844"/>
      <c r="GR20" s="1844"/>
      <c r="GS20" s="1844"/>
      <c r="GT20" s="1844"/>
      <c r="GU20" s="1844"/>
      <c r="GV20" s="1844"/>
      <c r="GW20" s="1844"/>
      <c r="GX20" s="1844"/>
      <c r="GY20" s="1844"/>
      <c r="GZ20" s="1844"/>
      <c r="HA20" s="1844"/>
      <c r="HB20" s="1844"/>
      <c r="HC20" s="1844"/>
      <c r="HD20" s="1844"/>
      <c r="HE20" s="1844"/>
      <c r="HF20" s="1844"/>
      <c r="HG20" s="1844"/>
      <c r="HH20" s="1844"/>
      <c r="HI20" s="1844"/>
      <c r="HJ20" s="1844"/>
      <c r="HK20" s="1844"/>
      <c r="HL20" s="1844"/>
      <c r="HM20" s="1844"/>
      <c r="HN20" s="1844"/>
      <c r="HO20" s="1844"/>
      <c r="HP20" s="1844"/>
      <c r="HQ20" s="1844"/>
      <c r="HR20" s="1844"/>
      <c r="HS20" s="1844"/>
      <c r="HT20" s="1844"/>
      <c r="HU20" s="1844"/>
      <c r="HV20" s="1844"/>
      <c r="HW20" s="1844"/>
      <c r="HX20" s="1847"/>
      <c r="HY20" s="1829" t="s">
        <v>732</v>
      </c>
      <c r="HZ20" s="1830"/>
      <c r="IA20" s="1830"/>
      <c r="IB20" s="1831"/>
      <c r="IC20" s="1846" t="s">
        <v>734</v>
      </c>
      <c r="ID20" s="1844"/>
      <c r="IE20" s="1844"/>
      <c r="IF20" s="1844"/>
      <c r="IG20" s="1844"/>
      <c r="IH20" s="1844"/>
      <c r="II20" s="1844"/>
      <c r="IJ20" s="1844"/>
      <c r="IK20" s="1844"/>
      <c r="IL20" s="1844"/>
      <c r="IM20" s="1844"/>
      <c r="IN20" s="1844"/>
      <c r="IO20" s="1844"/>
      <c r="IP20" s="1844"/>
      <c r="IQ20" s="1844"/>
      <c r="IR20" s="1844"/>
      <c r="IS20" s="1844"/>
      <c r="IT20" s="1844"/>
      <c r="IU20" s="1844"/>
      <c r="IV20" s="1844"/>
      <c r="IW20" s="1844"/>
      <c r="IX20" s="1844"/>
      <c r="IY20" s="1844"/>
      <c r="IZ20" s="1844"/>
      <c r="JA20" s="1844"/>
      <c r="JB20" s="1844"/>
      <c r="JC20" s="1844"/>
      <c r="JD20" s="1844"/>
      <c r="JE20" s="1844"/>
      <c r="JF20" s="1844"/>
      <c r="JG20" s="1844"/>
      <c r="JH20" s="1844"/>
      <c r="JI20" s="1844"/>
      <c r="JJ20" s="1844"/>
      <c r="JK20" s="1844"/>
      <c r="JL20" s="1844"/>
      <c r="JM20" s="1844"/>
      <c r="JN20" s="1844"/>
      <c r="JO20" s="1844"/>
      <c r="JP20" s="1844"/>
      <c r="JQ20" s="1844"/>
      <c r="JR20" s="1844"/>
      <c r="JS20" s="1844"/>
      <c r="JT20" s="1844"/>
      <c r="JU20" s="1844"/>
      <c r="JV20" s="1844"/>
      <c r="JW20" s="1844"/>
      <c r="JX20" s="1844"/>
      <c r="JY20" s="1844"/>
      <c r="JZ20" s="1844"/>
      <c r="KA20" s="1844"/>
      <c r="KB20" s="1844"/>
      <c r="KC20" s="1844"/>
      <c r="KD20" s="1844"/>
      <c r="KE20" s="1847"/>
      <c r="KF20" s="1829" t="s">
        <v>732</v>
      </c>
      <c r="KG20" s="1830"/>
      <c r="KH20" s="1830"/>
      <c r="KI20" s="1830"/>
      <c r="KJ20" s="1848"/>
      <c r="KK20" s="495"/>
    </row>
    <row r="21" spans="2:297" ht="80.25" customHeight="1" thickTop="1" thickBot="1">
      <c r="B21" s="495"/>
      <c r="C21" s="1838" t="s">
        <v>741</v>
      </c>
      <c r="D21" s="1529"/>
      <c r="E21" s="1529"/>
      <c r="F21" s="1529"/>
      <c r="G21" s="1529"/>
      <c r="H21" s="1529"/>
      <c r="I21" s="1693" t="str">
        <f>data2!$R$2</f>
        <v>給料</v>
      </c>
      <c r="J21" s="1693"/>
      <c r="K21" s="1693"/>
      <c r="L21" s="1693"/>
      <c r="M21" s="1693"/>
      <c r="N21" s="1693"/>
      <c r="O21" s="1693"/>
      <c r="P21" s="1693"/>
      <c r="Q21" s="1693"/>
      <c r="R21" s="1693"/>
      <c r="S21" s="1693"/>
      <c r="T21" s="1693"/>
      <c r="U21" s="1693"/>
      <c r="V21" s="1693"/>
      <c r="W21" s="1693"/>
      <c r="X21" s="1693"/>
      <c r="Y21" s="1693"/>
      <c r="Z21" s="1693"/>
      <c r="AA21" s="1693"/>
      <c r="AB21" s="1693"/>
      <c r="AC21" s="1693"/>
      <c r="AD21" s="1693"/>
      <c r="AE21" s="1693"/>
      <c r="AF21" s="1693"/>
      <c r="AG21" s="1693"/>
      <c r="AH21" s="1693"/>
      <c r="AI21" s="1693"/>
      <c r="AJ21" s="1693"/>
      <c r="AK21" s="1693"/>
      <c r="AL21" s="1693"/>
      <c r="AM21" s="1693"/>
      <c r="AN21" s="1693"/>
      <c r="AO21" s="1693"/>
      <c r="AP21" s="1693"/>
      <c r="AQ21" s="1693"/>
      <c r="AR21" s="1693"/>
      <c r="AS21" s="1529" t="s">
        <v>739</v>
      </c>
      <c r="AT21" s="1529"/>
      <c r="AU21" s="1529"/>
      <c r="AV21" s="1529"/>
      <c r="AW21" s="1529"/>
      <c r="AX21" s="1529"/>
      <c r="AY21" s="1529" t="s">
        <v>742</v>
      </c>
      <c r="AZ21" s="1529"/>
      <c r="BA21" s="1529"/>
      <c r="BB21" s="1529"/>
      <c r="BC21" s="1529"/>
      <c r="BD21" s="1529"/>
      <c r="BE21" s="1889"/>
      <c r="BF21" s="1889"/>
      <c r="BG21" s="1889"/>
      <c r="BH21" s="1889"/>
      <c r="BI21" s="1889"/>
      <c r="BJ21" s="1889"/>
      <c r="BK21" s="1889"/>
      <c r="BL21" s="1889"/>
      <c r="BM21" s="1889"/>
      <c r="BN21" s="1889"/>
      <c r="BO21" s="1889"/>
      <c r="BP21" s="1889"/>
      <c r="BQ21" s="1889"/>
      <c r="BR21" s="1889"/>
      <c r="BS21" s="1889"/>
      <c r="BT21" s="1889"/>
      <c r="BU21" s="1889"/>
      <c r="BV21" s="1889"/>
      <c r="BW21" s="1889"/>
      <c r="BX21" s="1889"/>
      <c r="BY21" s="1889"/>
      <c r="BZ21" s="1889"/>
      <c r="CA21" s="1889"/>
      <c r="CB21" s="1889"/>
      <c r="CC21" s="1889"/>
      <c r="CD21" s="1889"/>
      <c r="CE21" s="1889"/>
      <c r="CF21" s="1889"/>
      <c r="CG21" s="1889"/>
      <c r="CH21" s="1889"/>
      <c r="CI21" s="1889"/>
      <c r="CJ21" s="1889"/>
      <c r="CK21" s="1889"/>
      <c r="CL21" s="1889"/>
      <c r="CM21" s="1889"/>
      <c r="CN21" s="1889"/>
      <c r="CO21" s="1889"/>
      <c r="CP21" s="1889"/>
      <c r="CQ21" s="1889"/>
      <c r="CR21" s="1889"/>
      <c r="CS21" s="1889"/>
      <c r="CT21" s="1889"/>
      <c r="CU21" s="1889"/>
      <c r="CV21" s="1889"/>
      <c r="CW21" s="1889"/>
      <c r="CX21" s="1889"/>
      <c r="CY21" s="1889"/>
      <c r="CZ21" s="1889"/>
      <c r="DA21" s="1889"/>
      <c r="DB21" s="1889"/>
      <c r="DC21" s="1889"/>
      <c r="DD21" s="1889"/>
      <c r="DE21" s="1889"/>
      <c r="DF21" s="1889"/>
      <c r="DG21" s="1889"/>
      <c r="DH21" s="1889"/>
      <c r="DI21" s="1889"/>
      <c r="DJ21" s="1529" t="s">
        <v>736</v>
      </c>
      <c r="DK21" s="1529"/>
      <c r="DL21" s="1529"/>
      <c r="DM21" s="1529"/>
      <c r="DN21" s="1529"/>
      <c r="DO21" s="1529"/>
      <c r="DP21" s="1851">
        <f>IF(data2!$B$2="要",data5!$AD$2,"")</f>
        <v>0</v>
      </c>
      <c r="DQ21" s="1851"/>
      <c r="DR21" s="1851"/>
      <c r="DS21" s="1851"/>
      <c r="DT21" s="1851"/>
      <c r="DU21" s="1851"/>
      <c r="DV21" s="1851"/>
      <c r="DW21" s="1851"/>
      <c r="DX21" s="1851"/>
      <c r="DY21" s="1851"/>
      <c r="DZ21" s="1851"/>
      <c r="EA21" s="1851"/>
      <c r="EB21" s="1851"/>
      <c r="EC21" s="1851"/>
      <c r="ED21" s="1851"/>
      <c r="EE21" s="1851"/>
      <c r="EF21" s="1851"/>
      <c r="EG21" s="1851"/>
      <c r="EH21" s="1851"/>
      <c r="EI21" s="1851"/>
      <c r="EJ21" s="1851"/>
      <c r="EK21" s="1851"/>
      <c r="EL21" s="1851"/>
      <c r="EM21" s="1851"/>
      <c r="EN21" s="1851"/>
      <c r="EO21" s="1851"/>
      <c r="EP21" s="1851"/>
      <c r="EQ21" s="1851"/>
      <c r="ER21" s="1851"/>
      <c r="ES21" s="1851"/>
      <c r="ET21" s="1851"/>
      <c r="EU21" s="1851"/>
      <c r="EV21" s="1851"/>
      <c r="EW21" s="1851"/>
      <c r="EX21" s="1851"/>
      <c r="EY21" s="1851"/>
      <c r="EZ21" s="1851"/>
      <c r="FA21" s="1851"/>
      <c r="FB21" s="1851"/>
      <c r="FC21" s="1851"/>
      <c r="FD21" s="1851"/>
      <c r="FE21" s="1851"/>
      <c r="FF21" s="1851"/>
      <c r="FG21" s="1851"/>
      <c r="FH21" s="1851"/>
      <c r="FI21" s="1851"/>
      <c r="FJ21" s="1851"/>
      <c r="FK21" s="1851"/>
      <c r="FL21" s="1851"/>
      <c r="FM21" s="1851"/>
      <c r="FN21" s="1851"/>
      <c r="FO21" s="1851"/>
      <c r="FP21" s="1851"/>
      <c r="FQ21" s="1851"/>
      <c r="FR21" s="1851"/>
      <c r="FS21" s="1851"/>
      <c r="FT21" s="1851"/>
      <c r="FU21" s="1529" t="s">
        <v>735</v>
      </c>
      <c r="FV21" s="1529"/>
      <c r="FW21" s="1529"/>
      <c r="FX21" s="1529"/>
      <c r="FY21" s="1529"/>
      <c r="FZ21" s="1529"/>
      <c r="GA21" s="1851">
        <f>IF(data2!$B$2="要",data5!$Q$2,"")</f>
        <v>1040000</v>
      </c>
      <c r="GB21" s="1851"/>
      <c r="GC21" s="1851"/>
      <c r="GD21" s="1851"/>
      <c r="GE21" s="1851"/>
      <c r="GF21" s="1851"/>
      <c r="GG21" s="1851"/>
      <c r="GH21" s="1851"/>
      <c r="GI21" s="1851"/>
      <c r="GJ21" s="1851"/>
      <c r="GK21" s="1851"/>
      <c r="GL21" s="1851"/>
      <c r="GM21" s="1851"/>
      <c r="GN21" s="1851"/>
      <c r="GO21" s="1851"/>
      <c r="GP21" s="1851"/>
      <c r="GQ21" s="1851"/>
      <c r="GR21" s="1851"/>
      <c r="GS21" s="1851"/>
      <c r="GT21" s="1851"/>
      <c r="GU21" s="1851"/>
      <c r="GV21" s="1851"/>
      <c r="GW21" s="1851"/>
      <c r="GX21" s="1851"/>
      <c r="GY21" s="1851"/>
      <c r="GZ21" s="1851"/>
      <c r="HA21" s="1851"/>
      <c r="HB21" s="1851"/>
      <c r="HC21" s="1851"/>
      <c r="HD21" s="1851"/>
      <c r="HE21" s="1851"/>
      <c r="HF21" s="1851"/>
      <c r="HG21" s="1851"/>
      <c r="HH21" s="1851"/>
      <c r="HI21" s="1851"/>
      <c r="HJ21" s="1851"/>
      <c r="HK21" s="1851"/>
      <c r="HL21" s="1851"/>
      <c r="HM21" s="1851"/>
      <c r="HN21" s="1851"/>
      <c r="HO21" s="1851"/>
      <c r="HP21" s="1851"/>
      <c r="HQ21" s="1851"/>
      <c r="HR21" s="1851"/>
      <c r="HS21" s="1851"/>
      <c r="HT21" s="1851"/>
      <c r="HU21" s="1851"/>
      <c r="HV21" s="1851"/>
      <c r="HW21" s="1851"/>
      <c r="HX21" s="1851"/>
      <c r="HY21" s="1851"/>
      <c r="HZ21" s="1851"/>
      <c r="IA21" s="1851"/>
      <c r="IB21" s="1851"/>
      <c r="IC21" s="1529" t="s">
        <v>739</v>
      </c>
      <c r="ID21" s="1529"/>
      <c r="IE21" s="1529"/>
      <c r="IF21" s="1529"/>
      <c r="IG21" s="1529"/>
      <c r="IH21" s="1529"/>
      <c r="II21" s="1529" t="s">
        <v>737</v>
      </c>
      <c r="IJ21" s="1529"/>
      <c r="IK21" s="1529"/>
      <c r="IL21" s="1529"/>
      <c r="IM21" s="1529"/>
      <c r="IN21" s="1529"/>
      <c r="IO21" s="1889"/>
      <c r="IP21" s="1889"/>
      <c r="IQ21" s="1889"/>
      <c r="IR21" s="1889"/>
      <c r="IS21" s="1889"/>
      <c r="IT21" s="1889"/>
      <c r="IU21" s="1889"/>
      <c r="IV21" s="1889"/>
      <c r="IW21" s="1889"/>
      <c r="IX21" s="1889"/>
      <c r="IY21" s="1889"/>
      <c r="IZ21" s="1889"/>
      <c r="JA21" s="1889"/>
      <c r="JB21" s="1889"/>
      <c r="JC21" s="1889"/>
      <c r="JD21" s="1889"/>
      <c r="JE21" s="1889"/>
      <c r="JF21" s="1889"/>
      <c r="JG21" s="1889"/>
      <c r="JH21" s="1889"/>
      <c r="JI21" s="1889"/>
      <c r="JJ21" s="1889"/>
      <c r="JK21" s="1889"/>
      <c r="JL21" s="1889"/>
      <c r="JM21" s="1889"/>
      <c r="JN21" s="1889"/>
      <c r="JO21" s="1889"/>
      <c r="JP21" s="1889"/>
      <c r="JQ21" s="1889"/>
      <c r="JR21" s="1889"/>
      <c r="JS21" s="1889"/>
      <c r="JT21" s="1889"/>
      <c r="JU21" s="1889"/>
      <c r="JV21" s="1889"/>
      <c r="JW21" s="1889"/>
      <c r="JX21" s="1889"/>
      <c r="JY21" s="1889"/>
      <c r="JZ21" s="1889"/>
      <c r="KA21" s="1889"/>
      <c r="KB21" s="1889"/>
      <c r="KC21" s="1889"/>
      <c r="KD21" s="1889"/>
      <c r="KE21" s="1889"/>
      <c r="KF21" s="1889"/>
      <c r="KG21" s="1889"/>
      <c r="KH21" s="1889"/>
      <c r="KI21" s="1889"/>
      <c r="KJ21" s="1890"/>
      <c r="KK21" s="495"/>
    </row>
    <row r="22" spans="2:297" ht="81.95" customHeight="1" thickTop="1" thickBot="1">
      <c r="B22" s="495"/>
      <c r="C22" s="1838"/>
      <c r="D22" s="1529"/>
      <c r="E22" s="1529"/>
      <c r="F22" s="1529"/>
      <c r="G22" s="1529"/>
      <c r="H22" s="1529"/>
      <c r="I22" s="1693"/>
      <c r="J22" s="1693"/>
      <c r="K22" s="1693"/>
      <c r="L22" s="1693"/>
      <c r="M22" s="1693"/>
      <c r="N22" s="1693"/>
      <c r="O22" s="1693"/>
      <c r="P22" s="1693"/>
      <c r="Q22" s="1693"/>
      <c r="R22" s="1693"/>
      <c r="S22" s="1693"/>
      <c r="T22" s="1693"/>
      <c r="U22" s="1693"/>
      <c r="V22" s="1693"/>
      <c r="W22" s="1693"/>
      <c r="X22" s="1693"/>
      <c r="Y22" s="1693"/>
      <c r="Z22" s="1693"/>
      <c r="AA22" s="1693"/>
      <c r="AB22" s="1693"/>
      <c r="AC22" s="1693"/>
      <c r="AD22" s="1693"/>
      <c r="AE22" s="1693"/>
      <c r="AF22" s="1693"/>
      <c r="AG22" s="1693"/>
      <c r="AH22" s="1693"/>
      <c r="AI22" s="1693"/>
      <c r="AJ22" s="1693"/>
      <c r="AK22" s="1693"/>
      <c r="AL22" s="1693"/>
      <c r="AM22" s="1693"/>
      <c r="AN22" s="1693"/>
      <c r="AO22" s="1693"/>
      <c r="AP22" s="1693"/>
      <c r="AQ22" s="1693"/>
      <c r="AR22" s="1693"/>
      <c r="AS22" s="1529" t="s">
        <v>740</v>
      </c>
      <c r="AT22" s="1529"/>
      <c r="AU22" s="1529"/>
      <c r="AV22" s="1529"/>
      <c r="AW22" s="1529"/>
      <c r="AX22" s="1529"/>
      <c r="AY22" s="1851">
        <f>data5!$D$2</f>
        <v>0</v>
      </c>
      <c r="AZ22" s="1851"/>
      <c r="BA22" s="1851"/>
      <c r="BB22" s="1851"/>
      <c r="BC22" s="1851"/>
      <c r="BD22" s="1851"/>
      <c r="BE22" s="1851"/>
      <c r="BF22" s="1851"/>
      <c r="BG22" s="1851"/>
      <c r="BH22" s="1851"/>
      <c r="BI22" s="1851"/>
      <c r="BJ22" s="1851"/>
      <c r="BK22" s="1851"/>
      <c r="BL22" s="1851"/>
      <c r="BM22" s="1851"/>
      <c r="BN22" s="1851"/>
      <c r="BO22" s="1851"/>
      <c r="BP22" s="1851"/>
      <c r="BQ22" s="1851"/>
      <c r="BR22" s="1851"/>
      <c r="BS22" s="1851"/>
      <c r="BT22" s="1851"/>
      <c r="BU22" s="1851"/>
      <c r="BV22" s="1851"/>
      <c r="BW22" s="1851"/>
      <c r="BX22" s="1851"/>
      <c r="BY22" s="1851"/>
      <c r="BZ22" s="1851"/>
      <c r="CA22" s="1851"/>
      <c r="CB22" s="1851"/>
      <c r="CC22" s="1851"/>
      <c r="CD22" s="1851"/>
      <c r="CE22" s="1851"/>
      <c r="CF22" s="1851"/>
      <c r="CG22" s="1851"/>
      <c r="CH22" s="1851"/>
      <c r="CI22" s="1851"/>
      <c r="CJ22" s="1851"/>
      <c r="CK22" s="1851"/>
      <c r="CL22" s="1851"/>
      <c r="CM22" s="1851"/>
      <c r="CN22" s="1851"/>
      <c r="CO22" s="1851"/>
      <c r="CP22" s="1851"/>
      <c r="CQ22" s="1851"/>
      <c r="CR22" s="1851"/>
      <c r="CS22" s="1851"/>
      <c r="CT22" s="1851"/>
      <c r="CU22" s="1851"/>
      <c r="CV22" s="1851"/>
      <c r="CW22" s="1851"/>
      <c r="CX22" s="1851"/>
      <c r="CY22" s="1851"/>
      <c r="CZ22" s="1851"/>
      <c r="DA22" s="1851"/>
      <c r="DB22" s="1851"/>
      <c r="DC22" s="1851"/>
      <c r="DD22" s="1851"/>
      <c r="DE22" s="1851"/>
      <c r="DF22" s="1851"/>
      <c r="DG22" s="1851"/>
      <c r="DH22" s="1851"/>
      <c r="DI22" s="1851"/>
      <c r="DJ22" s="1529"/>
      <c r="DK22" s="1529"/>
      <c r="DL22" s="1529"/>
      <c r="DM22" s="1529"/>
      <c r="DN22" s="1529"/>
      <c r="DO22" s="1529"/>
      <c r="DP22" s="1851"/>
      <c r="DQ22" s="1851"/>
      <c r="DR22" s="1851"/>
      <c r="DS22" s="1851"/>
      <c r="DT22" s="1851"/>
      <c r="DU22" s="1851"/>
      <c r="DV22" s="1851"/>
      <c r="DW22" s="1851"/>
      <c r="DX22" s="1851"/>
      <c r="DY22" s="1851"/>
      <c r="DZ22" s="1851"/>
      <c r="EA22" s="1851"/>
      <c r="EB22" s="1851"/>
      <c r="EC22" s="1851"/>
      <c r="ED22" s="1851"/>
      <c r="EE22" s="1851"/>
      <c r="EF22" s="1851"/>
      <c r="EG22" s="1851"/>
      <c r="EH22" s="1851"/>
      <c r="EI22" s="1851"/>
      <c r="EJ22" s="1851"/>
      <c r="EK22" s="1851"/>
      <c r="EL22" s="1851"/>
      <c r="EM22" s="1851"/>
      <c r="EN22" s="1851"/>
      <c r="EO22" s="1851"/>
      <c r="EP22" s="1851"/>
      <c r="EQ22" s="1851"/>
      <c r="ER22" s="1851"/>
      <c r="ES22" s="1851"/>
      <c r="ET22" s="1851"/>
      <c r="EU22" s="1851"/>
      <c r="EV22" s="1851"/>
      <c r="EW22" s="1851"/>
      <c r="EX22" s="1851"/>
      <c r="EY22" s="1851"/>
      <c r="EZ22" s="1851"/>
      <c r="FA22" s="1851"/>
      <c r="FB22" s="1851"/>
      <c r="FC22" s="1851"/>
      <c r="FD22" s="1851"/>
      <c r="FE22" s="1851"/>
      <c r="FF22" s="1851"/>
      <c r="FG22" s="1851"/>
      <c r="FH22" s="1851"/>
      <c r="FI22" s="1851"/>
      <c r="FJ22" s="1851"/>
      <c r="FK22" s="1851"/>
      <c r="FL22" s="1851"/>
      <c r="FM22" s="1851"/>
      <c r="FN22" s="1851"/>
      <c r="FO22" s="1851"/>
      <c r="FP22" s="1851"/>
      <c r="FQ22" s="1851"/>
      <c r="FR22" s="1851"/>
      <c r="FS22" s="1851"/>
      <c r="FT22" s="1851"/>
      <c r="FU22" s="1529"/>
      <c r="FV22" s="1529"/>
      <c r="FW22" s="1529"/>
      <c r="FX22" s="1529"/>
      <c r="FY22" s="1529"/>
      <c r="FZ22" s="1529"/>
      <c r="GA22" s="1851"/>
      <c r="GB22" s="1851"/>
      <c r="GC22" s="1851"/>
      <c r="GD22" s="1851"/>
      <c r="GE22" s="1851"/>
      <c r="GF22" s="1851"/>
      <c r="GG22" s="1851"/>
      <c r="GH22" s="1851"/>
      <c r="GI22" s="1851"/>
      <c r="GJ22" s="1851"/>
      <c r="GK22" s="1851"/>
      <c r="GL22" s="1851"/>
      <c r="GM22" s="1851"/>
      <c r="GN22" s="1851"/>
      <c r="GO22" s="1851"/>
      <c r="GP22" s="1851"/>
      <c r="GQ22" s="1851"/>
      <c r="GR22" s="1851"/>
      <c r="GS22" s="1851"/>
      <c r="GT22" s="1851"/>
      <c r="GU22" s="1851"/>
      <c r="GV22" s="1851"/>
      <c r="GW22" s="1851"/>
      <c r="GX22" s="1851"/>
      <c r="GY22" s="1851"/>
      <c r="GZ22" s="1851"/>
      <c r="HA22" s="1851"/>
      <c r="HB22" s="1851"/>
      <c r="HC22" s="1851"/>
      <c r="HD22" s="1851"/>
      <c r="HE22" s="1851"/>
      <c r="HF22" s="1851"/>
      <c r="HG22" s="1851"/>
      <c r="HH22" s="1851"/>
      <c r="HI22" s="1851"/>
      <c r="HJ22" s="1851"/>
      <c r="HK22" s="1851"/>
      <c r="HL22" s="1851"/>
      <c r="HM22" s="1851"/>
      <c r="HN22" s="1851"/>
      <c r="HO22" s="1851"/>
      <c r="HP22" s="1851"/>
      <c r="HQ22" s="1851"/>
      <c r="HR22" s="1851"/>
      <c r="HS22" s="1851"/>
      <c r="HT22" s="1851"/>
      <c r="HU22" s="1851"/>
      <c r="HV22" s="1851"/>
      <c r="HW22" s="1851"/>
      <c r="HX22" s="1851"/>
      <c r="HY22" s="1851"/>
      <c r="HZ22" s="1851"/>
      <c r="IA22" s="1851"/>
      <c r="IB22" s="1851"/>
      <c r="IC22" s="1529" t="s">
        <v>738</v>
      </c>
      <c r="ID22" s="1529"/>
      <c r="IE22" s="1529"/>
      <c r="IF22" s="1529"/>
      <c r="IG22" s="1529"/>
      <c r="IH22" s="1529"/>
      <c r="II22" s="1851" t="str">
        <f>IF(ライセンス2!$D$8="ok",IF(IF(data2!$B$2="否",data5!$U$2,data5!$Y$2)=0,"0",IF(data2!$B$2="否",data5!$U$2,data5!$Y$2)),"SAMPLE")</f>
        <v>SAMPLE</v>
      </c>
      <c r="IJ22" s="1851"/>
      <c r="IK22" s="1851"/>
      <c r="IL22" s="1851"/>
      <c r="IM22" s="1851"/>
      <c r="IN22" s="1851"/>
      <c r="IO22" s="1851"/>
      <c r="IP22" s="1851"/>
      <c r="IQ22" s="1851"/>
      <c r="IR22" s="1851"/>
      <c r="IS22" s="1851"/>
      <c r="IT22" s="1851"/>
      <c r="IU22" s="1851"/>
      <c r="IV22" s="1851"/>
      <c r="IW22" s="1851"/>
      <c r="IX22" s="1851"/>
      <c r="IY22" s="1851"/>
      <c r="IZ22" s="1851"/>
      <c r="JA22" s="1851"/>
      <c r="JB22" s="1851"/>
      <c r="JC22" s="1851"/>
      <c r="JD22" s="1851"/>
      <c r="JE22" s="1851"/>
      <c r="JF22" s="1851"/>
      <c r="JG22" s="1851"/>
      <c r="JH22" s="1851"/>
      <c r="JI22" s="1851"/>
      <c r="JJ22" s="1851"/>
      <c r="JK22" s="1851"/>
      <c r="JL22" s="1851"/>
      <c r="JM22" s="1851"/>
      <c r="JN22" s="1851"/>
      <c r="JO22" s="1851"/>
      <c r="JP22" s="1851"/>
      <c r="JQ22" s="1851"/>
      <c r="JR22" s="1851"/>
      <c r="JS22" s="1851"/>
      <c r="JT22" s="1851"/>
      <c r="JU22" s="1851"/>
      <c r="JV22" s="1851"/>
      <c r="JW22" s="1851"/>
      <c r="JX22" s="1851"/>
      <c r="JY22" s="1851"/>
      <c r="JZ22" s="1851"/>
      <c r="KA22" s="1851"/>
      <c r="KB22" s="1851"/>
      <c r="KC22" s="1851"/>
      <c r="KD22" s="1851"/>
      <c r="KE22" s="1851"/>
      <c r="KF22" s="1851"/>
      <c r="KG22" s="1851"/>
      <c r="KH22" s="1851"/>
      <c r="KI22" s="1851"/>
      <c r="KJ22" s="1852"/>
      <c r="KK22" s="495"/>
    </row>
    <row r="23" spans="2:297" ht="66.599999999999994" customHeight="1" thickTop="1" thickBot="1">
      <c r="B23" s="495"/>
      <c r="C23" s="1885" t="s">
        <v>744</v>
      </c>
      <c r="D23" s="1886"/>
      <c r="E23" s="1886"/>
      <c r="F23" s="1886"/>
      <c r="G23" s="1886"/>
      <c r="H23" s="1886"/>
      <c r="I23" s="1886"/>
      <c r="J23" s="1886"/>
      <c r="K23" s="1886"/>
      <c r="L23" s="1886"/>
      <c r="M23" s="1886"/>
      <c r="N23" s="1886"/>
      <c r="O23" s="1886"/>
      <c r="P23" s="1886"/>
      <c r="Q23" s="1886"/>
      <c r="R23" s="1886"/>
      <c r="S23" s="1886"/>
      <c r="T23" s="1886"/>
      <c r="U23" s="1886"/>
      <c r="V23" s="1886"/>
      <c r="W23" s="1886"/>
      <c r="X23" s="1886"/>
      <c r="Y23" s="1886"/>
      <c r="Z23" s="1886"/>
      <c r="AA23" s="1886"/>
      <c r="AB23" s="1886"/>
      <c r="AC23" s="1886"/>
      <c r="AD23" s="1886"/>
      <c r="AE23" s="1886"/>
      <c r="AF23" s="1886"/>
      <c r="AG23" s="1887"/>
      <c r="AH23" s="1887"/>
      <c r="AI23" s="1887"/>
      <c r="AJ23" s="1887"/>
      <c r="AK23" s="1887"/>
      <c r="AL23" s="1887"/>
      <c r="AM23" s="1887"/>
      <c r="AN23" s="1887"/>
      <c r="AO23" s="1887"/>
      <c r="AP23" s="1887"/>
      <c r="AQ23" s="1887"/>
      <c r="AR23" s="1887"/>
      <c r="AS23" s="1887"/>
      <c r="AT23" s="1887"/>
      <c r="AU23" s="1888"/>
      <c r="AV23" s="1863" t="s">
        <v>747</v>
      </c>
      <c r="AW23" s="1765"/>
      <c r="AX23" s="1765"/>
      <c r="AY23" s="1765"/>
      <c r="AZ23" s="1765"/>
      <c r="BA23" s="1765"/>
      <c r="BB23" s="1765"/>
      <c r="BC23" s="1765"/>
      <c r="BD23" s="1765"/>
      <c r="BE23" s="1765"/>
      <c r="BF23" s="1765"/>
      <c r="BG23" s="1765"/>
      <c r="BH23" s="1765"/>
      <c r="BI23" s="1765"/>
      <c r="BJ23" s="1765"/>
      <c r="BK23" s="1765"/>
      <c r="BL23" s="1765"/>
      <c r="BM23" s="1765"/>
      <c r="BN23" s="1765"/>
      <c r="BO23" s="1765"/>
      <c r="BP23" s="1765"/>
      <c r="BQ23" s="1765"/>
      <c r="BR23" s="1765"/>
      <c r="BS23" s="1765"/>
      <c r="BT23" s="1765"/>
      <c r="BU23" s="1765"/>
      <c r="BV23" s="1765"/>
      <c r="BW23" s="1765"/>
      <c r="BX23" s="1765"/>
      <c r="BY23" s="1765"/>
      <c r="BZ23" s="1765"/>
      <c r="CA23" s="1765"/>
      <c r="CB23" s="1765"/>
      <c r="CC23" s="1765"/>
      <c r="CD23" s="1765"/>
      <c r="CE23" s="1765"/>
      <c r="CF23" s="1765"/>
      <c r="CG23" s="1765"/>
      <c r="CH23" s="1766"/>
      <c r="CI23" s="1529" t="s">
        <v>749</v>
      </c>
      <c r="CJ23" s="1529"/>
      <c r="CK23" s="1529"/>
      <c r="CL23" s="1529"/>
      <c r="CM23" s="1529"/>
      <c r="CN23" s="1529"/>
      <c r="CO23" s="1529"/>
      <c r="CP23" s="1529"/>
      <c r="CQ23" s="1529"/>
      <c r="CR23" s="1529"/>
      <c r="CS23" s="1529"/>
      <c r="CT23" s="1529"/>
      <c r="CU23" s="1529"/>
      <c r="CV23" s="1529"/>
      <c r="CW23" s="1529"/>
      <c r="CX23" s="1529"/>
      <c r="CY23" s="1529"/>
      <c r="CZ23" s="1529"/>
      <c r="DA23" s="1529"/>
      <c r="DB23" s="1529"/>
      <c r="DC23" s="1529"/>
      <c r="DD23" s="1529"/>
      <c r="DE23" s="1529"/>
      <c r="DF23" s="1529"/>
      <c r="DG23" s="1529"/>
      <c r="DH23" s="1529"/>
      <c r="DI23" s="1529"/>
      <c r="DJ23" s="1529"/>
      <c r="DK23" s="1529"/>
      <c r="DL23" s="1529"/>
      <c r="DM23" s="1529"/>
      <c r="DN23" s="1529"/>
      <c r="DO23" s="1529"/>
      <c r="DP23" s="1529"/>
      <c r="DQ23" s="1529"/>
      <c r="DR23" s="1529"/>
      <c r="DS23" s="1529"/>
      <c r="DT23" s="1529"/>
      <c r="DU23" s="1529"/>
      <c r="DV23" s="1529"/>
      <c r="DW23" s="1529"/>
      <c r="DX23" s="1529"/>
      <c r="DY23" s="1529"/>
      <c r="DZ23" s="1529"/>
      <c r="EA23" s="1529"/>
      <c r="EB23" s="1529"/>
      <c r="EC23" s="1529"/>
      <c r="ED23" s="1529"/>
      <c r="EE23" s="1529"/>
      <c r="EF23" s="1529"/>
      <c r="EG23" s="1529"/>
      <c r="EH23" s="1529"/>
      <c r="EI23" s="1529"/>
      <c r="EJ23" s="1529"/>
      <c r="EK23" s="1529"/>
      <c r="EL23" s="1529"/>
      <c r="EM23" s="1529"/>
      <c r="EN23" s="1529"/>
      <c r="EO23" s="1529"/>
      <c r="EP23" s="1529"/>
      <c r="EQ23" s="1529"/>
      <c r="ER23" s="1529"/>
      <c r="ES23" s="1529"/>
      <c r="ET23" s="1529"/>
      <c r="EU23" s="1529"/>
      <c r="EV23" s="1529"/>
      <c r="EW23" s="1529"/>
      <c r="EX23" s="1529"/>
      <c r="EY23" s="1529"/>
      <c r="EZ23" s="1529"/>
      <c r="FA23" s="1529"/>
      <c r="FB23" s="1529"/>
      <c r="FC23" s="1529"/>
      <c r="FD23" s="1529"/>
      <c r="FE23" s="1529"/>
      <c r="FF23" s="1529"/>
      <c r="FG23" s="1529"/>
      <c r="FH23" s="1529"/>
      <c r="FI23" s="1529"/>
      <c r="FJ23" s="1529"/>
      <c r="FK23" s="1529"/>
      <c r="FL23" s="1529"/>
      <c r="FM23" s="1529"/>
      <c r="FN23" s="1529"/>
      <c r="FO23" s="1529"/>
      <c r="FP23" s="1529"/>
      <c r="FQ23" s="1529"/>
      <c r="FR23" s="1529"/>
      <c r="FS23" s="1529"/>
      <c r="FT23" s="1529"/>
      <c r="FU23" s="1529"/>
      <c r="FV23" s="1529"/>
      <c r="FW23" s="1529"/>
      <c r="FX23" s="1529"/>
      <c r="FY23" s="1529"/>
      <c r="FZ23" s="1529"/>
      <c r="GA23" s="1529"/>
      <c r="GB23" s="1529"/>
      <c r="GC23" s="1529"/>
      <c r="GD23" s="1529"/>
      <c r="GE23" s="1529"/>
      <c r="GF23" s="1529"/>
      <c r="GG23" s="1529"/>
      <c r="GH23" s="1529"/>
      <c r="GI23" s="1529"/>
      <c r="GJ23" s="1529"/>
      <c r="GK23" s="1529"/>
      <c r="GL23" s="1529"/>
      <c r="GM23" s="1529"/>
      <c r="GN23" s="1529"/>
      <c r="GO23" s="1529"/>
      <c r="GP23" s="1529"/>
      <c r="GQ23" s="1529"/>
      <c r="GR23" s="1529"/>
      <c r="GS23" s="1529"/>
      <c r="GT23" s="1529"/>
      <c r="GU23" s="1529"/>
      <c r="GV23" s="1529"/>
      <c r="GW23" s="1529"/>
      <c r="GX23" s="1529"/>
      <c r="GY23" s="1529"/>
      <c r="GZ23" s="1529"/>
      <c r="HA23" s="1529"/>
      <c r="HB23" s="1529"/>
      <c r="HC23" s="1529"/>
      <c r="HD23" s="1529"/>
      <c r="HE23" s="1529"/>
      <c r="HF23" s="1529"/>
      <c r="HG23" s="1529"/>
      <c r="HH23" s="1529"/>
      <c r="HI23" s="1529"/>
      <c r="HJ23" s="1529"/>
      <c r="HK23" s="1529"/>
      <c r="HL23" s="1529"/>
      <c r="HM23" s="1529"/>
      <c r="HN23" s="1589" t="s">
        <v>1345</v>
      </c>
      <c r="HO23" s="1589"/>
      <c r="HP23" s="1589"/>
      <c r="HQ23" s="1589"/>
      <c r="HR23" s="1589"/>
      <c r="HS23" s="1589"/>
      <c r="HT23" s="1589"/>
      <c r="HU23" s="1589"/>
      <c r="HV23" s="1589"/>
      <c r="HW23" s="1589"/>
      <c r="HX23" s="1589"/>
      <c r="HY23" s="1589"/>
      <c r="HZ23" s="1589"/>
      <c r="IA23" s="1589"/>
      <c r="IB23" s="1589"/>
      <c r="IC23" s="1880" t="s">
        <v>1377</v>
      </c>
      <c r="ID23" s="1880"/>
      <c r="IE23" s="1880"/>
      <c r="IF23" s="1880"/>
      <c r="IG23" s="1880"/>
      <c r="IH23" s="1880"/>
      <c r="II23" s="1880"/>
      <c r="IJ23" s="1880"/>
      <c r="IK23" s="1880"/>
      <c r="IL23" s="1880"/>
      <c r="IM23" s="1880"/>
      <c r="IN23" s="1880"/>
      <c r="IO23" s="1880"/>
      <c r="IP23" s="1880"/>
      <c r="IQ23" s="1880"/>
      <c r="IR23" s="1880"/>
      <c r="IS23" s="1880"/>
      <c r="IT23" s="1880"/>
      <c r="IU23" s="1880"/>
      <c r="IV23" s="1880"/>
      <c r="IW23" s="1880"/>
      <c r="IX23" s="1880"/>
      <c r="IY23" s="1880"/>
      <c r="IZ23" s="1880"/>
      <c r="JA23" s="1880"/>
      <c r="JB23" s="1880"/>
      <c r="JC23" s="1880"/>
      <c r="JD23" s="1880"/>
      <c r="JE23" s="1880"/>
      <c r="JF23" s="1880"/>
      <c r="JG23" s="1880"/>
      <c r="JH23" s="1880"/>
      <c r="JI23" s="1880"/>
      <c r="JJ23" s="1880"/>
      <c r="JK23" s="1880"/>
      <c r="JL23" s="1880"/>
      <c r="JM23" s="1880"/>
      <c r="JN23" s="1880"/>
      <c r="JO23" s="1880"/>
      <c r="JP23" s="1880"/>
      <c r="JQ23" s="1880"/>
      <c r="JR23" s="1880"/>
      <c r="JS23" s="1880"/>
      <c r="JT23" s="1880"/>
      <c r="JU23" s="1880"/>
      <c r="JV23" s="1880" t="s">
        <v>1378</v>
      </c>
      <c r="JW23" s="1880"/>
      <c r="JX23" s="1880"/>
      <c r="JY23" s="1880"/>
      <c r="JZ23" s="1880"/>
      <c r="KA23" s="1880"/>
      <c r="KB23" s="1880"/>
      <c r="KC23" s="1880"/>
      <c r="KD23" s="1880"/>
      <c r="KE23" s="1880"/>
      <c r="KF23" s="1880"/>
      <c r="KG23" s="1880"/>
      <c r="KH23" s="1880"/>
      <c r="KI23" s="1880"/>
      <c r="KJ23" s="1881"/>
      <c r="KK23" s="495"/>
    </row>
    <row r="24" spans="2:297" ht="45.95" customHeight="1" thickTop="1" thickBot="1">
      <c r="B24" s="495"/>
      <c r="C24" s="1853" t="s">
        <v>822</v>
      </c>
      <c r="D24" s="1854"/>
      <c r="E24" s="1854"/>
      <c r="F24" s="1854"/>
      <c r="G24" s="1854"/>
      <c r="H24" s="1854"/>
      <c r="I24" s="1854"/>
      <c r="J24" s="1854"/>
      <c r="K24" s="1854"/>
      <c r="L24" s="1854"/>
      <c r="M24" s="1854"/>
      <c r="N24" s="1854"/>
      <c r="O24" s="1854"/>
      <c r="P24" s="1854"/>
      <c r="Q24" s="1854"/>
      <c r="R24" s="1854"/>
      <c r="S24" s="1854"/>
      <c r="T24" s="1854"/>
      <c r="U24" s="1854"/>
      <c r="V24" s="1854"/>
      <c r="W24" s="1854"/>
      <c r="X24" s="1854"/>
      <c r="Y24" s="1854"/>
      <c r="Z24" s="1854"/>
      <c r="AA24" s="1854"/>
      <c r="AB24" s="1854"/>
      <c r="AC24" s="1854"/>
      <c r="AD24" s="1854"/>
      <c r="AE24" s="1854"/>
      <c r="AF24" s="1854"/>
      <c r="AG24" s="1832" t="s">
        <v>745</v>
      </c>
      <c r="AH24" s="1832"/>
      <c r="AI24" s="1832"/>
      <c r="AJ24" s="1832"/>
      <c r="AK24" s="1832"/>
      <c r="AL24" s="1832"/>
      <c r="AM24" s="1832"/>
      <c r="AN24" s="1832"/>
      <c r="AO24" s="1832"/>
      <c r="AP24" s="1832"/>
      <c r="AQ24" s="1832"/>
      <c r="AR24" s="1832"/>
      <c r="AS24" s="1832"/>
      <c r="AT24" s="1832"/>
      <c r="AU24" s="1832"/>
      <c r="AV24" s="1864" t="s">
        <v>748</v>
      </c>
      <c r="AW24" s="1864"/>
      <c r="AX24" s="1864"/>
      <c r="AY24" s="1864"/>
      <c r="AZ24" s="1864"/>
      <c r="BA24" s="1864"/>
      <c r="BB24" s="1864"/>
      <c r="BC24" s="1864"/>
      <c r="BD24" s="1864"/>
      <c r="BE24" s="1864"/>
      <c r="BF24" s="1864"/>
      <c r="BG24" s="1864"/>
      <c r="BH24" s="1864"/>
      <c r="BI24" s="1864"/>
      <c r="BJ24" s="1864"/>
      <c r="BK24" s="1864"/>
      <c r="BL24" s="1864"/>
      <c r="BM24" s="1864"/>
      <c r="BN24" s="1864"/>
      <c r="BO24" s="1864"/>
      <c r="BP24" s="1864"/>
      <c r="BQ24" s="1864"/>
      <c r="BR24" s="1864"/>
      <c r="BS24" s="1864"/>
      <c r="BT24" s="1864"/>
      <c r="BU24" s="1864"/>
      <c r="BV24" s="1864"/>
      <c r="BW24" s="1864"/>
      <c r="BX24" s="1864"/>
      <c r="BY24" s="1864"/>
      <c r="BZ24" s="1864"/>
      <c r="CA24" s="1864"/>
      <c r="CB24" s="1864"/>
      <c r="CC24" s="1864"/>
      <c r="CD24" s="1864" t="s">
        <v>746</v>
      </c>
      <c r="CE24" s="1864"/>
      <c r="CF24" s="1864"/>
      <c r="CG24" s="1864"/>
      <c r="CH24" s="1884"/>
      <c r="CI24" s="1835" t="s">
        <v>750</v>
      </c>
      <c r="CJ24" s="1835"/>
      <c r="CK24" s="1835"/>
      <c r="CL24" s="1835"/>
      <c r="CM24" s="1835"/>
      <c r="CN24" s="1835"/>
      <c r="CO24" s="1835"/>
      <c r="CP24" s="1835"/>
      <c r="CQ24" s="1835"/>
      <c r="CR24" s="1835"/>
      <c r="CS24" s="1835"/>
      <c r="CT24" s="1835"/>
      <c r="CU24" s="1835"/>
      <c r="CV24" s="1835"/>
      <c r="CW24" s="1835"/>
      <c r="CX24" s="1835"/>
      <c r="CY24" s="1835"/>
      <c r="CZ24" s="1835"/>
      <c r="DA24" s="1835"/>
      <c r="DB24" s="1835"/>
      <c r="DC24" s="1835"/>
      <c r="DD24" s="1835"/>
      <c r="DE24" s="1835"/>
      <c r="DF24" s="1835"/>
      <c r="DG24" s="1835"/>
      <c r="DH24" s="1835"/>
      <c r="DI24" s="1835"/>
      <c r="DJ24" s="1835"/>
      <c r="DK24" s="1835"/>
      <c r="DL24" s="1835"/>
      <c r="DM24" s="1835" t="s">
        <v>751</v>
      </c>
      <c r="DN24" s="1835"/>
      <c r="DO24" s="1835"/>
      <c r="DP24" s="1835"/>
      <c r="DQ24" s="1835"/>
      <c r="DR24" s="1835"/>
      <c r="DS24" s="1835"/>
      <c r="DT24" s="1835"/>
      <c r="DU24" s="1835"/>
      <c r="DV24" s="1835"/>
      <c r="DW24" s="1835"/>
      <c r="DX24" s="1835"/>
      <c r="DY24" s="1835"/>
      <c r="DZ24" s="1835"/>
      <c r="EA24" s="1835"/>
      <c r="EB24" s="1835"/>
      <c r="EC24" s="1835"/>
      <c r="ED24" s="1835"/>
      <c r="EE24" s="1835"/>
      <c r="EF24" s="1835"/>
      <c r="EG24" s="1835"/>
      <c r="EH24" s="1835"/>
      <c r="EI24" s="1835"/>
      <c r="EJ24" s="1835"/>
      <c r="EK24" s="1835"/>
      <c r="EL24" s="1835"/>
      <c r="EM24" s="1835"/>
      <c r="EN24" s="1835"/>
      <c r="EO24" s="1835"/>
      <c r="EP24" s="1835"/>
      <c r="EQ24" s="1835"/>
      <c r="ER24" s="1835"/>
      <c r="ES24" s="1835"/>
      <c r="ET24" s="1835"/>
      <c r="EU24" s="1835"/>
      <c r="EV24" s="1835"/>
      <c r="EW24" s="1835"/>
      <c r="EX24" s="1835"/>
      <c r="EY24" s="1835"/>
      <c r="EZ24" s="1835"/>
      <c r="FA24" s="1835"/>
      <c r="FB24" s="1835"/>
      <c r="FC24" s="1835"/>
      <c r="FD24" s="1835"/>
      <c r="FE24" s="1835"/>
      <c r="FF24" s="1835" t="s">
        <v>752</v>
      </c>
      <c r="FG24" s="1835"/>
      <c r="FH24" s="1835"/>
      <c r="FI24" s="1835"/>
      <c r="FJ24" s="1835"/>
      <c r="FK24" s="1835"/>
      <c r="FL24" s="1835"/>
      <c r="FM24" s="1835"/>
      <c r="FN24" s="1835"/>
      <c r="FO24" s="1835"/>
      <c r="FP24" s="1835"/>
      <c r="FQ24" s="1835"/>
      <c r="FR24" s="1835"/>
      <c r="FS24" s="1835"/>
      <c r="FT24" s="1835"/>
      <c r="FU24" s="1835"/>
      <c r="FV24" s="1835"/>
      <c r="FW24" s="1835"/>
      <c r="FX24" s="1835"/>
      <c r="FY24" s="1835"/>
      <c r="FZ24" s="1835"/>
      <c r="GA24" s="1835"/>
      <c r="GB24" s="1835"/>
      <c r="GC24" s="1835"/>
      <c r="GD24" s="1835"/>
      <c r="GE24" s="1835"/>
      <c r="GF24" s="1835"/>
      <c r="GG24" s="1835"/>
      <c r="GH24" s="1835"/>
      <c r="GI24" s="1835"/>
      <c r="GJ24" s="1835" t="s">
        <v>753</v>
      </c>
      <c r="GK24" s="1835"/>
      <c r="GL24" s="1835"/>
      <c r="GM24" s="1835"/>
      <c r="GN24" s="1835"/>
      <c r="GO24" s="1835"/>
      <c r="GP24" s="1835"/>
      <c r="GQ24" s="1835"/>
      <c r="GR24" s="1835"/>
      <c r="GS24" s="1835"/>
      <c r="GT24" s="1835"/>
      <c r="GU24" s="1835"/>
      <c r="GV24" s="1835"/>
      <c r="GW24" s="1835"/>
      <c r="GX24" s="1835"/>
      <c r="GY24" s="1835"/>
      <c r="GZ24" s="1835"/>
      <c r="HA24" s="1835"/>
      <c r="HB24" s="1835"/>
      <c r="HC24" s="1835"/>
      <c r="HD24" s="1835"/>
      <c r="HE24" s="1835"/>
      <c r="HF24" s="1835"/>
      <c r="HG24" s="1835"/>
      <c r="HH24" s="1835"/>
      <c r="HI24" s="1835"/>
      <c r="HJ24" s="1835"/>
      <c r="HK24" s="1835"/>
      <c r="HL24" s="1835"/>
      <c r="HM24" s="1835"/>
      <c r="HN24" s="1850"/>
      <c r="HO24" s="1850"/>
      <c r="HP24" s="1850"/>
      <c r="HQ24" s="1850"/>
      <c r="HR24" s="1850"/>
      <c r="HS24" s="1850"/>
      <c r="HT24" s="1850"/>
      <c r="HU24" s="1850"/>
      <c r="HV24" s="1850"/>
      <c r="HW24" s="1850"/>
      <c r="HX24" s="1850"/>
      <c r="HY24" s="1850"/>
      <c r="HZ24" s="1850"/>
      <c r="IA24" s="1850"/>
      <c r="IB24" s="1850"/>
      <c r="IC24" s="1835" t="s">
        <v>779</v>
      </c>
      <c r="ID24" s="1835"/>
      <c r="IE24" s="1835"/>
      <c r="IF24" s="1835"/>
      <c r="IG24" s="1835"/>
      <c r="IH24" s="1835"/>
      <c r="II24" s="1835"/>
      <c r="IJ24" s="1835"/>
      <c r="IK24" s="1835"/>
      <c r="IL24" s="1835"/>
      <c r="IM24" s="1835"/>
      <c r="IN24" s="1835"/>
      <c r="IO24" s="1835"/>
      <c r="IP24" s="1835"/>
      <c r="IQ24" s="1835"/>
      <c r="IR24" s="1835"/>
      <c r="IS24" s="1835"/>
      <c r="IT24" s="1835"/>
      <c r="IU24" s="1835"/>
      <c r="IV24" s="1835"/>
      <c r="IW24" s="1835"/>
      <c r="IX24" s="1835"/>
      <c r="IY24" s="1835"/>
      <c r="IZ24" s="1835"/>
      <c r="JA24" s="1835"/>
      <c r="JB24" s="1835"/>
      <c r="JC24" s="1835"/>
      <c r="JD24" s="1835"/>
      <c r="JE24" s="1835"/>
      <c r="JF24" s="1835"/>
      <c r="JG24" s="1835" t="s">
        <v>83</v>
      </c>
      <c r="JH24" s="1835"/>
      <c r="JI24" s="1835"/>
      <c r="JJ24" s="1835"/>
      <c r="JK24" s="1835"/>
      <c r="JL24" s="1835"/>
      <c r="JM24" s="1835"/>
      <c r="JN24" s="1835"/>
      <c r="JO24" s="1835"/>
      <c r="JP24" s="1835"/>
      <c r="JQ24" s="1835"/>
      <c r="JR24" s="1835"/>
      <c r="JS24" s="1835"/>
      <c r="JT24" s="1835"/>
      <c r="JU24" s="1835"/>
      <c r="JV24" s="1882"/>
      <c r="JW24" s="1882"/>
      <c r="JX24" s="1882"/>
      <c r="JY24" s="1882"/>
      <c r="JZ24" s="1882"/>
      <c r="KA24" s="1882"/>
      <c r="KB24" s="1882"/>
      <c r="KC24" s="1882"/>
      <c r="KD24" s="1882"/>
      <c r="KE24" s="1882"/>
      <c r="KF24" s="1882"/>
      <c r="KG24" s="1882"/>
      <c r="KH24" s="1882"/>
      <c r="KI24" s="1882"/>
      <c r="KJ24" s="1883"/>
      <c r="KK24" s="495"/>
    </row>
    <row r="25" spans="2:297" ht="41.25" customHeight="1" thickTop="1" thickBot="1">
      <c r="B25" s="495"/>
      <c r="C25" s="1838" t="s">
        <v>757</v>
      </c>
      <c r="D25" s="1529"/>
      <c r="E25" s="1529"/>
      <c r="F25" s="1529"/>
      <c r="G25" s="1529"/>
      <c r="H25" s="1529"/>
      <c r="I25" s="1529"/>
      <c r="J25" s="1529"/>
      <c r="K25" s="1529"/>
      <c r="L25" s="1529"/>
      <c r="M25" s="1529"/>
      <c r="N25" s="1529"/>
      <c r="O25" s="1529"/>
      <c r="P25" s="1529"/>
      <c r="Q25" s="1529"/>
      <c r="R25" s="1529" t="s">
        <v>758</v>
      </c>
      <c r="S25" s="1529"/>
      <c r="T25" s="1529"/>
      <c r="U25" s="1529"/>
      <c r="V25" s="1529"/>
      <c r="W25" s="1529"/>
      <c r="X25" s="1529"/>
      <c r="Y25" s="1529"/>
      <c r="Z25" s="1529"/>
      <c r="AA25" s="1529"/>
      <c r="AB25" s="1529"/>
      <c r="AC25" s="1529"/>
      <c r="AD25" s="1529"/>
      <c r="AE25" s="1529"/>
      <c r="AF25" s="1529"/>
      <c r="AG25" s="1577" t="s">
        <v>761</v>
      </c>
      <c r="AH25" s="1577"/>
      <c r="AI25" s="1577"/>
      <c r="AJ25" s="1577"/>
      <c r="AK25" s="1577"/>
      <c r="AL25" s="1577"/>
      <c r="AM25" s="1513" t="str">
        <f>IF(data4!$R$5="老人控除対象配偶者","1","")</f>
        <v/>
      </c>
      <c r="AN25" s="1513"/>
      <c r="AO25" s="1513"/>
      <c r="AP25" s="1513"/>
      <c r="AQ25" s="1513"/>
      <c r="AR25" s="1513"/>
      <c r="AS25" s="1513"/>
      <c r="AT25" s="1513"/>
      <c r="AU25" s="1513"/>
      <c r="AV25" s="1577" t="s">
        <v>762</v>
      </c>
      <c r="AW25" s="1577"/>
      <c r="AX25" s="1577"/>
      <c r="AY25" s="1577"/>
      <c r="AZ25" s="1577"/>
      <c r="BA25" s="1577"/>
      <c r="BB25" s="1798">
        <f>IF(data2!$B$2="要",data5!$K$2+data5!$L$2,"")</f>
        <v>0</v>
      </c>
      <c r="BC25" s="1798"/>
      <c r="BD25" s="1798"/>
      <c r="BE25" s="1798"/>
      <c r="BF25" s="1798"/>
      <c r="BG25" s="1798"/>
      <c r="BH25" s="1798"/>
      <c r="BI25" s="1798"/>
      <c r="BJ25" s="1798"/>
      <c r="BK25" s="1798"/>
      <c r="BL25" s="1798"/>
      <c r="BM25" s="1798"/>
      <c r="BN25" s="1798"/>
      <c r="BO25" s="1798"/>
      <c r="BP25" s="1798"/>
      <c r="BQ25" s="1798"/>
      <c r="BR25" s="1798"/>
      <c r="BS25" s="1798"/>
      <c r="BT25" s="1798"/>
      <c r="BU25" s="1798"/>
      <c r="BV25" s="1798"/>
      <c r="BW25" s="1798"/>
      <c r="BX25" s="1798"/>
      <c r="BY25" s="1798"/>
      <c r="BZ25" s="1798"/>
      <c r="CA25" s="1798"/>
      <c r="CB25" s="1798"/>
      <c r="CC25" s="1798"/>
      <c r="CD25" s="1798"/>
      <c r="CE25" s="1798"/>
      <c r="CF25" s="1798"/>
      <c r="CG25" s="1798"/>
      <c r="CH25" s="1798"/>
      <c r="CI25" s="1834" t="s">
        <v>754</v>
      </c>
      <c r="CJ25" s="1834"/>
      <c r="CK25" s="1834"/>
      <c r="CL25" s="1834"/>
      <c r="CM25" s="1834"/>
      <c r="CN25" s="1834"/>
      <c r="CO25" s="1834"/>
      <c r="CP25" s="1834"/>
      <c r="CQ25" s="1834"/>
      <c r="CR25" s="1834"/>
      <c r="CS25" s="1834"/>
      <c r="CT25" s="1834"/>
      <c r="CU25" s="1834"/>
      <c r="CV25" s="1834"/>
      <c r="CW25" s="1834"/>
      <c r="CX25" s="1529" t="s">
        <v>755</v>
      </c>
      <c r="CY25" s="1529"/>
      <c r="CZ25" s="1529"/>
      <c r="DA25" s="1529"/>
      <c r="DB25" s="1529"/>
      <c r="DC25" s="1529"/>
      <c r="DD25" s="1529"/>
      <c r="DE25" s="1529"/>
      <c r="DF25" s="1529"/>
      <c r="DG25" s="1529"/>
      <c r="DH25" s="1529"/>
      <c r="DI25" s="1529"/>
      <c r="DJ25" s="1529"/>
      <c r="DK25" s="1529"/>
      <c r="DL25" s="1529"/>
      <c r="DM25" s="1529" t="s">
        <v>756</v>
      </c>
      <c r="DN25" s="1529"/>
      <c r="DO25" s="1529"/>
      <c r="DP25" s="1529"/>
      <c r="DQ25" s="1529"/>
      <c r="DR25" s="1529"/>
      <c r="DS25" s="1529"/>
      <c r="DT25" s="1529"/>
      <c r="DU25" s="1529"/>
      <c r="DV25" s="1529"/>
      <c r="DW25" s="1529"/>
      <c r="DX25" s="1529"/>
      <c r="DY25" s="1529"/>
      <c r="DZ25" s="1529"/>
      <c r="EA25" s="1529"/>
      <c r="EB25" s="1834" t="s">
        <v>754</v>
      </c>
      <c r="EC25" s="1834"/>
      <c r="ED25" s="1834"/>
      <c r="EE25" s="1834"/>
      <c r="EF25" s="1834"/>
      <c r="EG25" s="1834"/>
      <c r="EH25" s="1834"/>
      <c r="EI25" s="1834"/>
      <c r="EJ25" s="1834"/>
      <c r="EK25" s="1834"/>
      <c r="EL25" s="1834"/>
      <c r="EM25" s="1834"/>
      <c r="EN25" s="1834"/>
      <c r="EO25" s="1834"/>
      <c r="EP25" s="1834"/>
      <c r="EQ25" s="1529" t="s">
        <v>755</v>
      </c>
      <c r="ER25" s="1529"/>
      <c r="ES25" s="1529"/>
      <c r="ET25" s="1529"/>
      <c r="EU25" s="1529"/>
      <c r="EV25" s="1529"/>
      <c r="EW25" s="1529"/>
      <c r="EX25" s="1529"/>
      <c r="EY25" s="1529"/>
      <c r="EZ25" s="1529"/>
      <c r="FA25" s="1529"/>
      <c r="FB25" s="1529"/>
      <c r="FC25" s="1529"/>
      <c r="FD25" s="1529"/>
      <c r="FE25" s="1529"/>
      <c r="FF25" s="1834" t="s">
        <v>754</v>
      </c>
      <c r="FG25" s="1834"/>
      <c r="FH25" s="1834"/>
      <c r="FI25" s="1834"/>
      <c r="FJ25" s="1834"/>
      <c r="FK25" s="1834"/>
      <c r="FL25" s="1834"/>
      <c r="FM25" s="1834"/>
      <c r="FN25" s="1834"/>
      <c r="FO25" s="1834"/>
      <c r="FP25" s="1834"/>
      <c r="FQ25" s="1834"/>
      <c r="FR25" s="1834"/>
      <c r="FS25" s="1834"/>
      <c r="FT25" s="1834"/>
      <c r="FU25" s="1529" t="s">
        <v>755</v>
      </c>
      <c r="FV25" s="1529"/>
      <c r="FW25" s="1529"/>
      <c r="FX25" s="1529"/>
      <c r="FY25" s="1529"/>
      <c r="FZ25" s="1529"/>
      <c r="GA25" s="1529"/>
      <c r="GB25" s="1529"/>
      <c r="GC25" s="1529"/>
      <c r="GD25" s="1529"/>
      <c r="GE25" s="1529"/>
      <c r="GF25" s="1529"/>
      <c r="GG25" s="1529"/>
      <c r="GH25" s="1529"/>
      <c r="GI25" s="1529"/>
      <c r="GJ25" s="1834" t="s">
        <v>754</v>
      </c>
      <c r="GK25" s="1834"/>
      <c r="GL25" s="1834"/>
      <c r="GM25" s="1834"/>
      <c r="GN25" s="1834"/>
      <c r="GO25" s="1834"/>
      <c r="GP25" s="1834"/>
      <c r="GQ25" s="1834"/>
      <c r="GR25" s="1834"/>
      <c r="GS25" s="1834"/>
      <c r="GT25" s="1834"/>
      <c r="GU25" s="1834"/>
      <c r="GV25" s="1834"/>
      <c r="GW25" s="1834"/>
      <c r="GX25" s="1834"/>
      <c r="GY25" s="1529" t="s">
        <v>755</v>
      </c>
      <c r="GZ25" s="1529"/>
      <c r="HA25" s="1529"/>
      <c r="HB25" s="1529"/>
      <c r="HC25" s="1529"/>
      <c r="HD25" s="1529"/>
      <c r="HE25" s="1529"/>
      <c r="HF25" s="1529"/>
      <c r="HG25" s="1529"/>
      <c r="HH25" s="1529"/>
      <c r="HI25" s="1529"/>
      <c r="HJ25" s="1529"/>
      <c r="HK25" s="1529"/>
      <c r="HL25" s="1529"/>
      <c r="HM25" s="1529"/>
      <c r="HN25" s="1849" t="s">
        <v>754</v>
      </c>
      <c r="HO25" s="1849"/>
      <c r="HP25" s="1849"/>
      <c r="HQ25" s="1849"/>
      <c r="HR25" s="1849"/>
      <c r="HS25" s="1849"/>
      <c r="HT25" s="1849"/>
      <c r="HU25" s="1849"/>
      <c r="HV25" s="1849"/>
      <c r="HW25" s="1849"/>
      <c r="HX25" s="1849"/>
      <c r="HY25" s="1849"/>
      <c r="HZ25" s="1849"/>
      <c r="IA25" s="1849"/>
      <c r="IB25" s="1849"/>
      <c r="IC25" s="1529" t="s">
        <v>777</v>
      </c>
      <c r="ID25" s="1529"/>
      <c r="IE25" s="1529"/>
      <c r="IF25" s="1529"/>
      <c r="IG25" s="1529"/>
      <c r="IH25" s="1529"/>
      <c r="II25" s="1529"/>
      <c r="IJ25" s="1529"/>
      <c r="IK25" s="1529"/>
      <c r="IL25" s="1529"/>
      <c r="IM25" s="1529"/>
      <c r="IN25" s="1529"/>
      <c r="IO25" s="1529"/>
      <c r="IP25" s="1529"/>
      <c r="IQ25" s="1529"/>
      <c r="IR25" s="1834" t="s">
        <v>778</v>
      </c>
      <c r="IS25" s="1834"/>
      <c r="IT25" s="1834"/>
      <c r="IU25" s="1834"/>
      <c r="IV25" s="1834"/>
      <c r="IW25" s="1834"/>
      <c r="IX25" s="1834"/>
      <c r="IY25" s="1834"/>
      <c r="IZ25" s="1834"/>
      <c r="JA25" s="1834"/>
      <c r="JB25" s="1834"/>
      <c r="JC25" s="1834"/>
      <c r="JD25" s="1834"/>
      <c r="JE25" s="1834"/>
      <c r="JF25" s="1834"/>
      <c r="JG25" s="1849" t="s">
        <v>778</v>
      </c>
      <c r="JH25" s="1849"/>
      <c r="JI25" s="1849"/>
      <c r="JJ25" s="1849"/>
      <c r="JK25" s="1849"/>
      <c r="JL25" s="1849"/>
      <c r="JM25" s="1849"/>
      <c r="JN25" s="1849"/>
      <c r="JO25" s="1849"/>
      <c r="JP25" s="1849"/>
      <c r="JQ25" s="1849"/>
      <c r="JR25" s="1849"/>
      <c r="JS25" s="1849"/>
      <c r="JT25" s="1849"/>
      <c r="JU25" s="1849"/>
      <c r="JV25" s="1849" t="s">
        <v>778</v>
      </c>
      <c r="JW25" s="1849"/>
      <c r="JX25" s="1849"/>
      <c r="JY25" s="1849"/>
      <c r="JZ25" s="1849"/>
      <c r="KA25" s="1849"/>
      <c r="KB25" s="1849"/>
      <c r="KC25" s="1849"/>
      <c r="KD25" s="1849"/>
      <c r="KE25" s="1849"/>
      <c r="KF25" s="1849"/>
      <c r="KG25" s="1849"/>
      <c r="KH25" s="1849"/>
      <c r="KI25" s="1849"/>
      <c r="KJ25" s="1865"/>
      <c r="KK25" s="495"/>
    </row>
    <row r="26" spans="2:297" ht="101.1" customHeight="1" thickTop="1" thickBot="1">
      <c r="B26" s="495"/>
      <c r="C26" s="1648" t="s">
        <v>759</v>
      </c>
      <c r="D26" s="1577"/>
      <c r="E26" s="1577"/>
      <c r="F26" s="1577"/>
      <c r="G26" s="1577"/>
      <c r="H26" s="1577"/>
      <c r="I26" s="1513" t="str">
        <f>IF(OR(data4!$R$5="一般の控除対象配偶者",data4!$R$5="老人控除対象配偶者"),"1","")</f>
        <v/>
      </c>
      <c r="J26" s="1513"/>
      <c r="K26" s="1513"/>
      <c r="L26" s="1513"/>
      <c r="M26" s="1513"/>
      <c r="N26" s="1513"/>
      <c r="O26" s="1513"/>
      <c r="P26" s="1513"/>
      <c r="Q26" s="1513"/>
      <c r="R26" s="1577" t="s">
        <v>760</v>
      </c>
      <c r="S26" s="1577"/>
      <c r="T26" s="1577"/>
      <c r="U26" s="1577"/>
      <c r="V26" s="1577"/>
      <c r="W26" s="1577"/>
      <c r="X26" s="1513"/>
      <c r="Y26" s="1513"/>
      <c r="Z26" s="1513"/>
      <c r="AA26" s="1513"/>
      <c r="AB26" s="1513"/>
      <c r="AC26" s="1513"/>
      <c r="AD26" s="1513"/>
      <c r="AE26" s="1513"/>
      <c r="AF26" s="1513"/>
      <c r="AG26" s="1577"/>
      <c r="AH26" s="1577"/>
      <c r="AI26" s="1577"/>
      <c r="AJ26" s="1577"/>
      <c r="AK26" s="1577"/>
      <c r="AL26" s="1577"/>
      <c r="AM26" s="1513"/>
      <c r="AN26" s="1513"/>
      <c r="AO26" s="1513"/>
      <c r="AP26" s="1513"/>
      <c r="AQ26" s="1513"/>
      <c r="AR26" s="1513"/>
      <c r="AS26" s="1513"/>
      <c r="AT26" s="1513"/>
      <c r="AU26" s="1513"/>
      <c r="AV26" s="1577"/>
      <c r="AW26" s="1577"/>
      <c r="AX26" s="1577"/>
      <c r="AY26" s="1577"/>
      <c r="AZ26" s="1577"/>
      <c r="BA26" s="1577"/>
      <c r="BB26" s="1798"/>
      <c r="BC26" s="1798"/>
      <c r="BD26" s="1798"/>
      <c r="BE26" s="1798"/>
      <c r="BF26" s="1798"/>
      <c r="BG26" s="1798"/>
      <c r="BH26" s="1798"/>
      <c r="BI26" s="1798"/>
      <c r="BJ26" s="1798"/>
      <c r="BK26" s="1798"/>
      <c r="BL26" s="1798"/>
      <c r="BM26" s="1798"/>
      <c r="BN26" s="1798"/>
      <c r="BO26" s="1798"/>
      <c r="BP26" s="1798"/>
      <c r="BQ26" s="1798"/>
      <c r="BR26" s="1798"/>
      <c r="BS26" s="1798"/>
      <c r="BT26" s="1798"/>
      <c r="BU26" s="1798"/>
      <c r="BV26" s="1798"/>
      <c r="BW26" s="1798"/>
      <c r="BX26" s="1798"/>
      <c r="BY26" s="1798"/>
      <c r="BZ26" s="1798"/>
      <c r="CA26" s="1798"/>
      <c r="CB26" s="1798"/>
      <c r="CC26" s="1798"/>
      <c r="CD26" s="1798"/>
      <c r="CE26" s="1798"/>
      <c r="CF26" s="1798"/>
      <c r="CG26" s="1798"/>
      <c r="CH26" s="1798"/>
      <c r="CI26" s="1577" t="s">
        <v>763</v>
      </c>
      <c r="CJ26" s="1577"/>
      <c r="CK26" s="1577"/>
      <c r="CL26" s="1577"/>
      <c r="CM26" s="1577"/>
      <c r="CN26" s="1577"/>
      <c r="CO26" s="1706">
        <f>data4!$AQ$7</f>
        <v>0</v>
      </c>
      <c r="CP26" s="1706"/>
      <c r="CQ26" s="1706"/>
      <c r="CR26" s="1706"/>
      <c r="CS26" s="1706"/>
      <c r="CT26" s="1706"/>
      <c r="CU26" s="1706"/>
      <c r="CV26" s="1706"/>
      <c r="CW26" s="1706"/>
      <c r="CX26" s="1833" t="s">
        <v>764</v>
      </c>
      <c r="CY26" s="1833"/>
      <c r="CZ26" s="1833"/>
      <c r="DA26" s="1833"/>
      <c r="DB26" s="1833"/>
      <c r="DC26" s="1833"/>
      <c r="DD26" s="1706"/>
      <c r="DE26" s="1706"/>
      <c r="DF26" s="1706"/>
      <c r="DG26" s="1706"/>
      <c r="DH26" s="1706"/>
      <c r="DI26" s="1706"/>
      <c r="DJ26" s="1706"/>
      <c r="DK26" s="1706"/>
      <c r="DL26" s="1706"/>
      <c r="DM26" s="1833" t="s">
        <v>765</v>
      </c>
      <c r="DN26" s="1833"/>
      <c r="DO26" s="1833"/>
      <c r="DP26" s="1833"/>
      <c r="DQ26" s="1833"/>
      <c r="DR26" s="1833"/>
      <c r="DS26" s="1706">
        <f>data4!$AR$7</f>
        <v>0</v>
      </c>
      <c r="DT26" s="1706"/>
      <c r="DU26" s="1706"/>
      <c r="DV26" s="1706"/>
      <c r="DW26" s="1706"/>
      <c r="DX26" s="1706"/>
      <c r="DY26" s="1706"/>
      <c r="DZ26" s="1706"/>
      <c r="EA26" s="1706"/>
      <c r="EB26" s="1833" t="s">
        <v>766</v>
      </c>
      <c r="EC26" s="1833"/>
      <c r="ED26" s="1833"/>
      <c r="EE26" s="1833"/>
      <c r="EF26" s="1833"/>
      <c r="EG26" s="1833"/>
      <c r="EH26" s="1706">
        <f>data4!$AS$7+data4!$AR$7</f>
        <v>0</v>
      </c>
      <c r="EI26" s="1706"/>
      <c r="EJ26" s="1706"/>
      <c r="EK26" s="1706"/>
      <c r="EL26" s="1706"/>
      <c r="EM26" s="1706"/>
      <c r="EN26" s="1706"/>
      <c r="EO26" s="1706"/>
      <c r="EP26" s="1706"/>
      <c r="EQ26" s="1833" t="s">
        <v>767</v>
      </c>
      <c r="ER26" s="1833"/>
      <c r="ES26" s="1833"/>
      <c r="ET26" s="1833"/>
      <c r="EU26" s="1833"/>
      <c r="EV26" s="1833"/>
      <c r="EW26" s="1706"/>
      <c r="EX26" s="1706"/>
      <c r="EY26" s="1706"/>
      <c r="EZ26" s="1706"/>
      <c r="FA26" s="1706"/>
      <c r="FB26" s="1706"/>
      <c r="FC26" s="1706"/>
      <c r="FD26" s="1706"/>
      <c r="FE26" s="1706"/>
      <c r="FF26" s="1833" t="s">
        <v>768</v>
      </c>
      <c r="FG26" s="1833"/>
      <c r="FH26" s="1833"/>
      <c r="FI26" s="1833"/>
      <c r="FJ26" s="1833"/>
      <c r="FK26" s="1833"/>
      <c r="FL26" s="1706">
        <f>data4!$AT$7</f>
        <v>0</v>
      </c>
      <c r="FM26" s="1706"/>
      <c r="FN26" s="1706"/>
      <c r="FO26" s="1706"/>
      <c r="FP26" s="1706"/>
      <c r="FQ26" s="1706"/>
      <c r="FR26" s="1706"/>
      <c r="FS26" s="1706"/>
      <c r="FT26" s="1706"/>
      <c r="FU26" s="1833" t="s">
        <v>769</v>
      </c>
      <c r="FV26" s="1833"/>
      <c r="FW26" s="1833"/>
      <c r="FX26" s="1833"/>
      <c r="FY26" s="1833"/>
      <c r="FZ26" s="1833"/>
      <c r="GA26" s="1706"/>
      <c r="GB26" s="1706"/>
      <c r="GC26" s="1706"/>
      <c r="GD26" s="1706"/>
      <c r="GE26" s="1706"/>
      <c r="GF26" s="1706"/>
      <c r="GG26" s="1706"/>
      <c r="GH26" s="1706"/>
      <c r="GI26" s="1706"/>
      <c r="GJ26" s="1833" t="s">
        <v>770</v>
      </c>
      <c r="GK26" s="1833"/>
      <c r="GL26" s="1833"/>
      <c r="GM26" s="1833"/>
      <c r="GN26" s="1833"/>
      <c r="GO26" s="1833"/>
      <c r="GP26" s="1706">
        <f>data4!$AU$7</f>
        <v>0</v>
      </c>
      <c r="GQ26" s="1706"/>
      <c r="GR26" s="1706"/>
      <c r="GS26" s="1706"/>
      <c r="GT26" s="1706"/>
      <c r="GU26" s="1706"/>
      <c r="GV26" s="1706"/>
      <c r="GW26" s="1706"/>
      <c r="GX26" s="1706"/>
      <c r="GY26" s="1833" t="s">
        <v>771</v>
      </c>
      <c r="GZ26" s="1833"/>
      <c r="HA26" s="1833"/>
      <c r="HB26" s="1833"/>
      <c r="HC26" s="1833"/>
      <c r="HD26" s="1833"/>
      <c r="HE26" s="1706"/>
      <c r="HF26" s="1706"/>
      <c r="HG26" s="1706"/>
      <c r="HH26" s="1706"/>
      <c r="HI26" s="1706"/>
      <c r="HJ26" s="1706"/>
      <c r="HK26" s="1706"/>
      <c r="HL26" s="1706"/>
      <c r="HM26" s="1706"/>
      <c r="HN26" s="1833" t="s">
        <v>772</v>
      </c>
      <c r="HO26" s="1833"/>
      <c r="HP26" s="1833"/>
      <c r="HQ26" s="1833"/>
      <c r="HR26" s="1833"/>
      <c r="HS26" s="1833"/>
      <c r="HT26" s="1706">
        <f>data4!$AI$7</f>
        <v>0</v>
      </c>
      <c r="HU26" s="1706"/>
      <c r="HV26" s="1706"/>
      <c r="HW26" s="1706"/>
      <c r="HX26" s="1706"/>
      <c r="HY26" s="1706"/>
      <c r="HZ26" s="1706"/>
      <c r="IA26" s="1706"/>
      <c r="IB26" s="1706"/>
      <c r="IC26" s="1833" t="s">
        <v>773</v>
      </c>
      <c r="ID26" s="1833"/>
      <c r="IE26" s="1833"/>
      <c r="IF26" s="1833"/>
      <c r="IG26" s="1833"/>
      <c r="IH26" s="1833"/>
      <c r="II26" s="1706">
        <f>data4!$BZ$7</f>
        <v>0</v>
      </c>
      <c r="IJ26" s="1706"/>
      <c r="IK26" s="1706"/>
      <c r="IL26" s="1706"/>
      <c r="IM26" s="1706"/>
      <c r="IN26" s="1706"/>
      <c r="IO26" s="1706"/>
      <c r="IP26" s="1706"/>
      <c r="IQ26" s="1706"/>
      <c r="IR26" s="1833" t="s">
        <v>774</v>
      </c>
      <c r="IS26" s="1833"/>
      <c r="IT26" s="1833"/>
      <c r="IU26" s="1833"/>
      <c r="IV26" s="1833"/>
      <c r="IW26" s="1833"/>
      <c r="IX26" s="1706">
        <f>data4!$CA$7+data4!$BZ$7</f>
        <v>0</v>
      </c>
      <c r="IY26" s="1706"/>
      <c r="IZ26" s="1706"/>
      <c r="JA26" s="1706"/>
      <c r="JB26" s="1706"/>
      <c r="JC26" s="1706"/>
      <c r="JD26" s="1706"/>
      <c r="JE26" s="1706"/>
      <c r="JF26" s="1706"/>
      <c r="JG26" s="1833" t="s">
        <v>775</v>
      </c>
      <c r="JH26" s="1833"/>
      <c r="JI26" s="1833"/>
      <c r="JJ26" s="1833"/>
      <c r="JK26" s="1833"/>
      <c r="JL26" s="1833"/>
      <c r="JM26" s="1706">
        <f>data4!$CB$7</f>
        <v>0</v>
      </c>
      <c r="JN26" s="1706"/>
      <c r="JO26" s="1706"/>
      <c r="JP26" s="1706"/>
      <c r="JQ26" s="1706"/>
      <c r="JR26" s="1706"/>
      <c r="JS26" s="1706"/>
      <c r="JT26" s="1706"/>
      <c r="JU26" s="1706"/>
      <c r="JV26" s="1833" t="s">
        <v>776</v>
      </c>
      <c r="JW26" s="1833"/>
      <c r="JX26" s="1833"/>
      <c r="JY26" s="1833"/>
      <c r="JZ26" s="1833"/>
      <c r="KA26" s="1833"/>
      <c r="KB26" s="1706">
        <f>data4!$BV$6+data4!$S$4</f>
        <v>0</v>
      </c>
      <c r="KC26" s="1706"/>
      <c r="KD26" s="1706"/>
      <c r="KE26" s="1706"/>
      <c r="KF26" s="1706"/>
      <c r="KG26" s="1706"/>
      <c r="KH26" s="1706"/>
      <c r="KI26" s="1706"/>
      <c r="KJ26" s="1710"/>
      <c r="KK26" s="495"/>
    </row>
    <row r="27" spans="2:297" ht="66.95" customHeight="1" thickTop="1" thickBot="1">
      <c r="B27" s="495"/>
      <c r="C27" s="1554" t="s">
        <v>786</v>
      </c>
      <c r="D27" s="1554"/>
      <c r="E27" s="1554"/>
      <c r="F27" s="1554"/>
      <c r="G27" s="1554"/>
      <c r="H27" s="1554"/>
      <c r="I27" s="1554"/>
      <c r="J27" s="1554"/>
      <c r="K27" s="1554"/>
      <c r="L27" s="1554"/>
      <c r="M27" s="1554"/>
      <c r="N27" s="1554"/>
      <c r="O27" s="1554"/>
      <c r="P27" s="1554"/>
      <c r="Q27" s="1554"/>
      <c r="R27" s="1554"/>
      <c r="S27" s="1554"/>
      <c r="T27" s="1554"/>
      <c r="U27" s="1554"/>
      <c r="V27" s="1554"/>
      <c r="W27" s="1554"/>
      <c r="X27" s="1554"/>
      <c r="Y27" s="1554"/>
      <c r="Z27" s="1554"/>
      <c r="AA27" s="1554"/>
      <c r="AB27" s="1554"/>
      <c r="AC27" s="1554"/>
      <c r="AD27" s="1554"/>
      <c r="AE27" s="1554"/>
      <c r="AF27" s="1554"/>
      <c r="AG27" s="1554"/>
      <c r="AH27" s="1554"/>
      <c r="AI27" s="1554"/>
      <c r="AJ27" s="1554"/>
      <c r="AK27" s="1554"/>
      <c r="AL27" s="1554"/>
      <c r="AM27" s="1554"/>
      <c r="AN27" s="1554"/>
      <c r="AO27" s="1554"/>
      <c r="AP27" s="1554"/>
      <c r="AQ27" s="1554"/>
      <c r="AR27" s="1554"/>
      <c r="AS27" s="1554"/>
      <c r="AT27" s="1554"/>
      <c r="AU27" s="1554"/>
      <c r="AV27" s="1554"/>
      <c r="AW27" s="1554"/>
      <c r="AX27" s="1554"/>
      <c r="AY27" s="1554"/>
      <c r="AZ27" s="1554"/>
      <c r="BA27" s="1554"/>
      <c r="BB27" s="1554"/>
      <c r="BC27" s="1554"/>
      <c r="BD27" s="1554"/>
      <c r="BE27" s="1554"/>
      <c r="BF27" s="1813" t="s">
        <v>780</v>
      </c>
      <c r="BG27" s="1813"/>
      <c r="BH27" s="1813"/>
      <c r="BI27" s="1813"/>
      <c r="BJ27" s="1841"/>
      <c r="BK27" s="1553" t="s">
        <v>784</v>
      </c>
      <c r="BL27" s="1554"/>
      <c r="BM27" s="1554"/>
      <c r="BN27" s="1554"/>
      <c r="BO27" s="1554"/>
      <c r="BP27" s="1554"/>
      <c r="BQ27" s="1554"/>
      <c r="BR27" s="1554"/>
      <c r="BS27" s="1554"/>
      <c r="BT27" s="1554"/>
      <c r="BU27" s="1554"/>
      <c r="BV27" s="1554"/>
      <c r="BW27" s="1554"/>
      <c r="BX27" s="1554"/>
      <c r="BY27" s="1554"/>
      <c r="BZ27" s="1554"/>
      <c r="CA27" s="1554"/>
      <c r="CB27" s="1554"/>
      <c r="CC27" s="1554"/>
      <c r="CD27" s="1554"/>
      <c r="CE27" s="1554"/>
      <c r="CF27" s="1554"/>
      <c r="CG27" s="1554"/>
      <c r="CH27" s="1554"/>
      <c r="CI27" s="1554"/>
      <c r="CJ27" s="1554"/>
      <c r="CK27" s="1554"/>
      <c r="CL27" s="1554"/>
      <c r="CM27" s="1554"/>
      <c r="CN27" s="1554"/>
      <c r="CO27" s="1554"/>
      <c r="CP27" s="1554"/>
      <c r="CQ27" s="1554"/>
      <c r="CR27" s="1554"/>
      <c r="CS27" s="1554"/>
      <c r="CT27" s="1554"/>
      <c r="CU27" s="1554"/>
      <c r="CV27" s="1554"/>
      <c r="CW27" s="1554"/>
      <c r="CX27" s="1554"/>
      <c r="CY27" s="1554"/>
      <c r="CZ27" s="1554"/>
      <c r="DA27" s="1554"/>
      <c r="DB27" s="1554"/>
      <c r="DC27" s="1554"/>
      <c r="DD27" s="1554"/>
      <c r="DE27" s="1554"/>
      <c r="DF27" s="1554"/>
      <c r="DG27" s="1554"/>
      <c r="DH27" s="1554"/>
      <c r="DI27" s="1554"/>
      <c r="DJ27" s="1554"/>
      <c r="DK27" s="1554"/>
      <c r="DL27" s="1554"/>
      <c r="DM27" s="1554"/>
      <c r="DN27" s="1554"/>
      <c r="DO27" s="1554"/>
      <c r="DP27" s="1554"/>
      <c r="DQ27" s="1813" t="s">
        <v>780</v>
      </c>
      <c r="DR27" s="1813"/>
      <c r="DS27" s="1813"/>
      <c r="DT27" s="1813"/>
      <c r="DU27" s="1841"/>
      <c r="DV27" s="1553" t="s">
        <v>783</v>
      </c>
      <c r="DW27" s="1554"/>
      <c r="DX27" s="1554"/>
      <c r="DY27" s="1554"/>
      <c r="DZ27" s="1554"/>
      <c r="EA27" s="1554"/>
      <c r="EB27" s="1554"/>
      <c r="EC27" s="1554"/>
      <c r="ED27" s="1554"/>
      <c r="EE27" s="1554"/>
      <c r="EF27" s="1554"/>
      <c r="EG27" s="1554"/>
      <c r="EH27" s="1554"/>
      <c r="EI27" s="1554"/>
      <c r="EJ27" s="1554"/>
      <c r="EK27" s="1554"/>
      <c r="EL27" s="1554"/>
      <c r="EM27" s="1554"/>
      <c r="EN27" s="1554"/>
      <c r="EO27" s="1554"/>
      <c r="EP27" s="1554"/>
      <c r="EQ27" s="1554"/>
      <c r="ER27" s="1554"/>
      <c r="ES27" s="1554"/>
      <c r="ET27" s="1554"/>
      <c r="EU27" s="1554"/>
      <c r="EV27" s="1554"/>
      <c r="EW27" s="1554"/>
      <c r="EX27" s="1554"/>
      <c r="EY27" s="1554"/>
      <c r="EZ27" s="1554"/>
      <c r="FA27" s="1554"/>
      <c r="FB27" s="1554"/>
      <c r="FC27" s="1554"/>
      <c r="FD27" s="1554"/>
      <c r="FE27" s="1554"/>
      <c r="FF27" s="1554"/>
      <c r="FG27" s="1554"/>
      <c r="FH27" s="1554"/>
      <c r="FI27" s="1554"/>
      <c r="FJ27" s="1554"/>
      <c r="FK27" s="1554"/>
      <c r="FL27" s="1554"/>
      <c r="FM27" s="1554"/>
      <c r="FN27" s="1554"/>
      <c r="FO27" s="1554"/>
      <c r="FP27" s="1554"/>
      <c r="FQ27" s="1554"/>
      <c r="FR27" s="1554"/>
      <c r="FS27" s="1554"/>
      <c r="FT27" s="1554"/>
      <c r="FU27" s="1554"/>
      <c r="FV27" s="1813" t="s">
        <v>780</v>
      </c>
      <c r="FW27" s="1813"/>
      <c r="FX27" s="1813"/>
      <c r="FY27" s="1813"/>
      <c r="FZ27" s="1841"/>
      <c r="GA27" s="1553" t="s">
        <v>782</v>
      </c>
      <c r="GB27" s="1554"/>
      <c r="GC27" s="1554"/>
      <c r="GD27" s="1554"/>
      <c r="GE27" s="1554"/>
      <c r="GF27" s="1554"/>
      <c r="GG27" s="1554"/>
      <c r="GH27" s="1554"/>
      <c r="GI27" s="1554"/>
      <c r="GJ27" s="1554"/>
      <c r="GK27" s="1554"/>
      <c r="GL27" s="1554"/>
      <c r="GM27" s="1554"/>
      <c r="GN27" s="1554"/>
      <c r="GO27" s="1554"/>
      <c r="GP27" s="1554"/>
      <c r="GQ27" s="1554"/>
      <c r="GR27" s="1554"/>
      <c r="GS27" s="1554"/>
      <c r="GT27" s="1554"/>
      <c r="GU27" s="1554"/>
      <c r="GV27" s="1554"/>
      <c r="GW27" s="1554"/>
      <c r="GX27" s="1554"/>
      <c r="GY27" s="1554"/>
      <c r="GZ27" s="1554"/>
      <c r="HA27" s="1554"/>
      <c r="HB27" s="1554"/>
      <c r="HC27" s="1554"/>
      <c r="HD27" s="1554"/>
      <c r="HE27" s="1554"/>
      <c r="HF27" s="1554"/>
      <c r="HG27" s="1554"/>
      <c r="HH27" s="1554"/>
      <c r="HI27" s="1554"/>
      <c r="HJ27" s="1554"/>
      <c r="HK27" s="1554"/>
      <c r="HL27" s="1554"/>
      <c r="HM27" s="1554"/>
      <c r="HN27" s="1554"/>
      <c r="HO27" s="1554"/>
      <c r="HP27" s="1554"/>
      <c r="HQ27" s="1554"/>
      <c r="HR27" s="1554"/>
      <c r="HS27" s="1554"/>
      <c r="HT27" s="1554"/>
      <c r="HU27" s="1554"/>
      <c r="HV27" s="1554"/>
      <c r="HW27" s="1554"/>
      <c r="HX27" s="1554"/>
      <c r="HY27" s="1554"/>
      <c r="HZ27" s="1554"/>
      <c r="IA27" s="1813" t="s">
        <v>780</v>
      </c>
      <c r="IB27" s="1813"/>
      <c r="IC27" s="1813"/>
      <c r="ID27" s="1813"/>
      <c r="IE27" s="1841"/>
      <c r="IF27" s="1553" t="s">
        <v>781</v>
      </c>
      <c r="IG27" s="1554"/>
      <c r="IH27" s="1554"/>
      <c r="II27" s="1554"/>
      <c r="IJ27" s="1554"/>
      <c r="IK27" s="1554"/>
      <c r="IL27" s="1554"/>
      <c r="IM27" s="1554"/>
      <c r="IN27" s="1554"/>
      <c r="IO27" s="1554"/>
      <c r="IP27" s="1554"/>
      <c r="IQ27" s="1554"/>
      <c r="IR27" s="1554"/>
      <c r="IS27" s="1554"/>
      <c r="IT27" s="1554"/>
      <c r="IU27" s="1554"/>
      <c r="IV27" s="1554"/>
      <c r="IW27" s="1554"/>
      <c r="IX27" s="1554"/>
      <c r="IY27" s="1554"/>
      <c r="IZ27" s="1554"/>
      <c r="JA27" s="1554"/>
      <c r="JB27" s="1554"/>
      <c r="JC27" s="1554"/>
      <c r="JD27" s="1554"/>
      <c r="JE27" s="1554"/>
      <c r="JF27" s="1554"/>
      <c r="JG27" s="1554"/>
      <c r="JH27" s="1554"/>
      <c r="JI27" s="1554"/>
      <c r="JJ27" s="1554"/>
      <c r="JK27" s="1554"/>
      <c r="JL27" s="1554"/>
      <c r="JM27" s="1554"/>
      <c r="JN27" s="1554"/>
      <c r="JO27" s="1554"/>
      <c r="JP27" s="1554"/>
      <c r="JQ27" s="1554"/>
      <c r="JR27" s="1554"/>
      <c r="JS27" s="1554"/>
      <c r="JT27" s="1554"/>
      <c r="JU27" s="1554"/>
      <c r="JV27" s="1554"/>
      <c r="JW27" s="1554"/>
      <c r="JX27" s="1554"/>
      <c r="JY27" s="1554"/>
      <c r="JZ27" s="1554"/>
      <c r="KA27" s="1554"/>
      <c r="KB27" s="1554"/>
      <c r="KC27" s="1554"/>
      <c r="KD27" s="1554"/>
      <c r="KE27" s="1554"/>
      <c r="KF27" s="1813" t="s">
        <v>780</v>
      </c>
      <c r="KG27" s="1813"/>
      <c r="KH27" s="1813"/>
      <c r="KI27" s="1813"/>
      <c r="KJ27" s="1813"/>
      <c r="KK27" s="495"/>
    </row>
    <row r="28" spans="2:297" ht="80.25" customHeight="1" thickTop="1" thickBot="1">
      <c r="B28" s="495"/>
      <c r="C28" s="1838" t="s">
        <v>787</v>
      </c>
      <c r="D28" s="1529"/>
      <c r="E28" s="1529"/>
      <c r="F28" s="1529"/>
      <c r="G28" s="1529"/>
      <c r="H28" s="1529"/>
      <c r="I28" s="1798">
        <f>IF(data2!$B$2="要",data4!$EG$2,"")</f>
        <v>0</v>
      </c>
      <c r="J28" s="1798"/>
      <c r="K28" s="1798"/>
      <c r="L28" s="1798"/>
      <c r="M28" s="1798"/>
      <c r="N28" s="1798"/>
      <c r="O28" s="1798"/>
      <c r="P28" s="1798"/>
      <c r="Q28" s="1798"/>
      <c r="R28" s="1798"/>
      <c r="S28" s="1798"/>
      <c r="T28" s="1798"/>
      <c r="U28" s="1798"/>
      <c r="V28" s="1798"/>
      <c r="W28" s="1798"/>
      <c r="X28" s="1798"/>
      <c r="Y28" s="1798"/>
      <c r="Z28" s="1798"/>
      <c r="AA28" s="1798"/>
      <c r="AB28" s="1798"/>
      <c r="AC28" s="1798"/>
      <c r="AD28" s="1798"/>
      <c r="AE28" s="1798"/>
      <c r="AF28" s="1798"/>
      <c r="AG28" s="1798"/>
      <c r="AH28" s="1798"/>
      <c r="AI28" s="1798"/>
      <c r="AJ28" s="1798"/>
      <c r="AK28" s="1798"/>
      <c r="AL28" s="1798"/>
      <c r="AM28" s="1798"/>
      <c r="AN28" s="1798"/>
      <c r="AO28" s="1798"/>
      <c r="AP28" s="1798"/>
      <c r="AQ28" s="1798"/>
      <c r="AR28" s="1798"/>
      <c r="AS28" s="1798"/>
      <c r="AT28" s="1798"/>
      <c r="AU28" s="1798"/>
      <c r="AV28" s="1798"/>
      <c r="AW28" s="1798"/>
      <c r="AX28" s="1798"/>
      <c r="AY28" s="1798"/>
      <c r="AZ28" s="1798"/>
      <c r="BA28" s="1798"/>
      <c r="BB28" s="1798"/>
      <c r="BC28" s="1798"/>
      <c r="BD28" s="1798"/>
      <c r="BE28" s="1798"/>
      <c r="BF28" s="1798"/>
      <c r="BG28" s="1798"/>
      <c r="BH28" s="1798"/>
      <c r="BI28" s="1798"/>
      <c r="BJ28" s="1798"/>
      <c r="BK28" s="1771" t="s">
        <v>785</v>
      </c>
      <c r="BL28" s="1771"/>
      <c r="BM28" s="1771"/>
      <c r="BN28" s="1771"/>
      <c r="BO28" s="1771"/>
      <c r="BP28" s="1771"/>
      <c r="BQ28" s="1771" t="s">
        <v>788</v>
      </c>
      <c r="BR28" s="1771"/>
      <c r="BS28" s="1771"/>
      <c r="BT28" s="1771"/>
      <c r="BU28" s="1771"/>
      <c r="BV28" s="1771"/>
      <c r="BW28" s="1798">
        <f>data4!$CW$2+data5!$H$2</f>
        <v>0</v>
      </c>
      <c r="BX28" s="1798"/>
      <c r="BY28" s="1798"/>
      <c r="BZ28" s="1798"/>
      <c r="CA28" s="1798"/>
      <c r="CB28" s="1798"/>
      <c r="CC28" s="1798"/>
      <c r="CD28" s="1798"/>
      <c r="CE28" s="1798"/>
      <c r="CF28" s="1798"/>
      <c r="CG28" s="1798"/>
      <c r="CH28" s="1798"/>
      <c r="CI28" s="1798"/>
      <c r="CJ28" s="1798"/>
      <c r="CK28" s="1798"/>
      <c r="CL28" s="1798"/>
      <c r="CM28" s="1798"/>
      <c r="CN28" s="1798"/>
      <c r="CO28" s="1798"/>
      <c r="CP28" s="1798"/>
      <c r="CQ28" s="1798"/>
      <c r="CR28" s="1798"/>
      <c r="CS28" s="1798"/>
      <c r="CT28" s="1798"/>
      <c r="CU28" s="1798"/>
      <c r="CV28" s="1798"/>
      <c r="CW28" s="1798"/>
      <c r="CX28" s="1798"/>
      <c r="CY28" s="1798"/>
      <c r="CZ28" s="1798"/>
      <c r="DA28" s="1798"/>
      <c r="DB28" s="1798"/>
      <c r="DC28" s="1798"/>
      <c r="DD28" s="1798"/>
      <c r="DE28" s="1798"/>
      <c r="DF28" s="1798"/>
      <c r="DG28" s="1798"/>
      <c r="DH28" s="1798"/>
      <c r="DI28" s="1798"/>
      <c r="DJ28" s="1798"/>
      <c r="DK28" s="1798"/>
      <c r="DL28" s="1798"/>
      <c r="DM28" s="1798"/>
      <c r="DN28" s="1798"/>
      <c r="DO28" s="1798"/>
      <c r="DP28" s="1798"/>
      <c r="DQ28" s="1798"/>
      <c r="DR28" s="1798"/>
      <c r="DS28" s="1798"/>
      <c r="DT28" s="1798"/>
      <c r="DU28" s="1798"/>
      <c r="DV28" s="1771" t="s">
        <v>790</v>
      </c>
      <c r="DW28" s="1771"/>
      <c r="DX28" s="1771"/>
      <c r="DY28" s="1771"/>
      <c r="DZ28" s="1771"/>
      <c r="EA28" s="1771"/>
      <c r="EB28" s="1798">
        <f>IF(data2!$B$2="要",data5!$I$2,"")</f>
        <v>0</v>
      </c>
      <c r="EC28" s="1798"/>
      <c r="ED28" s="1798"/>
      <c r="EE28" s="1798"/>
      <c r="EF28" s="1798"/>
      <c r="EG28" s="1798"/>
      <c r="EH28" s="1798"/>
      <c r="EI28" s="1798"/>
      <c r="EJ28" s="1798"/>
      <c r="EK28" s="1798"/>
      <c r="EL28" s="1798"/>
      <c r="EM28" s="1798"/>
      <c r="EN28" s="1798"/>
      <c r="EO28" s="1798"/>
      <c r="EP28" s="1798"/>
      <c r="EQ28" s="1798"/>
      <c r="ER28" s="1798"/>
      <c r="ES28" s="1798"/>
      <c r="ET28" s="1798"/>
      <c r="EU28" s="1798"/>
      <c r="EV28" s="1798"/>
      <c r="EW28" s="1798"/>
      <c r="EX28" s="1798"/>
      <c r="EY28" s="1798"/>
      <c r="EZ28" s="1798"/>
      <c r="FA28" s="1798"/>
      <c r="FB28" s="1798"/>
      <c r="FC28" s="1798"/>
      <c r="FD28" s="1798"/>
      <c r="FE28" s="1798"/>
      <c r="FF28" s="1798"/>
      <c r="FG28" s="1798"/>
      <c r="FH28" s="1798"/>
      <c r="FI28" s="1798"/>
      <c r="FJ28" s="1798"/>
      <c r="FK28" s="1798"/>
      <c r="FL28" s="1798"/>
      <c r="FM28" s="1798"/>
      <c r="FN28" s="1798"/>
      <c r="FO28" s="1798"/>
      <c r="FP28" s="1798"/>
      <c r="FQ28" s="1798"/>
      <c r="FR28" s="1798"/>
      <c r="FS28" s="1798"/>
      <c r="FT28" s="1798"/>
      <c r="FU28" s="1798"/>
      <c r="FV28" s="1798"/>
      <c r="FW28" s="1798"/>
      <c r="FX28" s="1798"/>
      <c r="FY28" s="1798"/>
      <c r="FZ28" s="1798"/>
      <c r="GA28" s="1771" t="s">
        <v>791</v>
      </c>
      <c r="GB28" s="1771"/>
      <c r="GC28" s="1771"/>
      <c r="GD28" s="1771"/>
      <c r="GE28" s="1771"/>
      <c r="GF28" s="1771"/>
      <c r="GG28" s="1798">
        <f>IF(data2!$B$2="要",data5!$J$2,"")</f>
        <v>0</v>
      </c>
      <c r="GH28" s="1798"/>
      <c r="GI28" s="1798"/>
      <c r="GJ28" s="1798"/>
      <c r="GK28" s="1798"/>
      <c r="GL28" s="1798"/>
      <c r="GM28" s="1798"/>
      <c r="GN28" s="1798"/>
      <c r="GO28" s="1798"/>
      <c r="GP28" s="1798"/>
      <c r="GQ28" s="1798"/>
      <c r="GR28" s="1798"/>
      <c r="GS28" s="1798"/>
      <c r="GT28" s="1798"/>
      <c r="GU28" s="1798"/>
      <c r="GV28" s="1798"/>
      <c r="GW28" s="1798"/>
      <c r="GX28" s="1798"/>
      <c r="GY28" s="1798"/>
      <c r="GZ28" s="1798"/>
      <c r="HA28" s="1798"/>
      <c r="HB28" s="1798"/>
      <c r="HC28" s="1798"/>
      <c r="HD28" s="1798"/>
      <c r="HE28" s="1798"/>
      <c r="HF28" s="1798"/>
      <c r="HG28" s="1798"/>
      <c r="HH28" s="1798"/>
      <c r="HI28" s="1798"/>
      <c r="HJ28" s="1798"/>
      <c r="HK28" s="1798"/>
      <c r="HL28" s="1798"/>
      <c r="HM28" s="1798"/>
      <c r="HN28" s="1798"/>
      <c r="HO28" s="1798"/>
      <c r="HP28" s="1798"/>
      <c r="HQ28" s="1798"/>
      <c r="HR28" s="1798"/>
      <c r="HS28" s="1798"/>
      <c r="HT28" s="1798"/>
      <c r="HU28" s="1798"/>
      <c r="HV28" s="1798"/>
      <c r="HW28" s="1798"/>
      <c r="HX28" s="1798"/>
      <c r="HY28" s="1798"/>
      <c r="HZ28" s="1798"/>
      <c r="IA28" s="1798"/>
      <c r="IB28" s="1798"/>
      <c r="IC28" s="1798"/>
      <c r="ID28" s="1798"/>
      <c r="IE28" s="1798"/>
      <c r="IF28" s="1771" t="s">
        <v>792</v>
      </c>
      <c r="IG28" s="1771"/>
      <c r="IH28" s="1771"/>
      <c r="II28" s="1771"/>
      <c r="IJ28" s="1771"/>
      <c r="IK28" s="1771"/>
      <c r="IL28" s="1798">
        <f>IF(data2!$B$2="要",MIN(data5!$V$2,data5!$W$2),"")</f>
        <v>0</v>
      </c>
      <c r="IM28" s="1798"/>
      <c r="IN28" s="1798"/>
      <c r="IO28" s="1798"/>
      <c r="IP28" s="1798"/>
      <c r="IQ28" s="1798"/>
      <c r="IR28" s="1798"/>
      <c r="IS28" s="1798"/>
      <c r="IT28" s="1798"/>
      <c r="IU28" s="1798"/>
      <c r="IV28" s="1798"/>
      <c r="IW28" s="1798"/>
      <c r="IX28" s="1798"/>
      <c r="IY28" s="1798"/>
      <c r="IZ28" s="1798"/>
      <c r="JA28" s="1798"/>
      <c r="JB28" s="1798"/>
      <c r="JC28" s="1798"/>
      <c r="JD28" s="1798"/>
      <c r="JE28" s="1798"/>
      <c r="JF28" s="1798"/>
      <c r="JG28" s="1798"/>
      <c r="JH28" s="1798"/>
      <c r="JI28" s="1798"/>
      <c r="JJ28" s="1798"/>
      <c r="JK28" s="1798"/>
      <c r="JL28" s="1798"/>
      <c r="JM28" s="1798"/>
      <c r="JN28" s="1798"/>
      <c r="JO28" s="1798"/>
      <c r="JP28" s="1798"/>
      <c r="JQ28" s="1798"/>
      <c r="JR28" s="1798"/>
      <c r="JS28" s="1798"/>
      <c r="JT28" s="1798"/>
      <c r="JU28" s="1798"/>
      <c r="JV28" s="1798"/>
      <c r="JW28" s="1798"/>
      <c r="JX28" s="1798"/>
      <c r="JY28" s="1798"/>
      <c r="JZ28" s="1798"/>
      <c r="KA28" s="1798"/>
      <c r="KB28" s="1798"/>
      <c r="KC28" s="1798"/>
      <c r="KD28" s="1798"/>
      <c r="KE28" s="1798"/>
      <c r="KF28" s="1798"/>
      <c r="KG28" s="1798"/>
      <c r="KH28" s="1798"/>
      <c r="KI28" s="1798"/>
      <c r="KJ28" s="1808"/>
      <c r="KK28" s="495"/>
    </row>
    <row r="29" spans="2:297" ht="69.599999999999994" customHeight="1" thickTop="1">
      <c r="B29" s="495"/>
      <c r="C29" s="1766"/>
      <c r="D29" s="1835"/>
      <c r="E29" s="1835"/>
      <c r="F29" s="1835"/>
      <c r="G29" s="1835"/>
      <c r="H29" s="1835"/>
      <c r="I29" s="1811"/>
      <c r="J29" s="1811"/>
      <c r="K29" s="1811"/>
      <c r="L29" s="1811"/>
      <c r="M29" s="1811"/>
      <c r="N29" s="1811"/>
      <c r="O29" s="1811"/>
      <c r="P29" s="1811"/>
      <c r="Q29" s="1811"/>
      <c r="R29" s="1811"/>
      <c r="S29" s="1811"/>
      <c r="T29" s="1811"/>
      <c r="U29" s="1811"/>
      <c r="V29" s="1811"/>
      <c r="W29" s="1811"/>
      <c r="X29" s="1811"/>
      <c r="Y29" s="1811"/>
      <c r="Z29" s="1811"/>
      <c r="AA29" s="1811"/>
      <c r="AB29" s="1811"/>
      <c r="AC29" s="1811"/>
      <c r="AD29" s="1811"/>
      <c r="AE29" s="1811"/>
      <c r="AF29" s="1811"/>
      <c r="AG29" s="1811"/>
      <c r="AH29" s="1811"/>
      <c r="AI29" s="1811"/>
      <c r="AJ29" s="1811"/>
      <c r="AK29" s="1811"/>
      <c r="AL29" s="1811"/>
      <c r="AM29" s="1811"/>
      <c r="AN29" s="1811"/>
      <c r="AO29" s="1811"/>
      <c r="AP29" s="1811"/>
      <c r="AQ29" s="1811"/>
      <c r="AR29" s="1811"/>
      <c r="AS29" s="1811"/>
      <c r="AT29" s="1811"/>
      <c r="AU29" s="1811"/>
      <c r="AV29" s="1811"/>
      <c r="AW29" s="1811"/>
      <c r="AX29" s="1811"/>
      <c r="AY29" s="1811"/>
      <c r="AZ29" s="1811"/>
      <c r="BA29" s="1811"/>
      <c r="BB29" s="1811"/>
      <c r="BC29" s="1811"/>
      <c r="BD29" s="1811"/>
      <c r="BE29" s="1811"/>
      <c r="BF29" s="1811"/>
      <c r="BG29" s="1811"/>
      <c r="BH29" s="1811"/>
      <c r="BI29" s="1811"/>
      <c r="BJ29" s="1811"/>
      <c r="BK29" s="1782" t="s">
        <v>789</v>
      </c>
      <c r="BL29" s="1782"/>
      <c r="BM29" s="1782"/>
      <c r="BN29" s="1782"/>
      <c r="BO29" s="1782"/>
      <c r="BP29" s="1782"/>
      <c r="BQ29" s="1842">
        <f>data5!$F$2+data5!$G$2+data5!$H$2</f>
        <v>0</v>
      </c>
      <c r="BR29" s="1842"/>
      <c r="BS29" s="1842"/>
      <c r="BT29" s="1842"/>
      <c r="BU29" s="1842"/>
      <c r="BV29" s="1842"/>
      <c r="BW29" s="1842"/>
      <c r="BX29" s="1842"/>
      <c r="BY29" s="1842"/>
      <c r="BZ29" s="1842"/>
      <c r="CA29" s="1842"/>
      <c r="CB29" s="1842"/>
      <c r="CC29" s="1842"/>
      <c r="CD29" s="1842"/>
      <c r="CE29" s="1842"/>
      <c r="CF29" s="1842"/>
      <c r="CG29" s="1842"/>
      <c r="CH29" s="1842"/>
      <c r="CI29" s="1842"/>
      <c r="CJ29" s="1842"/>
      <c r="CK29" s="1842"/>
      <c r="CL29" s="1842"/>
      <c r="CM29" s="1842"/>
      <c r="CN29" s="1842"/>
      <c r="CO29" s="1842"/>
      <c r="CP29" s="1842"/>
      <c r="CQ29" s="1842"/>
      <c r="CR29" s="1842"/>
      <c r="CS29" s="1842"/>
      <c r="CT29" s="1842"/>
      <c r="CU29" s="1842"/>
      <c r="CV29" s="1842"/>
      <c r="CW29" s="1842"/>
      <c r="CX29" s="1842"/>
      <c r="CY29" s="1842"/>
      <c r="CZ29" s="1842"/>
      <c r="DA29" s="1842"/>
      <c r="DB29" s="1842"/>
      <c r="DC29" s="1842"/>
      <c r="DD29" s="1842"/>
      <c r="DE29" s="1842"/>
      <c r="DF29" s="1842"/>
      <c r="DG29" s="1842"/>
      <c r="DH29" s="1842"/>
      <c r="DI29" s="1842"/>
      <c r="DJ29" s="1842"/>
      <c r="DK29" s="1842"/>
      <c r="DL29" s="1842"/>
      <c r="DM29" s="1842"/>
      <c r="DN29" s="1842"/>
      <c r="DO29" s="1842"/>
      <c r="DP29" s="1842"/>
      <c r="DQ29" s="1842"/>
      <c r="DR29" s="1842"/>
      <c r="DS29" s="1842"/>
      <c r="DT29" s="1842"/>
      <c r="DU29" s="1842"/>
      <c r="DV29" s="1782"/>
      <c r="DW29" s="1782"/>
      <c r="DX29" s="1782"/>
      <c r="DY29" s="1782"/>
      <c r="DZ29" s="1782"/>
      <c r="EA29" s="1782"/>
      <c r="EB29" s="1811"/>
      <c r="EC29" s="1811"/>
      <c r="ED29" s="1811"/>
      <c r="EE29" s="1811"/>
      <c r="EF29" s="1811"/>
      <c r="EG29" s="1811"/>
      <c r="EH29" s="1811"/>
      <c r="EI29" s="1811"/>
      <c r="EJ29" s="1811"/>
      <c r="EK29" s="1811"/>
      <c r="EL29" s="1811"/>
      <c r="EM29" s="1811"/>
      <c r="EN29" s="1811"/>
      <c r="EO29" s="1811"/>
      <c r="EP29" s="1811"/>
      <c r="EQ29" s="1811"/>
      <c r="ER29" s="1811"/>
      <c r="ES29" s="1811"/>
      <c r="ET29" s="1811"/>
      <c r="EU29" s="1811"/>
      <c r="EV29" s="1811"/>
      <c r="EW29" s="1811"/>
      <c r="EX29" s="1811"/>
      <c r="EY29" s="1811"/>
      <c r="EZ29" s="1811"/>
      <c r="FA29" s="1811"/>
      <c r="FB29" s="1811"/>
      <c r="FC29" s="1811"/>
      <c r="FD29" s="1811"/>
      <c r="FE29" s="1811"/>
      <c r="FF29" s="1811"/>
      <c r="FG29" s="1811"/>
      <c r="FH29" s="1811"/>
      <c r="FI29" s="1811"/>
      <c r="FJ29" s="1811"/>
      <c r="FK29" s="1811"/>
      <c r="FL29" s="1811"/>
      <c r="FM29" s="1811"/>
      <c r="FN29" s="1811"/>
      <c r="FO29" s="1811"/>
      <c r="FP29" s="1811"/>
      <c r="FQ29" s="1811"/>
      <c r="FR29" s="1811"/>
      <c r="FS29" s="1811"/>
      <c r="FT29" s="1811"/>
      <c r="FU29" s="1811"/>
      <c r="FV29" s="1811"/>
      <c r="FW29" s="1811"/>
      <c r="FX29" s="1811"/>
      <c r="FY29" s="1811"/>
      <c r="FZ29" s="1811"/>
      <c r="GA29" s="1782"/>
      <c r="GB29" s="1782"/>
      <c r="GC29" s="1782"/>
      <c r="GD29" s="1782"/>
      <c r="GE29" s="1782"/>
      <c r="GF29" s="1782"/>
      <c r="GG29" s="1811"/>
      <c r="GH29" s="1811"/>
      <c r="GI29" s="1811"/>
      <c r="GJ29" s="1811"/>
      <c r="GK29" s="1811"/>
      <c r="GL29" s="1811"/>
      <c r="GM29" s="1811"/>
      <c r="GN29" s="1811"/>
      <c r="GO29" s="1811"/>
      <c r="GP29" s="1811"/>
      <c r="GQ29" s="1811"/>
      <c r="GR29" s="1811"/>
      <c r="GS29" s="1811"/>
      <c r="GT29" s="1811"/>
      <c r="GU29" s="1811"/>
      <c r="GV29" s="1811"/>
      <c r="GW29" s="1811"/>
      <c r="GX29" s="1811"/>
      <c r="GY29" s="1811"/>
      <c r="GZ29" s="1811"/>
      <c r="HA29" s="1811"/>
      <c r="HB29" s="1811"/>
      <c r="HC29" s="1811"/>
      <c r="HD29" s="1811"/>
      <c r="HE29" s="1811"/>
      <c r="HF29" s="1811"/>
      <c r="HG29" s="1811"/>
      <c r="HH29" s="1811"/>
      <c r="HI29" s="1811"/>
      <c r="HJ29" s="1811"/>
      <c r="HK29" s="1811"/>
      <c r="HL29" s="1811"/>
      <c r="HM29" s="1811"/>
      <c r="HN29" s="1811"/>
      <c r="HO29" s="1811"/>
      <c r="HP29" s="1811"/>
      <c r="HQ29" s="1811"/>
      <c r="HR29" s="1811"/>
      <c r="HS29" s="1811"/>
      <c r="HT29" s="1811"/>
      <c r="HU29" s="1811"/>
      <c r="HV29" s="1811"/>
      <c r="HW29" s="1811"/>
      <c r="HX29" s="1811"/>
      <c r="HY29" s="1811"/>
      <c r="HZ29" s="1811"/>
      <c r="IA29" s="1811"/>
      <c r="IB29" s="1811"/>
      <c r="IC29" s="1811"/>
      <c r="ID29" s="1811"/>
      <c r="IE29" s="1811"/>
      <c r="IF29" s="1782"/>
      <c r="IG29" s="1782"/>
      <c r="IH29" s="1782"/>
      <c r="II29" s="1782"/>
      <c r="IJ29" s="1782"/>
      <c r="IK29" s="1782"/>
      <c r="IL29" s="1811"/>
      <c r="IM29" s="1811"/>
      <c r="IN29" s="1811"/>
      <c r="IO29" s="1811"/>
      <c r="IP29" s="1811"/>
      <c r="IQ29" s="1811"/>
      <c r="IR29" s="1811"/>
      <c r="IS29" s="1811"/>
      <c r="IT29" s="1811"/>
      <c r="IU29" s="1811"/>
      <c r="IV29" s="1811"/>
      <c r="IW29" s="1811"/>
      <c r="IX29" s="1811"/>
      <c r="IY29" s="1811"/>
      <c r="IZ29" s="1811"/>
      <c r="JA29" s="1811"/>
      <c r="JB29" s="1811"/>
      <c r="JC29" s="1811"/>
      <c r="JD29" s="1811"/>
      <c r="JE29" s="1811"/>
      <c r="JF29" s="1811"/>
      <c r="JG29" s="1811"/>
      <c r="JH29" s="1811"/>
      <c r="JI29" s="1811"/>
      <c r="JJ29" s="1811"/>
      <c r="JK29" s="1811"/>
      <c r="JL29" s="1811"/>
      <c r="JM29" s="1811"/>
      <c r="JN29" s="1811"/>
      <c r="JO29" s="1811"/>
      <c r="JP29" s="1811"/>
      <c r="JQ29" s="1811"/>
      <c r="JR29" s="1811"/>
      <c r="JS29" s="1811"/>
      <c r="JT29" s="1811"/>
      <c r="JU29" s="1811"/>
      <c r="JV29" s="1811"/>
      <c r="JW29" s="1811"/>
      <c r="JX29" s="1811"/>
      <c r="JY29" s="1811"/>
      <c r="JZ29" s="1811"/>
      <c r="KA29" s="1811"/>
      <c r="KB29" s="1811"/>
      <c r="KC29" s="1811"/>
      <c r="KD29" s="1811"/>
      <c r="KE29" s="1811"/>
      <c r="KF29" s="1811"/>
      <c r="KG29" s="1811"/>
      <c r="KH29" s="1811"/>
      <c r="KI29" s="1811"/>
      <c r="KJ29" s="1812"/>
      <c r="KK29" s="495"/>
    </row>
    <row r="30" spans="2:297" ht="9" customHeight="1">
      <c r="B30" s="495"/>
      <c r="C30" s="502"/>
      <c r="D30" s="502"/>
      <c r="E30" s="502"/>
      <c r="F30" s="502"/>
      <c r="G30" s="502"/>
      <c r="H30" s="502"/>
      <c r="I30" s="504"/>
      <c r="J30" s="504"/>
      <c r="K30" s="504"/>
      <c r="L30" s="504"/>
      <c r="M30" s="504"/>
      <c r="N30" s="504"/>
      <c r="O30" s="504"/>
      <c r="P30" s="504"/>
      <c r="Q30" s="504"/>
      <c r="R30" s="504"/>
      <c r="S30" s="504"/>
      <c r="T30" s="504"/>
      <c r="U30" s="504"/>
      <c r="V30" s="504"/>
      <c r="W30" s="504"/>
      <c r="X30" s="504"/>
      <c r="Y30" s="504"/>
      <c r="Z30" s="504"/>
      <c r="AA30" s="504"/>
      <c r="AB30" s="504"/>
      <c r="AC30" s="504"/>
      <c r="AD30" s="504"/>
      <c r="AE30" s="504"/>
      <c r="AF30" s="504"/>
      <c r="AG30" s="504"/>
      <c r="AH30" s="504"/>
      <c r="AI30" s="504"/>
      <c r="AJ30" s="504"/>
      <c r="AK30" s="504"/>
      <c r="AL30" s="504"/>
      <c r="AM30" s="504"/>
      <c r="AN30" s="504"/>
      <c r="AO30" s="504"/>
      <c r="AP30" s="504"/>
      <c r="AQ30" s="504"/>
      <c r="AR30" s="504"/>
      <c r="AS30" s="504"/>
      <c r="AT30" s="504"/>
      <c r="AU30" s="504"/>
      <c r="AV30" s="504"/>
      <c r="AW30" s="504"/>
      <c r="AX30" s="504"/>
      <c r="AY30" s="504"/>
      <c r="AZ30" s="504"/>
      <c r="BA30" s="504"/>
      <c r="BB30" s="504"/>
      <c r="BC30" s="504"/>
      <c r="BD30" s="504"/>
      <c r="BE30" s="504"/>
      <c r="BF30" s="504"/>
      <c r="BG30" s="504"/>
      <c r="BH30" s="504"/>
      <c r="BI30" s="504"/>
      <c r="BJ30" s="504"/>
      <c r="BK30" s="502"/>
      <c r="BL30" s="502"/>
      <c r="BM30" s="502"/>
      <c r="BN30" s="502"/>
      <c r="BO30" s="502"/>
      <c r="BP30" s="502"/>
      <c r="BQ30" s="505"/>
      <c r="BR30" s="506"/>
      <c r="BS30" s="506"/>
      <c r="BT30" s="506"/>
      <c r="BU30" s="506"/>
      <c r="BV30" s="506"/>
      <c r="BW30" s="506"/>
      <c r="BX30" s="506"/>
      <c r="BY30" s="506"/>
      <c r="BZ30" s="506"/>
      <c r="CA30" s="506"/>
      <c r="CB30" s="506"/>
      <c r="CC30" s="506"/>
      <c r="CD30" s="506"/>
      <c r="CE30" s="506"/>
      <c r="CF30" s="506"/>
      <c r="CG30" s="506"/>
      <c r="CH30" s="506"/>
      <c r="CI30" s="506"/>
      <c r="CJ30" s="506"/>
      <c r="CK30" s="506"/>
      <c r="CL30" s="506"/>
      <c r="CM30" s="506"/>
      <c r="CN30" s="506"/>
      <c r="CO30" s="506"/>
      <c r="CP30" s="506"/>
      <c r="CQ30" s="506"/>
      <c r="CR30" s="506"/>
      <c r="CS30" s="506"/>
      <c r="CT30" s="506"/>
      <c r="CU30" s="506"/>
      <c r="CV30" s="506"/>
      <c r="CW30" s="506"/>
      <c r="CX30" s="506"/>
      <c r="CY30" s="506"/>
      <c r="CZ30" s="506"/>
      <c r="DA30" s="506"/>
      <c r="DB30" s="506"/>
      <c r="DC30" s="506"/>
      <c r="DD30" s="506"/>
      <c r="DE30" s="506"/>
      <c r="DF30" s="506"/>
      <c r="DG30" s="506"/>
      <c r="DH30" s="506"/>
      <c r="DI30" s="506"/>
      <c r="DJ30" s="506"/>
      <c r="DK30" s="506"/>
      <c r="DL30" s="506"/>
      <c r="DM30" s="506"/>
      <c r="DN30" s="506"/>
      <c r="DO30" s="506"/>
      <c r="DP30" s="506"/>
      <c r="DQ30" s="506"/>
      <c r="DR30" s="506"/>
      <c r="DS30" s="506"/>
      <c r="DT30" s="506"/>
      <c r="DU30" s="506"/>
      <c r="DV30" s="502"/>
      <c r="DW30" s="502"/>
      <c r="DX30" s="502"/>
      <c r="DY30" s="502"/>
      <c r="DZ30" s="502"/>
      <c r="EA30" s="502"/>
      <c r="EB30" s="504"/>
      <c r="EC30" s="504"/>
      <c r="ED30" s="504"/>
      <c r="EE30" s="504"/>
      <c r="EF30" s="504"/>
      <c r="EG30" s="504"/>
      <c r="EH30" s="504"/>
      <c r="EI30" s="504"/>
      <c r="EJ30" s="504"/>
      <c r="EK30" s="504"/>
      <c r="EL30" s="504"/>
      <c r="EM30" s="504"/>
      <c r="EN30" s="504"/>
      <c r="EO30" s="504"/>
      <c r="EP30" s="504"/>
      <c r="EQ30" s="504"/>
      <c r="ER30" s="504"/>
      <c r="ES30" s="504"/>
      <c r="ET30" s="504"/>
      <c r="EU30" s="504"/>
      <c r="EV30" s="504"/>
      <c r="EW30" s="504"/>
      <c r="EX30" s="504"/>
      <c r="EY30" s="504"/>
      <c r="EZ30" s="504"/>
      <c r="FA30" s="504"/>
      <c r="FB30" s="504"/>
      <c r="FC30" s="504"/>
      <c r="FD30" s="504"/>
      <c r="FE30" s="504"/>
      <c r="FF30" s="504"/>
      <c r="FG30" s="504"/>
      <c r="FH30" s="504"/>
      <c r="FI30" s="504"/>
      <c r="FJ30" s="504"/>
      <c r="FK30" s="504"/>
      <c r="FL30" s="504"/>
      <c r="FM30" s="504"/>
      <c r="FN30" s="504"/>
      <c r="FO30" s="504"/>
      <c r="FP30" s="504"/>
      <c r="FQ30" s="504"/>
      <c r="FR30" s="504"/>
      <c r="FS30" s="504"/>
      <c r="FT30" s="504"/>
      <c r="FU30" s="504"/>
      <c r="FV30" s="504"/>
      <c r="FW30" s="504"/>
      <c r="FX30" s="504"/>
      <c r="FY30" s="504"/>
      <c r="FZ30" s="504"/>
      <c r="GA30" s="502"/>
      <c r="GB30" s="502"/>
      <c r="GC30" s="502"/>
      <c r="GD30" s="502"/>
      <c r="GE30" s="502"/>
      <c r="GF30" s="502"/>
      <c r="GG30" s="504"/>
      <c r="GH30" s="504"/>
      <c r="GI30" s="504"/>
      <c r="GJ30" s="504"/>
      <c r="GK30" s="504"/>
      <c r="GL30" s="504"/>
      <c r="GM30" s="504"/>
      <c r="GN30" s="504"/>
      <c r="GO30" s="504"/>
      <c r="GP30" s="504"/>
      <c r="GQ30" s="504"/>
      <c r="GR30" s="504"/>
      <c r="GS30" s="504"/>
      <c r="GT30" s="504"/>
      <c r="GU30" s="504"/>
      <c r="GV30" s="504"/>
      <c r="GW30" s="504"/>
      <c r="GX30" s="504"/>
      <c r="GY30" s="504"/>
      <c r="GZ30" s="504"/>
      <c r="HA30" s="504"/>
      <c r="HB30" s="504"/>
      <c r="HC30" s="504"/>
      <c r="HD30" s="504"/>
      <c r="HE30" s="504"/>
      <c r="HF30" s="504"/>
      <c r="HG30" s="504"/>
      <c r="HH30" s="504"/>
      <c r="HI30" s="504"/>
      <c r="HJ30" s="504"/>
      <c r="HK30" s="504"/>
      <c r="HL30" s="504"/>
      <c r="HM30" s="504"/>
      <c r="HN30" s="504"/>
      <c r="HO30" s="504"/>
      <c r="HP30" s="504"/>
      <c r="HQ30" s="504"/>
      <c r="HR30" s="504"/>
      <c r="HS30" s="504"/>
      <c r="HT30" s="504"/>
      <c r="HU30" s="504"/>
      <c r="HV30" s="504"/>
      <c r="HW30" s="504"/>
      <c r="HX30" s="504"/>
      <c r="HY30" s="504"/>
      <c r="HZ30" s="504"/>
      <c r="IA30" s="504"/>
      <c r="IB30" s="504"/>
      <c r="IC30" s="504"/>
      <c r="ID30" s="504"/>
      <c r="IE30" s="504"/>
      <c r="IF30" s="502"/>
      <c r="IG30" s="502"/>
      <c r="IH30" s="502"/>
      <c r="II30" s="502"/>
      <c r="IJ30" s="502"/>
      <c r="IK30" s="502"/>
      <c r="IL30" s="504"/>
      <c r="IM30" s="504"/>
      <c r="IN30" s="504"/>
      <c r="IO30" s="504"/>
      <c r="IP30" s="504"/>
      <c r="IQ30" s="504"/>
      <c r="IR30" s="504"/>
      <c r="IS30" s="504"/>
      <c r="IT30" s="504"/>
      <c r="IU30" s="504"/>
      <c r="IV30" s="504"/>
      <c r="IW30" s="504"/>
      <c r="IX30" s="504"/>
      <c r="IY30" s="504"/>
      <c r="IZ30" s="504"/>
      <c r="JA30" s="504"/>
      <c r="JB30" s="504"/>
      <c r="JC30" s="504"/>
      <c r="JD30" s="504"/>
      <c r="JE30" s="504"/>
      <c r="JF30" s="504"/>
      <c r="JG30" s="504"/>
      <c r="JH30" s="504"/>
      <c r="JI30" s="504"/>
      <c r="JJ30" s="504"/>
      <c r="JK30" s="504"/>
      <c r="JL30" s="504"/>
      <c r="JM30" s="504"/>
      <c r="JN30" s="504"/>
      <c r="JO30" s="504"/>
      <c r="JP30" s="504"/>
      <c r="JQ30" s="504"/>
      <c r="JR30" s="504"/>
      <c r="JS30" s="504"/>
      <c r="JT30" s="504"/>
      <c r="JU30" s="504"/>
      <c r="JV30" s="504"/>
      <c r="JW30" s="504"/>
      <c r="JX30" s="504"/>
      <c r="JY30" s="504"/>
      <c r="JZ30" s="504"/>
      <c r="KA30" s="504"/>
      <c r="KB30" s="504"/>
      <c r="KC30" s="504"/>
      <c r="KD30" s="504"/>
      <c r="KE30" s="504"/>
      <c r="KF30" s="504"/>
      <c r="KG30" s="504"/>
      <c r="KH30" s="504"/>
      <c r="KI30" s="504"/>
      <c r="KJ30" s="504"/>
      <c r="KK30" s="499"/>
    </row>
    <row r="31" spans="2:297" ht="54.95" customHeight="1" thickBot="1">
      <c r="B31" s="495"/>
      <c r="C31" s="1768" t="s">
        <v>794</v>
      </c>
      <c r="D31" s="1821"/>
      <c r="E31" s="1821"/>
      <c r="F31" s="1821"/>
      <c r="G31" s="1821"/>
      <c r="H31" s="1821"/>
      <c r="I31" s="1821"/>
      <c r="J31" s="1821"/>
      <c r="K31" s="1821"/>
      <c r="L31" s="1821"/>
      <c r="M31" s="1821"/>
      <c r="N31" s="1821"/>
      <c r="O31" s="1821"/>
      <c r="P31" s="1821"/>
      <c r="Q31" s="1821"/>
      <c r="R31" s="1821"/>
      <c r="S31" s="1821"/>
      <c r="T31" s="1821"/>
      <c r="U31" s="1821"/>
      <c r="V31" s="1821"/>
      <c r="W31" s="1821"/>
      <c r="X31" s="1821"/>
      <c r="Y31" s="1821"/>
      <c r="Z31" s="1821"/>
      <c r="AA31" s="1821"/>
      <c r="AB31" s="1821"/>
      <c r="AC31" s="1821"/>
      <c r="AD31" s="1821"/>
      <c r="AE31" s="1821"/>
      <c r="AF31" s="1821"/>
      <c r="AG31" s="1821"/>
      <c r="AH31" s="1821"/>
      <c r="AI31" s="1821"/>
      <c r="AJ31" s="1821"/>
      <c r="AK31" s="1821"/>
      <c r="AL31" s="1821"/>
      <c r="AM31" s="1821"/>
      <c r="AN31" s="1821"/>
      <c r="AO31" s="1821"/>
      <c r="AP31" s="1821"/>
      <c r="AQ31" s="1821"/>
      <c r="AR31" s="1821"/>
      <c r="AS31" s="1821"/>
      <c r="AT31" s="1821"/>
      <c r="AU31" s="1821"/>
      <c r="AV31" s="1821"/>
      <c r="AW31" s="1821"/>
      <c r="AX31" s="1821"/>
      <c r="AY31" s="1821"/>
      <c r="AZ31" s="1821"/>
      <c r="BA31" s="1821"/>
      <c r="BB31" s="1821"/>
      <c r="BC31" s="1821"/>
      <c r="BD31" s="1821"/>
      <c r="BE31" s="1821"/>
      <c r="BF31" s="1821"/>
      <c r="BG31" s="1821"/>
      <c r="BH31" s="1821"/>
      <c r="BI31" s="1821"/>
      <c r="BJ31" s="1821"/>
      <c r="BK31" s="1821"/>
      <c r="BL31" s="1821"/>
      <c r="BM31" s="1821"/>
      <c r="BN31" s="1821"/>
      <c r="BO31" s="1821"/>
      <c r="BP31" s="1821"/>
      <c r="BQ31" s="1821"/>
      <c r="BR31" s="1821"/>
      <c r="BS31" s="1821"/>
      <c r="BT31" s="1821"/>
      <c r="BU31" s="1821"/>
      <c r="BV31" s="1821"/>
      <c r="BW31" s="1821"/>
      <c r="BX31" s="1821"/>
      <c r="BY31" s="1821"/>
      <c r="BZ31" s="1821"/>
      <c r="CA31" s="1821"/>
      <c r="CB31" s="1821"/>
      <c r="CC31" s="1821"/>
      <c r="CD31" s="1821"/>
      <c r="CE31" s="1821"/>
      <c r="CF31" s="1821"/>
      <c r="CG31" s="1821"/>
      <c r="CH31" s="1821"/>
      <c r="CI31" s="1821"/>
      <c r="CJ31" s="1821"/>
      <c r="CK31" s="1821"/>
      <c r="CL31" s="1821"/>
      <c r="CM31" s="1821"/>
      <c r="CN31" s="1821"/>
      <c r="CO31" s="1821"/>
      <c r="CP31" s="1821"/>
      <c r="CQ31" s="1821"/>
      <c r="CR31" s="1821"/>
      <c r="CS31" s="1821"/>
      <c r="CT31" s="1821"/>
      <c r="CU31" s="1821"/>
      <c r="CV31" s="1821"/>
      <c r="CW31" s="1821"/>
      <c r="CX31" s="1821"/>
      <c r="CY31" s="1821"/>
      <c r="CZ31" s="1821"/>
      <c r="DA31" s="1821"/>
      <c r="DB31" s="1821"/>
      <c r="DC31" s="1821"/>
      <c r="DD31" s="1821"/>
      <c r="DE31" s="1821"/>
      <c r="DF31" s="1821"/>
      <c r="DG31" s="1821"/>
      <c r="DH31" s="1821"/>
      <c r="DI31" s="1821"/>
      <c r="DJ31" s="1821"/>
      <c r="DK31" s="1821"/>
      <c r="DL31" s="1821"/>
      <c r="DM31" s="1821"/>
      <c r="DN31" s="1821"/>
      <c r="DO31" s="1821"/>
      <c r="DP31" s="1821"/>
      <c r="DQ31" s="1821"/>
      <c r="DR31" s="1821"/>
      <c r="DS31" s="1821"/>
      <c r="DT31" s="1821"/>
      <c r="DU31" s="1821"/>
      <c r="DV31" s="1821"/>
      <c r="DW31" s="1821"/>
      <c r="DX31" s="1821"/>
      <c r="DY31" s="1821"/>
      <c r="DZ31" s="1821"/>
      <c r="EA31" s="1821"/>
      <c r="EB31" s="1821"/>
      <c r="EC31" s="1821"/>
      <c r="ED31" s="1821"/>
      <c r="EE31" s="1821"/>
      <c r="EF31" s="1821"/>
      <c r="EG31" s="1821"/>
      <c r="EH31" s="1821"/>
      <c r="EI31" s="1821"/>
      <c r="EJ31" s="1821"/>
      <c r="EK31" s="1821"/>
      <c r="EL31" s="1821"/>
      <c r="EM31" s="1821"/>
      <c r="EN31" s="1821"/>
      <c r="EO31" s="1821"/>
      <c r="EP31" s="1821"/>
      <c r="EQ31" s="1821"/>
      <c r="ER31" s="1821"/>
      <c r="ES31" s="1821"/>
      <c r="ET31" s="1821"/>
      <c r="EU31" s="1821"/>
      <c r="EV31" s="1821"/>
      <c r="EW31" s="1821"/>
      <c r="EX31" s="1821"/>
      <c r="EY31" s="1821"/>
      <c r="EZ31" s="1821"/>
      <c r="FA31" s="1821"/>
      <c r="FB31" s="1821"/>
      <c r="FC31" s="1821"/>
      <c r="FD31" s="1821"/>
      <c r="FE31" s="1821"/>
      <c r="FF31" s="1821"/>
      <c r="FG31" s="1821"/>
      <c r="FH31" s="1821"/>
      <c r="FI31" s="1821"/>
      <c r="FJ31" s="1821"/>
      <c r="FK31" s="1821"/>
      <c r="FL31" s="1821"/>
      <c r="FM31" s="1821"/>
      <c r="FN31" s="1821"/>
      <c r="FO31" s="1821"/>
      <c r="FP31" s="1821"/>
      <c r="FQ31" s="1821"/>
      <c r="FR31" s="1821"/>
      <c r="FS31" s="1821"/>
      <c r="FT31" s="1821"/>
      <c r="FU31" s="1821"/>
      <c r="FV31" s="1821"/>
      <c r="FW31" s="1821"/>
      <c r="FX31" s="1821"/>
      <c r="FY31" s="1821"/>
      <c r="FZ31" s="1821"/>
      <c r="GA31" s="1821"/>
      <c r="GB31" s="1821"/>
      <c r="GC31" s="1821"/>
      <c r="GD31" s="1821"/>
      <c r="GE31" s="1821"/>
      <c r="GF31" s="1821"/>
      <c r="GG31" s="1821"/>
      <c r="GH31" s="1821"/>
      <c r="GI31" s="1821"/>
      <c r="GJ31" s="1821"/>
      <c r="GK31" s="1821"/>
      <c r="GL31" s="1821"/>
      <c r="GM31" s="1821"/>
      <c r="GN31" s="1821"/>
      <c r="GO31" s="1821"/>
      <c r="GP31" s="1821"/>
      <c r="GQ31" s="1821"/>
      <c r="GR31" s="1821"/>
      <c r="GS31" s="1821"/>
      <c r="GT31" s="1821"/>
      <c r="GU31" s="1821"/>
      <c r="GV31" s="1821"/>
      <c r="GW31" s="1821"/>
      <c r="GX31" s="1821"/>
      <c r="GY31" s="1821"/>
      <c r="GZ31" s="1821"/>
      <c r="HA31" s="1821"/>
      <c r="HB31" s="1821"/>
      <c r="HC31" s="1821"/>
      <c r="HD31" s="1821"/>
      <c r="HE31" s="1821"/>
      <c r="HF31" s="1821"/>
      <c r="HG31" s="1821"/>
      <c r="HH31" s="1821"/>
      <c r="HI31" s="1821"/>
      <c r="HJ31" s="1821"/>
      <c r="HK31" s="1821"/>
      <c r="HL31" s="1821"/>
      <c r="HM31" s="1821"/>
      <c r="HN31" s="1821"/>
      <c r="HO31" s="1821"/>
      <c r="HP31" s="1821"/>
      <c r="HQ31" s="1821"/>
      <c r="HR31" s="1821"/>
      <c r="HS31" s="1821"/>
      <c r="HT31" s="1821"/>
      <c r="HU31" s="1821"/>
      <c r="HV31" s="1821"/>
      <c r="HW31" s="1821"/>
      <c r="HX31" s="1821"/>
      <c r="HY31" s="1821"/>
      <c r="HZ31" s="1821"/>
      <c r="IA31" s="1821"/>
      <c r="IB31" s="1821"/>
      <c r="IC31" s="1821"/>
      <c r="ID31" s="1821"/>
      <c r="IE31" s="1821"/>
      <c r="IF31" s="1821"/>
      <c r="IG31" s="1821"/>
      <c r="IH31" s="1821"/>
      <c r="II31" s="1821"/>
      <c r="IJ31" s="1821"/>
      <c r="IK31" s="1821"/>
      <c r="IL31" s="1821"/>
      <c r="IM31" s="1821"/>
      <c r="IN31" s="1821"/>
      <c r="IO31" s="1821"/>
      <c r="IP31" s="1821"/>
      <c r="IQ31" s="1821"/>
      <c r="IR31" s="1821"/>
      <c r="IS31" s="1821"/>
      <c r="IT31" s="1821"/>
      <c r="IU31" s="1821"/>
      <c r="IV31" s="1821"/>
      <c r="IW31" s="1821"/>
      <c r="IX31" s="1821"/>
      <c r="IY31" s="1821"/>
      <c r="IZ31" s="1821"/>
      <c r="JA31" s="1821"/>
      <c r="JB31" s="1821"/>
      <c r="JC31" s="1821"/>
      <c r="JD31" s="1821"/>
      <c r="JE31" s="1821"/>
      <c r="JF31" s="1821"/>
      <c r="JG31" s="1821"/>
      <c r="JH31" s="1821"/>
      <c r="JI31" s="1821"/>
      <c r="JJ31" s="1821"/>
      <c r="JK31" s="1821"/>
      <c r="JL31" s="1821"/>
      <c r="JM31" s="1821"/>
      <c r="JN31" s="1821"/>
      <c r="JO31" s="1821"/>
      <c r="JP31" s="1821"/>
      <c r="JQ31" s="1821"/>
      <c r="JR31" s="1821"/>
      <c r="JS31" s="1821"/>
      <c r="JT31" s="1821"/>
      <c r="JU31" s="1821"/>
      <c r="JV31" s="1821"/>
      <c r="JW31" s="1821"/>
      <c r="JX31" s="1821"/>
      <c r="JY31" s="1821"/>
      <c r="JZ31" s="1821"/>
      <c r="KA31" s="1821"/>
      <c r="KB31" s="1821"/>
      <c r="KC31" s="1821"/>
      <c r="KD31" s="1821"/>
      <c r="KE31" s="1821"/>
      <c r="KF31" s="1821"/>
      <c r="KG31" s="1821"/>
      <c r="KH31" s="1821"/>
      <c r="KI31" s="1821"/>
      <c r="KJ31" s="1822"/>
      <c r="KK31" s="495"/>
    </row>
    <row r="32" spans="2:297" ht="45" customHeight="1" thickTop="1">
      <c r="B32" s="495"/>
      <c r="C32" s="1765" t="s">
        <v>793</v>
      </c>
      <c r="D32" s="1765"/>
      <c r="E32" s="1765"/>
      <c r="F32" s="1765"/>
      <c r="G32" s="1765"/>
      <c r="H32" s="1766"/>
      <c r="I32" s="550"/>
      <c r="J32" s="1779" t="str">
        <f>IF(data2!$B$2="要","","年末調整未済")</f>
        <v/>
      </c>
      <c r="K32" s="1779"/>
      <c r="L32" s="1779"/>
      <c r="M32" s="1779"/>
      <c r="N32" s="1779"/>
      <c r="O32" s="1779"/>
      <c r="P32" s="1779"/>
      <c r="Q32" s="1779"/>
      <c r="R32" s="1779"/>
      <c r="S32" s="1779"/>
      <c r="T32" s="1779"/>
      <c r="U32" s="1779"/>
      <c r="V32" s="1779"/>
      <c r="W32" s="1779"/>
      <c r="X32" s="1779"/>
      <c r="Y32" s="1779"/>
      <c r="Z32" s="1779"/>
      <c r="AA32" s="1779"/>
      <c r="AB32" s="1779"/>
      <c r="AC32" s="1779"/>
      <c r="AD32" s="1779"/>
      <c r="AE32" s="1779"/>
      <c r="AF32" s="1779"/>
      <c r="AG32" s="1779"/>
      <c r="AH32" s="1779"/>
      <c r="AI32" s="1779"/>
      <c r="AJ32" s="1779"/>
      <c r="AK32" s="1779"/>
      <c r="AL32" s="1779"/>
      <c r="AM32" s="1779"/>
      <c r="AN32" s="1779"/>
      <c r="AO32" s="1779"/>
      <c r="AP32" s="1779"/>
      <c r="AQ32" s="1779"/>
      <c r="AR32" s="1779"/>
      <c r="AS32" s="1779"/>
      <c r="AT32" s="1779"/>
      <c r="AU32" s="1779"/>
      <c r="AV32" s="1779"/>
      <c r="AW32" s="1779"/>
      <c r="AX32" s="1779"/>
      <c r="AY32" s="1780" t="str">
        <f>IF(data4!$AK$2="","","（１）")</f>
        <v/>
      </c>
      <c r="AZ32" s="1780"/>
      <c r="BA32" s="1780"/>
      <c r="BB32" s="1780"/>
      <c r="BC32" s="1780"/>
      <c r="BD32" s="1780"/>
      <c r="BE32" s="1780"/>
      <c r="BF32" s="1781" t="str">
        <f>IF(data4!$AK$2="","",data4!$AK$2)</f>
        <v/>
      </c>
      <c r="BG32" s="1781"/>
      <c r="BH32" s="1781"/>
      <c r="BI32" s="1781"/>
      <c r="BJ32" s="1781"/>
      <c r="BK32" s="1781"/>
      <c r="BL32" s="1781"/>
      <c r="BM32" s="1781"/>
      <c r="BN32" s="1781"/>
      <c r="BO32" s="1781"/>
      <c r="BP32" s="1781"/>
      <c r="BQ32" s="1781"/>
      <c r="BR32" s="1781"/>
      <c r="BS32" s="1781"/>
      <c r="BT32" s="1781"/>
      <c r="BU32" s="1781"/>
      <c r="BV32" s="1781"/>
      <c r="BW32" s="1781"/>
      <c r="BX32" s="1781"/>
      <c r="BY32" s="1781"/>
      <c r="BZ32" s="1781"/>
      <c r="CA32" s="1781"/>
      <c r="CB32" s="1781"/>
      <c r="CC32" s="1781"/>
      <c r="CD32" s="1781"/>
      <c r="CE32" s="1781"/>
      <c r="CF32" s="1781"/>
      <c r="CG32" s="1781"/>
      <c r="CH32" s="1781"/>
      <c r="CI32" s="1781"/>
      <c r="CJ32" s="1781"/>
      <c r="CK32" s="1781"/>
      <c r="CL32" s="1781"/>
      <c r="CM32" s="1781"/>
      <c r="CN32" s="1781"/>
      <c r="CO32" s="1781"/>
      <c r="CP32" s="1781"/>
      <c r="CQ32" s="1780" t="str">
        <f>IF(data4!$CO$2="","",data4!$CO$2)</f>
        <v/>
      </c>
      <c r="CR32" s="1780"/>
      <c r="CS32" s="1780"/>
      <c r="CT32" s="1780"/>
      <c r="CU32" s="1780"/>
      <c r="CV32" s="1780"/>
      <c r="CW32" s="1780"/>
      <c r="CX32" s="551"/>
      <c r="CY32" s="551"/>
      <c r="CZ32" s="551"/>
      <c r="DA32" s="551"/>
      <c r="DB32" s="551"/>
      <c r="DC32" s="551"/>
      <c r="DD32" s="551"/>
      <c r="DE32" s="551"/>
      <c r="DF32" s="551"/>
      <c r="DG32" s="1780" t="str">
        <f>IF(data4!$AL$2="","","（２）")</f>
        <v/>
      </c>
      <c r="DH32" s="1780"/>
      <c r="DI32" s="1780"/>
      <c r="DJ32" s="1780"/>
      <c r="DK32" s="1780"/>
      <c r="DL32" s="1780"/>
      <c r="DM32" s="1780"/>
      <c r="DN32" s="1781" t="str">
        <f>IF(data4!$AL$2="","",data4!$AL$2)</f>
        <v/>
      </c>
      <c r="DO32" s="1781"/>
      <c r="DP32" s="1781"/>
      <c r="DQ32" s="1781"/>
      <c r="DR32" s="1781"/>
      <c r="DS32" s="1781"/>
      <c r="DT32" s="1781"/>
      <c r="DU32" s="1781"/>
      <c r="DV32" s="1781"/>
      <c r="DW32" s="1781"/>
      <c r="DX32" s="1781"/>
      <c r="DY32" s="1781"/>
      <c r="DZ32" s="1781"/>
      <c r="EA32" s="1781"/>
      <c r="EB32" s="1781"/>
      <c r="EC32" s="1781"/>
      <c r="ED32" s="1781"/>
      <c r="EE32" s="1781"/>
      <c r="EF32" s="1781"/>
      <c r="EG32" s="1781"/>
      <c r="EH32" s="1781"/>
      <c r="EI32" s="1781"/>
      <c r="EJ32" s="1781"/>
      <c r="EK32" s="1781"/>
      <c r="EL32" s="1781"/>
      <c r="EM32" s="1781"/>
      <c r="EN32" s="1781"/>
      <c r="EO32" s="1781"/>
      <c r="EP32" s="1781"/>
      <c r="EQ32" s="1781"/>
      <c r="ER32" s="1781"/>
      <c r="ES32" s="1781"/>
      <c r="ET32" s="1781"/>
      <c r="EU32" s="1781"/>
      <c r="EV32" s="1781"/>
      <c r="EW32" s="1781"/>
      <c r="EX32" s="1781"/>
      <c r="EY32" s="1780" t="str">
        <f>IF(data4!$CP$2="","",data4!$CP$2)</f>
        <v/>
      </c>
      <c r="EZ32" s="1780"/>
      <c r="FA32" s="1780"/>
      <c r="FB32" s="1780"/>
      <c r="FC32" s="1780"/>
      <c r="FD32" s="1780"/>
      <c r="FE32" s="1780"/>
      <c r="FF32" s="551"/>
      <c r="FG32" s="551"/>
      <c r="FH32" s="551"/>
      <c r="FI32" s="551"/>
      <c r="FJ32" s="551"/>
      <c r="FK32" s="551"/>
      <c r="FL32" s="551"/>
      <c r="FM32" s="551"/>
      <c r="FN32" s="551"/>
      <c r="FO32" s="551"/>
      <c r="FP32" s="551"/>
      <c r="FQ32" s="551"/>
      <c r="FR32" s="551"/>
      <c r="FS32" s="551"/>
      <c r="FT32" s="551"/>
      <c r="FU32" s="551"/>
      <c r="FV32" s="551"/>
      <c r="FW32" s="551"/>
      <c r="FX32" s="551"/>
      <c r="FY32" s="551"/>
      <c r="FZ32" s="551"/>
      <c r="GA32" s="551"/>
      <c r="GB32" s="551"/>
      <c r="GC32" s="551"/>
      <c r="GD32" s="551"/>
      <c r="GE32" s="551"/>
      <c r="GF32" s="551"/>
      <c r="GG32" s="551"/>
      <c r="GH32" s="551"/>
      <c r="GI32" s="551"/>
      <c r="GJ32" s="551"/>
      <c r="GK32" s="551"/>
      <c r="GL32" s="551"/>
      <c r="GM32" s="551"/>
      <c r="GN32" s="551"/>
      <c r="GO32" s="551"/>
      <c r="GP32" s="551"/>
      <c r="GQ32" s="551"/>
      <c r="GR32" s="551"/>
      <c r="GS32" s="551"/>
      <c r="GT32" s="551"/>
      <c r="GU32" s="551"/>
      <c r="GV32" s="551"/>
      <c r="GW32" s="551"/>
      <c r="GX32" s="551"/>
      <c r="GY32" s="551"/>
      <c r="GZ32" s="551"/>
      <c r="HA32" s="551"/>
      <c r="HB32" s="551"/>
      <c r="HC32" s="551"/>
      <c r="HD32" s="551"/>
      <c r="HE32" s="551"/>
      <c r="HF32" s="551"/>
      <c r="HG32" s="551"/>
      <c r="HH32" s="551"/>
      <c r="HI32" s="551"/>
      <c r="HJ32" s="551"/>
      <c r="HK32" s="551"/>
      <c r="HL32" s="551"/>
      <c r="HM32" s="551"/>
      <c r="HN32" s="551"/>
      <c r="HO32" s="551"/>
      <c r="HP32" s="551"/>
      <c r="HQ32" s="551"/>
      <c r="HR32" s="551"/>
      <c r="HS32" s="551"/>
      <c r="HT32" s="551"/>
      <c r="HU32" s="551"/>
      <c r="HV32" s="551"/>
      <c r="HW32" s="551"/>
      <c r="HX32" s="551"/>
      <c r="HY32" s="551"/>
      <c r="HZ32" s="551"/>
      <c r="IA32" s="551"/>
      <c r="IB32" s="551"/>
      <c r="IC32" s="551"/>
      <c r="ID32" s="551"/>
      <c r="IE32" s="551"/>
      <c r="IF32" s="551"/>
      <c r="IG32" s="551"/>
      <c r="IH32" s="551"/>
      <c r="II32" s="551"/>
      <c r="IJ32" s="551"/>
      <c r="IK32" s="551"/>
      <c r="IL32" s="551"/>
      <c r="IM32" s="551"/>
      <c r="IN32" s="551"/>
      <c r="IO32" s="551"/>
      <c r="IP32" s="551"/>
      <c r="IQ32" s="551"/>
      <c r="IR32" s="551"/>
      <c r="IS32" s="551"/>
      <c r="IT32" s="551"/>
      <c r="IU32" s="551"/>
      <c r="IV32" s="551"/>
      <c r="IW32" s="551"/>
      <c r="IX32" s="551"/>
      <c r="IY32" s="551"/>
      <c r="IZ32" s="551"/>
      <c r="JA32" s="551"/>
      <c r="JB32" s="551"/>
      <c r="JC32" s="551"/>
      <c r="JD32" s="551"/>
      <c r="JE32" s="551"/>
      <c r="JF32" s="551"/>
      <c r="JG32" s="551"/>
      <c r="JH32" s="551"/>
      <c r="JI32" s="551"/>
      <c r="JJ32" s="551"/>
      <c r="JK32" s="551"/>
      <c r="JL32" s="551"/>
      <c r="JM32" s="551"/>
      <c r="JN32" s="551"/>
      <c r="JO32" s="551"/>
      <c r="JP32" s="551"/>
      <c r="JQ32" s="551"/>
      <c r="JR32" s="551"/>
      <c r="JS32" s="551"/>
      <c r="JT32" s="551"/>
      <c r="JU32" s="551"/>
      <c r="JV32" s="551"/>
      <c r="JW32" s="551"/>
      <c r="JX32" s="551"/>
      <c r="JY32" s="551"/>
      <c r="JZ32" s="551"/>
      <c r="KA32" s="551"/>
      <c r="KB32" s="551"/>
      <c r="KC32" s="551"/>
      <c r="KD32" s="551"/>
      <c r="KE32" s="551"/>
      <c r="KF32" s="551"/>
      <c r="KG32" s="551"/>
      <c r="KH32" s="551"/>
      <c r="KI32" s="551"/>
      <c r="KJ32" s="552"/>
      <c r="KK32" s="495"/>
    </row>
    <row r="33" spans="2:297" ht="147.6" customHeight="1" thickBot="1">
      <c r="B33" s="495"/>
      <c r="C33" s="1767"/>
      <c r="D33" s="1767"/>
      <c r="E33" s="1767"/>
      <c r="F33" s="1767"/>
      <c r="G33" s="1767"/>
      <c r="H33" s="1768"/>
      <c r="I33" s="1769" t="str">
        <f>IF(data4!$DR$2="","",data4!$DR$2)</f>
        <v/>
      </c>
      <c r="J33" s="1770"/>
      <c r="K33" s="1770"/>
      <c r="L33" s="1770"/>
      <c r="M33" s="1770"/>
      <c r="N33" s="1770"/>
      <c r="O33" s="1770"/>
      <c r="P33" s="1770"/>
      <c r="Q33" s="1770"/>
      <c r="R33" s="1770"/>
      <c r="S33" s="1770"/>
      <c r="T33" s="1770"/>
      <c r="U33" s="1770"/>
      <c r="V33" s="1770"/>
      <c r="W33" s="1770"/>
      <c r="X33" s="1770"/>
      <c r="Y33" s="1770"/>
      <c r="Z33" s="1770"/>
      <c r="AA33" s="1770"/>
      <c r="AB33" s="1770"/>
      <c r="AC33" s="1770"/>
      <c r="AD33" s="1770"/>
      <c r="AE33" s="1770"/>
      <c r="AF33" s="1770"/>
      <c r="AG33" s="1770"/>
      <c r="AH33" s="1770"/>
      <c r="AI33" s="1770"/>
      <c r="AJ33" s="1770"/>
      <c r="AK33" s="1770"/>
      <c r="AL33" s="1770"/>
      <c r="AM33" s="1770"/>
      <c r="AN33" s="1770"/>
      <c r="AO33" s="1770"/>
      <c r="AP33" s="1770"/>
      <c r="AQ33" s="1770"/>
      <c r="AR33" s="1770"/>
      <c r="AS33" s="1770"/>
      <c r="AT33" s="1770"/>
      <c r="AU33" s="1770"/>
      <c r="AV33" s="1770"/>
      <c r="AW33" s="1770"/>
      <c r="AX33" s="1770"/>
      <c r="AY33" s="1770"/>
      <c r="AZ33" s="1770"/>
      <c r="BA33" s="1770"/>
      <c r="BB33" s="1770"/>
      <c r="BC33" s="1770"/>
      <c r="BD33" s="1770"/>
      <c r="BE33" s="1770"/>
      <c r="BF33" s="1770"/>
      <c r="BG33" s="1770"/>
      <c r="BH33" s="1770"/>
      <c r="BI33" s="1770"/>
      <c r="BJ33" s="1770"/>
      <c r="BK33" s="1770"/>
      <c r="BL33" s="1770"/>
      <c r="BM33" s="1770"/>
      <c r="BN33" s="1770"/>
      <c r="BO33" s="1770"/>
      <c r="BP33" s="1770"/>
      <c r="BQ33" s="1770"/>
      <c r="BR33" s="1770"/>
      <c r="BS33" s="1770"/>
      <c r="BT33" s="1770"/>
      <c r="BU33" s="1770"/>
      <c r="BV33" s="1770"/>
      <c r="BW33" s="1770"/>
      <c r="BX33" s="1770"/>
      <c r="BY33" s="1770"/>
      <c r="BZ33" s="1770"/>
      <c r="CA33" s="1770"/>
      <c r="CB33" s="1770"/>
      <c r="CC33" s="1770"/>
      <c r="CD33" s="1770"/>
      <c r="CE33" s="1770"/>
      <c r="CF33" s="1770"/>
      <c r="CG33" s="1770"/>
      <c r="CH33" s="1770"/>
      <c r="CI33" s="1770"/>
      <c r="CJ33" s="1770"/>
      <c r="CK33" s="1770"/>
      <c r="CL33" s="1770"/>
      <c r="CM33" s="1770"/>
      <c r="CN33" s="1770"/>
      <c r="CO33" s="1770"/>
      <c r="CP33" s="1770"/>
      <c r="CQ33" s="1770"/>
      <c r="CR33" s="1770"/>
      <c r="CS33" s="1770"/>
      <c r="CT33" s="1770"/>
      <c r="CU33" s="1770"/>
      <c r="CV33" s="1770"/>
      <c r="CW33" s="1770"/>
      <c r="CX33" s="1770"/>
      <c r="CY33" s="1770"/>
      <c r="CZ33" s="1770"/>
      <c r="DA33" s="1770"/>
      <c r="DB33" s="1770"/>
      <c r="DC33" s="1770"/>
      <c r="DD33" s="1770"/>
      <c r="DE33" s="1770"/>
      <c r="DF33" s="1770"/>
      <c r="DG33" s="1770"/>
      <c r="DH33" s="1770"/>
      <c r="DI33" s="1770"/>
      <c r="DJ33" s="1770"/>
      <c r="DK33" s="1770"/>
      <c r="DL33" s="1770"/>
      <c r="DM33" s="1770"/>
      <c r="DN33" s="1770"/>
      <c r="DO33" s="1770"/>
      <c r="DP33" s="1770"/>
      <c r="DQ33" s="1770"/>
      <c r="DR33" s="1770"/>
      <c r="DS33" s="1770"/>
      <c r="DT33" s="1770"/>
      <c r="DU33" s="1770"/>
      <c r="DV33" s="1770"/>
      <c r="DW33" s="1770"/>
      <c r="DX33" s="1770"/>
      <c r="DY33" s="1770"/>
      <c r="DZ33" s="1770"/>
      <c r="EA33" s="1770"/>
      <c r="EB33" s="1770"/>
      <c r="EC33" s="1770"/>
      <c r="ED33" s="1770"/>
      <c r="EE33" s="1770"/>
      <c r="EF33" s="1770"/>
      <c r="EG33" s="1770"/>
      <c r="EH33" s="1770"/>
      <c r="EI33" s="1770"/>
      <c r="EJ33" s="1770"/>
      <c r="EK33" s="1770"/>
      <c r="EL33" s="1770"/>
      <c r="EM33" s="1770"/>
      <c r="EN33" s="1770"/>
      <c r="EO33" s="1770"/>
      <c r="EP33" s="1770"/>
      <c r="EQ33" s="1770"/>
      <c r="ER33" s="1770"/>
      <c r="ES33" s="1770"/>
      <c r="ET33" s="1770"/>
      <c r="EU33" s="1770"/>
      <c r="EV33" s="1770"/>
      <c r="EW33" s="1770"/>
      <c r="EX33" s="1770"/>
      <c r="EY33" s="1770"/>
      <c r="EZ33" s="1770"/>
      <c r="FA33" s="1770"/>
      <c r="FB33" s="1770"/>
      <c r="FC33" s="1770"/>
      <c r="FD33" s="1770"/>
      <c r="FE33" s="1770"/>
      <c r="FF33" s="1770"/>
      <c r="FG33" s="1770"/>
      <c r="FH33" s="1770"/>
      <c r="FI33" s="1770"/>
      <c r="FJ33" s="1770"/>
      <c r="FK33" s="1770"/>
      <c r="FL33" s="1770"/>
      <c r="FM33" s="1770"/>
      <c r="FN33" s="1770"/>
      <c r="FO33" s="1770"/>
      <c r="FP33" s="1770"/>
      <c r="FQ33" s="1770"/>
      <c r="FR33" s="1770"/>
      <c r="FS33" s="1770"/>
      <c r="FT33" s="1770"/>
      <c r="FU33" s="1770"/>
      <c r="FV33" s="1770"/>
      <c r="FW33" s="1770"/>
      <c r="FX33" s="1770"/>
      <c r="FY33" s="1770"/>
      <c r="FZ33" s="1770"/>
      <c r="GA33" s="1770"/>
      <c r="GB33" s="1770"/>
      <c r="GC33" s="1770"/>
      <c r="GD33" s="1770"/>
      <c r="GE33" s="1770"/>
      <c r="GF33" s="1770"/>
      <c r="GG33" s="1770"/>
      <c r="GH33" s="1770"/>
      <c r="GI33" s="1770"/>
      <c r="GJ33" s="1770"/>
      <c r="GK33" s="1770"/>
      <c r="GL33" s="1770"/>
      <c r="GM33" s="1770"/>
      <c r="GN33" s="1770"/>
      <c r="GO33" s="1770"/>
      <c r="GP33" s="1770"/>
      <c r="GQ33" s="1770"/>
      <c r="GR33" s="1770"/>
      <c r="GS33" s="1770"/>
      <c r="GT33" s="1770"/>
      <c r="GU33" s="1770"/>
      <c r="GV33" s="1770"/>
      <c r="GW33" s="1770"/>
      <c r="GX33" s="1770"/>
      <c r="GY33" s="1770"/>
      <c r="GZ33" s="1770"/>
      <c r="HA33" s="1770"/>
      <c r="HB33" s="1770"/>
      <c r="HC33" s="1770"/>
      <c r="HD33" s="1770"/>
      <c r="HE33" s="1770"/>
      <c r="HF33" s="1770"/>
      <c r="HG33" s="1770"/>
      <c r="HH33" s="1770"/>
      <c r="HI33" s="1770"/>
      <c r="HJ33" s="1770"/>
      <c r="HK33" s="1770"/>
      <c r="HL33" s="1770"/>
      <c r="HM33" s="1770"/>
      <c r="HN33" s="1770"/>
      <c r="HO33" s="1770"/>
      <c r="HP33" s="1770"/>
      <c r="HQ33" s="1770"/>
      <c r="HR33" s="1770"/>
      <c r="HS33" s="1770"/>
      <c r="HT33" s="1770"/>
      <c r="HU33" s="1770"/>
      <c r="HV33" s="1770"/>
      <c r="HW33" s="1770"/>
      <c r="HX33" s="1770"/>
      <c r="HY33" s="1770"/>
      <c r="HZ33" s="1770"/>
      <c r="IA33" s="1770"/>
      <c r="IB33" s="1770"/>
      <c r="IC33" s="1770"/>
      <c r="ID33" s="1770"/>
      <c r="IE33" s="1770"/>
      <c r="IF33" s="1770"/>
      <c r="IG33" s="1770"/>
      <c r="IH33" s="1770"/>
      <c r="II33" s="1770"/>
      <c r="IJ33" s="1770"/>
      <c r="IK33" s="1770"/>
      <c r="IL33" s="1770"/>
      <c r="IM33" s="1770"/>
      <c r="IN33" s="1770"/>
      <c r="IO33" s="1770"/>
      <c r="IP33" s="1770"/>
      <c r="IQ33" s="1770"/>
      <c r="IR33" s="1770"/>
      <c r="IS33" s="1770"/>
      <c r="IT33" s="1770"/>
      <c r="IU33" s="1770"/>
      <c r="IV33" s="1770"/>
      <c r="IW33" s="1770"/>
      <c r="IX33" s="1770"/>
      <c r="IY33" s="1770"/>
      <c r="IZ33" s="1770"/>
      <c r="JA33" s="1770"/>
      <c r="JB33" s="1770"/>
      <c r="JC33" s="1770"/>
      <c r="JD33" s="1770"/>
      <c r="JE33" s="1770"/>
      <c r="JF33" s="1770"/>
      <c r="JG33" s="1770"/>
      <c r="JH33" s="1770"/>
      <c r="JI33" s="1770"/>
      <c r="JJ33" s="1770"/>
      <c r="JK33" s="1770"/>
      <c r="JL33" s="1770"/>
      <c r="JM33" s="1770"/>
      <c r="JN33" s="1770"/>
      <c r="JO33" s="1770"/>
      <c r="JP33" s="1770"/>
      <c r="JQ33" s="1770"/>
      <c r="JR33" s="1770"/>
      <c r="JS33" s="1770"/>
      <c r="JT33" s="1770"/>
      <c r="JU33" s="1770"/>
      <c r="JV33" s="1770"/>
      <c r="JW33" s="1770"/>
      <c r="JX33" s="1770"/>
      <c r="JY33" s="1770"/>
      <c r="JZ33" s="1770"/>
      <c r="KA33" s="1770"/>
      <c r="KB33" s="1770"/>
      <c r="KC33" s="1770"/>
      <c r="KD33" s="1770"/>
      <c r="KE33" s="1770"/>
      <c r="KF33" s="1770"/>
      <c r="KG33" s="1770"/>
      <c r="KH33" s="1770"/>
      <c r="KI33" s="1770"/>
      <c r="KJ33" s="1770"/>
      <c r="KK33" s="495"/>
    </row>
    <row r="34" spans="2:297" ht="62.25" customHeight="1" thickTop="1" thickBot="1">
      <c r="B34" s="495"/>
      <c r="C34" s="1793" t="s">
        <v>795</v>
      </c>
      <c r="D34" s="1794"/>
      <c r="E34" s="1794"/>
      <c r="F34" s="1794"/>
      <c r="G34" s="1794"/>
      <c r="H34" s="1794"/>
      <c r="I34" s="1794"/>
      <c r="J34" s="1794"/>
      <c r="K34" s="1794"/>
      <c r="L34" s="1794"/>
      <c r="M34" s="1794"/>
      <c r="N34" s="1794"/>
      <c r="O34" s="1794"/>
      <c r="P34" s="1794"/>
      <c r="Q34" s="1794"/>
      <c r="R34" s="1794"/>
      <c r="S34" s="1794"/>
      <c r="T34" s="1794"/>
      <c r="U34" s="1801" t="s">
        <v>910</v>
      </c>
      <c r="V34" s="1802"/>
      <c r="W34" s="1802"/>
      <c r="X34" s="1802"/>
      <c r="Y34" s="1802"/>
      <c r="Z34" s="1802"/>
      <c r="AA34" s="1802"/>
      <c r="AB34" s="1802"/>
      <c r="AC34" s="1802"/>
      <c r="AD34" s="1802"/>
      <c r="AE34" s="1802"/>
      <c r="AF34" s="1802"/>
      <c r="AG34" s="1802"/>
      <c r="AH34" s="1802"/>
      <c r="AI34" s="1802"/>
      <c r="AJ34" s="1802"/>
      <c r="AK34" s="1802"/>
      <c r="AL34" s="1802"/>
      <c r="AM34" s="1802"/>
      <c r="AN34" s="1802"/>
      <c r="AO34" s="1802"/>
      <c r="AP34" s="1802"/>
      <c r="AQ34" s="1802"/>
      <c r="AR34" s="1802"/>
      <c r="AS34" s="1802"/>
      <c r="AT34" s="1802"/>
      <c r="AU34" s="1802"/>
      <c r="AV34" s="1802"/>
      <c r="AW34" s="1802"/>
      <c r="AX34" s="1802"/>
      <c r="AY34" s="1802"/>
      <c r="AZ34" s="1802"/>
      <c r="BA34" s="1802"/>
      <c r="BB34" s="1802"/>
      <c r="BC34" s="1802"/>
      <c r="BD34" s="1802"/>
      <c r="BE34" s="1802"/>
      <c r="BF34" s="1802"/>
      <c r="BG34" s="1802"/>
      <c r="BH34" s="1802"/>
      <c r="BI34" s="1802"/>
      <c r="BJ34" s="1802"/>
      <c r="BK34" s="1802"/>
      <c r="BL34" s="1802"/>
      <c r="BM34" s="1802"/>
      <c r="BN34" s="1802"/>
      <c r="BO34" s="1802"/>
      <c r="BP34" s="1802"/>
      <c r="BQ34" s="1802"/>
      <c r="BR34" s="1800" t="s">
        <v>780</v>
      </c>
      <c r="BS34" s="1800"/>
      <c r="BT34" s="1800"/>
      <c r="BU34" s="1800"/>
      <c r="BV34" s="1806"/>
      <c r="BW34" s="1801" t="s">
        <v>796</v>
      </c>
      <c r="BX34" s="1802"/>
      <c r="BY34" s="1802"/>
      <c r="BZ34" s="1802"/>
      <c r="CA34" s="1802"/>
      <c r="CB34" s="1802"/>
      <c r="CC34" s="1802"/>
      <c r="CD34" s="1802"/>
      <c r="CE34" s="1802"/>
      <c r="CF34" s="1802"/>
      <c r="CG34" s="1802"/>
      <c r="CH34" s="1802"/>
      <c r="CI34" s="1802"/>
      <c r="CJ34" s="1802"/>
      <c r="CK34" s="1802"/>
      <c r="CL34" s="1802"/>
      <c r="CM34" s="1802"/>
      <c r="CN34" s="1802"/>
      <c r="CO34" s="1802"/>
      <c r="CP34" s="1802"/>
      <c r="CQ34" s="1802"/>
      <c r="CR34" s="1802"/>
      <c r="CS34" s="1802"/>
      <c r="CT34" s="1802"/>
      <c r="CU34" s="1802"/>
      <c r="CV34" s="1802"/>
      <c r="CW34" s="1802"/>
      <c r="CX34" s="1802"/>
      <c r="CY34" s="1802"/>
      <c r="CZ34" s="1802"/>
      <c r="DA34" s="1802"/>
      <c r="DB34" s="1802"/>
      <c r="DC34" s="1802"/>
      <c r="DD34" s="1802"/>
      <c r="DE34" s="1802"/>
      <c r="DF34" s="1802"/>
      <c r="DG34" s="1802"/>
      <c r="DH34" s="1802"/>
      <c r="DI34" s="1802"/>
      <c r="DJ34" s="1802"/>
      <c r="DK34" s="1802"/>
      <c r="DL34" s="1802"/>
      <c r="DM34" s="1802"/>
      <c r="DN34" s="1802"/>
      <c r="DO34" s="1802"/>
      <c r="DP34" s="1802"/>
      <c r="DQ34" s="1802"/>
      <c r="DR34" s="1802"/>
      <c r="DS34" s="1802"/>
      <c r="DT34" s="1800" t="s">
        <v>780</v>
      </c>
      <c r="DU34" s="1800"/>
      <c r="DV34" s="1800"/>
      <c r="DW34" s="1800"/>
      <c r="DX34" s="1806"/>
      <c r="DY34" s="1801" t="s">
        <v>797</v>
      </c>
      <c r="DZ34" s="1802"/>
      <c r="EA34" s="1802"/>
      <c r="EB34" s="1802"/>
      <c r="EC34" s="1802"/>
      <c r="ED34" s="1802"/>
      <c r="EE34" s="1802"/>
      <c r="EF34" s="1802"/>
      <c r="EG34" s="1802"/>
      <c r="EH34" s="1802"/>
      <c r="EI34" s="1802"/>
      <c r="EJ34" s="1802"/>
      <c r="EK34" s="1802"/>
      <c r="EL34" s="1802"/>
      <c r="EM34" s="1802"/>
      <c r="EN34" s="1802"/>
      <c r="EO34" s="1802"/>
      <c r="EP34" s="1802"/>
      <c r="EQ34" s="1802"/>
      <c r="ER34" s="1802"/>
      <c r="ES34" s="1802"/>
      <c r="ET34" s="1802"/>
      <c r="EU34" s="1802"/>
      <c r="EV34" s="1802"/>
      <c r="EW34" s="1802"/>
      <c r="EX34" s="1802"/>
      <c r="EY34" s="1802"/>
      <c r="EZ34" s="1802"/>
      <c r="FA34" s="1802"/>
      <c r="FB34" s="1802"/>
      <c r="FC34" s="1802"/>
      <c r="FD34" s="1802"/>
      <c r="FE34" s="1802"/>
      <c r="FF34" s="1802"/>
      <c r="FG34" s="1802"/>
      <c r="FH34" s="1802"/>
      <c r="FI34" s="1802"/>
      <c r="FJ34" s="1802"/>
      <c r="FK34" s="1802"/>
      <c r="FL34" s="1802"/>
      <c r="FM34" s="1802"/>
      <c r="FN34" s="1802"/>
      <c r="FO34" s="1802"/>
      <c r="FP34" s="1802"/>
      <c r="FQ34" s="1802"/>
      <c r="FR34" s="1802"/>
      <c r="FS34" s="1802"/>
      <c r="FT34" s="1802"/>
      <c r="FU34" s="1802"/>
      <c r="FV34" s="1800" t="s">
        <v>780</v>
      </c>
      <c r="FW34" s="1800"/>
      <c r="FX34" s="1800"/>
      <c r="FY34" s="1800"/>
      <c r="FZ34" s="1806"/>
      <c r="GA34" s="1801" t="s">
        <v>798</v>
      </c>
      <c r="GB34" s="1802"/>
      <c r="GC34" s="1802"/>
      <c r="GD34" s="1802"/>
      <c r="GE34" s="1802"/>
      <c r="GF34" s="1802"/>
      <c r="GG34" s="1802"/>
      <c r="GH34" s="1802"/>
      <c r="GI34" s="1802"/>
      <c r="GJ34" s="1802"/>
      <c r="GK34" s="1802"/>
      <c r="GL34" s="1802"/>
      <c r="GM34" s="1802"/>
      <c r="GN34" s="1802"/>
      <c r="GO34" s="1802"/>
      <c r="GP34" s="1802"/>
      <c r="GQ34" s="1802"/>
      <c r="GR34" s="1802"/>
      <c r="GS34" s="1802"/>
      <c r="GT34" s="1802"/>
      <c r="GU34" s="1802"/>
      <c r="GV34" s="1802"/>
      <c r="GW34" s="1802"/>
      <c r="GX34" s="1802"/>
      <c r="GY34" s="1802"/>
      <c r="GZ34" s="1802"/>
      <c r="HA34" s="1802"/>
      <c r="HB34" s="1802"/>
      <c r="HC34" s="1802"/>
      <c r="HD34" s="1802"/>
      <c r="HE34" s="1802"/>
      <c r="HF34" s="1802"/>
      <c r="HG34" s="1802"/>
      <c r="HH34" s="1802"/>
      <c r="HI34" s="1802"/>
      <c r="HJ34" s="1802"/>
      <c r="HK34" s="1802"/>
      <c r="HL34" s="1802"/>
      <c r="HM34" s="1802"/>
      <c r="HN34" s="1802"/>
      <c r="HO34" s="1802"/>
      <c r="HP34" s="1802"/>
      <c r="HQ34" s="1802"/>
      <c r="HR34" s="1802"/>
      <c r="HS34" s="1802"/>
      <c r="HT34" s="1802"/>
      <c r="HU34" s="1802"/>
      <c r="HV34" s="1802"/>
      <c r="HW34" s="1802"/>
      <c r="HX34" s="1802"/>
      <c r="HY34" s="1802"/>
      <c r="HZ34" s="1802"/>
      <c r="IA34" s="1800" t="s">
        <v>780</v>
      </c>
      <c r="IB34" s="1800"/>
      <c r="IC34" s="1800"/>
      <c r="ID34" s="1800"/>
      <c r="IE34" s="1806"/>
      <c r="IF34" s="1801" t="s">
        <v>803</v>
      </c>
      <c r="IG34" s="1802"/>
      <c r="IH34" s="1802"/>
      <c r="II34" s="1802"/>
      <c r="IJ34" s="1802"/>
      <c r="IK34" s="1802"/>
      <c r="IL34" s="1802"/>
      <c r="IM34" s="1802"/>
      <c r="IN34" s="1802"/>
      <c r="IO34" s="1802"/>
      <c r="IP34" s="1802"/>
      <c r="IQ34" s="1802"/>
      <c r="IR34" s="1802"/>
      <c r="IS34" s="1802"/>
      <c r="IT34" s="1802"/>
      <c r="IU34" s="1802"/>
      <c r="IV34" s="1802"/>
      <c r="IW34" s="1802"/>
      <c r="IX34" s="1802"/>
      <c r="IY34" s="1802"/>
      <c r="IZ34" s="1802"/>
      <c r="JA34" s="1802"/>
      <c r="JB34" s="1802"/>
      <c r="JC34" s="1802"/>
      <c r="JD34" s="1802"/>
      <c r="JE34" s="1802"/>
      <c r="JF34" s="1802"/>
      <c r="JG34" s="1802"/>
      <c r="JH34" s="1802"/>
      <c r="JI34" s="1802"/>
      <c r="JJ34" s="1802"/>
      <c r="JK34" s="1802"/>
      <c r="JL34" s="1802"/>
      <c r="JM34" s="1802"/>
      <c r="JN34" s="1802"/>
      <c r="JO34" s="1802"/>
      <c r="JP34" s="1802"/>
      <c r="JQ34" s="1802"/>
      <c r="JR34" s="1802"/>
      <c r="JS34" s="1802"/>
      <c r="JT34" s="1802"/>
      <c r="JU34" s="1802"/>
      <c r="JV34" s="1802"/>
      <c r="JW34" s="1802"/>
      <c r="JX34" s="1802"/>
      <c r="JY34" s="1802"/>
      <c r="JZ34" s="1802"/>
      <c r="KA34" s="1802"/>
      <c r="KB34" s="1802"/>
      <c r="KC34" s="1802"/>
      <c r="KD34" s="1802"/>
      <c r="KE34" s="1800" t="s">
        <v>780</v>
      </c>
      <c r="KF34" s="1800"/>
      <c r="KG34" s="1800"/>
      <c r="KH34" s="1800"/>
      <c r="KI34" s="1800"/>
      <c r="KJ34" s="1800"/>
      <c r="KK34" s="495"/>
    </row>
    <row r="35" spans="2:297" ht="78" customHeight="1" thickTop="1" thickBot="1">
      <c r="B35" s="495"/>
      <c r="C35" s="1804"/>
      <c r="D35" s="1805"/>
      <c r="E35" s="1805"/>
      <c r="F35" s="1805"/>
      <c r="G35" s="1805"/>
      <c r="H35" s="1805"/>
      <c r="I35" s="1805"/>
      <c r="J35" s="1805"/>
      <c r="K35" s="1805"/>
      <c r="L35" s="1805"/>
      <c r="M35" s="1805"/>
      <c r="N35" s="1805"/>
      <c r="O35" s="1805"/>
      <c r="P35" s="1805"/>
      <c r="Q35" s="1805"/>
      <c r="R35" s="1805"/>
      <c r="S35" s="1805"/>
      <c r="T35" s="1805"/>
      <c r="U35" s="1807" t="s">
        <v>909</v>
      </c>
      <c r="V35" s="1807"/>
      <c r="W35" s="1807"/>
      <c r="X35" s="1807"/>
      <c r="Y35" s="1807"/>
      <c r="Z35" s="1807"/>
      <c r="AA35" s="1803">
        <f>IF(data2!$B$2="要",data4!$CY$2,"")</f>
        <v>0</v>
      </c>
      <c r="AB35" s="1803"/>
      <c r="AC35" s="1803"/>
      <c r="AD35" s="1803"/>
      <c r="AE35" s="1803"/>
      <c r="AF35" s="1803"/>
      <c r="AG35" s="1803"/>
      <c r="AH35" s="1803"/>
      <c r="AI35" s="1803"/>
      <c r="AJ35" s="1803"/>
      <c r="AK35" s="1803"/>
      <c r="AL35" s="1803"/>
      <c r="AM35" s="1803"/>
      <c r="AN35" s="1803"/>
      <c r="AO35" s="1803"/>
      <c r="AP35" s="1803"/>
      <c r="AQ35" s="1803"/>
      <c r="AR35" s="1803"/>
      <c r="AS35" s="1803"/>
      <c r="AT35" s="1803"/>
      <c r="AU35" s="1803"/>
      <c r="AV35" s="1803"/>
      <c r="AW35" s="1803"/>
      <c r="AX35" s="1803"/>
      <c r="AY35" s="1803"/>
      <c r="AZ35" s="1803"/>
      <c r="BA35" s="1803"/>
      <c r="BB35" s="1803"/>
      <c r="BC35" s="1803"/>
      <c r="BD35" s="1803"/>
      <c r="BE35" s="1803"/>
      <c r="BF35" s="1803"/>
      <c r="BG35" s="1803"/>
      <c r="BH35" s="1803"/>
      <c r="BI35" s="1803"/>
      <c r="BJ35" s="1803"/>
      <c r="BK35" s="1803"/>
      <c r="BL35" s="1803"/>
      <c r="BM35" s="1803"/>
      <c r="BN35" s="1803"/>
      <c r="BO35" s="1803"/>
      <c r="BP35" s="1803"/>
      <c r="BQ35" s="1803"/>
      <c r="BR35" s="1803"/>
      <c r="BS35" s="1803"/>
      <c r="BT35" s="1803"/>
      <c r="BU35" s="1803"/>
      <c r="BV35" s="1803"/>
      <c r="BW35" s="1807" t="s">
        <v>799</v>
      </c>
      <c r="BX35" s="1807"/>
      <c r="BY35" s="1807"/>
      <c r="BZ35" s="1807"/>
      <c r="CA35" s="1807"/>
      <c r="CB35" s="1807"/>
      <c r="CC35" s="1803">
        <f>IF(data2!$B$2="要",data4!$CZ$2,"")</f>
        <v>0</v>
      </c>
      <c r="CD35" s="1803"/>
      <c r="CE35" s="1803"/>
      <c r="CF35" s="1803"/>
      <c r="CG35" s="1803"/>
      <c r="CH35" s="1803"/>
      <c r="CI35" s="1803"/>
      <c r="CJ35" s="1803"/>
      <c r="CK35" s="1803"/>
      <c r="CL35" s="1803"/>
      <c r="CM35" s="1803"/>
      <c r="CN35" s="1803"/>
      <c r="CO35" s="1803"/>
      <c r="CP35" s="1803"/>
      <c r="CQ35" s="1803"/>
      <c r="CR35" s="1803"/>
      <c r="CS35" s="1803"/>
      <c r="CT35" s="1803"/>
      <c r="CU35" s="1803"/>
      <c r="CV35" s="1803"/>
      <c r="CW35" s="1803"/>
      <c r="CX35" s="1803"/>
      <c r="CY35" s="1803"/>
      <c r="CZ35" s="1803"/>
      <c r="DA35" s="1803"/>
      <c r="DB35" s="1803"/>
      <c r="DC35" s="1803"/>
      <c r="DD35" s="1803"/>
      <c r="DE35" s="1803"/>
      <c r="DF35" s="1803"/>
      <c r="DG35" s="1803"/>
      <c r="DH35" s="1803"/>
      <c r="DI35" s="1803"/>
      <c r="DJ35" s="1803"/>
      <c r="DK35" s="1803"/>
      <c r="DL35" s="1803"/>
      <c r="DM35" s="1803"/>
      <c r="DN35" s="1803"/>
      <c r="DO35" s="1803"/>
      <c r="DP35" s="1803"/>
      <c r="DQ35" s="1803"/>
      <c r="DR35" s="1803"/>
      <c r="DS35" s="1803"/>
      <c r="DT35" s="1803"/>
      <c r="DU35" s="1803"/>
      <c r="DV35" s="1803"/>
      <c r="DW35" s="1803"/>
      <c r="DX35" s="1803"/>
      <c r="DY35" s="1807" t="s">
        <v>800</v>
      </c>
      <c r="DZ35" s="1807"/>
      <c r="EA35" s="1807"/>
      <c r="EB35" s="1807"/>
      <c r="EC35" s="1807"/>
      <c r="ED35" s="1807"/>
      <c r="EE35" s="1803">
        <f>IF(data2!$B$2="要",data4!$DA$2,"")</f>
        <v>0</v>
      </c>
      <c r="EF35" s="1803"/>
      <c r="EG35" s="1803"/>
      <c r="EH35" s="1803"/>
      <c r="EI35" s="1803"/>
      <c r="EJ35" s="1803"/>
      <c r="EK35" s="1803"/>
      <c r="EL35" s="1803"/>
      <c r="EM35" s="1803"/>
      <c r="EN35" s="1803"/>
      <c r="EO35" s="1803"/>
      <c r="EP35" s="1803"/>
      <c r="EQ35" s="1803"/>
      <c r="ER35" s="1803"/>
      <c r="ES35" s="1803"/>
      <c r="ET35" s="1803"/>
      <c r="EU35" s="1803"/>
      <c r="EV35" s="1803"/>
      <c r="EW35" s="1803"/>
      <c r="EX35" s="1803"/>
      <c r="EY35" s="1803"/>
      <c r="EZ35" s="1803"/>
      <c r="FA35" s="1803"/>
      <c r="FB35" s="1803"/>
      <c r="FC35" s="1803"/>
      <c r="FD35" s="1803"/>
      <c r="FE35" s="1803"/>
      <c r="FF35" s="1803"/>
      <c r="FG35" s="1803"/>
      <c r="FH35" s="1803"/>
      <c r="FI35" s="1803"/>
      <c r="FJ35" s="1803"/>
      <c r="FK35" s="1803"/>
      <c r="FL35" s="1803"/>
      <c r="FM35" s="1803"/>
      <c r="FN35" s="1803"/>
      <c r="FO35" s="1803"/>
      <c r="FP35" s="1803"/>
      <c r="FQ35" s="1803"/>
      <c r="FR35" s="1803"/>
      <c r="FS35" s="1803"/>
      <c r="FT35" s="1803"/>
      <c r="FU35" s="1803"/>
      <c r="FV35" s="1803"/>
      <c r="FW35" s="1803"/>
      <c r="FX35" s="1803"/>
      <c r="FY35" s="1803"/>
      <c r="FZ35" s="1803"/>
      <c r="GA35" s="1807" t="s">
        <v>801</v>
      </c>
      <c r="GB35" s="1807"/>
      <c r="GC35" s="1807"/>
      <c r="GD35" s="1807"/>
      <c r="GE35" s="1807"/>
      <c r="GF35" s="1807"/>
      <c r="GG35" s="1803">
        <f>IF(data2!$B$2="要",data4!$DB$2,"")</f>
        <v>0</v>
      </c>
      <c r="GH35" s="1803"/>
      <c r="GI35" s="1803"/>
      <c r="GJ35" s="1803"/>
      <c r="GK35" s="1803"/>
      <c r="GL35" s="1803"/>
      <c r="GM35" s="1803"/>
      <c r="GN35" s="1803"/>
      <c r="GO35" s="1803"/>
      <c r="GP35" s="1803"/>
      <c r="GQ35" s="1803"/>
      <c r="GR35" s="1803"/>
      <c r="GS35" s="1803"/>
      <c r="GT35" s="1803"/>
      <c r="GU35" s="1803"/>
      <c r="GV35" s="1803"/>
      <c r="GW35" s="1803"/>
      <c r="GX35" s="1803"/>
      <c r="GY35" s="1803"/>
      <c r="GZ35" s="1803"/>
      <c r="HA35" s="1803"/>
      <c r="HB35" s="1803"/>
      <c r="HC35" s="1803"/>
      <c r="HD35" s="1803"/>
      <c r="HE35" s="1803"/>
      <c r="HF35" s="1803"/>
      <c r="HG35" s="1803"/>
      <c r="HH35" s="1803"/>
      <c r="HI35" s="1803"/>
      <c r="HJ35" s="1803"/>
      <c r="HK35" s="1803"/>
      <c r="HL35" s="1803"/>
      <c r="HM35" s="1803"/>
      <c r="HN35" s="1803"/>
      <c r="HO35" s="1803"/>
      <c r="HP35" s="1803"/>
      <c r="HQ35" s="1803"/>
      <c r="HR35" s="1803"/>
      <c r="HS35" s="1803"/>
      <c r="HT35" s="1803"/>
      <c r="HU35" s="1803"/>
      <c r="HV35" s="1803"/>
      <c r="HW35" s="1803"/>
      <c r="HX35" s="1803"/>
      <c r="HY35" s="1803"/>
      <c r="HZ35" s="1803"/>
      <c r="IA35" s="1803"/>
      <c r="IB35" s="1803"/>
      <c r="IC35" s="1803"/>
      <c r="ID35" s="1803"/>
      <c r="IE35" s="1803"/>
      <c r="IF35" s="1807" t="s">
        <v>802</v>
      </c>
      <c r="IG35" s="1807"/>
      <c r="IH35" s="1807"/>
      <c r="II35" s="1807"/>
      <c r="IJ35" s="1807"/>
      <c r="IK35" s="1807"/>
      <c r="IL35" s="1803">
        <f>IF(data2!$B$2="要",data4!$DC$2,"")</f>
        <v>0</v>
      </c>
      <c r="IM35" s="1803"/>
      <c r="IN35" s="1803"/>
      <c r="IO35" s="1803"/>
      <c r="IP35" s="1803"/>
      <c r="IQ35" s="1803"/>
      <c r="IR35" s="1803"/>
      <c r="IS35" s="1803"/>
      <c r="IT35" s="1803"/>
      <c r="IU35" s="1803"/>
      <c r="IV35" s="1803"/>
      <c r="IW35" s="1803"/>
      <c r="IX35" s="1803"/>
      <c r="IY35" s="1803"/>
      <c r="IZ35" s="1803"/>
      <c r="JA35" s="1803"/>
      <c r="JB35" s="1803"/>
      <c r="JC35" s="1803"/>
      <c r="JD35" s="1803"/>
      <c r="JE35" s="1803"/>
      <c r="JF35" s="1803"/>
      <c r="JG35" s="1803"/>
      <c r="JH35" s="1803"/>
      <c r="JI35" s="1803"/>
      <c r="JJ35" s="1803"/>
      <c r="JK35" s="1803"/>
      <c r="JL35" s="1803"/>
      <c r="JM35" s="1803"/>
      <c r="JN35" s="1803"/>
      <c r="JO35" s="1803"/>
      <c r="JP35" s="1803"/>
      <c r="JQ35" s="1803"/>
      <c r="JR35" s="1803"/>
      <c r="JS35" s="1803"/>
      <c r="JT35" s="1803"/>
      <c r="JU35" s="1803"/>
      <c r="JV35" s="1803"/>
      <c r="JW35" s="1803"/>
      <c r="JX35" s="1803"/>
      <c r="JY35" s="1803"/>
      <c r="JZ35" s="1803"/>
      <c r="KA35" s="1803"/>
      <c r="KB35" s="1803"/>
      <c r="KC35" s="1803"/>
      <c r="KD35" s="1803"/>
      <c r="KE35" s="1803"/>
      <c r="KF35" s="1803"/>
      <c r="KG35" s="1803"/>
      <c r="KH35" s="1803"/>
      <c r="KI35" s="1803"/>
      <c r="KJ35" s="1818"/>
      <c r="KK35" s="495"/>
    </row>
    <row r="36" spans="2:297" ht="45" customHeight="1" thickBot="1">
      <c r="B36" s="495"/>
      <c r="C36" s="1791" t="s">
        <v>920</v>
      </c>
      <c r="D36" s="1792"/>
      <c r="E36" s="1792"/>
      <c r="F36" s="1792"/>
      <c r="G36" s="1792"/>
      <c r="H36" s="1792"/>
      <c r="I36" s="1792"/>
      <c r="J36" s="1792"/>
      <c r="K36" s="1792"/>
      <c r="L36" s="1792"/>
      <c r="M36" s="1792"/>
      <c r="N36" s="1792"/>
      <c r="O36" s="1792"/>
      <c r="P36" s="1792"/>
      <c r="Q36" s="1792"/>
      <c r="R36" s="1792"/>
      <c r="S36" s="1792"/>
      <c r="T36" s="1792"/>
      <c r="U36" s="1795" t="s">
        <v>814</v>
      </c>
      <c r="V36" s="1795"/>
      <c r="W36" s="1795"/>
      <c r="X36" s="1795"/>
      <c r="Y36" s="1795"/>
      <c r="Z36" s="1795"/>
      <c r="AA36" s="1795"/>
      <c r="AB36" s="1795"/>
      <c r="AC36" s="1795"/>
      <c r="AD36" s="1795"/>
      <c r="AE36" s="1795"/>
      <c r="AF36" s="1795"/>
      <c r="AG36" s="1795"/>
      <c r="AH36" s="1795"/>
      <c r="AI36" s="1795"/>
      <c r="AJ36" s="1795"/>
      <c r="AK36" s="1795"/>
      <c r="AL36" s="1795"/>
      <c r="AM36" s="1795"/>
      <c r="AN36" s="1795"/>
      <c r="AO36" s="1795"/>
      <c r="AP36" s="1795"/>
      <c r="AQ36" s="1795"/>
      <c r="AR36" s="1795"/>
      <c r="AS36" s="1795"/>
      <c r="AT36" s="1795"/>
      <c r="AU36" s="1795"/>
      <c r="AV36" s="1795"/>
      <c r="AW36" s="1795"/>
      <c r="AX36" s="1795"/>
      <c r="AY36" s="1795"/>
      <c r="AZ36" s="1795"/>
      <c r="BA36" s="1795"/>
      <c r="BB36" s="1795"/>
      <c r="BC36" s="1795"/>
      <c r="BD36" s="1795"/>
      <c r="BE36" s="1795"/>
      <c r="BF36" s="1795"/>
      <c r="BG36" s="1795"/>
      <c r="BH36" s="1795"/>
      <c r="BI36" s="1795"/>
      <c r="BJ36" s="1795"/>
      <c r="BK36" s="1898" t="s">
        <v>815</v>
      </c>
      <c r="BL36" s="1898"/>
      <c r="BM36" s="1898"/>
      <c r="BN36" s="1898"/>
      <c r="BO36" s="1898"/>
      <c r="BP36" s="1898"/>
      <c r="BQ36" s="1898"/>
      <c r="BR36" s="1898"/>
      <c r="BS36" s="1898"/>
      <c r="BT36" s="1898"/>
      <c r="BU36" s="1898"/>
      <c r="BV36" s="1898"/>
      <c r="BW36" s="1898"/>
      <c r="BX36" s="1898"/>
      <c r="BY36" s="1898"/>
      <c r="BZ36" s="1898"/>
      <c r="CA36" s="1898"/>
      <c r="CB36" s="1898"/>
      <c r="CC36" s="1898"/>
      <c r="CD36" s="1898"/>
      <c r="CE36" s="1898"/>
      <c r="CF36" s="1898"/>
      <c r="CG36" s="1898"/>
      <c r="CH36" s="1898"/>
      <c r="CI36" s="1898"/>
      <c r="CJ36" s="1898"/>
      <c r="CK36" s="1898"/>
      <c r="CL36" s="1898"/>
      <c r="CM36" s="1898"/>
      <c r="CN36" s="1898"/>
      <c r="CO36" s="1898"/>
      <c r="CP36" s="1898"/>
      <c r="CQ36" s="1898"/>
      <c r="CR36" s="1898"/>
      <c r="CS36" s="1898"/>
      <c r="CT36" s="1898"/>
      <c r="CU36" s="1898"/>
      <c r="CV36" s="1898"/>
      <c r="CW36" s="1898"/>
      <c r="CX36" s="1898"/>
      <c r="CY36" s="1898"/>
      <c r="CZ36" s="1898"/>
      <c r="DA36" s="1898"/>
      <c r="DB36" s="1899"/>
      <c r="DC36" s="1809"/>
      <c r="DD36" s="1810"/>
      <c r="DE36" s="1810"/>
      <c r="DF36" s="1810"/>
      <c r="DG36" s="1859" t="s">
        <v>576</v>
      </c>
      <c r="DH36" s="1860"/>
      <c r="DI36" s="1860"/>
      <c r="DJ36" s="1860"/>
      <c r="DK36" s="1860"/>
      <c r="DL36" s="1860"/>
      <c r="DM36" s="1860"/>
      <c r="DN36" s="1860"/>
      <c r="DO36" s="1860"/>
      <c r="DP36" s="1860"/>
      <c r="DQ36" s="1860"/>
      <c r="DR36" s="1860"/>
      <c r="DS36" s="1860"/>
      <c r="DT36" s="1860"/>
      <c r="DU36" s="1860"/>
      <c r="DV36" s="1860"/>
      <c r="DW36" s="1860"/>
      <c r="DX36" s="1860"/>
      <c r="DY36" s="1860"/>
      <c r="DZ36" s="1860"/>
      <c r="EA36" s="1860"/>
      <c r="EB36" s="1860"/>
      <c r="EC36" s="1860"/>
      <c r="ED36" s="1860"/>
      <c r="EE36" s="1860"/>
      <c r="EF36" s="1860"/>
      <c r="EG36" s="1860"/>
      <c r="EH36" s="1860"/>
      <c r="EI36" s="1860"/>
      <c r="EJ36" s="1860"/>
      <c r="EK36" s="1860"/>
      <c r="EL36" s="1860"/>
      <c r="EM36" s="1860"/>
      <c r="EN36" s="1860"/>
      <c r="EO36" s="1860"/>
      <c r="EP36" s="1860"/>
      <c r="EQ36" s="1860"/>
      <c r="ER36" s="1860"/>
      <c r="ES36" s="1860"/>
      <c r="ET36" s="1860"/>
      <c r="EU36" s="1860"/>
      <c r="EV36" s="1860"/>
      <c r="EW36" s="1860"/>
      <c r="EX36" s="1860"/>
      <c r="EY36" s="1860"/>
      <c r="EZ36" s="1860"/>
      <c r="FA36" s="1860"/>
      <c r="FB36" s="1860"/>
      <c r="FC36" s="1860"/>
      <c r="FD36" s="1860"/>
      <c r="FE36" s="1860"/>
      <c r="FF36" s="1860"/>
      <c r="FG36" s="1860"/>
      <c r="FH36" s="1860"/>
      <c r="FI36" s="1860"/>
      <c r="FJ36" s="1860"/>
      <c r="FK36" s="1860"/>
      <c r="FL36" s="1860"/>
      <c r="FM36" s="1860"/>
      <c r="FN36" s="1809"/>
      <c r="FO36" s="1792" t="s">
        <v>804</v>
      </c>
      <c r="FP36" s="1792"/>
      <c r="FQ36" s="1792"/>
      <c r="FR36" s="1792"/>
      <c r="FS36" s="1792"/>
      <c r="FT36" s="1792"/>
      <c r="FU36" s="1792"/>
      <c r="FV36" s="1792"/>
      <c r="FW36" s="1792"/>
      <c r="FX36" s="1792"/>
      <c r="FY36" s="1792"/>
      <c r="FZ36" s="1792"/>
      <c r="GA36" s="1792"/>
      <c r="GB36" s="1792"/>
      <c r="GC36" s="1792"/>
      <c r="GD36" s="1792"/>
      <c r="GE36" s="1792"/>
      <c r="GF36" s="1792"/>
      <c r="GG36" s="1792"/>
      <c r="GH36" s="1792"/>
      <c r="GI36" s="1792"/>
      <c r="GJ36" s="1792"/>
      <c r="GK36" s="1792"/>
      <c r="GL36" s="1792"/>
      <c r="GM36" s="1792"/>
      <c r="GN36" s="1792"/>
      <c r="GO36" s="1792"/>
      <c r="GP36" s="1792"/>
      <c r="GQ36" s="1792"/>
      <c r="GR36" s="1792"/>
      <c r="GS36" s="1792"/>
      <c r="GT36" s="1792"/>
      <c r="GU36" s="1792"/>
      <c r="GV36" s="1792"/>
      <c r="GW36" s="1792"/>
      <c r="GX36" s="1792"/>
      <c r="GY36" s="1792"/>
      <c r="GZ36" s="1792"/>
      <c r="HA36" s="1792"/>
      <c r="HB36" s="1801" t="s">
        <v>805</v>
      </c>
      <c r="HC36" s="1802"/>
      <c r="HD36" s="1802"/>
      <c r="HE36" s="1802"/>
      <c r="HF36" s="1802"/>
      <c r="HG36" s="1802"/>
      <c r="HH36" s="1802"/>
      <c r="HI36" s="1802"/>
      <c r="HJ36" s="1802"/>
      <c r="HK36" s="1802"/>
      <c r="HL36" s="1802"/>
      <c r="HM36" s="1802"/>
      <c r="HN36" s="1802"/>
      <c r="HO36" s="1802"/>
      <c r="HP36" s="1802"/>
      <c r="HQ36" s="1802"/>
      <c r="HR36" s="1802"/>
      <c r="HS36" s="1802"/>
      <c r="HT36" s="1802"/>
      <c r="HU36" s="1802"/>
      <c r="HV36" s="1802"/>
      <c r="HW36" s="1802"/>
      <c r="HX36" s="1802"/>
      <c r="HY36" s="1802"/>
      <c r="HZ36" s="1802"/>
      <c r="IA36" s="1802"/>
      <c r="IB36" s="1802"/>
      <c r="IC36" s="1802"/>
      <c r="ID36" s="1802"/>
      <c r="IE36" s="1802"/>
      <c r="IF36" s="1802"/>
      <c r="IG36" s="1802"/>
      <c r="IH36" s="1802"/>
      <c r="II36" s="1802"/>
      <c r="IJ36" s="1802"/>
      <c r="IK36" s="1802"/>
      <c r="IL36" s="1802"/>
      <c r="IM36" s="1802"/>
      <c r="IN36" s="1802"/>
      <c r="IO36" s="1802"/>
      <c r="IP36" s="1802"/>
      <c r="IQ36" s="1802"/>
      <c r="IR36" s="1802"/>
      <c r="IS36" s="1802"/>
      <c r="IT36" s="1802"/>
      <c r="IU36" s="1802"/>
      <c r="IV36" s="1802"/>
      <c r="IW36" s="1802"/>
      <c r="IX36" s="1802"/>
      <c r="IY36" s="1802"/>
      <c r="IZ36" s="1802"/>
      <c r="JA36" s="1802"/>
      <c r="JB36" s="1802"/>
      <c r="JC36" s="1802"/>
      <c r="JD36" s="1802"/>
      <c r="JE36" s="1802"/>
      <c r="JF36" s="1802"/>
      <c r="JG36" s="1802"/>
      <c r="JH36" s="1802"/>
      <c r="JI36" s="1802"/>
      <c r="JJ36" s="1802"/>
      <c r="JK36" s="1802"/>
      <c r="JL36" s="1802"/>
      <c r="JM36" s="1802"/>
      <c r="JN36" s="1802"/>
      <c r="JO36" s="1802"/>
      <c r="JP36" s="1802"/>
      <c r="JQ36" s="1802"/>
      <c r="JR36" s="1802"/>
      <c r="JS36" s="1802"/>
      <c r="JT36" s="1802"/>
      <c r="JU36" s="1802"/>
      <c r="JV36" s="1802"/>
      <c r="JW36" s="1802"/>
      <c r="JX36" s="1802"/>
      <c r="JY36" s="1802"/>
      <c r="JZ36" s="1802"/>
      <c r="KA36" s="1802"/>
      <c r="KB36" s="1802"/>
      <c r="KC36" s="1802"/>
      <c r="KD36" s="1802"/>
      <c r="KE36" s="1802"/>
      <c r="KF36" s="553"/>
      <c r="KG36" s="553"/>
      <c r="KH36" s="553"/>
      <c r="KI36" s="553"/>
      <c r="KJ36" s="553"/>
      <c r="KK36" s="495"/>
    </row>
    <row r="37" spans="2:297" ht="39.6" customHeight="1" thickTop="1" thickBot="1">
      <c r="B37" s="495"/>
      <c r="C37" s="1793"/>
      <c r="D37" s="1794"/>
      <c r="E37" s="1794"/>
      <c r="F37" s="1794"/>
      <c r="G37" s="1794"/>
      <c r="H37" s="1794"/>
      <c r="I37" s="1794"/>
      <c r="J37" s="1794"/>
      <c r="K37" s="1794"/>
      <c r="L37" s="1794"/>
      <c r="M37" s="1794"/>
      <c r="N37" s="1794"/>
      <c r="O37" s="1794"/>
      <c r="P37" s="1794"/>
      <c r="Q37" s="1794"/>
      <c r="R37" s="1794"/>
      <c r="S37" s="1794"/>
      <c r="T37" s="1794"/>
      <c r="U37" s="1796"/>
      <c r="V37" s="1796"/>
      <c r="W37" s="1796"/>
      <c r="X37" s="1796"/>
      <c r="Y37" s="1796"/>
      <c r="Z37" s="1796"/>
      <c r="AA37" s="1796"/>
      <c r="AB37" s="1796"/>
      <c r="AC37" s="1796"/>
      <c r="AD37" s="1796"/>
      <c r="AE37" s="1796"/>
      <c r="AF37" s="1796"/>
      <c r="AG37" s="1796"/>
      <c r="AH37" s="1796"/>
      <c r="AI37" s="1796"/>
      <c r="AJ37" s="1796"/>
      <c r="AK37" s="1796"/>
      <c r="AL37" s="1796"/>
      <c r="AM37" s="1796"/>
      <c r="AN37" s="1796"/>
      <c r="AO37" s="1796"/>
      <c r="AP37" s="1796"/>
      <c r="AQ37" s="1796"/>
      <c r="AR37" s="1796"/>
      <c r="AS37" s="1796"/>
      <c r="AT37" s="1796"/>
      <c r="AU37" s="1796"/>
      <c r="AV37" s="1796"/>
      <c r="AW37" s="1796"/>
      <c r="AX37" s="1796"/>
      <c r="AY37" s="1796"/>
      <c r="AZ37" s="1796"/>
      <c r="BA37" s="1796"/>
      <c r="BB37" s="1796"/>
      <c r="BC37" s="1796"/>
      <c r="BD37" s="1796"/>
      <c r="BE37" s="1796"/>
      <c r="BF37" s="1796"/>
      <c r="BG37" s="1796"/>
      <c r="BH37" s="1796"/>
      <c r="BI37" s="1796"/>
      <c r="BJ37" s="1796"/>
      <c r="BK37" s="1833"/>
      <c r="BL37" s="1833"/>
      <c r="BM37" s="1833"/>
      <c r="BN37" s="1833"/>
      <c r="BO37" s="1833"/>
      <c r="BP37" s="1833"/>
      <c r="BQ37" s="1833"/>
      <c r="BR37" s="1833"/>
      <c r="BS37" s="1833"/>
      <c r="BT37" s="1833"/>
      <c r="BU37" s="1833"/>
      <c r="BV37" s="1833"/>
      <c r="BW37" s="1833"/>
      <c r="BX37" s="1833"/>
      <c r="BY37" s="1833"/>
      <c r="BZ37" s="1833"/>
      <c r="CA37" s="1833"/>
      <c r="CB37" s="1833"/>
      <c r="CC37" s="1833"/>
      <c r="CD37" s="1833"/>
      <c r="CE37" s="1833"/>
      <c r="CF37" s="1833"/>
      <c r="CG37" s="1833"/>
      <c r="CH37" s="1833"/>
      <c r="CI37" s="1833"/>
      <c r="CJ37" s="1833"/>
      <c r="CK37" s="1833"/>
      <c r="CL37" s="1833"/>
      <c r="CM37" s="1833"/>
      <c r="CN37" s="1833"/>
      <c r="CO37" s="1833"/>
      <c r="CP37" s="1833"/>
      <c r="CQ37" s="1833"/>
      <c r="CR37" s="1833"/>
      <c r="CS37" s="1833"/>
      <c r="CT37" s="1833"/>
      <c r="CU37" s="1833"/>
      <c r="CV37" s="1833"/>
      <c r="CW37" s="1833"/>
      <c r="CX37" s="1833"/>
      <c r="CY37" s="1833"/>
      <c r="CZ37" s="1833"/>
      <c r="DA37" s="1833"/>
      <c r="DB37" s="1900"/>
      <c r="DC37" s="1871" t="s">
        <v>780</v>
      </c>
      <c r="DD37" s="1897"/>
      <c r="DE37" s="1897"/>
      <c r="DF37" s="1897"/>
      <c r="DG37" s="1861"/>
      <c r="DH37" s="1773"/>
      <c r="DI37" s="1773"/>
      <c r="DJ37" s="1773"/>
      <c r="DK37" s="1773"/>
      <c r="DL37" s="1773"/>
      <c r="DM37" s="1773"/>
      <c r="DN37" s="1773"/>
      <c r="DO37" s="1773"/>
      <c r="DP37" s="1773"/>
      <c r="DQ37" s="1773"/>
      <c r="DR37" s="1773"/>
      <c r="DS37" s="1773"/>
      <c r="DT37" s="1773" t="s">
        <v>816</v>
      </c>
      <c r="DU37" s="1773"/>
      <c r="DV37" s="1773"/>
      <c r="DW37" s="1773"/>
      <c r="DX37" s="1773"/>
      <c r="DY37" s="1773"/>
      <c r="DZ37" s="1773"/>
      <c r="EA37" s="1773"/>
      <c r="EB37" s="1773"/>
      <c r="EC37" s="1773"/>
      <c r="ED37" s="1773"/>
      <c r="EE37" s="554"/>
      <c r="EF37" s="1773" t="s">
        <v>817</v>
      </c>
      <c r="EG37" s="1773"/>
      <c r="EH37" s="1773"/>
      <c r="EI37" s="1773"/>
      <c r="EJ37" s="1773"/>
      <c r="EK37" s="1773"/>
      <c r="EL37" s="1773"/>
      <c r="EM37" s="1773"/>
      <c r="EN37" s="1773"/>
      <c r="EO37" s="1773"/>
      <c r="EP37" s="554"/>
      <c r="EQ37" s="554"/>
      <c r="ER37" s="1773" t="s">
        <v>818</v>
      </c>
      <c r="ES37" s="1773"/>
      <c r="ET37" s="1773"/>
      <c r="EU37" s="1773"/>
      <c r="EV37" s="1773"/>
      <c r="EW37" s="1773"/>
      <c r="EX37" s="1773"/>
      <c r="EY37" s="1773"/>
      <c r="EZ37" s="1773"/>
      <c r="FA37" s="1773"/>
      <c r="FB37" s="554"/>
      <c r="FC37" s="554"/>
      <c r="FD37" s="1773" t="s">
        <v>819</v>
      </c>
      <c r="FE37" s="1773"/>
      <c r="FF37" s="1773"/>
      <c r="FG37" s="1773"/>
      <c r="FH37" s="1773"/>
      <c r="FI37" s="1773"/>
      <c r="FJ37" s="1773"/>
      <c r="FK37" s="1773"/>
      <c r="FL37" s="1773"/>
      <c r="FM37" s="1773"/>
      <c r="FN37" s="555"/>
      <c r="FO37" s="1794"/>
      <c r="FP37" s="1794"/>
      <c r="FQ37" s="1794"/>
      <c r="FR37" s="1794"/>
      <c r="FS37" s="1794"/>
      <c r="FT37" s="1794"/>
      <c r="FU37" s="1794"/>
      <c r="FV37" s="1794"/>
      <c r="FW37" s="1794"/>
      <c r="FX37" s="1794"/>
      <c r="FY37" s="1794"/>
      <c r="FZ37" s="1794"/>
      <c r="GA37" s="1794"/>
      <c r="GB37" s="1794"/>
      <c r="GC37" s="1794"/>
      <c r="GD37" s="1794"/>
      <c r="GE37" s="1794"/>
      <c r="GF37" s="1794"/>
      <c r="GG37" s="1794"/>
      <c r="GH37" s="1794"/>
      <c r="GI37" s="1794"/>
      <c r="GJ37" s="1794"/>
      <c r="GK37" s="1794"/>
      <c r="GL37" s="1794"/>
      <c r="GM37" s="1794"/>
      <c r="GN37" s="1794"/>
      <c r="GO37" s="1794"/>
      <c r="GP37" s="1794"/>
      <c r="GQ37" s="1794"/>
      <c r="GR37" s="1794"/>
      <c r="GS37" s="1794"/>
      <c r="GT37" s="1794"/>
      <c r="GU37" s="1794"/>
      <c r="GV37" s="1794"/>
      <c r="GW37" s="1794"/>
      <c r="GX37" s="1794"/>
      <c r="GY37" s="1794"/>
      <c r="GZ37" s="1794"/>
      <c r="HA37" s="1794"/>
      <c r="HB37" s="1787"/>
      <c r="HC37" s="1799"/>
      <c r="HD37" s="1799"/>
      <c r="HE37" s="1799"/>
      <c r="HF37" s="1799"/>
      <c r="HG37" s="1799"/>
      <c r="HH37" s="1799"/>
      <c r="HI37" s="1799"/>
      <c r="HJ37" s="1799"/>
      <c r="HK37" s="1799"/>
      <c r="HL37" s="1799"/>
      <c r="HM37" s="1799"/>
      <c r="HN37" s="1799"/>
      <c r="HO37" s="1799"/>
      <c r="HP37" s="1799"/>
      <c r="HQ37" s="1799"/>
      <c r="HR37" s="1799"/>
      <c r="HS37" s="1799"/>
      <c r="HT37" s="1799"/>
      <c r="HU37" s="1799"/>
      <c r="HV37" s="1799"/>
      <c r="HW37" s="1799"/>
      <c r="HX37" s="1799"/>
      <c r="HY37" s="1799"/>
      <c r="HZ37" s="1799"/>
      <c r="IA37" s="1799"/>
      <c r="IB37" s="1799"/>
      <c r="IC37" s="1799"/>
      <c r="ID37" s="1799"/>
      <c r="IE37" s="1799"/>
      <c r="IF37" s="1799"/>
      <c r="IG37" s="1799"/>
      <c r="IH37" s="1799"/>
      <c r="II37" s="1799"/>
      <c r="IJ37" s="1799"/>
      <c r="IK37" s="1799"/>
      <c r="IL37" s="1799"/>
      <c r="IM37" s="1799"/>
      <c r="IN37" s="1799"/>
      <c r="IO37" s="1799"/>
      <c r="IP37" s="1799"/>
      <c r="IQ37" s="1799"/>
      <c r="IR37" s="1799"/>
      <c r="IS37" s="1799"/>
      <c r="IT37" s="1799"/>
      <c r="IU37" s="1799"/>
      <c r="IV37" s="1799"/>
      <c r="IW37" s="1799"/>
      <c r="IX37" s="1799"/>
      <c r="IY37" s="1799"/>
      <c r="IZ37" s="1799"/>
      <c r="JA37" s="1799"/>
      <c r="JB37" s="1799"/>
      <c r="JC37" s="1799"/>
      <c r="JD37" s="1799"/>
      <c r="JE37" s="1799"/>
      <c r="JF37" s="1799"/>
      <c r="JG37" s="1799"/>
      <c r="JH37" s="1799"/>
      <c r="JI37" s="1799"/>
      <c r="JJ37" s="1799"/>
      <c r="JK37" s="1799"/>
      <c r="JL37" s="1799"/>
      <c r="JM37" s="1799"/>
      <c r="JN37" s="1799"/>
      <c r="JO37" s="1799"/>
      <c r="JP37" s="1799"/>
      <c r="JQ37" s="1799"/>
      <c r="JR37" s="1799"/>
      <c r="JS37" s="1799"/>
      <c r="JT37" s="1799"/>
      <c r="JU37" s="1799"/>
      <c r="JV37" s="1799"/>
      <c r="JW37" s="1799"/>
      <c r="JX37" s="1799"/>
      <c r="JY37" s="1799"/>
      <c r="JZ37" s="1799"/>
      <c r="KA37" s="1799"/>
      <c r="KB37" s="1799"/>
      <c r="KC37" s="1799"/>
      <c r="KD37" s="1799"/>
      <c r="KE37" s="1799"/>
      <c r="KF37" s="1773" t="s">
        <v>780</v>
      </c>
      <c r="KG37" s="1773"/>
      <c r="KH37" s="1773"/>
      <c r="KI37" s="1773"/>
      <c r="KJ37" s="1773"/>
      <c r="KK37" s="495"/>
    </row>
    <row r="38" spans="2:297" ht="74.099999999999994" customHeight="1" thickTop="1" thickBot="1">
      <c r="B38" s="495"/>
      <c r="C38" s="1793"/>
      <c r="D38" s="1794"/>
      <c r="E38" s="1794"/>
      <c r="F38" s="1794"/>
      <c r="G38" s="1794"/>
      <c r="H38" s="1794"/>
      <c r="I38" s="1794"/>
      <c r="J38" s="1794"/>
      <c r="K38" s="1794"/>
      <c r="L38" s="1794"/>
      <c r="M38" s="1794"/>
      <c r="N38" s="1794"/>
      <c r="O38" s="1794"/>
      <c r="P38" s="1794"/>
      <c r="Q38" s="1794"/>
      <c r="R38" s="1794"/>
      <c r="S38" s="1794"/>
      <c r="T38" s="1794"/>
      <c r="U38" s="1771" t="s">
        <v>821</v>
      </c>
      <c r="V38" s="1771"/>
      <c r="W38" s="1771"/>
      <c r="X38" s="1771"/>
      <c r="Y38" s="1771"/>
      <c r="Z38" s="1771"/>
      <c r="AA38" s="1797">
        <f>IF(data2!$B$2="要",data4!$DF$2,"")</f>
        <v>0</v>
      </c>
      <c r="AB38" s="1797"/>
      <c r="AC38" s="1797"/>
      <c r="AD38" s="1797"/>
      <c r="AE38" s="1797"/>
      <c r="AF38" s="1797"/>
      <c r="AG38" s="1797"/>
      <c r="AH38" s="1797"/>
      <c r="AI38" s="1797"/>
      <c r="AJ38" s="1797"/>
      <c r="AK38" s="1797"/>
      <c r="AL38" s="1797"/>
      <c r="AM38" s="1797"/>
      <c r="AN38" s="1797"/>
      <c r="AO38" s="1797"/>
      <c r="AP38" s="1797"/>
      <c r="AQ38" s="1797"/>
      <c r="AR38" s="1797"/>
      <c r="AS38" s="1797"/>
      <c r="AT38" s="1797"/>
      <c r="AU38" s="1797"/>
      <c r="AV38" s="1797"/>
      <c r="AW38" s="1797"/>
      <c r="AX38" s="1797"/>
      <c r="AY38" s="1797"/>
      <c r="AZ38" s="1797"/>
      <c r="BA38" s="1797"/>
      <c r="BB38" s="1797"/>
      <c r="BC38" s="1797"/>
      <c r="BD38" s="1797"/>
      <c r="BE38" s="1797"/>
      <c r="BF38" s="1797"/>
      <c r="BG38" s="1797"/>
      <c r="BH38" s="1797"/>
      <c r="BI38" s="1797"/>
      <c r="BJ38" s="1797"/>
      <c r="BK38" s="1771" t="s">
        <v>820</v>
      </c>
      <c r="BL38" s="1771"/>
      <c r="BM38" s="1771"/>
      <c r="BN38" s="1771"/>
      <c r="BO38" s="1771"/>
      <c r="BP38" s="1771"/>
      <c r="BQ38" s="1798">
        <f>IF(data2!$B$2="要",data4!$DG$2,"")</f>
        <v>0</v>
      </c>
      <c r="BR38" s="1798"/>
      <c r="BS38" s="1798"/>
      <c r="BT38" s="1798"/>
      <c r="BU38" s="1798"/>
      <c r="BV38" s="1798"/>
      <c r="BW38" s="1798"/>
      <c r="BX38" s="1798"/>
      <c r="BY38" s="1798"/>
      <c r="BZ38" s="1798"/>
      <c r="CA38" s="1798"/>
      <c r="CB38" s="1798"/>
      <c r="CC38" s="1798"/>
      <c r="CD38" s="1798"/>
      <c r="CE38" s="1798"/>
      <c r="CF38" s="1798"/>
      <c r="CG38" s="1798"/>
      <c r="CH38" s="1798"/>
      <c r="CI38" s="1798"/>
      <c r="CJ38" s="1798"/>
      <c r="CK38" s="1798"/>
      <c r="CL38" s="1798"/>
      <c r="CM38" s="1798"/>
      <c r="CN38" s="1798"/>
      <c r="CO38" s="1798"/>
      <c r="CP38" s="1798"/>
      <c r="CQ38" s="1798"/>
      <c r="CR38" s="1798"/>
      <c r="CS38" s="1798"/>
      <c r="CT38" s="1798"/>
      <c r="CU38" s="1798"/>
      <c r="CV38" s="1798"/>
      <c r="CW38" s="1798"/>
      <c r="CX38" s="1798"/>
      <c r="CY38" s="1798"/>
      <c r="CZ38" s="1798"/>
      <c r="DA38" s="1798"/>
      <c r="DB38" s="1798"/>
      <c r="DC38" s="1798"/>
      <c r="DD38" s="1798"/>
      <c r="DE38" s="1798"/>
      <c r="DF38" s="1798"/>
      <c r="DG38" s="1862" t="s">
        <v>806</v>
      </c>
      <c r="DH38" s="1862"/>
      <c r="DI38" s="1862"/>
      <c r="DJ38" s="1862"/>
      <c r="DK38" s="1862"/>
      <c r="DL38" s="1862"/>
      <c r="DM38" s="1771" t="s">
        <v>812</v>
      </c>
      <c r="DN38" s="1771"/>
      <c r="DO38" s="1771"/>
      <c r="DP38" s="1771"/>
      <c r="DQ38" s="1771"/>
      <c r="DR38" s="1771"/>
      <c r="DS38" s="1706">
        <f>data4!EH2</f>
        <v>0</v>
      </c>
      <c r="DT38" s="1706"/>
      <c r="DU38" s="1706"/>
      <c r="DV38" s="1706"/>
      <c r="DW38" s="1706"/>
      <c r="DX38" s="1706"/>
      <c r="DY38" s="1706"/>
      <c r="DZ38" s="1706"/>
      <c r="EA38" s="1706"/>
      <c r="EB38" s="1706"/>
      <c r="EC38" s="1706"/>
      <c r="ED38" s="1706"/>
      <c r="EE38" s="1706">
        <f>IF(data2!$B$2="要",data4!$DH$2,"")</f>
        <v>0</v>
      </c>
      <c r="EF38" s="1706"/>
      <c r="EG38" s="1706"/>
      <c r="EH38" s="1706"/>
      <c r="EI38" s="1706"/>
      <c r="EJ38" s="1706"/>
      <c r="EK38" s="1706"/>
      <c r="EL38" s="1706"/>
      <c r="EM38" s="1706"/>
      <c r="EN38" s="1706"/>
      <c r="EO38" s="1706"/>
      <c r="EP38" s="1706"/>
      <c r="EQ38" s="1706">
        <f>IF(data2!$B$2="要",data4!$DJ$2,"")</f>
        <v>0</v>
      </c>
      <c r="ER38" s="1706"/>
      <c r="ES38" s="1706"/>
      <c r="ET38" s="1706"/>
      <c r="EU38" s="1706"/>
      <c r="EV38" s="1706"/>
      <c r="EW38" s="1706"/>
      <c r="EX38" s="1706"/>
      <c r="EY38" s="1706"/>
      <c r="EZ38" s="1706"/>
      <c r="FA38" s="1706"/>
      <c r="FB38" s="1706"/>
      <c r="FC38" s="1706">
        <f>IF(data2!$B$2="要",data4!$DL$2,"")</f>
        <v>0</v>
      </c>
      <c r="FD38" s="1706"/>
      <c r="FE38" s="1706"/>
      <c r="FF38" s="1706"/>
      <c r="FG38" s="1706"/>
      <c r="FH38" s="1706"/>
      <c r="FI38" s="1706"/>
      <c r="FJ38" s="1706"/>
      <c r="FK38" s="1706"/>
      <c r="FL38" s="1706"/>
      <c r="FM38" s="1706"/>
      <c r="FN38" s="1706"/>
      <c r="FO38" s="1862" t="s">
        <v>806</v>
      </c>
      <c r="FP38" s="1862"/>
      <c r="FQ38" s="1862"/>
      <c r="FR38" s="1862"/>
      <c r="FS38" s="1862"/>
      <c r="FT38" s="1862"/>
      <c r="FU38" s="1771" t="s">
        <v>808</v>
      </c>
      <c r="FV38" s="1771"/>
      <c r="FW38" s="1771"/>
      <c r="FX38" s="1771"/>
      <c r="FY38" s="1771"/>
      <c r="FZ38" s="1771"/>
      <c r="GA38" s="1706">
        <f>IF(data2!$B$2="要",data4!$DN$2,"")</f>
        <v>0</v>
      </c>
      <c r="GB38" s="1706"/>
      <c r="GC38" s="1706"/>
      <c r="GD38" s="1706"/>
      <c r="GE38" s="1706"/>
      <c r="GF38" s="1706"/>
      <c r="GG38" s="1706"/>
      <c r="GH38" s="1706"/>
      <c r="GI38" s="1706"/>
      <c r="GJ38" s="1706"/>
      <c r="GK38" s="1706"/>
      <c r="GL38" s="1706"/>
      <c r="GM38" s="1706"/>
      <c r="GN38" s="1706"/>
      <c r="GO38" s="1706"/>
      <c r="GP38" s="1706"/>
      <c r="GQ38" s="1706"/>
      <c r="GR38" s="1706"/>
      <c r="GS38" s="1706"/>
      <c r="GT38" s="1706"/>
      <c r="GU38" s="1706"/>
      <c r="GV38" s="1706"/>
      <c r="GW38" s="1706"/>
      <c r="GX38" s="1706"/>
      <c r="GY38" s="1706"/>
      <c r="GZ38" s="1706"/>
      <c r="HA38" s="1706"/>
      <c r="HB38" s="1862" t="s">
        <v>806</v>
      </c>
      <c r="HC38" s="1862"/>
      <c r="HD38" s="1862"/>
      <c r="HE38" s="1862"/>
      <c r="HF38" s="1862"/>
      <c r="HG38" s="1862"/>
      <c r="HH38" s="1771" t="s">
        <v>810</v>
      </c>
      <c r="HI38" s="1771"/>
      <c r="HJ38" s="1771"/>
      <c r="HK38" s="1771"/>
      <c r="HL38" s="1771"/>
      <c r="HM38" s="1771"/>
      <c r="HN38" s="1798">
        <f>IF(data2!$B$2="要",data4!$DP$2,"")</f>
        <v>0</v>
      </c>
      <c r="HO38" s="1798"/>
      <c r="HP38" s="1798"/>
      <c r="HQ38" s="1798"/>
      <c r="HR38" s="1798"/>
      <c r="HS38" s="1798"/>
      <c r="HT38" s="1798"/>
      <c r="HU38" s="1798"/>
      <c r="HV38" s="1798"/>
      <c r="HW38" s="1798"/>
      <c r="HX38" s="1798"/>
      <c r="HY38" s="1798"/>
      <c r="HZ38" s="1798"/>
      <c r="IA38" s="1798"/>
      <c r="IB38" s="1798"/>
      <c r="IC38" s="1798"/>
      <c r="ID38" s="1798"/>
      <c r="IE38" s="1798"/>
      <c r="IF38" s="1798"/>
      <c r="IG38" s="1798"/>
      <c r="IH38" s="1798"/>
      <c r="II38" s="1798"/>
      <c r="IJ38" s="1798"/>
      <c r="IK38" s="1798"/>
      <c r="IL38" s="1798"/>
      <c r="IM38" s="1798"/>
      <c r="IN38" s="1798"/>
      <c r="IO38" s="1798"/>
      <c r="IP38" s="1798"/>
      <c r="IQ38" s="1798"/>
      <c r="IR38" s="1798"/>
      <c r="IS38" s="1798"/>
      <c r="IT38" s="1798"/>
      <c r="IU38" s="1798"/>
      <c r="IV38" s="1798"/>
      <c r="IW38" s="1798"/>
      <c r="IX38" s="1798"/>
      <c r="IY38" s="1798"/>
      <c r="IZ38" s="1798"/>
      <c r="JA38" s="1798"/>
      <c r="JB38" s="1798"/>
      <c r="JC38" s="1798"/>
      <c r="JD38" s="1798"/>
      <c r="JE38" s="1798"/>
      <c r="JF38" s="1798"/>
      <c r="JG38" s="1798"/>
      <c r="JH38" s="1798"/>
      <c r="JI38" s="1798"/>
      <c r="JJ38" s="1798"/>
      <c r="JK38" s="1798"/>
      <c r="JL38" s="1798"/>
      <c r="JM38" s="1798"/>
      <c r="JN38" s="1798"/>
      <c r="JO38" s="1798"/>
      <c r="JP38" s="1798"/>
      <c r="JQ38" s="1798"/>
      <c r="JR38" s="1798"/>
      <c r="JS38" s="1798"/>
      <c r="JT38" s="1798"/>
      <c r="JU38" s="1798"/>
      <c r="JV38" s="1798"/>
      <c r="JW38" s="1798"/>
      <c r="JX38" s="1798"/>
      <c r="JY38" s="1798"/>
      <c r="JZ38" s="1798"/>
      <c r="KA38" s="1798"/>
      <c r="KB38" s="1798"/>
      <c r="KC38" s="1798"/>
      <c r="KD38" s="1798"/>
      <c r="KE38" s="1798"/>
      <c r="KF38" s="1798"/>
      <c r="KG38" s="1798"/>
      <c r="KH38" s="1798"/>
      <c r="KI38" s="1798"/>
      <c r="KJ38" s="1808"/>
      <c r="KK38" s="495"/>
    </row>
    <row r="39" spans="2:297" ht="70.5" customHeight="1" thickTop="1" thickBot="1">
      <c r="B39" s="495"/>
      <c r="C39" s="1793"/>
      <c r="D39" s="1794"/>
      <c r="E39" s="1794"/>
      <c r="F39" s="1794"/>
      <c r="G39" s="1794"/>
      <c r="H39" s="1794"/>
      <c r="I39" s="1794"/>
      <c r="J39" s="1794"/>
      <c r="K39" s="1794"/>
      <c r="L39" s="1794"/>
      <c r="M39" s="1794"/>
      <c r="N39" s="1794"/>
      <c r="O39" s="1794"/>
      <c r="P39" s="1794"/>
      <c r="Q39" s="1794"/>
      <c r="R39" s="1794"/>
      <c r="S39" s="1794"/>
      <c r="T39" s="1794"/>
      <c r="U39" s="1771"/>
      <c r="V39" s="1771"/>
      <c r="W39" s="1771"/>
      <c r="X39" s="1771"/>
      <c r="Y39" s="1771"/>
      <c r="Z39" s="1771"/>
      <c r="AA39" s="1797"/>
      <c r="AB39" s="1797"/>
      <c r="AC39" s="1797"/>
      <c r="AD39" s="1797"/>
      <c r="AE39" s="1797"/>
      <c r="AF39" s="1797"/>
      <c r="AG39" s="1797"/>
      <c r="AH39" s="1797"/>
      <c r="AI39" s="1797"/>
      <c r="AJ39" s="1797"/>
      <c r="AK39" s="1797"/>
      <c r="AL39" s="1797"/>
      <c r="AM39" s="1797"/>
      <c r="AN39" s="1797"/>
      <c r="AO39" s="1797"/>
      <c r="AP39" s="1797"/>
      <c r="AQ39" s="1797"/>
      <c r="AR39" s="1797"/>
      <c r="AS39" s="1797"/>
      <c r="AT39" s="1797"/>
      <c r="AU39" s="1797"/>
      <c r="AV39" s="1797"/>
      <c r="AW39" s="1797"/>
      <c r="AX39" s="1797"/>
      <c r="AY39" s="1797"/>
      <c r="AZ39" s="1797"/>
      <c r="BA39" s="1797"/>
      <c r="BB39" s="1797"/>
      <c r="BC39" s="1797"/>
      <c r="BD39" s="1797"/>
      <c r="BE39" s="1797"/>
      <c r="BF39" s="1797"/>
      <c r="BG39" s="1797"/>
      <c r="BH39" s="1797"/>
      <c r="BI39" s="1797"/>
      <c r="BJ39" s="1797"/>
      <c r="BK39" s="1771"/>
      <c r="BL39" s="1771"/>
      <c r="BM39" s="1771"/>
      <c r="BN39" s="1771"/>
      <c r="BO39" s="1771"/>
      <c r="BP39" s="1771"/>
      <c r="BQ39" s="1798"/>
      <c r="BR39" s="1798"/>
      <c r="BS39" s="1798"/>
      <c r="BT39" s="1798"/>
      <c r="BU39" s="1798"/>
      <c r="BV39" s="1798"/>
      <c r="BW39" s="1798"/>
      <c r="BX39" s="1798"/>
      <c r="BY39" s="1798"/>
      <c r="BZ39" s="1798"/>
      <c r="CA39" s="1798"/>
      <c r="CB39" s="1798"/>
      <c r="CC39" s="1798"/>
      <c r="CD39" s="1798"/>
      <c r="CE39" s="1798"/>
      <c r="CF39" s="1798"/>
      <c r="CG39" s="1798"/>
      <c r="CH39" s="1798"/>
      <c r="CI39" s="1798"/>
      <c r="CJ39" s="1798"/>
      <c r="CK39" s="1798"/>
      <c r="CL39" s="1798"/>
      <c r="CM39" s="1798"/>
      <c r="CN39" s="1798"/>
      <c r="CO39" s="1798"/>
      <c r="CP39" s="1798"/>
      <c r="CQ39" s="1798"/>
      <c r="CR39" s="1798"/>
      <c r="CS39" s="1798"/>
      <c r="CT39" s="1798"/>
      <c r="CU39" s="1798"/>
      <c r="CV39" s="1798"/>
      <c r="CW39" s="1798"/>
      <c r="CX39" s="1798"/>
      <c r="CY39" s="1798"/>
      <c r="CZ39" s="1798"/>
      <c r="DA39" s="1798"/>
      <c r="DB39" s="1798"/>
      <c r="DC39" s="1798"/>
      <c r="DD39" s="1798"/>
      <c r="DE39" s="1798"/>
      <c r="DF39" s="1798"/>
      <c r="DG39" s="1862" t="s">
        <v>807</v>
      </c>
      <c r="DH39" s="1862"/>
      <c r="DI39" s="1862"/>
      <c r="DJ39" s="1862"/>
      <c r="DK39" s="1862"/>
      <c r="DL39" s="1862"/>
      <c r="DM39" s="1771" t="s">
        <v>813</v>
      </c>
      <c r="DN39" s="1771"/>
      <c r="DO39" s="1771"/>
      <c r="DP39" s="1771"/>
      <c r="DQ39" s="1771"/>
      <c r="DR39" s="1771"/>
      <c r="DS39" s="1706">
        <f>data4!EI2</f>
        <v>0</v>
      </c>
      <c r="DT39" s="1706"/>
      <c r="DU39" s="1706"/>
      <c r="DV39" s="1706"/>
      <c r="DW39" s="1706"/>
      <c r="DX39" s="1706"/>
      <c r="DY39" s="1706"/>
      <c r="DZ39" s="1706"/>
      <c r="EA39" s="1706"/>
      <c r="EB39" s="1706"/>
      <c r="EC39" s="1706"/>
      <c r="ED39" s="1706"/>
      <c r="EE39" s="1706">
        <f>IF(data2!$B$2="要",data4!$DI$2,"")</f>
        <v>0</v>
      </c>
      <c r="EF39" s="1706"/>
      <c r="EG39" s="1706"/>
      <c r="EH39" s="1706"/>
      <c r="EI39" s="1706"/>
      <c r="EJ39" s="1706"/>
      <c r="EK39" s="1706"/>
      <c r="EL39" s="1706"/>
      <c r="EM39" s="1706"/>
      <c r="EN39" s="1706"/>
      <c r="EO39" s="1706"/>
      <c r="EP39" s="1706"/>
      <c r="EQ39" s="1706">
        <f>IF(data2!$B$2="要",data4!$DK$2,"")</f>
        <v>0</v>
      </c>
      <c r="ER39" s="1706"/>
      <c r="ES39" s="1706"/>
      <c r="ET39" s="1706"/>
      <c r="EU39" s="1706"/>
      <c r="EV39" s="1706"/>
      <c r="EW39" s="1706"/>
      <c r="EX39" s="1706"/>
      <c r="EY39" s="1706"/>
      <c r="EZ39" s="1706"/>
      <c r="FA39" s="1706"/>
      <c r="FB39" s="1706"/>
      <c r="FC39" s="1706">
        <f>IF(data2!$B$2="要",data4!$DM$2,"")</f>
        <v>0</v>
      </c>
      <c r="FD39" s="1706"/>
      <c r="FE39" s="1706"/>
      <c r="FF39" s="1706"/>
      <c r="FG39" s="1706"/>
      <c r="FH39" s="1706"/>
      <c r="FI39" s="1706"/>
      <c r="FJ39" s="1706"/>
      <c r="FK39" s="1706"/>
      <c r="FL39" s="1706"/>
      <c r="FM39" s="1706"/>
      <c r="FN39" s="1706"/>
      <c r="FO39" s="1862" t="s">
        <v>807</v>
      </c>
      <c r="FP39" s="1862"/>
      <c r="FQ39" s="1862"/>
      <c r="FR39" s="1862"/>
      <c r="FS39" s="1862"/>
      <c r="FT39" s="1862"/>
      <c r="FU39" s="1771" t="s">
        <v>809</v>
      </c>
      <c r="FV39" s="1771"/>
      <c r="FW39" s="1771"/>
      <c r="FX39" s="1771"/>
      <c r="FY39" s="1771"/>
      <c r="FZ39" s="1771"/>
      <c r="GA39" s="1706">
        <f>IF(data2!$B$2="要",data4!$DO$2,"")</f>
        <v>0</v>
      </c>
      <c r="GB39" s="1706"/>
      <c r="GC39" s="1706"/>
      <c r="GD39" s="1706"/>
      <c r="GE39" s="1706"/>
      <c r="GF39" s="1706"/>
      <c r="GG39" s="1706"/>
      <c r="GH39" s="1706"/>
      <c r="GI39" s="1706"/>
      <c r="GJ39" s="1706"/>
      <c r="GK39" s="1706"/>
      <c r="GL39" s="1706"/>
      <c r="GM39" s="1706"/>
      <c r="GN39" s="1706"/>
      <c r="GO39" s="1706"/>
      <c r="GP39" s="1706"/>
      <c r="GQ39" s="1706"/>
      <c r="GR39" s="1706"/>
      <c r="GS39" s="1706"/>
      <c r="GT39" s="1706"/>
      <c r="GU39" s="1706"/>
      <c r="GV39" s="1706"/>
      <c r="GW39" s="1706"/>
      <c r="GX39" s="1706"/>
      <c r="GY39" s="1706"/>
      <c r="GZ39" s="1706"/>
      <c r="HA39" s="1706"/>
      <c r="HB39" s="1862" t="s">
        <v>807</v>
      </c>
      <c r="HC39" s="1862"/>
      <c r="HD39" s="1862"/>
      <c r="HE39" s="1862"/>
      <c r="HF39" s="1862"/>
      <c r="HG39" s="1862"/>
      <c r="HH39" s="1771" t="s">
        <v>811</v>
      </c>
      <c r="HI39" s="1771"/>
      <c r="HJ39" s="1771"/>
      <c r="HK39" s="1771"/>
      <c r="HL39" s="1771"/>
      <c r="HM39" s="1771"/>
      <c r="HN39" s="1798">
        <f>IF(data2!$B$2="要",data4!$DQ$2,"")</f>
        <v>0</v>
      </c>
      <c r="HO39" s="1798"/>
      <c r="HP39" s="1798"/>
      <c r="HQ39" s="1798"/>
      <c r="HR39" s="1798"/>
      <c r="HS39" s="1798"/>
      <c r="HT39" s="1798"/>
      <c r="HU39" s="1798"/>
      <c r="HV39" s="1798"/>
      <c r="HW39" s="1798"/>
      <c r="HX39" s="1798"/>
      <c r="HY39" s="1798"/>
      <c r="HZ39" s="1798"/>
      <c r="IA39" s="1798"/>
      <c r="IB39" s="1798"/>
      <c r="IC39" s="1798"/>
      <c r="ID39" s="1798"/>
      <c r="IE39" s="1798"/>
      <c r="IF39" s="1798"/>
      <c r="IG39" s="1798"/>
      <c r="IH39" s="1798"/>
      <c r="II39" s="1798"/>
      <c r="IJ39" s="1798"/>
      <c r="IK39" s="1798"/>
      <c r="IL39" s="1798"/>
      <c r="IM39" s="1798"/>
      <c r="IN39" s="1798"/>
      <c r="IO39" s="1798"/>
      <c r="IP39" s="1798"/>
      <c r="IQ39" s="1798"/>
      <c r="IR39" s="1798"/>
      <c r="IS39" s="1798"/>
      <c r="IT39" s="1798"/>
      <c r="IU39" s="1798"/>
      <c r="IV39" s="1798"/>
      <c r="IW39" s="1798"/>
      <c r="IX39" s="1798"/>
      <c r="IY39" s="1798"/>
      <c r="IZ39" s="1798"/>
      <c r="JA39" s="1798"/>
      <c r="JB39" s="1798"/>
      <c r="JC39" s="1798"/>
      <c r="JD39" s="1798"/>
      <c r="JE39" s="1798"/>
      <c r="JF39" s="1798"/>
      <c r="JG39" s="1798"/>
      <c r="JH39" s="1798"/>
      <c r="JI39" s="1798"/>
      <c r="JJ39" s="1798"/>
      <c r="JK39" s="1798"/>
      <c r="JL39" s="1798"/>
      <c r="JM39" s="1798"/>
      <c r="JN39" s="1798"/>
      <c r="JO39" s="1798"/>
      <c r="JP39" s="1798"/>
      <c r="JQ39" s="1798"/>
      <c r="JR39" s="1798"/>
      <c r="JS39" s="1798"/>
      <c r="JT39" s="1798"/>
      <c r="JU39" s="1798"/>
      <c r="JV39" s="1798"/>
      <c r="JW39" s="1798"/>
      <c r="JX39" s="1798"/>
      <c r="JY39" s="1798"/>
      <c r="JZ39" s="1798"/>
      <c r="KA39" s="1798"/>
      <c r="KB39" s="1798"/>
      <c r="KC39" s="1798"/>
      <c r="KD39" s="1798"/>
      <c r="KE39" s="1798"/>
      <c r="KF39" s="1798"/>
      <c r="KG39" s="1798"/>
      <c r="KH39" s="1798"/>
      <c r="KI39" s="1798"/>
      <c r="KJ39" s="1808"/>
      <c r="KK39" s="495"/>
    </row>
    <row r="40" spans="2:297" ht="79.5" customHeight="1" thickTop="1" thickBot="1">
      <c r="B40" s="495"/>
      <c r="C40" s="1778" t="s">
        <v>823</v>
      </c>
      <c r="D40" s="1771"/>
      <c r="E40" s="1771"/>
      <c r="F40" s="1771"/>
      <c r="G40" s="1771"/>
      <c r="H40" s="1771"/>
      <c r="I40" s="1771"/>
      <c r="J40" s="1771"/>
      <c r="K40" s="1771"/>
      <c r="L40" s="1771"/>
      <c r="M40" s="1771"/>
      <c r="N40" s="1771"/>
      <c r="O40" s="1771"/>
      <c r="P40" s="1771"/>
      <c r="Q40" s="1771"/>
      <c r="R40" s="1771"/>
      <c r="S40" s="1771"/>
      <c r="T40" s="1771"/>
      <c r="U40" s="1771"/>
      <c r="V40" s="1771"/>
      <c r="W40" s="1771"/>
      <c r="X40" s="1771"/>
      <c r="Y40" s="1771"/>
      <c r="Z40" s="1771"/>
      <c r="AA40" s="1771"/>
      <c r="AB40" s="1771"/>
      <c r="AC40" s="1771"/>
      <c r="AD40" s="1771"/>
      <c r="AE40" s="1771"/>
      <c r="AF40" s="1771"/>
      <c r="AG40" s="1771"/>
      <c r="AH40" s="1771"/>
      <c r="AI40" s="1771"/>
      <c r="AJ40" s="1771"/>
      <c r="AK40" s="1771"/>
      <c r="AL40" s="1771"/>
      <c r="AM40" s="1771"/>
      <c r="AN40" s="1771"/>
      <c r="AO40" s="1771"/>
      <c r="AP40" s="1771"/>
      <c r="AQ40" s="1771"/>
      <c r="AR40" s="1771"/>
      <c r="AS40" s="1771"/>
      <c r="AT40" s="1771"/>
      <c r="AU40" s="1771"/>
      <c r="AV40" s="1771"/>
      <c r="AW40" s="1771"/>
      <c r="AX40" s="1771"/>
      <c r="AY40" s="1771"/>
      <c r="AZ40" s="1771"/>
      <c r="BA40" s="1771"/>
      <c r="BB40" s="1771"/>
      <c r="BC40" s="1771"/>
      <c r="BD40" s="1771"/>
      <c r="BE40" s="1771"/>
      <c r="BF40" s="1771"/>
      <c r="BG40" s="1771"/>
      <c r="BH40" s="1771"/>
      <c r="BI40" s="1771"/>
      <c r="BJ40" s="1771"/>
      <c r="BK40" s="1771"/>
      <c r="BL40" s="1771"/>
      <c r="BM40" s="1771"/>
      <c r="BN40" s="1771"/>
      <c r="BO40" s="1771"/>
      <c r="BP40" s="1771"/>
      <c r="BQ40" s="1771"/>
      <c r="BR40" s="1771"/>
      <c r="BS40" s="1771"/>
      <c r="BT40" s="1771"/>
      <c r="BU40" s="1771"/>
      <c r="BV40" s="1771"/>
      <c r="BW40" s="1771"/>
      <c r="BX40" s="1771"/>
      <c r="BY40" s="1771"/>
      <c r="BZ40" s="1771"/>
      <c r="CA40" s="1771"/>
      <c r="CB40" s="1771"/>
      <c r="CC40" s="1771"/>
      <c r="CD40" s="1771"/>
      <c r="CE40" s="1771"/>
      <c r="CF40" s="1771"/>
      <c r="CG40" s="1771"/>
      <c r="CH40" s="1771"/>
      <c r="CI40" s="1771"/>
      <c r="CJ40" s="1771"/>
      <c r="CK40" s="1771"/>
      <c r="CL40" s="1771"/>
      <c r="CM40" s="1771"/>
      <c r="CN40" s="1771"/>
      <c r="CO40" s="1771"/>
      <c r="CP40" s="1771"/>
      <c r="CQ40" s="1771"/>
      <c r="CR40" s="1771"/>
      <c r="CS40" s="1771"/>
      <c r="CT40" s="1771"/>
      <c r="CU40" s="1771"/>
      <c r="CV40" s="1771"/>
      <c r="CW40" s="1771"/>
      <c r="CX40" s="1771"/>
      <c r="CY40" s="1771"/>
      <c r="CZ40" s="1771"/>
      <c r="DA40" s="1771"/>
      <c r="DB40" s="1771"/>
      <c r="DC40" s="1771"/>
      <c r="DD40" s="1771"/>
      <c r="DE40" s="1771"/>
      <c r="DF40" s="1771"/>
      <c r="DG40" s="1771"/>
      <c r="DH40" s="1771"/>
      <c r="DI40" s="1771"/>
      <c r="DJ40" s="1771"/>
      <c r="DK40" s="1771"/>
      <c r="DL40" s="1771"/>
      <c r="DM40" s="1771"/>
      <c r="DN40" s="1771"/>
      <c r="DO40" s="1771"/>
      <c r="DP40" s="1771"/>
      <c r="DQ40" s="1771"/>
      <c r="DR40" s="1771"/>
      <c r="DS40" s="1771"/>
      <c r="DT40" s="1771"/>
      <c r="DU40" s="1771"/>
      <c r="DV40" s="1771"/>
      <c r="DW40" s="1771"/>
      <c r="DX40" s="1771"/>
      <c r="DY40" s="1771"/>
      <c r="DZ40" s="1771"/>
      <c r="EA40" s="1771"/>
      <c r="EB40" s="1771"/>
      <c r="EC40" s="1771"/>
      <c r="ED40" s="1771"/>
      <c r="EE40" s="1771" t="s">
        <v>824</v>
      </c>
      <c r="EF40" s="1771"/>
      <c r="EG40" s="1771"/>
      <c r="EH40" s="1771"/>
      <c r="EI40" s="1771"/>
      <c r="EJ40" s="1771"/>
      <c r="EK40" s="1771"/>
      <c r="EL40" s="1771"/>
      <c r="EM40" s="1771"/>
      <c r="EN40" s="1771"/>
      <c r="EO40" s="1771"/>
      <c r="EP40" s="1771"/>
      <c r="EQ40" s="1771"/>
      <c r="ER40" s="1771"/>
      <c r="ES40" s="1771"/>
      <c r="ET40" s="1771"/>
      <c r="EU40" s="1771"/>
      <c r="EV40" s="1771"/>
      <c r="EW40" s="1771"/>
      <c r="EX40" s="1771"/>
      <c r="EY40" s="1771"/>
      <c r="EZ40" s="1771"/>
      <c r="FA40" s="1771"/>
      <c r="FB40" s="1771"/>
      <c r="FC40" s="1771"/>
      <c r="FD40" s="1771"/>
      <c r="FE40" s="1771"/>
      <c r="FF40" s="1771"/>
      <c r="FG40" s="1771"/>
      <c r="FH40" s="1771"/>
      <c r="FI40" s="1771"/>
      <c r="FJ40" s="1771"/>
      <c r="FK40" s="1771"/>
      <c r="FL40" s="1771"/>
      <c r="FM40" s="1771"/>
      <c r="FN40" s="1771"/>
      <c r="FO40" s="1771"/>
      <c r="FP40" s="1771"/>
      <c r="FQ40" s="1771"/>
      <c r="FR40" s="1771"/>
      <c r="FS40" s="1771"/>
      <c r="FT40" s="1771"/>
      <c r="FU40" s="1771"/>
      <c r="FV40" s="1771"/>
      <c r="FW40" s="1771"/>
      <c r="FX40" s="1771"/>
      <c r="FY40" s="1771"/>
      <c r="FZ40" s="1771"/>
      <c r="GA40" s="1771"/>
      <c r="GB40" s="1771"/>
      <c r="GC40" s="1771"/>
      <c r="GD40" s="1771"/>
      <c r="GE40" s="1771"/>
      <c r="GF40" s="1771"/>
      <c r="GG40" s="1787"/>
      <c r="GH40" s="1815" t="s">
        <v>825</v>
      </c>
      <c r="GI40" s="1817"/>
      <c r="GJ40" s="1817"/>
      <c r="GK40" s="1817"/>
      <c r="GL40" s="1817"/>
      <c r="GM40" s="1787" t="s">
        <v>826</v>
      </c>
      <c r="GN40" s="1799"/>
      <c r="GO40" s="1799"/>
      <c r="GP40" s="1799"/>
      <c r="GQ40" s="1799"/>
      <c r="GR40" s="1799"/>
      <c r="GS40" s="1799"/>
      <c r="GT40" s="1799"/>
      <c r="GU40" s="1799"/>
      <c r="GV40" s="1799"/>
      <c r="GW40" s="1799"/>
      <c r="GX40" s="1799"/>
      <c r="GY40" s="1799"/>
      <c r="GZ40" s="1799"/>
      <c r="HA40" s="1799"/>
      <c r="HB40" s="1799"/>
      <c r="HC40" s="1799"/>
      <c r="HD40" s="1799"/>
      <c r="HE40" s="1799"/>
      <c r="HF40" s="1799"/>
      <c r="HG40" s="1799"/>
      <c r="HH40" s="1799"/>
      <c r="HI40" s="1799"/>
      <c r="HJ40" s="1799"/>
      <c r="HK40" s="1799"/>
      <c r="HL40" s="1799"/>
      <c r="HM40" s="1799"/>
      <c r="HN40" s="1799"/>
      <c r="HO40" s="1799"/>
      <c r="HP40" s="1799"/>
      <c r="HQ40" s="1799"/>
      <c r="HR40" s="1799"/>
      <c r="HS40" s="1799"/>
      <c r="HT40" s="1799"/>
      <c r="HU40" s="1799"/>
      <c r="HV40" s="1799"/>
      <c r="HW40" s="1799"/>
      <c r="HX40" s="1799"/>
      <c r="HY40" s="1799"/>
      <c r="HZ40" s="1799"/>
      <c r="IA40" s="1799"/>
      <c r="IB40" s="1799"/>
      <c r="IC40" s="1799"/>
      <c r="ID40" s="1799"/>
      <c r="IE40" s="1799"/>
      <c r="IF40" s="1799"/>
      <c r="IG40" s="1814" t="s">
        <v>825</v>
      </c>
      <c r="IH40" s="1814"/>
      <c r="II40" s="1814"/>
      <c r="IJ40" s="1814"/>
      <c r="IK40" s="1815"/>
      <c r="IL40" s="1787" t="s">
        <v>827</v>
      </c>
      <c r="IM40" s="1799"/>
      <c r="IN40" s="1799"/>
      <c r="IO40" s="1799"/>
      <c r="IP40" s="1799"/>
      <c r="IQ40" s="1799"/>
      <c r="IR40" s="1799"/>
      <c r="IS40" s="1799"/>
      <c r="IT40" s="1799"/>
      <c r="IU40" s="1799"/>
      <c r="IV40" s="1799"/>
      <c r="IW40" s="1799"/>
      <c r="IX40" s="1799"/>
      <c r="IY40" s="1799"/>
      <c r="IZ40" s="1799"/>
      <c r="JA40" s="1799"/>
      <c r="JB40" s="1799"/>
      <c r="JC40" s="1799"/>
      <c r="JD40" s="1799"/>
      <c r="JE40" s="1799"/>
      <c r="JF40" s="1799"/>
      <c r="JG40" s="1799"/>
      <c r="JH40" s="1799"/>
      <c r="JI40" s="1799"/>
      <c r="JJ40" s="1799"/>
      <c r="JK40" s="1799"/>
      <c r="JL40" s="1799"/>
      <c r="JM40" s="1799"/>
      <c r="JN40" s="1799"/>
      <c r="JO40" s="1799"/>
      <c r="JP40" s="1799"/>
      <c r="JQ40" s="1799"/>
      <c r="JR40" s="1799"/>
      <c r="JS40" s="1799"/>
      <c r="JT40" s="1799"/>
      <c r="JU40" s="1799"/>
      <c r="JV40" s="1799"/>
      <c r="JW40" s="1799"/>
      <c r="JX40" s="1799"/>
      <c r="JY40" s="1799"/>
      <c r="JZ40" s="1799"/>
      <c r="KA40" s="1799"/>
      <c r="KB40" s="1799"/>
      <c r="KC40" s="1799"/>
      <c r="KD40" s="1799"/>
      <c r="KE40" s="1799"/>
      <c r="KF40" s="1814" t="s">
        <v>825</v>
      </c>
      <c r="KG40" s="1814"/>
      <c r="KH40" s="1814"/>
      <c r="KI40" s="1814"/>
      <c r="KJ40" s="1814"/>
      <c r="KK40" s="495"/>
    </row>
    <row r="41" spans="2:297" ht="80.25" customHeight="1" thickTop="1" thickBot="1">
      <c r="B41" s="495"/>
      <c r="C41" s="1778" t="s">
        <v>722</v>
      </c>
      <c r="D41" s="1771"/>
      <c r="E41" s="1771"/>
      <c r="F41" s="1771"/>
      <c r="G41" s="1771"/>
      <c r="H41" s="1771"/>
      <c r="I41" s="1771"/>
      <c r="J41" s="1771"/>
      <c r="K41" s="1771"/>
      <c r="L41" s="1771"/>
      <c r="M41" s="1771"/>
      <c r="N41" s="1771"/>
      <c r="O41" s="1771"/>
      <c r="P41" s="1771"/>
      <c r="Q41" s="1771"/>
      <c r="R41" s="1771"/>
      <c r="S41" s="1771"/>
      <c r="T41" s="1771"/>
      <c r="U41" s="1771"/>
      <c r="V41" s="1771"/>
      <c r="W41" s="1771"/>
      <c r="X41" s="1771" t="s">
        <v>832</v>
      </c>
      <c r="Y41" s="1771"/>
      <c r="Z41" s="1771"/>
      <c r="AA41" s="1771"/>
      <c r="AB41" s="1771"/>
      <c r="AC41" s="1771"/>
      <c r="AD41" s="1772" t="str">
        <f>IF(data4!$R$5="適用なし","",data4!$P$2)</f>
        <v/>
      </c>
      <c r="AE41" s="1772"/>
      <c r="AF41" s="1772"/>
      <c r="AG41" s="1772"/>
      <c r="AH41" s="1772"/>
      <c r="AI41" s="1772"/>
      <c r="AJ41" s="1772"/>
      <c r="AK41" s="1772"/>
      <c r="AL41" s="1772"/>
      <c r="AM41" s="1772"/>
      <c r="AN41" s="1772"/>
      <c r="AO41" s="1772"/>
      <c r="AP41" s="1772"/>
      <c r="AQ41" s="1772"/>
      <c r="AR41" s="1772"/>
      <c r="AS41" s="1772"/>
      <c r="AT41" s="1772"/>
      <c r="AU41" s="1772"/>
      <c r="AV41" s="1772"/>
      <c r="AW41" s="1772"/>
      <c r="AX41" s="1772"/>
      <c r="AY41" s="1772"/>
      <c r="AZ41" s="1772"/>
      <c r="BA41" s="1772"/>
      <c r="BB41" s="1772"/>
      <c r="BC41" s="1772"/>
      <c r="BD41" s="1772"/>
      <c r="BE41" s="1772"/>
      <c r="BF41" s="1772"/>
      <c r="BG41" s="1772"/>
      <c r="BH41" s="1772"/>
      <c r="BI41" s="1772"/>
      <c r="BJ41" s="1772"/>
      <c r="BK41" s="1772"/>
      <c r="BL41" s="1772"/>
      <c r="BM41" s="1772"/>
      <c r="BN41" s="1772"/>
      <c r="BO41" s="1772"/>
      <c r="BP41" s="1772"/>
      <c r="BQ41" s="1772"/>
      <c r="BR41" s="1772"/>
      <c r="BS41" s="1772"/>
      <c r="BT41" s="1772"/>
      <c r="BU41" s="1772"/>
      <c r="BV41" s="1772"/>
      <c r="BW41" s="1772"/>
      <c r="BX41" s="1772"/>
      <c r="BY41" s="1772"/>
      <c r="BZ41" s="1772"/>
      <c r="CA41" s="1772"/>
      <c r="CB41" s="1772"/>
      <c r="CC41" s="1772"/>
      <c r="CD41" s="1772"/>
      <c r="CE41" s="1772"/>
      <c r="CF41" s="1772"/>
      <c r="CG41" s="1772"/>
      <c r="CH41" s="1772"/>
      <c r="CI41" s="1772"/>
      <c r="CJ41" s="1772"/>
      <c r="CK41" s="1772"/>
      <c r="CL41" s="1772"/>
      <c r="CM41" s="1772"/>
      <c r="CN41" s="1772"/>
      <c r="CO41" s="1772"/>
      <c r="CP41" s="1772"/>
      <c r="CQ41" s="1772"/>
      <c r="CR41" s="1772"/>
      <c r="CS41" s="1772"/>
      <c r="CT41" s="1772"/>
      <c r="CU41" s="1772"/>
      <c r="CV41" s="1772"/>
      <c r="CW41" s="1772"/>
      <c r="CX41" s="1772"/>
      <c r="CY41" s="1772"/>
      <c r="CZ41" s="1772"/>
      <c r="DA41" s="1772"/>
      <c r="DB41" s="1772"/>
      <c r="DC41" s="1772"/>
      <c r="DD41" s="1772"/>
      <c r="DE41" s="1772"/>
      <c r="DF41" s="1772"/>
      <c r="DG41" s="1771" t="s">
        <v>835</v>
      </c>
      <c r="DH41" s="1771"/>
      <c r="DI41" s="1771"/>
      <c r="DJ41" s="1771"/>
      <c r="DK41" s="1771"/>
      <c r="DL41" s="1771"/>
      <c r="DM41" s="1771"/>
      <c r="DN41" s="1771"/>
      <c r="DO41" s="1771"/>
      <c r="DP41" s="1771" t="s">
        <v>836</v>
      </c>
      <c r="DQ41" s="1771"/>
      <c r="DR41" s="1771"/>
      <c r="DS41" s="1771"/>
      <c r="DT41" s="1771"/>
      <c r="DU41" s="1771"/>
      <c r="DV41" s="1706" t="str">
        <f>IF(data4!$R$5="適用なし","",data4!$S$2)</f>
        <v/>
      </c>
      <c r="DW41" s="1706"/>
      <c r="DX41" s="1706"/>
      <c r="DY41" s="1706"/>
      <c r="DZ41" s="1706"/>
      <c r="EA41" s="1706"/>
      <c r="EB41" s="1706"/>
      <c r="EC41" s="1706"/>
      <c r="ED41" s="1706"/>
      <c r="EE41" s="1771" t="s">
        <v>837</v>
      </c>
      <c r="EF41" s="1771"/>
      <c r="EG41" s="1771"/>
      <c r="EH41" s="1771"/>
      <c r="EI41" s="1771"/>
      <c r="EJ41" s="1771"/>
      <c r="EK41" s="1816" t="str">
        <f>IF(data4!$R$5="適用なし","",IF(data4!$N$2="","",data4!$N$2))</f>
        <v/>
      </c>
      <c r="EL41" s="1816"/>
      <c r="EM41" s="1816"/>
      <c r="EN41" s="1816"/>
      <c r="EO41" s="1816"/>
      <c r="EP41" s="1816"/>
      <c r="EQ41" s="1816"/>
      <c r="ER41" s="1816"/>
      <c r="ES41" s="1816"/>
      <c r="ET41" s="1816"/>
      <c r="EU41" s="1816"/>
      <c r="EV41" s="1816"/>
      <c r="EW41" s="1816"/>
      <c r="EX41" s="1816"/>
      <c r="EY41" s="1816"/>
      <c r="EZ41" s="1816"/>
      <c r="FA41" s="1816"/>
      <c r="FB41" s="1816"/>
      <c r="FC41" s="1816"/>
      <c r="FD41" s="1816"/>
      <c r="FE41" s="1816"/>
      <c r="FF41" s="1816"/>
      <c r="FG41" s="1816"/>
      <c r="FH41" s="1816"/>
      <c r="FI41" s="1816"/>
      <c r="FJ41" s="1816"/>
      <c r="FK41" s="1816"/>
      <c r="FL41" s="1816"/>
      <c r="FM41" s="1816"/>
      <c r="FN41" s="1816"/>
      <c r="FO41" s="1816"/>
      <c r="FP41" s="1816"/>
      <c r="FQ41" s="1816"/>
      <c r="FR41" s="1816"/>
      <c r="FS41" s="1816"/>
      <c r="FT41" s="1816"/>
      <c r="FU41" s="1816"/>
      <c r="FV41" s="1816"/>
      <c r="FW41" s="1816"/>
      <c r="FX41" s="1816"/>
      <c r="FY41" s="1816"/>
      <c r="FZ41" s="1816"/>
      <c r="GA41" s="1816"/>
      <c r="GB41" s="1816"/>
      <c r="GC41" s="1816"/>
      <c r="GD41" s="1816"/>
      <c r="GE41" s="1816"/>
      <c r="GF41" s="1816"/>
      <c r="GG41" s="1816"/>
      <c r="GH41" s="1816"/>
      <c r="GI41" s="1816"/>
      <c r="GJ41" s="1816"/>
      <c r="GK41" s="1816"/>
      <c r="GL41" s="1816"/>
      <c r="GM41" s="1771" t="s">
        <v>838</v>
      </c>
      <c r="GN41" s="1771"/>
      <c r="GO41" s="1771"/>
      <c r="GP41" s="1771"/>
      <c r="GQ41" s="1771"/>
      <c r="GR41" s="1771"/>
      <c r="GS41" s="1798">
        <f>IF(data2!$B$2="要",data4!$CV$2,"")</f>
        <v>0</v>
      </c>
      <c r="GT41" s="1798"/>
      <c r="GU41" s="1798"/>
      <c r="GV41" s="1798"/>
      <c r="GW41" s="1798"/>
      <c r="GX41" s="1798"/>
      <c r="GY41" s="1798"/>
      <c r="GZ41" s="1798"/>
      <c r="HA41" s="1798"/>
      <c r="HB41" s="1798"/>
      <c r="HC41" s="1798"/>
      <c r="HD41" s="1798"/>
      <c r="HE41" s="1798"/>
      <c r="HF41" s="1798"/>
      <c r="HG41" s="1798"/>
      <c r="HH41" s="1798"/>
      <c r="HI41" s="1798"/>
      <c r="HJ41" s="1798"/>
      <c r="HK41" s="1798"/>
      <c r="HL41" s="1798"/>
      <c r="HM41" s="1798"/>
      <c r="HN41" s="1798"/>
      <c r="HO41" s="1798"/>
      <c r="HP41" s="1798"/>
      <c r="HQ41" s="1798"/>
      <c r="HR41" s="1798"/>
      <c r="HS41" s="1798"/>
      <c r="HT41" s="1798"/>
      <c r="HU41" s="1798"/>
      <c r="HV41" s="1798"/>
      <c r="HW41" s="1798"/>
      <c r="HX41" s="1798"/>
      <c r="HY41" s="1798"/>
      <c r="HZ41" s="1798"/>
      <c r="IA41" s="1798"/>
      <c r="IB41" s="1798"/>
      <c r="IC41" s="1798"/>
      <c r="ID41" s="1798"/>
      <c r="IE41" s="1798"/>
      <c r="IF41" s="1798"/>
      <c r="IG41" s="1798"/>
      <c r="IH41" s="1798"/>
      <c r="II41" s="1798"/>
      <c r="IJ41" s="1798"/>
      <c r="IK41" s="1798"/>
      <c r="IL41" s="1771" t="s">
        <v>841</v>
      </c>
      <c r="IM41" s="1771"/>
      <c r="IN41" s="1771"/>
      <c r="IO41" s="1771"/>
      <c r="IP41" s="1771"/>
      <c r="IQ41" s="1771"/>
      <c r="IR41" s="1798">
        <f>IF(data2!$B$2="要",data4!$DE$2,"")</f>
        <v>0</v>
      </c>
      <c r="IS41" s="1798"/>
      <c r="IT41" s="1798"/>
      <c r="IU41" s="1798"/>
      <c r="IV41" s="1798"/>
      <c r="IW41" s="1798"/>
      <c r="IX41" s="1798"/>
      <c r="IY41" s="1798"/>
      <c r="IZ41" s="1798"/>
      <c r="JA41" s="1798"/>
      <c r="JB41" s="1798"/>
      <c r="JC41" s="1798"/>
      <c r="JD41" s="1798"/>
      <c r="JE41" s="1798"/>
      <c r="JF41" s="1798"/>
      <c r="JG41" s="1798"/>
      <c r="JH41" s="1798"/>
      <c r="JI41" s="1798"/>
      <c r="JJ41" s="1798"/>
      <c r="JK41" s="1798"/>
      <c r="JL41" s="1798"/>
      <c r="JM41" s="1798"/>
      <c r="JN41" s="1798"/>
      <c r="JO41" s="1798"/>
      <c r="JP41" s="1798"/>
      <c r="JQ41" s="1798"/>
      <c r="JR41" s="1798"/>
      <c r="JS41" s="1798"/>
      <c r="JT41" s="1798"/>
      <c r="JU41" s="1798"/>
      <c r="JV41" s="1798"/>
      <c r="JW41" s="1798"/>
      <c r="JX41" s="1798"/>
      <c r="JY41" s="1798"/>
      <c r="JZ41" s="1798"/>
      <c r="KA41" s="1798"/>
      <c r="KB41" s="1798"/>
      <c r="KC41" s="1798"/>
      <c r="KD41" s="1798"/>
      <c r="KE41" s="1798"/>
      <c r="KF41" s="1798"/>
      <c r="KG41" s="1798"/>
      <c r="KH41" s="1798"/>
      <c r="KI41" s="1798"/>
      <c r="KJ41" s="1808"/>
      <c r="KK41" s="495"/>
    </row>
    <row r="42" spans="2:297" ht="81" customHeight="1" thickTop="1" thickBot="1">
      <c r="B42" s="495"/>
      <c r="C42" s="1778" t="s">
        <v>828</v>
      </c>
      <c r="D42" s="1771"/>
      <c r="E42" s="1771"/>
      <c r="F42" s="1771"/>
      <c r="G42" s="1771"/>
      <c r="H42" s="1771"/>
      <c r="I42" s="1771"/>
      <c r="J42" s="1771"/>
      <c r="K42" s="1771"/>
      <c r="L42" s="1771"/>
      <c r="M42" s="1771"/>
      <c r="N42" s="1771"/>
      <c r="O42" s="1771"/>
      <c r="P42" s="1771"/>
      <c r="Q42" s="1771"/>
      <c r="R42" s="1771"/>
      <c r="S42" s="1771"/>
      <c r="T42" s="1771"/>
      <c r="U42" s="1771"/>
      <c r="V42" s="1771"/>
      <c r="W42" s="1771"/>
      <c r="X42" s="1771" t="s">
        <v>833</v>
      </c>
      <c r="Y42" s="1771"/>
      <c r="Z42" s="1771"/>
      <c r="AA42" s="1771"/>
      <c r="AB42" s="1771"/>
      <c r="AC42" s="1771"/>
      <c r="AD42" s="1772" t="str">
        <f>IF(data4!$R$5="適用なし","",data4!$Q$2)</f>
        <v/>
      </c>
      <c r="AE42" s="1772"/>
      <c r="AF42" s="1772"/>
      <c r="AG42" s="1772"/>
      <c r="AH42" s="1772"/>
      <c r="AI42" s="1772"/>
      <c r="AJ42" s="1772"/>
      <c r="AK42" s="1772"/>
      <c r="AL42" s="1772"/>
      <c r="AM42" s="1772"/>
      <c r="AN42" s="1772"/>
      <c r="AO42" s="1772"/>
      <c r="AP42" s="1772"/>
      <c r="AQ42" s="1772"/>
      <c r="AR42" s="1772"/>
      <c r="AS42" s="1772"/>
      <c r="AT42" s="1772"/>
      <c r="AU42" s="1772"/>
      <c r="AV42" s="1772"/>
      <c r="AW42" s="1772"/>
      <c r="AX42" s="1772"/>
      <c r="AY42" s="1772"/>
      <c r="AZ42" s="1772"/>
      <c r="BA42" s="1772"/>
      <c r="BB42" s="1772"/>
      <c r="BC42" s="1772"/>
      <c r="BD42" s="1772"/>
      <c r="BE42" s="1772"/>
      <c r="BF42" s="1772"/>
      <c r="BG42" s="1772"/>
      <c r="BH42" s="1772"/>
      <c r="BI42" s="1772"/>
      <c r="BJ42" s="1772"/>
      <c r="BK42" s="1772"/>
      <c r="BL42" s="1772"/>
      <c r="BM42" s="1772"/>
      <c r="BN42" s="1772"/>
      <c r="BO42" s="1772"/>
      <c r="BP42" s="1772"/>
      <c r="BQ42" s="1772"/>
      <c r="BR42" s="1772"/>
      <c r="BS42" s="1772"/>
      <c r="BT42" s="1772"/>
      <c r="BU42" s="1772"/>
      <c r="BV42" s="1772"/>
      <c r="BW42" s="1772"/>
      <c r="BX42" s="1772"/>
      <c r="BY42" s="1772"/>
      <c r="BZ42" s="1772"/>
      <c r="CA42" s="1772"/>
      <c r="CB42" s="1772"/>
      <c r="CC42" s="1772"/>
      <c r="CD42" s="1772"/>
      <c r="CE42" s="1772"/>
      <c r="CF42" s="1772"/>
      <c r="CG42" s="1772"/>
      <c r="CH42" s="1772"/>
      <c r="CI42" s="1772"/>
      <c r="CJ42" s="1772"/>
      <c r="CK42" s="1772"/>
      <c r="CL42" s="1772"/>
      <c r="CM42" s="1772"/>
      <c r="CN42" s="1772"/>
      <c r="CO42" s="1772"/>
      <c r="CP42" s="1772"/>
      <c r="CQ42" s="1772"/>
      <c r="CR42" s="1772"/>
      <c r="CS42" s="1772"/>
      <c r="CT42" s="1772"/>
      <c r="CU42" s="1772"/>
      <c r="CV42" s="1772"/>
      <c r="CW42" s="1772"/>
      <c r="CX42" s="1772"/>
      <c r="CY42" s="1772"/>
      <c r="CZ42" s="1772"/>
      <c r="DA42" s="1772"/>
      <c r="DB42" s="1772"/>
      <c r="DC42" s="1772"/>
      <c r="DD42" s="1772"/>
      <c r="DE42" s="1772"/>
      <c r="DF42" s="1772"/>
      <c r="DG42" s="1772"/>
      <c r="DH42" s="1772"/>
      <c r="DI42" s="1772"/>
      <c r="DJ42" s="1772"/>
      <c r="DK42" s="1772"/>
      <c r="DL42" s="1772"/>
      <c r="DM42" s="1772"/>
      <c r="DN42" s="1772"/>
      <c r="DO42" s="1772"/>
      <c r="DP42" s="1772"/>
      <c r="DQ42" s="1772"/>
      <c r="DR42" s="1772"/>
      <c r="DS42" s="1772"/>
      <c r="DT42" s="1772"/>
      <c r="DU42" s="1772"/>
      <c r="DV42" s="1772"/>
      <c r="DW42" s="1772"/>
      <c r="DX42" s="1772"/>
      <c r="DY42" s="1772"/>
      <c r="DZ42" s="1772"/>
      <c r="EA42" s="1772"/>
      <c r="EB42" s="1772"/>
      <c r="EC42" s="1772"/>
      <c r="ED42" s="1772"/>
      <c r="EE42" s="1771"/>
      <c r="EF42" s="1771"/>
      <c r="EG42" s="1771"/>
      <c r="EH42" s="1771"/>
      <c r="EI42" s="1771"/>
      <c r="EJ42" s="1771"/>
      <c r="EK42" s="1816"/>
      <c r="EL42" s="1816"/>
      <c r="EM42" s="1816"/>
      <c r="EN42" s="1816"/>
      <c r="EO42" s="1816"/>
      <c r="EP42" s="1816"/>
      <c r="EQ42" s="1816"/>
      <c r="ER42" s="1816"/>
      <c r="ES42" s="1816"/>
      <c r="ET42" s="1816"/>
      <c r="EU42" s="1816"/>
      <c r="EV42" s="1816"/>
      <c r="EW42" s="1816"/>
      <c r="EX42" s="1816"/>
      <c r="EY42" s="1816"/>
      <c r="EZ42" s="1816"/>
      <c r="FA42" s="1816"/>
      <c r="FB42" s="1816"/>
      <c r="FC42" s="1816"/>
      <c r="FD42" s="1816"/>
      <c r="FE42" s="1816"/>
      <c r="FF42" s="1816"/>
      <c r="FG42" s="1816"/>
      <c r="FH42" s="1816"/>
      <c r="FI42" s="1816"/>
      <c r="FJ42" s="1816"/>
      <c r="FK42" s="1816"/>
      <c r="FL42" s="1816"/>
      <c r="FM42" s="1816"/>
      <c r="FN42" s="1816"/>
      <c r="FO42" s="1816"/>
      <c r="FP42" s="1816"/>
      <c r="FQ42" s="1816"/>
      <c r="FR42" s="1816"/>
      <c r="FS42" s="1816"/>
      <c r="FT42" s="1816"/>
      <c r="FU42" s="1816"/>
      <c r="FV42" s="1816"/>
      <c r="FW42" s="1816"/>
      <c r="FX42" s="1816"/>
      <c r="FY42" s="1816"/>
      <c r="FZ42" s="1816"/>
      <c r="GA42" s="1816"/>
      <c r="GB42" s="1816"/>
      <c r="GC42" s="1816"/>
      <c r="GD42" s="1816"/>
      <c r="GE42" s="1816"/>
      <c r="GF42" s="1816"/>
      <c r="GG42" s="1816"/>
      <c r="GH42" s="1816"/>
      <c r="GI42" s="1816"/>
      <c r="GJ42" s="1816"/>
      <c r="GK42" s="1816"/>
      <c r="GL42" s="1816"/>
      <c r="GM42" s="1787" t="s">
        <v>840</v>
      </c>
      <c r="GN42" s="1799"/>
      <c r="GO42" s="1799"/>
      <c r="GP42" s="1799"/>
      <c r="GQ42" s="1799"/>
      <c r="GR42" s="1799"/>
      <c r="GS42" s="1799"/>
      <c r="GT42" s="1799"/>
      <c r="GU42" s="1799"/>
      <c r="GV42" s="1799"/>
      <c r="GW42" s="1799"/>
      <c r="GX42" s="1799"/>
      <c r="GY42" s="1799"/>
      <c r="GZ42" s="1799"/>
      <c r="HA42" s="1799"/>
      <c r="HB42" s="1799"/>
      <c r="HC42" s="1799"/>
      <c r="HD42" s="1799"/>
      <c r="HE42" s="1799"/>
      <c r="HF42" s="1799"/>
      <c r="HG42" s="1799"/>
      <c r="HH42" s="1799"/>
      <c r="HI42" s="1799"/>
      <c r="HJ42" s="1799"/>
      <c r="HK42" s="1799"/>
      <c r="HL42" s="1799"/>
      <c r="HM42" s="1799"/>
      <c r="HN42" s="1799"/>
      <c r="HO42" s="1799"/>
      <c r="HP42" s="1799"/>
      <c r="HQ42" s="1799"/>
      <c r="HR42" s="1799"/>
      <c r="HS42" s="1799"/>
      <c r="HT42" s="1799"/>
      <c r="HU42" s="1799"/>
      <c r="HV42" s="1799"/>
      <c r="HW42" s="1799"/>
      <c r="HX42" s="1799"/>
      <c r="HY42" s="1799"/>
      <c r="HZ42" s="1799"/>
      <c r="IA42" s="1799"/>
      <c r="IB42" s="1799"/>
      <c r="IC42" s="1799"/>
      <c r="ID42" s="1799"/>
      <c r="IE42" s="1799"/>
      <c r="IF42" s="1799"/>
      <c r="IG42" s="1814" t="s">
        <v>825</v>
      </c>
      <c r="IH42" s="1814"/>
      <c r="II42" s="1814"/>
      <c r="IJ42" s="1814"/>
      <c r="IK42" s="1815"/>
      <c r="IL42" s="1787" t="s">
        <v>843</v>
      </c>
      <c r="IM42" s="1799"/>
      <c r="IN42" s="1799"/>
      <c r="IO42" s="1799"/>
      <c r="IP42" s="1799"/>
      <c r="IQ42" s="1799"/>
      <c r="IR42" s="1799"/>
      <c r="IS42" s="1799"/>
      <c r="IT42" s="1799"/>
      <c r="IU42" s="1799"/>
      <c r="IV42" s="1799"/>
      <c r="IW42" s="1799"/>
      <c r="IX42" s="1799"/>
      <c r="IY42" s="1799"/>
      <c r="IZ42" s="1799"/>
      <c r="JA42" s="1799"/>
      <c r="JB42" s="1799"/>
      <c r="JC42" s="1799"/>
      <c r="JD42" s="1799"/>
      <c r="JE42" s="1799"/>
      <c r="JF42" s="1799"/>
      <c r="JG42" s="1799"/>
      <c r="JH42" s="1799"/>
      <c r="JI42" s="1799"/>
      <c r="JJ42" s="1799"/>
      <c r="JK42" s="1799"/>
      <c r="JL42" s="1799"/>
      <c r="JM42" s="1799"/>
      <c r="JN42" s="1799"/>
      <c r="JO42" s="1799"/>
      <c r="JP42" s="1799"/>
      <c r="JQ42" s="1799"/>
      <c r="JR42" s="1799"/>
      <c r="JS42" s="1799"/>
      <c r="JT42" s="1799"/>
      <c r="JU42" s="1799"/>
      <c r="JV42" s="1799"/>
      <c r="JW42" s="1799"/>
      <c r="JX42" s="1799"/>
      <c r="JY42" s="1799"/>
      <c r="JZ42" s="1799"/>
      <c r="KA42" s="1799"/>
      <c r="KB42" s="1799"/>
      <c r="KC42" s="1799"/>
      <c r="KD42" s="1799"/>
      <c r="KE42" s="1799"/>
      <c r="KF42" s="1814" t="s">
        <v>825</v>
      </c>
      <c r="KG42" s="1814"/>
      <c r="KH42" s="1814"/>
      <c r="KI42" s="1814"/>
      <c r="KJ42" s="1814"/>
      <c r="KK42" s="495"/>
    </row>
    <row r="43" spans="2:297" ht="77.099999999999994" customHeight="1" thickTop="1" thickBot="1">
      <c r="B43" s="495"/>
      <c r="C43" s="1778" t="s">
        <v>829</v>
      </c>
      <c r="D43" s="1771"/>
      <c r="E43" s="1771"/>
      <c r="F43" s="1771"/>
      <c r="G43" s="1771"/>
      <c r="H43" s="1771"/>
      <c r="I43" s="1771"/>
      <c r="J43" s="1771"/>
      <c r="K43" s="1771"/>
      <c r="L43" s="1771"/>
      <c r="M43" s="1771"/>
      <c r="N43" s="1771"/>
      <c r="O43" s="1771"/>
      <c r="P43" s="1771"/>
      <c r="Q43" s="1771"/>
      <c r="R43" s="1771"/>
      <c r="S43" s="1771"/>
      <c r="T43" s="1771"/>
      <c r="U43" s="1771"/>
      <c r="V43" s="1771"/>
      <c r="W43" s="1771"/>
      <c r="X43" s="1771" t="s">
        <v>834</v>
      </c>
      <c r="Y43" s="1771"/>
      <c r="Z43" s="1771"/>
      <c r="AA43" s="1771"/>
      <c r="AB43" s="1771"/>
      <c r="AC43" s="1771"/>
      <c r="AD43" s="556"/>
      <c r="AE43" s="557"/>
      <c r="AF43" s="1776" t="str">
        <f>DBCS(IF(data4!$R$5="適用なし","",data4!$T$2))</f>
        <v/>
      </c>
      <c r="AG43" s="1776"/>
      <c r="AH43" s="1776"/>
      <c r="AI43" s="1776"/>
      <c r="AJ43" s="1776"/>
      <c r="AK43" s="1776"/>
      <c r="AL43" s="1776"/>
      <c r="AM43" s="1776"/>
      <c r="AN43" s="1776"/>
      <c r="AO43" s="1776"/>
      <c r="AP43" s="1776"/>
      <c r="AQ43" s="1776"/>
      <c r="AR43" s="1776"/>
      <c r="AS43" s="1776"/>
      <c r="AT43" s="1776"/>
      <c r="AU43" s="1776"/>
      <c r="AV43" s="1776"/>
      <c r="AW43" s="1776"/>
      <c r="AX43" s="1776"/>
      <c r="AY43" s="1776"/>
      <c r="AZ43" s="1776"/>
      <c r="BA43" s="1776"/>
      <c r="BB43" s="1776"/>
      <c r="BC43" s="1776"/>
      <c r="BD43" s="1776"/>
      <c r="BE43" s="1776"/>
      <c r="BF43" s="1777" t="str">
        <f>DBCS(IF(data4!$R$5="適用なし","",data4!$U$2))</f>
        <v/>
      </c>
      <c r="BG43" s="1777"/>
      <c r="BH43" s="1777"/>
      <c r="BI43" s="1777"/>
      <c r="BJ43" s="1777"/>
      <c r="BK43" s="1777"/>
      <c r="BL43" s="1777"/>
      <c r="BM43" s="1777"/>
      <c r="BN43" s="1777"/>
      <c r="BO43" s="1777"/>
      <c r="BP43" s="1777"/>
      <c r="BQ43" s="1777"/>
      <c r="BR43" s="1777"/>
      <c r="BS43" s="1777"/>
      <c r="BT43" s="1777"/>
      <c r="BU43" s="1777"/>
      <c r="BV43" s="1777"/>
      <c r="BW43" s="1777"/>
      <c r="BX43" s="1777"/>
      <c r="BY43" s="1777"/>
      <c r="BZ43" s="1777"/>
      <c r="CA43" s="1777"/>
      <c r="CB43" s="1777"/>
      <c r="CC43" s="1777"/>
      <c r="CD43" s="1777"/>
      <c r="CE43" s="1777"/>
      <c r="CF43" s="1786" t="str">
        <f>DBCS(IF(data4!$R$5="適用なし","",data4!$V$2))</f>
        <v/>
      </c>
      <c r="CG43" s="1786"/>
      <c r="CH43" s="1786"/>
      <c r="CI43" s="1786"/>
      <c r="CJ43" s="1786"/>
      <c r="CK43" s="1786"/>
      <c r="CL43" s="1786"/>
      <c r="CM43" s="1786"/>
      <c r="CN43" s="1786"/>
      <c r="CO43" s="1786"/>
      <c r="CP43" s="1786"/>
      <c r="CQ43" s="1786"/>
      <c r="CR43" s="1786"/>
      <c r="CS43" s="1786"/>
      <c r="CT43" s="1786"/>
      <c r="CU43" s="1786"/>
      <c r="CV43" s="1786"/>
      <c r="CW43" s="1786"/>
      <c r="CX43" s="1786"/>
      <c r="CY43" s="1786"/>
      <c r="CZ43" s="1786"/>
      <c r="DA43" s="1786"/>
      <c r="DB43" s="1786"/>
      <c r="DC43" s="1786"/>
      <c r="DD43" s="1786"/>
      <c r="DE43" s="1786"/>
      <c r="DF43" s="558"/>
      <c r="DG43" s="558"/>
      <c r="DH43" s="558"/>
      <c r="DI43" s="558"/>
      <c r="DJ43" s="558"/>
      <c r="DK43" s="558"/>
      <c r="DL43" s="558"/>
      <c r="DM43" s="558"/>
      <c r="DN43" s="558"/>
      <c r="DO43" s="558"/>
      <c r="DP43" s="558"/>
      <c r="DQ43" s="558"/>
      <c r="DR43" s="558"/>
      <c r="DS43" s="558"/>
      <c r="DT43" s="558"/>
      <c r="DU43" s="558"/>
      <c r="DV43" s="558"/>
      <c r="DW43" s="558"/>
      <c r="DX43" s="558"/>
      <c r="DY43" s="558"/>
      <c r="DZ43" s="558"/>
      <c r="EA43" s="558"/>
      <c r="EB43" s="557"/>
      <c r="EC43" s="557"/>
      <c r="ED43" s="559"/>
      <c r="EE43" s="1771"/>
      <c r="EF43" s="1771"/>
      <c r="EG43" s="1771"/>
      <c r="EH43" s="1771"/>
      <c r="EI43" s="1771"/>
      <c r="EJ43" s="1771"/>
      <c r="EK43" s="1816"/>
      <c r="EL43" s="1816"/>
      <c r="EM43" s="1816"/>
      <c r="EN43" s="1816"/>
      <c r="EO43" s="1816"/>
      <c r="EP43" s="1816"/>
      <c r="EQ43" s="1816"/>
      <c r="ER43" s="1816"/>
      <c r="ES43" s="1816"/>
      <c r="ET43" s="1816"/>
      <c r="EU43" s="1816"/>
      <c r="EV43" s="1816"/>
      <c r="EW43" s="1816"/>
      <c r="EX43" s="1816"/>
      <c r="EY43" s="1816"/>
      <c r="EZ43" s="1816"/>
      <c r="FA43" s="1816"/>
      <c r="FB43" s="1816"/>
      <c r="FC43" s="1816"/>
      <c r="FD43" s="1816"/>
      <c r="FE43" s="1816"/>
      <c r="FF43" s="1816"/>
      <c r="FG43" s="1816"/>
      <c r="FH43" s="1816"/>
      <c r="FI43" s="1816"/>
      <c r="FJ43" s="1816"/>
      <c r="FK43" s="1816"/>
      <c r="FL43" s="1816"/>
      <c r="FM43" s="1816"/>
      <c r="FN43" s="1816"/>
      <c r="FO43" s="1816"/>
      <c r="FP43" s="1816"/>
      <c r="FQ43" s="1816"/>
      <c r="FR43" s="1816"/>
      <c r="FS43" s="1816"/>
      <c r="FT43" s="1816"/>
      <c r="FU43" s="1816"/>
      <c r="FV43" s="1816"/>
      <c r="FW43" s="1816"/>
      <c r="FX43" s="1816"/>
      <c r="FY43" s="1816"/>
      <c r="FZ43" s="1816"/>
      <c r="GA43" s="1816"/>
      <c r="GB43" s="1816"/>
      <c r="GC43" s="1816"/>
      <c r="GD43" s="1816"/>
      <c r="GE43" s="1816"/>
      <c r="GF43" s="1816"/>
      <c r="GG43" s="1816"/>
      <c r="GH43" s="1816"/>
      <c r="GI43" s="1816"/>
      <c r="GJ43" s="1816"/>
      <c r="GK43" s="1816"/>
      <c r="GL43" s="1816"/>
      <c r="GM43" s="1771" t="s">
        <v>839</v>
      </c>
      <c r="GN43" s="1771"/>
      <c r="GO43" s="1771"/>
      <c r="GP43" s="1771"/>
      <c r="GQ43" s="1771"/>
      <c r="GR43" s="1771"/>
      <c r="GS43" s="1713">
        <f>data5!$O$2</f>
        <v>1040000</v>
      </c>
      <c r="GT43" s="1713"/>
      <c r="GU43" s="1713"/>
      <c r="GV43" s="1713"/>
      <c r="GW43" s="1713"/>
      <c r="GX43" s="1713"/>
      <c r="GY43" s="1713"/>
      <c r="GZ43" s="1713"/>
      <c r="HA43" s="1713"/>
      <c r="HB43" s="1713"/>
      <c r="HC43" s="1713"/>
      <c r="HD43" s="1713"/>
      <c r="HE43" s="1713"/>
      <c r="HF43" s="1713"/>
      <c r="HG43" s="1713"/>
      <c r="HH43" s="1713"/>
      <c r="HI43" s="1713"/>
      <c r="HJ43" s="1713"/>
      <c r="HK43" s="1713"/>
      <c r="HL43" s="1713"/>
      <c r="HM43" s="1713"/>
      <c r="HN43" s="1713"/>
      <c r="HO43" s="1713"/>
      <c r="HP43" s="1713"/>
      <c r="HQ43" s="1713"/>
      <c r="HR43" s="1713"/>
      <c r="HS43" s="1713"/>
      <c r="HT43" s="1713"/>
      <c r="HU43" s="1713"/>
      <c r="HV43" s="1713"/>
      <c r="HW43" s="1713"/>
      <c r="HX43" s="1713"/>
      <c r="HY43" s="1713"/>
      <c r="HZ43" s="1713"/>
      <c r="IA43" s="1713"/>
      <c r="IB43" s="1713"/>
      <c r="IC43" s="1713"/>
      <c r="ID43" s="1713"/>
      <c r="IE43" s="1713"/>
      <c r="IF43" s="1713"/>
      <c r="IG43" s="1713"/>
      <c r="IH43" s="1713"/>
      <c r="II43" s="1713"/>
      <c r="IJ43" s="1713"/>
      <c r="IK43" s="1713"/>
      <c r="IL43" s="1771" t="s">
        <v>842</v>
      </c>
      <c r="IM43" s="1771"/>
      <c r="IN43" s="1771"/>
      <c r="IO43" s="1771"/>
      <c r="IP43" s="1771"/>
      <c r="IQ43" s="1771"/>
      <c r="IR43" s="1798">
        <f>data5!$AC$2</f>
        <v>0</v>
      </c>
      <c r="IS43" s="1798"/>
      <c r="IT43" s="1798"/>
      <c r="IU43" s="1798"/>
      <c r="IV43" s="1798"/>
      <c r="IW43" s="1798"/>
      <c r="IX43" s="1798"/>
      <c r="IY43" s="1798"/>
      <c r="IZ43" s="1798"/>
      <c r="JA43" s="1798"/>
      <c r="JB43" s="1798"/>
      <c r="JC43" s="1798"/>
      <c r="JD43" s="1798"/>
      <c r="JE43" s="1798"/>
      <c r="JF43" s="1798"/>
      <c r="JG43" s="1798"/>
      <c r="JH43" s="1798"/>
      <c r="JI43" s="1798"/>
      <c r="JJ43" s="1798"/>
      <c r="JK43" s="1798"/>
      <c r="JL43" s="1798"/>
      <c r="JM43" s="1798"/>
      <c r="JN43" s="1798"/>
      <c r="JO43" s="1798"/>
      <c r="JP43" s="1798"/>
      <c r="JQ43" s="1798"/>
      <c r="JR43" s="1798"/>
      <c r="JS43" s="1798"/>
      <c r="JT43" s="1798"/>
      <c r="JU43" s="1798"/>
      <c r="JV43" s="1798"/>
      <c r="JW43" s="1798"/>
      <c r="JX43" s="1798"/>
      <c r="JY43" s="1798"/>
      <c r="JZ43" s="1798"/>
      <c r="KA43" s="1798"/>
      <c r="KB43" s="1798"/>
      <c r="KC43" s="1798"/>
      <c r="KD43" s="1798"/>
      <c r="KE43" s="1798"/>
      <c r="KF43" s="1798"/>
      <c r="KG43" s="1798"/>
      <c r="KH43" s="1798"/>
      <c r="KI43" s="1798"/>
      <c r="KJ43" s="1808"/>
      <c r="KK43" s="495"/>
    </row>
    <row r="44" spans="2:297" ht="63.75" customHeight="1" thickTop="1" thickBot="1">
      <c r="B44" s="495"/>
      <c r="C44" s="1778" t="s">
        <v>830</v>
      </c>
      <c r="D44" s="1771"/>
      <c r="E44" s="1771"/>
      <c r="F44" s="1771"/>
      <c r="G44" s="1771"/>
      <c r="H44" s="1771"/>
      <c r="I44" s="1771"/>
      <c r="J44" s="1771"/>
      <c r="K44" s="1771"/>
      <c r="L44" s="1771"/>
      <c r="M44" s="1771"/>
      <c r="N44" s="1771"/>
      <c r="O44" s="1771"/>
      <c r="P44" s="1771"/>
      <c r="Q44" s="1771"/>
      <c r="R44" s="1771"/>
      <c r="S44" s="1771"/>
      <c r="T44" s="1771"/>
      <c r="U44" s="1771"/>
      <c r="V44" s="1771"/>
      <c r="W44" s="1771"/>
      <c r="X44" s="1771"/>
      <c r="Y44" s="1771"/>
      <c r="Z44" s="1771"/>
      <c r="AA44" s="1771"/>
      <c r="AB44" s="1771"/>
      <c r="AC44" s="1771"/>
      <c r="AD44" s="1771"/>
      <c r="AE44" s="1771"/>
      <c r="AF44" s="1771"/>
      <c r="AG44" s="1771"/>
      <c r="AH44" s="1771"/>
      <c r="AI44" s="1771"/>
      <c r="AJ44" s="1771"/>
      <c r="AK44" s="1771"/>
      <c r="AL44" s="1771"/>
      <c r="AM44" s="1771"/>
      <c r="AN44" s="1771"/>
      <c r="AO44" s="1771"/>
      <c r="AP44" s="1771"/>
      <c r="AQ44" s="1771"/>
      <c r="AR44" s="1771"/>
      <c r="AS44" s="1771"/>
      <c r="AT44" s="1771"/>
      <c r="AU44" s="1771"/>
      <c r="AV44" s="1771"/>
      <c r="AW44" s="1771"/>
      <c r="AX44" s="1771"/>
      <c r="AY44" s="1771"/>
      <c r="AZ44" s="1771"/>
      <c r="BA44" s="1771"/>
      <c r="BB44" s="1771"/>
      <c r="BC44" s="1771"/>
      <c r="BD44" s="1771"/>
      <c r="BE44" s="1771"/>
      <c r="BF44" s="1771"/>
      <c r="BG44" s="1771"/>
      <c r="BH44" s="1771"/>
      <c r="BI44" s="1771"/>
      <c r="BJ44" s="1771"/>
      <c r="BK44" s="1771"/>
      <c r="BL44" s="1771"/>
      <c r="BM44" s="1771"/>
      <c r="BN44" s="1771"/>
      <c r="BO44" s="1771"/>
      <c r="BP44" s="1771"/>
      <c r="BQ44" s="1771"/>
      <c r="BR44" s="1771"/>
      <c r="BS44" s="1771"/>
      <c r="BT44" s="1771"/>
      <c r="BU44" s="1771"/>
      <c r="BV44" s="1771"/>
      <c r="BW44" s="1771"/>
      <c r="BX44" s="1771"/>
      <c r="BY44" s="1771"/>
      <c r="BZ44" s="1771"/>
      <c r="CA44" s="1771"/>
      <c r="CB44" s="1771"/>
      <c r="CC44" s="1771"/>
      <c r="CD44" s="1771"/>
      <c r="CE44" s="1771"/>
      <c r="CF44" s="1771"/>
      <c r="CG44" s="1771"/>
      <c r="CH44" s="1771"/>
      <c r="CI44" s="1771"/>
      <c r="CJ44" s="1771"/>
      <c r="CK44" s="1771"/>
      <c r="CL44" s="1771"/>
      <c r="CM44" s="1771"/>
      <c r="CN44" s="1771"/>
      <c r="CO44" s="1771"/>
      <c r="CP44" s="1771"/>
      <c r="CQ44" s="1771"/>
      <c r="CR44" s="1771"/>
      <c r="CS44" s="1771"/>
      <c r="CT44" s="1771"/>
      <c r="CU44" s="1771"/>
      <c r="CV44" s="1771"/>
      <c r="CW44" s="1771"/>
      <c r="CX44" s="1771"/>
      <c r="CY44" s="1771"/>
      <c r="CZ44" s="1771"/>
      <c r="DA44" s="1771"/>
      <c r="DB44" s="1771"/>
      <c r="DC44" s="1771"/>
      <c r="DD44" s="1771"/>
      <c r="DE44" s="1771"/>
      <c r="DF44" s="1771"/>
      <c r="DG44" s="1771"/>
      <c r="DH44" s="1771"/>
      <c r="DI44" s="1771"/>
      <c r="DJ44" s="1771"/>
      <c r="DK44" s="1771"/>
      <c r="DL44" s="1771"/>
      <c r="DM44" s="1771"/>
      <c r="DN44" s="1771"/>
      <c r="DO44" s="1771"/>
      <c r="DP44" s="1771"/>
      <c r="DQ44" s="1771"/>
      <c r="DR44" s="1771"/>
      <c r="DS44" s="1771"/>
      <c r="DT44" s="1771"/>
      <c r="DU44" s="1771"/>
      <c r="DV44" s="1771"/>
      <c r="DW44" s="1771"/>
      <c r="DX44" s="1771"/>
      <c r="DY44" s="1771"/>
      <c r="DZ44" s="1771"/>
      <c r="EA44" s="1771"/>
      <c r="EB44" s="1771" t="s">
        <v>831</v>
      </c>
      <c r="EC44" s="1771"/>
      <c r="ED44" s="1771"/>
      <c r="EE44" s="1771"/>
      <c r="EF44" s="1771"/>
      <c r="EG44" s="1771"/>
      <c r="EH44" s="1771"/>
      <c r="EI44" s="1771"/>
      <c r="EJ44" s="1771"/>
      <c r="EK44" s="1771"/>
      <c r="EL44" s="1771"/>
      <c r="EM44" s="1771"/>
      <c r="EN44" s="1771"/>
      <c r="EO44" s="1771"/>
      <c r="EP44" s="1771"/>
      <c r="EQ44" s="1771"/>
      <c r="ER44" s="1771"/>
      <c r="ES44" s="1771"/>
      <c r="ET44" s="1771"/>
      <c r="EU44" s="1771"/>
      <c r="EV44" s="1771"/>
      <c r="EW44" s="1771"/>
      <c r="EX44" s="1771"/>
      <c r="EY44" s="1771"/>
      <c r="EZ44" s="1771"/>
      <c r="FA44" s="1771"/>
      <c r="FB44" s="1771"/>
      <c r="FC44" s="1771"/>
      <c r="FD44" s="1771"/>
      <c r="FE44" s="1771"/>
      <c r="FF44" s="1771"/>
      <c r="FG44" s="1771"/>
      <c r="FH44" s="1771"/>
      <c r="FI44" s="1771"/>
      <c r="FJ44" s="1771"/>
      <c r="FK44" s="1771"/>
      <c r="FL44" s="1771"/>
      <c r="FM44" s="1771"/>
      <c r="FN44" s="1771"/>
      <c r="FO44" s="1771"/>
      <c r="FP44" s="1771"/>
      <c r="FQ44" s="1771"/>
      <c r="FR44" s="1771"/>
      <c r="FS44" s="1771"/>
      <c r="FT44" s="1771"/>
      <c r="FU44" s="1771"/>
      <c r="FV44" s="1771"/>
      <c r="FW44" s="1771"/>
      <c r="FX44" s="1771"/>
      <c r="FY44" s="1771"/>
      <c r="FZ44" s="1771"/>
      <c r="GA44" s="1771"/>
      <c r="GB44" s="1771"/>
      <c r="GC44" s="1771"/>
      <c r="GD44" s="1771"/>
      <c r="GE44" s="1771"/>
      <c r="GF44" s="1771"/>
      <c r="GG44" s="1771"/>
      <c r="GH44" s="1771"/>
      <c r="GI44" s="1771"/>
      <c r="GJ44" s="1771"/>
      <c r="GK44" s="1771"/>
      <c r="GL44" s="1771"/>
      <c r="GM44" s="1771"/>
      <c r="GN44" s="1771"/>
      <c r="GO44" s="1771"/>
      <c r="GP44" s="1771"/>
      <c r="GQ44" s="1771"/>
      <c r="GR44" s="1771"/>
      <c r="GS44" s="1771"/>
      <c r="GT44" s="1771"/>
      <c r="GU44" s="1771"/>
      <c r="GV44" s="1771"/>
      <c r="GW44" s="1771"/>
      <c r="GX44" s="1771"/>
      <c r="GY44" s="1771"/>
      <c r="GZ44" s="1771"/>
      <c r="HA44" s="1771"/>
      <c r="HB44" s="1771"/>
      <c r="HC44" s="1771"/>
      <c r="HD44" s="1771"/>
      <c r="HE44" s="1771"/>
      <c r="HF44" s="1771"/>
      <c r="HG44" s="1771"/>
      <c r="HH44" s="1771"/>
      <c r="HI44" s="1771"/>
      <c r="HJ44" s="1771"/>
      <c r="HK44" s="1771"/>
      <c r="HL44" s="1771"/>
      <c r="HM44" s="1771"/>
      <c r="HN44" s="1771"/>
      <c r="HO44" s="1771"/>
      <c r="HP44" s="1771"/>
      <c r="HQ44" s="1771"/>
      <c r="HR44" s="1771"/>
      <c r="HS44" s="1771"/>
      <c r="HT44" s="1771"/>
      <c r="HU44" s="1771"/>
      <c r="HV44" s="1771"/>
      <c r="HW44" s="1771"/>
      <c r="HX44" s="1771"/>
      <c r="HY44" s="1771"/>
      <c r="HZ44" s="1771"/>
      <c r="IA44" s="1771"/>
      <c r="IB44" s="1771"/>
      <c r="IC44" s="1771"/>
      <c r="ID44" s="1771"/>
      <c r="IE44" s="1771"/>
      <c r="IF44" s="1771"/>
      <c r="IG44" s="1771"/>
      <c r="IH44" s="1771"/>
      <c r="II44" s="1771"/>
      <c r="IJ44" s="1771"/>
      <c r="IK44" s="1771"/>
      <c r="IL44" s="1771"/>
      <c r="IM44" s="1771"/>
      <c r="IN44" s="1771"/>
      <c r="IO44" s="1771"/>
      <c r="IP44" s="1771"/>
      <c r="IQ44" s="1771"/>
      <c r="IR44" s="1771"/>
      <c r="IS44" s="1771"/>
      <c r="IT44" s="1771"/>
      <c r="IU44" s="1771"/>
      <c r="IV44" s="1771"/>
      <c r="IW44" s="1771"/>
      <c r="IX44" s="1771"/>
      <c r="IY44" s="1771"/>
      <c r="IZ44" s="1771"/>
      <c r="JA44" s="1771" t="s">
        <v>844</v>
      </c>
      <c r="JB44" s="1771"/>
      <c r="JC44" s="1771"/>
      <c r="JD44" s="1771"/>
      <c r="JE44" s="1771"/>
      <c r="JF44" s="1771"/>
      <c r="JG44" s="1771"/>
      <c r="JH44" s="1771"/>
      <c r="JI44" s="1771"/>
      <c r="JJ44" s="1771"/>
      <c r="JK44" s="1771"/>
      <c r="JL44" s="1771"/>
      <c r="JM44" s="1771"/>
      <c r="JN44" s="1771"/>
      <c r="JO44" s="1771"/>
      <c r="JP44" s="1771"/>
      <c r="JQ44" s="1771"/>
      <c r="JR44" s="1771"/>
      <c r="JS44" s="1771"/>
      <c r="JT44" s="1771"/>
      <c r="JU44" s="1771"/>
      <c r="JV44" s="1771"/>
      <c r="JW44" s="1771"/>
      <c r="JX44" s="1771"/>
      <c r="JY44" s="1771"/>
      <c r="JZ44" s="1771"/>
      <c r="KA44" s="1771"/>
      <c r="KB44" s="1771"/>
      <c r="KC44" s="1771"/>
      <c r="KD44" s="1771"/>
      <c r="KE44" s="1771"/>
      <c r="KF44" s="1771"/>
      <c r="KG44" s="1771"/>
      <c r="KH44" s="1771"/>
      <c r="KI44" s="1771"/>
      <c r="KJ44" s="1787"/>
      <c r="KK44" s="495"/>
    </row>
    <row r="45" spans="2:297" ht="84" customHeight="1" thickTop="1" thickBot="1">
      <c r="B45" s="495"/>
      <c r="C45" s="1778">
        <v>1</v>
      </c>
      <c r="D45" s="1771"/>
      <c r="E45" s="1771"/>
      <c r="F45" s="1771" t="s">
        <v>845</v>
      </c>
      <c r="G45" s="1771"/>
      <c r="H45" s="1771"/>
      <c r="I45" s="1771"/>
      <c r="J45" s="1771"/>
      <c r="K45" s="1771"/>
      <c r="L45" s="1771"/>
      <c r="M45" s="1771"/>
      <c r="N45" s="1771"/>
      <c r="O45" s="1771"/>
      <c r="P45" s="1771"/>
      <c r="Q45" s="1771"/>
      <c r="R45" s="1771"/>
      <c r="S45" s="1771"/>
      <c r="T45" s="1771"/>
      <c r="U45" s="1771"/>
      <c r="V45" s="1771"/>
      <c r="W45" s="1771"/>
      <c r="X45" s="1771" t="s">
        <v>849</v>
      </c>
      <c r="Y45" s="1771"/>
      <c r="Z45" s="1771"/>
      <c r="AA45" s="1771"/>
      <c r="AB45" s="1771"/>
      <c r="AC45" s="1771"/>
      <c r="AD45" s="1772">
        <f>data4!$W$2</f>
        <v>0</v>
      </c>
      <c r="AE45" s="1772"/>
      <c r="AF45" s="1772"/>
      <c r="AG45" s="1772"/>
      <c r="AH45" s="1772"/>
      <c r="AI45" s="1772"/>
      <c r="AJ45" s="1772"/>
      <c r="AK45" s="1772"/>
      <c r="AL45" s="1772"/>
      <c r="AM45" s="1772"/>
      <c r="AN45" s="1772"/>
      <c r="AO45" s="1772"/>
      <c r="AP45" s="1772"/>
      <c r="AQ45" s="1772"/>
      <c r="AR45" s="1772"/>
      <c r="AS45" s="1772"/>
      <c r="AT45" s="1772"/>
      <c r="AU45" s="1772"/>
      <c r="AV45" s="1772"/>
      <c r="AW45" s="1772"/>
      <c r="AX45" s="1772"/>
      <c r="AY45" s="1772"/>
      <c r="AZ45" s="1772"/>
      <c r="BA45" s="1772"/>
      <c r="BB45" s="1772"/>
      <c r="BC45" s="1772"/>
      <c r="BD45" s="1772"/>
      <c r="BE45" s="1772"/>
      <c r="BF45" s="1772"/>
      <c r="BG45" s="1772"/>
      <c r="BH45" s="1772"/>
      <c r="BI45" s="1772"/>
      <c r="BJ45" s="1772"/>
      <c r="BK45" s="1772"/>
      <c r="BL45" s="1772"/>
      <c r="BM45" s="1772"/>
      <c r="BN45" s="1772"/>
      <c r="BO45" s="1772"/>
      <c r="BP45" s="1772"/>
      <c r="BQ45" s="1772"/>
      <c r="BR45" s="1772"/>
      <c r="BS45" s="1772"/>
      <c r="BT45" s="1772"/>
      <c r="BU45" s="1772"/>
      <c r="BV45" s="1772"/>
      <c r="BW45" s="1772"/>
      <c r="BX45" s="1772"/>
      <c r="BY45" s="1772"/>
      <c r="BZ45" s="1772"/>
      <c r="CA45" s="1772"/>
      <c r="CB45" s="1772"/>
      <c r="CC45" s="1772"/>
      <c r="CD45" s="1772"/>
      <c r="CE45" s="1772"/>
      <c r="CF45" s="1772"/>
      <c r="CG45" s="1772"/>
      <c r="CH45" s="1772"/>
      <c r="CI45" s="1772"/>
      <c r="CJ45" s="1772"/>
      <c r="CK45" s="1772"/>
      <c r="CL45" s="1772"/>
      <c r="CM45" s="1772"/>
      <c r="CN45" s="1772"/>
      <c r="CO45" s="1772"/>
      <c r="CP45" s="1772"/>
      <c r="CQ45" s="1772"/>
      <c r="CR45" s="1772"/>
      <c r="CS45" s="1772"/>
      <c r="CT45" s="1772"/>
      <c r="CU45" s="1772"/>
      <c r="CV45" s="1772"/>
      <c r="CW45" s="1772"/>
      <c r="CX45" s="1772"/>
      <c r="CY45" s="1772"/>
      <c r="CZ45" s="1772"/>
      <c r="DA45" s="1772"/>
      <c r="DB45" s="1772"/>
      <c r="DC45" s="1772"/>
      <c r="DD45" s="1771" t="s">
        <v>835</v>
      </c>
      <c r="DE45" s="1771"/>
      <c r="DF45" s="1771"/>
      <c r="DG45" s="1771"/>
      <c r="DH45" s="1771"/>
      <c r="DI45" s="1771"/>
      <c r="DJ45" s="1771"/>
      <c r="DK45" s="1771"/>
      <c r="DL45" s="1771"/>
      <c r="DM45" s="1771" t="s">
        <v>852</v>
      </c>
      <c r="DN45" s="1771"/>
      <c r="DO45" s="1771"/>
      <c r="DP45" s="1771"/>
      <c r="DQ45" s="1771"/>
      <c r="DR45" s="1771"/>
      <c r="DS45" s="1706">
        <f>data4!$CK$2</f>
        <v>0</v>
      </c>
      <c r="DT45" s="1706"/>
      <c r="DU45" s="1706"/>
      <c r="DV45" s="1706"/>
      <c r="DW45" s="1706"/>
      <c r="DX45" s="1706"/>
      <c r="DY45" s="1706"/>
      <c r="DZ45" s="1706"/>
      <c r="EA45" s="1706"/>
      <c r="EB45" s="1771">
        <v>1</v>
      </c>
      <c r="EC45" s="1771"/>
      <c r="ED45" s="1771"/>
      <c r="EE45" s="1771" t="s">
        <v>845</v>
      </c>
      <c r="EF45" s="1771"/>
      <c r="EG45" s="1771"/>
      <c r="EH45" s="1771"/>
      <c r="EI45" s="1771"/>
      <c r="EJ45" s="1771"/>
      <c r="EK45" s="1771"/>
      <c r="EL45" s="1771"/>
      <c r="EM45" s="1771"/>
      <c r="EN45" s="1771"/>
      <c r="EO45" s="1771"/>
      <c r="EP45" s="1771"/>
      <c r="EQ45" s="1771"/>
      <c r="ER45" s="1771"/>
      <c r="ES45" s="1771"/>
      <c r="ET45" s="1771"/>
      <c r="EU45" s="1771"/>
      <c r="EV45" s="1771"/>
      <c r="EW45" s="1771" t="s">
        <v>847</v>
      </c>
      <c r="EX45" s="1771"/>
      <c r="EY45" s="1771"/>
      <c r="EZ45" s="1771"/>
      <c r="FA45" s="1771"/>
      <c r="FB45" s="1771"/>
      <c r="FC45" s="1772">
        <f>data4!$AC$2</f>
        <v>0</v>
      </c>
      <c r="FD45" s="1772"/>
      <c r="FE45" s="1772"/>
      <c r="FF45" s="1772"/>
      <c r="FG45" s="1772"/>
      <c r="FH45" s="1772"/>
      <c r="FI45" s="1772"/>
      <c r="FJ45" s="1772"/>
      <c r="FK45" s="1772"/>
      <c r="FL45" s="1772"/>
      <c r="FM45" s="1772"/>
      <c r="FN45" s="1772"/>
      <c r="FO45" s="1772"/>
      <c r="FP45" s="1772"/>
      <c r="FQ45" s="1772"/>
      <c r="FR45" s="1772"/>
      <c r="FS45" s="1772"/>
      <c r="FT45" s="1772"/>
      <c r="FU45" s="1772"/>
      <c r="FV45" s="1772"/>
      <c r="FW45" s="1772"/>
      <c r="FX45" s="1772"/>
      <c r="FY45" s="1772"/>
      <c r="FZ45" s="1772"/>
      <c r="GA45" s="1772"/>
      <c r="GB45" s="1772"/>
      <c r="GC45" s="1772"/>
      <c r="GD45" s="1772"/>
      <c r="GE45" s="1772"/>
      <c r="GF45" s="1772"/>
      <c r="GG45" s="1772"/>
      <c r="GH45" s="1772"/>
      <c r="GI45" s="1772"/>
      <c r="GJ45" s="1772"/>
      <c r="GK45" s="1772"/>
      <c r="GL45" s="1772"/>
      <c r="GM45" s="1772"/>
      <c r="GN45" s="1772"/>
      <c r="GO45" s="1772"/>
      <c r="GP45" s="1772"/>
      <c r="GQ45" s="1772"/>
      <c r="GR45" s="1772"/>
      <c r="GS45" s="1772"/>
      <c r="GT45" s="1772"/>
      <c r="GU45" s="1772"/>
      <c r="GV45" s="1772"/>
      <c r="GW45" s="1772"/>
      <c r="GX45" s="1772"/>
      <c r="GY45" s="1772"/>
      <c r="GZ45" s="1772"/>
      <c r="HA45" s="1772"/>
      <c r="HB45" s="1772"/>
      <c r="HC45" s="1772"/>
      <c r="HD45" s="1772"/>
      <c r="HE45" s="1772"/>
      <c r="HF45" s="1772"/>
      <c r="HG45" s="1772"/>
      <c r="HH45" s="1772"/>
      <c r="HI45" s="1772"/>
      <c r="HJ45" s="1772"/>
      <c r="HK45" s="1772"/>
      <c r="HL45" s="1772"/>
      <c r="HM45" s="1772"/>
      <c r="HN45" s="1772"/>
      <c r="HO45" s="1772"/>
      <c r="HP45" s="1772"/>
      <c r="HQ45" s="1772"/>
      <c r="HR45" s="1772"/>
      <c r="HS45" s="1772"/>
      <c r="HT45" s="1772"/>
      <c r="HU45" s="1772"/>
      <c r="HV45" s="1772"/>
      <c r="HW45" s="1772"/>
      <c r="HX45" s="1772"/>
      <c r="HY45" s="1772"/>
      <c r="HZ45" s="1772"/>
      <c r="IA45" s="1772"/>
      <c r="IB45" s="1772"/>
      <c r="IC45" s="1771" t="s">
        <v>835</v>
      </c>
      <c r="ID45" s="1771"/>
      <c r="IE45" s="1771"/>
      <c r="IF45" s="1771"/>
      <c r="IG45" s="1771"/>
      <c r="IH45" s="1771"/>
      <c r="II45" s="1771"/>
      <c r="IJ45" s="1771"/>
      <c r="IK45" s="1771"/>
      <c r="IL45" s="1771" t="s">
        <v>846</v>
      </c>
      <c r="IM45" s="1771"/>
      <c r="IN45" s="1771"/>
      <c r="IO45" s="1771"/>
      <c r="IP45" s="1771"/>
      <c r="IQ45" s="1771"/>
      <c r="IR45" s="1706">
        <f>data4!$CQ$2</f>
        <v>0</v>
      </c>
      <c r="IS45" s="1706"/>
      <c r="IT45" s="1706"/>
      <c r="IU45" s="1706"/>
      <c r="IV45" s="1706"/>
      <c r="IW45" s="1706"/>
      <c r="IX45" s="1706"/>
      <c r="IY45" s="1706"/>
      <c r="IZ45" s="1706"/>
      <c r="JA45" s="1867" t="s">
        <v>878</v>
      </c>
      <c r="JB45" s="1780"/>
      <c r="JC45" s="1780"/>
      <c r="JD45" s="1780"/>
      <c r="JE45" s="1780"/>
      <c r="JF45" s="1790"/>
      <c r="JG45" s="1756" t="str">
        <f>IF(data4!$AK$2="","","（1）")</f>
        <v/>
      </c>
      <c r="JH45" s="1757"/>
      <c r="JI45" s="1757"/>
      <c r="JJ45" s="1757"/>
      <c r="JK45" s="1757"/>
      <c r="JL45" s="1757"/>
      <c r="JM45" s="1757"/>
      <c r="JN45" s="1757"/>
      <c r="JO45" s="577"/>
      <c r="JP45" s="577"/>
      <c r="JQ45" s="577"/>
      <c r="JR45" s="577"/>
      <c r="JS45" s="577"/>
      <c r="JT45" s="577"/>
      <c r="JU45" s="577"/>
      <c r="JV45" s="577"/>
      <c r="JW45" s="577"/>
      <c r="JX45" s="577"/>
      <c r="JY45" s="577"/>
      <c r="JZ45" s="577"/>
      <c r="KA45" s="577"/>
      <c r="KB45" s="577"/>
      <c r="KC45" s="577"/>
      <c r="KD45" s="577"/>
      <c r="KE45" s="577"/>
      <c r="KF45" s="577"/>
      <c r="KG45" s="577"/>
      <c r="KH45" s="577"/>
      <c r="KI45" s="577"/>
      <c r="KJ45" s="577"/>
      <c r="KK45" s="495"/>
    </row>
    <row r="46" spans="2:297" ht="78.599999999999994" customHeight="1" thickTop="1" thickBot="1">
      <c r="B46" s="495"/>
      <c r="C46" s="1778"/>
      <c r="D46" s="1771"/>
      <c r="E46" s="1771"/>
      <c r="F46" s="1771" t="s">
        <v>828</v>
      </c>
      <c r="G46" s="1771"/>
      <c r="H46" s="1771"/>
      <c r="I46" s="1771"/>
      <c r="J46" s="1771"/>
      <c r="K46" s="1771"/>
      <c r="L46" s="1771"/>
      <c r="M46" s="1771"/>
      <c r="N46" s="1771"/>
      <c r="O46" s="1771"/>
      <c r="P46" s="1771"/>
      <c r="Q46" s="1771"/>
      <c r="R46" s="1771"/>
      <c r="S46" s="1771"/>
      <c r="T46" s="1771"/>
      <c r="U46" s="1771"/>
      <c r="V46" s="1771"/>
      <c r="W46" s="1771"/>
      <c r="X46" s="1771" t="s">
        <v>850</v>
      </c>
      <c r="Y46" s="1771"/>
      <c r="Z46" s="1771"/>
      <c r="AA46" s="1771"/>
      <c r="AB46" s="1771"/>
      <c r="AC46" s="1771"/>
      <c r="AD46" s="1772">
        <f>data4!$AG$2</f>
        <v>0</v>
      </c>
      <c r="AE46" s="1772"/>
      <c r="AF46" s="1772"/>
      <c r="AG46" s="1772"/>
      <c r="AH46" s="1772"/>
      <c r="AI46" s="1772"/>
      <c r="AJ46" s="1772"/>
      <c r="AK46" s="1772"/>
      <c r="AL46" s="1772"/>
      <c r="AM46" s="1772"/>
      <c r="AN46" s="1772"/>
      <c r="AO46" s="1772"/>
      <c r="AP46" s="1772"/>
      <c r="AQ46" s="1772"/>
      <c r="AR46" s="1772"/>
      <c r="AS46" s="1772"/>
      <c r="AT46" s="1772"/>
      <c r="AU46" s="1772"/>
      <c r="AV46" s="1772"/>
      <c r="AW46" s="1772"/>
      <c r="AX46" s="1772"/>
      <c r="AY46" s="1772"/>
      <c r="AZ46" s="1772"/>
      <c r="BA46" s="1772"/>
      <c r="BB46" s="1772"/>
      <c r="BC46" s="1772"/>
      <c r="BD46" s="1772"/>
      <c r="BE46" s="1772"/>
      <c r="BF46" s="1772"/>
      <c r="BG46" s="1772"/>
      <c r="BH46" s="1772"/>
      <c r="BI46" s="1772"/>
      <c r="BJ46" s="1772"/>
      <c r="BK46" s="1772"/>
      <c r="BL46" s="1772"/>
      <c r="BM46" s="1772"/>
      <c r="BN46" s="1772"/>
      <c r="BO46" s="1772"/>
      <c r="BP46" s="1772"/>
      <c r="BQ46" s="1772"/>
      <c r="BR46" s="1772"/>
      <c r="BS46" s="1772"/>
      <c r="BT46" s="1772"/>
      <c r="BU46" s="1772"/>
      <c r="BV46" s="1772"/>
      <c r="BW46" s="1772"/>
      <c r="BX46" s="1772"/>
      <c r="BY46" s="1772"/>
      <c r="BZ46" s="1772"/>
      <c r="CA46" s="1772"/>
      <c r="CB46" s="1772"/>
      <c r="CC46" s="1772"/>
      <c r="CD46" s="1772"/>
      <c r="CE46" s="1772"/>
      <c r="CF46" s="1772"/>
      <c r="CG46" s="1772"/>
      <c r="CH46" s="1772"/>
      <c r="CI46" s="1772"/>
      <c r="CJ46" s="1772"/>
      <c r="CK46" s="1772"/>
      <c r="CL46" s="1772"/>
      <c r="CM46" s="1772"/>
      <c r="CN46" s="1772"/>
      <c r="CO46" s="1772"/>
      <c r="CP46" s="1772"/>
      <c r="CQ46" s="1772"/>
      <c r="CR46" s="1772"/>
      <c r="CS46" s="1772"/>
      <c r="CT46" s="1772"/>
      <c r="CU46" s="1772"/>
      <c r="CV46" s="1772"/>
      <c r="CW46" s="1772"/>
      <c r="CX46" s="1772"/>
      <c r="CY46" s="1772"/>
      <c r="CZ46" s="1772"/>
      <c r="DA46" s="1772"/>
      <c r="DB46" s="1772"/>
      <c r="DC46" s="1772"/>
      <c r="DD46" s="1772"/>
      <c r="DE46" s="1772"/>
      <c r="DF46" s="1772"/>
      <c r="DG46" s="1772"/>
      <c r="DH46" s="1772"/>
      <c r="DI46" s="1772"/>
      <c r="DJ46" s="1772"/>
      <c r="DK46" s="1772"/>
      <c r="DL46" s="1772"/>
      <c r="DM46" s="1772"/>
      <c r="DN46" s="1772"/>
      <c r="DO46" s="1772"/>
      <c r="DP46" s="1772"/>
      <c r="DQ46" s="1772"/>
      <c r="DR46" s="1772"/>
      <c r="DS46" s="1772"/>
      <c r="DT46" s="1772"/>
      <c r="DU46" s="1772"/>
      <c r="DV46" s="1772"/>
      <c r="DW46" s="1772"/>
      <c r="DX46" s="1772"/>
      <c r="DY46" s="1772"/>
      <c r="DZ46" s="1772"/>
      <c r="EA46" s="1772"/>
      <c r="EB46" s="1771"/>
      <c r="EC46" s="1771"/>
      <c r="ED46" s="1771"/>
      <c r="EE46" s="1771" t="s">
        <v>828</v>
      </c>
      <c r="EF46" s="1771"/>
      <c r="EG46" s="1771"/>
      <c r="EH46" s="1771"/>
      <c r="EI46" s="1771"/>
      <c r="EJ46" s="1771"/>
      <c r="EK46" s="1771"/>
      <c r="EL46" s="1771"/>
      <c r="EM46" s="1771"/>
      <c r="EN46" s="1771"/>
      <c r="EO46" s="1771"/>
      <c r="EP46" s="1771"/>
      <c r="EQ46" s="1771"/>
      <c r="ER46" s="1771"/>
      <c r="ES46" s="1771"/>
      <c r="ET46" s="1771"/>
      <c r="EU46" s="1771"/>
      <c r="EV46" s="1771"/>
      <c r="EW46" s="1771" t="s">
        <v>848</v>
      </c>
      <c r="EX46" s="1771"/>
      <c r="EY46" s="1771"/>
      <c r="EZ46" s="1771"/>
      <c r="FA46" s="1771"/>
      <c r="FB46" s="1771"/>
      <c r="FC46" s="1772">
        <f>data4!$AM$2</f>
        <v>0</v>
      </c>
      <c r="FD46" s="1772"/>
      <c r="FE46" s="1772"/>
      <c r="FF46" s="1772"/>
      <c r="FG46" s="1772"/>
      <c r="FH46" s="1772"/>
      <c r="FI46" s="1772"/>
      <c r="FJ46" s="1772"/>
      <c r="FK46" s="1772"/>
      <c r="FL46" s="1772"/>
      <c r="FM46" s="1772"/>
      <c r="FN46" s="1772"/>
      <c r="FO46" s="1772"/>
      <c r="FP46" s="1772"/>
      <c r="FQ46" s="1772"/>
      <c r="FR46" s="1772"/>
      <c r="FS46" s="1772"/>
      <c r="FT46" s="1772"/>
      <c r="FU46" s="1772"/>
      <c r="FV46" s="1772"/>
      <c r="FW46" s="1772"/>
      <c r="FX46" s="1772"/>
      <c r="FY46" s="1772"/>
      <c r="FZ46" s="1772"/>
      <c r="GA46" s="1772"/>
      <c r="GB46" s="1772"/>
      <c r="GC46" s="1772"/>
      <c r="GD46" s="1772"/>
      <c r="GE46" s="1772"/>
      <c r="GF46" s="1772"/>
      <c r="GG46" s="1772"/>
      <c r="GH46" s="1772"/>
      <c r="GI46" s="1772"/>
      <c r="GJ46" s="1772"/>
      <c r="GK46" s="1772"/>
      <c r="GL46" s="1772"/>
      <c r="GM46" s="1772"/>
      <c r="GN46" s="1772"/>
      <c r="GO46" s="1772"/>
      <c r="GP46" s="1772"/>
      <c r="GQ46" s="1772"/>
      <c r="GR46" s="1772"/>
      <c r="GS46" s="1772"/>
      <c r="GT46" s="1772"/>
      <c r="GU46" s="1772"/>
      <c r="GV46" s="1772"/>
      <c r="GW46" s="1772"/>
      <c r="GX46" s="1772"/>
      <c r="GY46" s="1772"/>
      <c r="GZ46" s="1772"/>
      <c r="HA46" s="1772"/>
      <c r="HB46" s="1772"/>
      <c r="HC46" s="1772"/>
      <c r="HD46" s="1772"/>
      <c r="HE46" s="1772"/>
      <c r="HF46" s="1772"/>
      <c r="HG46" s="1772"/>
      <c r="HH46" s="1772"/>
      <c r="HI46" s="1772"/>
      <c r="HJ46" s="1772"/>
      <c r="HK46" s="1772"/>
      <c r="HL46" s="1772"/>
      <c r="HM46" s="1772"/>
      <c r="HN46" s="1772"/>
      <c r="HO46" s="1772"/>
      <c r="HP46" s="1772"/>
      <c r="HQ46" s="1772"/>
      <c r="HR46" s="1772"/>
      <c r="HS46" s="1772"/>
      <c r="HT46" s="1772"/>
      <c r="HU46" s="1772"/>
      <c r="HV46" s="1772"/>
      <c r="HW46" s="1772"/>
      <c r="HX46" s="1772"/>
      <c r="HY46" s="1772"/>
      <c r="HZ46" s="1772"/>
      <c r="IA46" s="1772"/>
      <c r="IB46" s="1772"/>
      <c r="IC46" s="1772"/>
      <c r="ID46" s="1772"/>
      <c r="IE46" s="1772"/>
      <c r="IF46" s="1772"/>
      <c r="IG46" s="1772"/>
      <c r="IH46" s="1772"/>
      <c r="II46" s="1772"/>
      <c r="IJ46" s="1772"/>
      <c r="IK46" s="1772"/>
      <c r="IL46" s="1772"/>
      <c r="IM46" s="1772"/>
      <c r="IN46" s="1772"/>
      <c r="IO46" s="1772"/>
      <c r="IP46" s="1772"/>
      <c r="IQ46" s="1772"/>
      <c r="IR46" s="1772"/>
      <c r="IS46" s="1772"/>
      <c r="IT46" s="1772"/>
      <c r="IU46" s="1772"/>
      <c r="IV46" s="1772"/>
      <c r="IW46" s="1772"/>
      <c r="IX46" s="1772"/>
      <c r="IY46" s="1772"/>
      <c r="IZ46" s="1772"/>
      <c r="JA46" s="1868"/>
      <c r="JB46" s="1869"/>
      <c r="JC46" s="1869"/>
      <c r="JD46" s="1869"/>
      <c r="JE46" s="1869"/>
      <c r="JF46" s="1870"/>
      <c r="JG46" s="561"/>
      <c r="JH46" s="561"/>
      <c r="JI46" s="1891" t="str">
        <f>IF(data4!$AK$2="","",data4!$BA$2&amp;data4!$BK$2&amp;data4!$BU$2)</f>
        <v/>
      </c>
      <c r="JJ46" s="1891"/>
      <c r="JK46" s="1891"/>
      <c r="JL46" s="1891"/>
      <c r="JM46" s="1891"/>
      <c r="JN46" s="1891"/>
      <c r="JO46" s="1891"/>
      <c r="JP46" s="1891"/>
      <c r="JQ46" s="1891"/>
      <c r="JR46" s="1891"/>
      <c r="JS46" s="1891"/>
      <c r="JT46" s="1891"/>
      <c r="JU46" s="1891"/>
      <c r="JV46" s="1891"/>
      <c r="JW46" s="1891"/>
      <c r="JX46" s="1891"/>
      <c r="JY46" s="1891"/>
      <c r="JZ46" s="1891"/>
      <c r="KA46" s="1891"/>
      <c r="KB46" s="1891"/>
      <c r="KC46" s="1891"/>
      <c r="KD46" s="1891"/>
      <c r="KE46" s="1891"/>
      <c r="KF46" s="1891"/>
      <c r="KG46" s="1891"/>
      <c r="KH46" s="1891"/>
      <c r="KI46" s="1891"/>
      <c r="KJ46" s="561"/>
      <c r="KK46" s="495"/>
    </row>
    <row r="47" spans="2:297" ht="84.75" customHeight="1" thickTop="1" thickBot="1">
      <c r="B47" s="495"/>
      <c r="C47" s="1778"/>
      <c r="D47" s="1771"/>
      <c r="E47" s="1771"/>
      <c r="F47" s="1771" t="s">
        <v>829</v>
      </c>
      <c r="G47" s="1771"/>
      <c r="H47" s="1771"/>
      <c r="I47" s="1771"/>
      <c r="J47" s="1771"/>
      <c r="K47" s="1771"/>
      <c r="L47" s="1771"/>
      <c r="M47" s="1771"/>
      <c r="N47" s="1771"/>
      <c r="O47" s="1771"/>
      <c r="P47" s="1771"/>
      <c r="Q47" s="1771"/>
      <c r="R47" s="1771"/>
      <c r="S47" s="1771"/>
      <c r="T47" s="1771"/>
      <c r="U47" s="1771"/>
      <c r="V47" s="1771"/>
      <c r="W47" s="1771"/>
      <c r="X47" s="1787" t="s">
        <v>853</v>
      </c>
      <c r="Y47" s="1799"/>
      <c r="Z47" s="1799"/>
      <c r="AA47" s="1799"/>
      <c r="AB47" s="1799"/>
      <c r="AC47" s="1778"/>
      <c r="AD47" s="557"/>
      <c r="AE47" s="557"/>
      <c r="AF47" s="1776" t="str">
        <f>DBCS(data4!$AW$2)</f>
        <v/>
      </c>
      <c r="AG47" s="1776"/>
      <c r="AH47" s="1776"/>
      <c r="AI47" s="1776"/>
      <c r="AJ47" s="1776"/>
      <c r="AK47" s="1776"/>
      <c r="AL47" s="1776"/>
      <c r="AM47" s="1776"/>
      <c r="AN47" s="1776"/>
      <c r="AO47" s="1776"/>
      <c r="AP47" s="1776"/>
      <c r="AQ47" s="1776"/>
      <c r="AR47" s="1776"/>
      <c r="AS47" s="1776"/>
      <c r="AT47" s="1776"/>
      <c r="AU47" s="1776"/>
      <c r="AV47" s="1776"/>
      <c r="AW47" s="1776"/>
      <c r="AX47" s="1776"/>
      <c r="AY47" s="1776"/>
      <c r="AZ47" s="1776"/>
      <c r="BA47" s="1776"/>
      <c r="BB47" s="1776"/>
      <c r="BC47" s="1776"/>
      <c r="BD47" s="1776"/>
      <c r="BE47" s="1776"/>
      <c r="BF47" s="1777" t="str">
        <f>DBCS(data4!$BG$2)</f>
        <v/>
      </c>
      <c r="BG47" s="1777"/>
      <c r="BH47" s="1777"/>
      <c r="BI47" s="1777"/>
      <c r="BJ47" s="1777"/>
      <c r="BK47" s="1777"/>
      <c r="BL47" s="1777"/>
      <c r="BM47" s="1777"/>
      <c r="BN47" s="1777"/>
      <c r="BO47" s="1777"/>
      <c r="BP47" s="1777"/>
      <c r="BQ47" s="1777"/>
      <c r="BR47" s="1777"/>
      <c r="BS47" s="1777"/>
      <c r="BT47" s="1777"/>
      <c r="BU47" s="1777"/>
      <c r="BV47" s="1777"/>
      <c r="BW47" s="1777"/>
      <c r="BX47" s="1777"/>
      <c r="BY47" s="1777"/>
      <c r="BZ47" s="1777"/>
      <c r="CA47" s="1777"/>
      <c r="CB47" s="1777"/>
      <c r="CC47" s="1777"/>
      <c r="CD47" s="1777"/>
      <c r="CE47" s="1777"/>
      <c r="CF47" s="1786" t="str">
        <f>DBCS(data4!$BQ$2)</f>
        <v/>
      </c>
      <c r="CG47" s="1786"/>
      <c r="CH47" s="1786"/>
      <c r="CI47" s="1786"/>
      <c r="CJ47" s="1786"/>
      <c r="CK47" s="1786"/>
      <c r="CL47" s="1786"/>
      <c r="CM47" s="1786"/>
      <c r="CN47" s="1786"/>
      <c r="CO47" s="1786"/>
      <c r="CP47" s="1786"/>
      <c r="CQ47" s="1786"/>
      <c r="CR47" s="1786"/>
      <c r="CS47" s="1786"/>
      <c r="CT47" s="1786"/>
      <c r="CU47" s="1786"/>
      <c r="CV47" s="1786"/>
      <c r="CW47" s="1786"/>
      <c r="CX47" s="1786"/>
      <c r="CY47" s="1786"/>
      <c r="CZ47" s="1786"/>
      <c r="DA47" s="1786"/>
      <c r="DB47" s="1786"/>
      <c r="DC47" s="1786"/>
      <c r="DD47" s="1786"/>
      <c r="DE47" s="1786"/>
      <c r="DF47" s="557"/>
      <c r="DG47" s="557"/>
      <c r="DH47" s="557"/>
      <c r="DI47" s="557"/>
      <c r="DJ47" s="557"/>
      <c r="DK47" s="557"/>
      <c r="DL47" s="557"/>
      <c r="DM47" s="557"/>
      <c r="DN47" s="557"/>
      <c r="DO47" s="557"/>
      <c r="DP47" s="557"/>
      <c r="DQ47" s="557"/>
      <c r="DR47" s="557"/>
      <c r="DS47" s="557"/>
      <c r="DT47" s="557"/>
      <c r="DU47" s="557"/>
      <c r="DV47" s="557"/>
      <c r="DW47" s="557"/>
      <c r="DX47" s="557"/>
      <c r="DY47" s="557"/>
      <c r="DZ47" s="557"/>
      <c r="EA47" s="559"/>
      <c r="EB47" s="1771"/>
      <c r="EC47" s="1771"/>
      <c r="ED47" s="1771"/>
      <c r="EE47" s="1774"/>
      <c r="EF47" s="1774"/>
      <c r="EG47" s="1774"/>
      <c r="EH47" s="1774"/>
      <c r="EI47" s="1774"/>
      <c r="EJ47" s="1774"/>
      <c r="EK47" s="1774"/>
      <c r="EL47" s="1774"/>
      <c r="EM47" s="1774"/>
      <c r="EN47" s="1774"/>
      <c r="EO47" s="1774"/>
      <c r="EP47" s="1774"/>
      <c r="EQ47" s="1774"/>
      <c r="ER47" s="1774"/>
      <c r="ES47" s="1774"/>
      <c r="ET47" s="1774"/>
      <c r="EU47" s="1774"/>
      <c r="EV47" s="1774"/>
      <c r="EW47" s="1774"/>
      <c r="EX47" s="1774"/>
      <c r="EY47" s="1774"/>
      <c r="EZ47" s="1774"/>
      <c r="FA47" s="1774"/>
      <c r="FB47" s="1774"/>
      <c r="FC47" s="1774"/>
      <c r="FD47" s="1774"/>
      <c r="FE47" s="1774"/>
      <c r="FF47" s="1774"/>
      <c r="FG47" s="1774"/>
      <c r="FH47" s="1774"/>
      <c r="FI47" s="1774"/>
      <c r="FJ47" s="1774"/>
      <c r="FK47" s="1774"/>
      <c r="FL47" s="1774"/>
      <c r="FM47" s="1774"/>
      <c r="FN47" s="1774"/>
      <c r="FO47" s="1774"/>
      <c r="FP47" s="1774"/>
      <c r="FQ47" s="1774"/>
      <c r="FR47" s="1774"/>
      <c r="FS47" s="1774"/>
      <c r="FT47" s="1774"/>
      <c r="FU47" s="1774"/>
      <c r="FV47" s="1774"/>
      <c r="FW47" s="1774"/>
      <c r="FX47" s="1774"/>
      <c r="FY47" s="1774"/>
      <c r="FZ47" s="1774"/>
      <c r="GA47" s="1774"/>
      <c r="GB47" s="1774"/>
      <c r="GC47" s="1774"/>
      <c r="GD47" s="1774"/>
      <c r="GE47" s="1774"/>
      <c r="GF47" s="1774"/>
      <c r="GG47" s="1774"/>
      <c r="GH47" s="1774"/>
      <c r="GI47" s="1774"/>
      <c r="GJ47" s="1774"/>
      <c r="GK47" s="1774"/>
      <c r="GL47" s="1774"/>
      <c r="GM47" s="1774"/>
      <c r="GN47" s="1774"/>
      <c r="GO47" s="1774"/>
      <c r="GP47" s="1774"/>
      <c r="GQ47" s="1774"/>
      <c r="GR47" s="1774"/>
      <c r="GS47" s="1774"/>
      <c r="GT47" s="1774"/>
      <c r="GU47" s="1774"/>
      <c r="GV47" s="1774"/>
      <c r="GW47" s="1774"/>
      <c r="GX47" s="1774"/>
      <c r="GY47" s="1774"/>
      <c r="GZ47" s="1774"/>
      <c r="HA47" s="1774"/>
      <c r="HB47" s="1774"/>
      <c r="HC47" s="1774"/>
      <c r="HD47" s="1774"/>
      <c r="HE47" s="1774"/>
      <c r="HF47" s="1774"/>
      <c r="HG47" s="1774"/>
      <c r="HH47" s="1774"/>
      <c r="HI47" s="1774"/>
      <c r="HJ47" s="1774"/>
      <c r="HK47" s="1774"/>
      <c r="HL47" s="1774"/>
      <c r="HM47" s="1774"/>
      <c r="HN47" s="1774"/>
      <c r="HO47" s="1774"/>
      <c r="HP47" s="1774"/>
      <c r="HQ47" s="1774"/>
      <c r="HR47" s="1774"/>
      <c r="HS47" s="1774"/>
      <c r="HT47" s="1774"/>
      <c r="HU47" s="1774"/>
      <c r="HV47" s="1774"/>
      <c r="HW47" s="1774"/>
      <c r="HX47" s="1774"/>
      <c r="HY47" s="1774"/>
      <c r="HZ47" s="1774"/>
      <c r="IA47" s="1774"/>
      <c r="IB47" s="1774"/>
      <c r="IC47" s="1774"/>
      <c r="ID47" s="1774"/>
      <c r="IE47" s="1774"/>
      <c r="IF47" s="1774"/>
      <c r="IG47" s="1774"/>
      <c r="IH47" s="1774"/>
      <c r="II47" s="1774"/>
      <c r="IJ47" s="1774"/>
      <c r="IK47" s="1774"/>
      <c r="IL47" s="1774"/>
      <c r="IM47" s="1774"/>
      <c r="IN47" s="1774"/>
      <c r="IO47" s="1774"/>
      <c r="IP47" s="1774"/>
      <c r="IQ47" s="1774"/>
      <c r="IR47" s="1774"/>
      <c r="IS47" s="1774"/>
      <c r="IT47" s="1774"/>
      <c r="IU47" s="1774"/>
      <c r="IV47" s="1774"/>
      <c r="IW47" s="1774"/>
      <c r="IX47" s="1774"/>
      <c r="IY47" s="1774"/>
      <c r="IZ47" s="1774"/>
      <c r="JA47" s="1868"/>
      <c r="JB47" s="1869"/>
      <c r="JC47" s="1869"/>
      <c r="JD47" s="1869"/>
      <c r="JE47" s="1869"/>
      <c r="JF47" s="1870"/>
      <c r="JG47" s="1764" t="str">
        <f>IF(data4!$AL$2="","","（2）")</f>
        <v/>
      </c>
      <c r="JH47" s="1762"/>
      <c r="JI47" s="1762"/>
      <c r="JJ47" s="1762"/>
      <c r="JK47" s="1762"/>
      <c r="JL47" s="1762"/>
      <c r="JM47" s="1762"/>
      <c r="JN47" s="1762"/>
      <c r="JO47" s="561"/>
      <c r="JP47" s="561"/>
      <c r="JQ47" s="561"/>
      <c r="JR47" s="561"/>
      <c r="JS47" s="561"/>
      <c r="JT47" s="561"/>
      <c r="JU47" s="561"/>
      <c r="JV47" s="561"/>
      <c r="JW47" s="561"/>
      <c r="JX47" s="561"/>
      <c r="JY47" s="561"/>
      <c r="JZ47" s="561"/>
      <c r="KA47" s="561"/>
      <c r="KB47" s="561"/>
      <c r="KC47" s="561"/>
      <c r="KD47" s="561"/>
      <c r="KE47" s="561"/>
      <c r="KF47" s="561"/>
      <c r="KG47" s="561"/>
      <c r="KH47" s="561"/>
      <c r="KI47" s="561"/>
      <c r="KJ47" s="561"/>
      <c r="KK47" s="495"/>
    </row>
    <row r="48" spans="2:297" ht="77.45" customHeight="1" thickTop="1" thickBot="1">
      <c r="B48" s="495"/>
      <c r="C48" s="1778">
        <v>2</v>
      </c>
      <c r="D48" s="1771"/>
      <c r="E48" s="1771"/>
      <c r="F48" s="1771" t="s">
        <v>845</v>
      </c>
      <c r="G48" s="1771"/>
      <c r="H48" s="1771"/>
      <c r="I48" s="1771"/>
      <c r="J48" s="1771"/>
      <c r="K48" s="1771"/>
      <c r="L48" s="1771"/>
      <c r="M48" s="1771"/>
      <c r="N48" s="1771"/>
      <c r="O48" s="1771"/>
      <c r="P48" s="1771"/>
      <c r="Q48" s="1771"/>
      <c r="R48" s="1771"/>
      <c r="S48" s="1771"/>
      <c r="T48" s="1771"/>
      <c r="U48" s="1771"/>
      <c r="V48" s="1771"/>
      <c r="W48" s="1771"/>
      <c r="X48" s="1771" t="s">
        <v>851</v>
      </c>
      <c r="Y48" s="1771"/>
      <c r="Z48" s="1771"/>
      <c r="AA48" s="1771"/>
      <c r="AB48" s="1771"/>
      <c r="AC48" s="1771"/>
      <c r="AD48" s="1772">
        <f>data4!$X$2</f>
        <v>0</v>
      </c>
      <c r="AE48" s="1772"/>
      <c r="AF48" s="1772"/>
      <c r="AG48" s="1772"/>
      <c r="AH48" s="1772"/>
      <c r="AI48" s="1772"/>
      <c r="AJ48" s="1772"/>
      <c r="AK48" s="1772"/>
      <c r="AL48" s="1772"/>
      <c r="AM48" s="1772"/>
      <c r="AN48" s="1772"/>
      <c r="AO48" s="1772"/>
      <c r="AP48" s="1772"/>
      <c r="AQ48" s="1772"/>
      <c r="AR48" s="1772"/>
      <c r="AS48" s="1772"/>
      <c r="AT48" s="1772"/>
      <c r="AU48" s="1772"/>
      <c r="AV48" s="1772"/>
      <c r="AW48" s="1772"/>
      <c r="AX48" s="1772"/>
      <c r="AY48" s="1772"/>
      <c r="AZ48" s="1772"/>
      <c r="BA48" s="1772"/>
      <c r="BB48" s="1772"/>
      <c r="BC48" s="1772"/>
      <c r="BD48" s="1772"/>
      <c r="BE48" s="1772"/>
      <c r="BF48" s="1772"/>
      <c r="BG48" s="1772"/>
      <c r="BH48" s="1772"/>
      <c r="BI48" s="1772"/>
      <c r="BJ48" s="1772"/>
      <c r="BK48" s="1772"/>
      <c r="BL48" s="1772"/>
      <c r="BM48" s="1772"/>
      <c r="BN48" s="1772"/>
      <c r="BO48" s="1772"/>
      <c r="BP48" s="1772"/>
      <c r="BQ48" s="1772"/>
      <c r="BR48" s="1772"/>
      <c r="BS48" s="1772"/>
      <c r="BT48" s="1772"/>
      <c r="BU48" s="1772"/>
      <c r="BV48" s="1772"/>
      <c r="BW48" s="1772"/>
      <c r="BX48" s="1772"/>
      <c r="BY48" s="1772"/>
      <c r="BZ48" s="1772"/>
      <c r="CA48" s="1772"/>
      <c r="CB48" s="1772"/>
      <c r="CC48" s="1772"/>
      <c r="CD48" s="1772"/>
      <c r="CE48" s="1772"/>
      <c r="CF48" s="1772"/>
      <c r="CG48" s="1772"/>
      <c r="CH48" s="1772"/>
      <c r="CI48" s="1772"/>
      <c r="CJ48" s="1772"/>
      <c r="CK48" s="1772"/>
      <c r="CL48" s="1772"/>
      <c r="CM48" s="1772"/>
      <c r="CN48" s="1772"/>
      <c r="CO48" s="1772"/>
      <c r="CP48" s="1772"/>
      <c r="CQ48" s="1772"/>
      <c r="CR48" s="1772"/>
      <c r="CS48" s="1772"/>
      <c r="CT48" s="1772"/>
      <c r="CU48" s="1772"/>
      <c r="CV48" s="1772"/>
      <c r="CW48" s="1772"/>
      <c r="CX48" s="1772"/>
      <c r="CY48" s="1772"/>
      <c r="CZ48" s="1772"/>
      <c r="DA48" s="1772"/>
      <c r="DB48" s="1772"/>
      <c r="DC48" s="1772"/>
      <c r="DD48" s="1771" t="s">
        <v>835</v>
      </c>
      <c r="DE48" s="1771"/>
      <c r="DF48" s="1771"/>
      <c r="DG48" s="1771"/>
      <c r="DH48" s="1771"/>
      <c r="DI48" s="1771"/>
      <c r="DJ48" s="1771"/>
      <c r="DK48" s="1771"/>
      <c r="DL48" s="1771"/>
      <c r="DM48" s="1771" t="s">
        <v>859</v>
      </c>
      <c r="DN48" s="1771"/>
      <c r="DO48" s="1771"/>
      <c r="DP48" s="1771"/>
      <c r="DQ48" s="1771"/>
      <c r="DR48" s="1771"/>
      <c r="DS48" s="1706">
        <f>data4!$CL$2</f>
        <v>0</v>
      </c>
      <c r="DT48" s="1706"/>
      <c r="DU48" s="1706"/>
      <c r="DV48" s="1706"/>
      <c r="DW48" s="1706"/>
      <c r="DX48" s="1706"/>
      <c r="DY48" s="1706"/>
      <c r="DZ48" s="1706"/>
      <c r="EA48" s="1706"/>
      <c r="EB48" s="1771">
        <v>2</v>
      </c>
      <c r="EC48" s="1771"/>
      <c r="ED48" s="1771"/>
      <c r="EE48" s="1771" t="s">
        <v>722</v>
      </c>
      <c r="EF48" s="1771"/>
      <c r="EG48" s="1771"/>
      <c r="EH48" s="1771"/>
      <c r="EI48" s="1771"/>
      <c r="EJ48" s="1771"/>
      <c r="EK48" s="1771"/>
      <c r="EL48" s="1771"/>
      <c r="EM48" s="1771"/>
      <c r="EN48" s="1771"/>
      <c r="EO48" s="1771"/>
      <c r="EP48" s="1771"/>
      <c r="EQ48" s="1771"/>
      <c r="ER48" s="1771"/>
      <c r="ES48" s="1771"/>
      <c r="ET48" s="1771"/>
      <c r="EU48" s="1771"/>
      <c r="EV48" s="1771"/>
      <c r="EW48" s="1771" t="s">
        <v>914</v>
      </c>
      <c r="EX48" s="1771"/>
      <c r="EY48" s="1771"/>
      <c r="EZ48" s="1771"/>
      <c r="FA48" s="1771"/>
      <c r="FB48" s="1771"/>
      <c r="FC48" s="1772">
        <f>data4!$AD$2</f>
        <v>0</v>
      </c>
      <c r="FD48" s="1772"/>
      <c r="FE48" s="1772"/>
      <c r="FF48" s="1772"/>
      <c r="FG48" s="1772"/>
      <c r="FH48" s="1772"/>
      <c r="FI48" s="1772"/>
      <c r="FJ48" s="1772"/>
      <c r="FK48" s="1772"/>
      <c r="FL48" s="1772"/>
      <c r="FM48" s="1772"/>
      <c r="FN48" s="1772"/>
      <c r="FO48" s="1772"/>
      <c r="FP48" s="1772"/>
      <c r="FQ48" s="1772"/>
      <c r="FR48" s="1772"/>
      <c r="FS48" s="1772"/>
      <c r="FT48" s="1772"/>
      <c r="FU48" s="1772"/>
      <c r="FV48" s="1772"/>
      <c r="FW48" s="1772"/>
      <c r="FX48" s="1772"/>
      <c r="FY48" s="1772"/>
      <c r="FZ48" s="1772"/>
      <c r="GA48" s="1772"/>
      <c r="GB48" s="1772"/>
      <c r="GC48" s="1772"/>
      <c r="GD48" s="1772"/>
      <c r="GE48" s="1772"/>
      <c r="GF48" s="1772"/>
      <c r="GG48" s="1772"/>
      <c r="GH48" s="1772"/>
      <c r="GI48" s="1772"/>
      <c r="GJ48" s="1772"/>
      <c r="GK48" s="1772"/>
      <c r="GL48" s="1772"/>
      <c r="GM48" s="1772"/>
      <c r="GN48" s="1772"/>
      <c r="GO48" s="1772"/>
      <c r="GP48" s="1772"/>
      <c r="GQ48" s="1772"/>
      <c r="GR48" s="1772"/>
      <c r="GS48" s="1772"/>
      <c r="GT48" s="1772"/>
      <c r="GU48" s="1772"/>
      <c r="GV48" s="1772"/>
      <c r="GW48" s="1772"/>
      <c r="GX48" s="1772"/>
      <c r="GY48" s="1772"/>
      <c r="GZ48" s="1772"/>
      <c r="HA48" s="1772"/>
      <c r="HB48" s="1772"/>
      <c r="HC48" s="1772"/>
      <c r="HD48" s="1772"/>
      <c r="HE48" s="1772"/>
      <c r="HF48" s="1772"/>
      <c r="HG48" s="1772"/>
      <c r="HH48" s="1772"/>
      <c r="HI48" s="1772"/>
      <c r="HJ48" s="1772"/>
      <c r="HK48" s="1772"/>
      <c r="HL48" s="1772"/>
      <c r="HM48" s="1772"/>
      <c r="HN48" s="1772"/>
      <c r="HO48" s="1772"/>
      <c r="HP48" s="1772"/>
      <c r="HQ48" s="1772"/>
      <c r="HR48" s="1772"/>
      <c r="HS48" s="1772"/>
      <c r="HT48" s="1772"/>
      <c r="HU48" s="1772"/>
      <c r="HV48" s="1772"/>
      <c r="HW48" s="1772"/>
      <c r="HX48" s="1772"/>
      <c r="HY48" s="1772"/>
      <c r="HZ48" s="1772"/>
      <c r="IA48" s="1772"/>
      <c r="IB48" s="1772"/>
      <c r="IC48" s="1771" t="s">
        <v>137</v>
      </c>
      <c r="ID48" s="1771"/>
      <c r="IE48" s="1771"/>
      <c r="IF48" s="1771"/>
      <c r="IG48" s="1771"/>
      <c r="IH48" s="1771"/>
      <c r="II48" s="1771"/>
      <c r="IJ48" s="1771"/>
      <c r="IK48" s="1771"/>
      <c r="IL48" s="1771" t="s">
        <v>911</v>
      </c>
      <c r="IM48" s="1771"/>
      <c r="IN48" s="1771"/>
      <c r="IO48" s="1771"/>
      <c r="IP48" s="1771"/>
      <c r="IQ48" s="1771"/>
      <c r="IR48" s="1706">
        <f>data4!$CR$2</f>
        <v>0</v>
      </c>
      <c r="IS48" s="1706"/>
      <c r="IT48" s="1706"/>
      <c r="IU48" s="1706"/>
      <c r="IV48" s="1706"/>
      <c r="IW48" s="1706"/>
      <c r="IX48" s="1706"/>
      <c r="IY48" s="1706"/>
      <c r="IZ48" s="1706"/>
      <c r="JA48" s="1868"/>
      <c r="JB48" s="1869"/>
      <c r="JC48" s="1869"/>
      <c r="JD48" s="1869"/>
      <c r="JE48" s="1869"/>
      <c r="JF48" s="1870"/>
      <c r="JG48" s="561"/>
      <c r="JH48" s="561"/>
      <c r="JI48" s="1891" t="str">
        <f>IF(data4!$AL$2="","",data4!BB2&amp;data4!BL2&amp;data4!BV2)</f>
        <v/>
      </c>
      <c r="JJ48" s="1891"/>
      <c r="JK48" s="1891"/>
      <c r="JL48" s="1891"/>
      <c r="JM48" s="1891"/>
      <c r="JN48" s="1891"/>
      <c r="JO48" s="1891"/>
      <c r="JP48" s="1891"/>
      <c r="JQ48" s="1891"/>
      <c r="JR48" s="1891"/>
      <c r="JS48" s="1891"/>
      <c r="JT48" s="1891"/>
      <c r="JU48" s="1891"/>
      <c r="JV48" s="1891"/>
      <c r="JW48" s="1891"/>
      <c r="JX48" s="1891"/>
      <c r="JY48" s="1891"/>
      <c r="JZ48" s="1891"/>
      <c r="KA48" s="1891"/>
      <c r="KB48" s="1891"/>
      <c r="KC48" s="1891"/>
      <c r="KD48" s="1891"/>
      <c r="KE48" s="1891"/>
      <c r="KF48" s="1891"/>
      <c r="KG48" s="1891"/>
      <c r="KH48" s="1891"/>
      <c r="KI48" s="1891"/>
      <c r="KJ48" s="561"/>
      <c r="KK48" s="495"/>
    </row>
    <row r="49" spans="2:297" ht="84.75" customHeight="1" thickTop="1" thickBot="1">
      <c r="B49" s="495"/>
      <c r="C49" s="1778"/>
      <c r="D49" s="1771"/>
      <c r="E49" s="1771"/>
      <c r="F49" s="1771" t="s">
        <v>828</v>
      </c>
      <c r="G49" s="1771"/>
      <c r="H49" s="1771"/>
      <c r="I49" s="1771"/>
      <c r="J49" s="1771"/>
      <c r="K49" s="1771"/>
      <c r="L49" s="1771"/>
      <c r="M49" s="1771"/>
      <c r="N49" s="1771"/>
      <c r="O49" s="1771"/>
      <c r="P49" s="1771"/>
      <c r="Q49" s="1771"/>
      <c r="R49" s="1771"/>
      <c r="S49" s="1771"/>
      <c r="T49" s="1771"/>
      <c r="U49" s="1771"/>
      <c r="V49" s="1771"/>
      <c r="W49" s="1771"/>
      <c r="X49" s="1771" t="s">
        <v>854</v>
      </c>
      <c r="Y49" s="1771"/>
      <c r="Z49" s="1771"/>
      <c r="AA49" s="1771"/>
      <c r="AB49" s="1771"/>
      <c r="AC49" s="1771"/>
      <c r="AD49" s="1772">
        <f>data4!$AH$2</f>
        <v>0</v>
      </c>
      <c r="AE49" s="1772"/>
      <c r="AF49" s="1772"/>
      <c r="AG49" s="1772"/>
      <c r="AH49" s="1772"/>
      <c r="AI49" s="1772"/>
      <c r="AJ49" s="1772"/>
      <c r="AK49" s="1772"/>
      <c r="AL49" s="1772"/>
      <c r="AM49" s="1772"/>
      <c r="AN49" s="1772"/>
      <c r="AO49" s="1772"/>
      <c r="AP49" s="1772"/>
      <c r="AQ49" s="1772"/>
      <c r="AR49" s="1772"/>
      <c r="AS49" s="1772"/>
      <c r="AT49" s="1772"/>
      <c r="AU49" s="1772"/>
      <c r="AV49" s="1772"/>
      <c r="AW49" s="1772"/>
      <c r="AX49" s="1772"/>
      <c r="AY49" s="1772"/>
      <c r="AZ49" s="1772"/>
      <c r="BA49" s="1772"/>
      <c r="BB49" s="1772"/>
      <c r="BC49" s="1772"/>
      <c r="BD49" s="1772"/>
      <c r="BE49" s="1772"/>
      <c r="BF49" s="1772"/>
      <c r="BG49" s="1772"/>
      <c r="BH49" s="1772"/>
      <c r="BI49" s="1772"/>
      <c r="BJ49" s="1772"/>
      <c r="BK49" s="1772"/>
      <c r="BL49" s="1772"/>
      <c r="BM49" s="1772"/>
      <c r="BN49" s="1772"/>
      <c r="BO49" s="1772"/>
      <c r="BP49" s="1772"/>
      <c r="BQ49" s="1772"/>
      <c r="BR49" s="1772"/>
      <c r="BS49" s="1772"/>
      <c r="BT49" s="1772"/>
      <c r="BU49" s="1772"/>
      <c r="BV49" s="1772"/>
      <c r="BW49" s="1772"/>
      <c r="BX49" s="1772"/>
      <c r="BY49" s="1772"/>
      <c r="BZ49" s="1772"/>
      <c r="CA49" s="1772"/>
      <c r="CB49" s="1772"/>
      <c r="CC49" s="1772"/>
      <c r="CD49" s="1772"/>
      <c r="CE49" s="1772"/>
      <c r="CF49" s="1772"/>
      <c r="CG49" s="1772"/>
      <c r="CH49" s="1772"/>
      <c r="CI49" s="1772"/>
      <c r="CJ49" s="1772"/>
      <c r="CK49" s="1772"/>
      <c r="CL49" s="1772"/>
      <c r="CM49" s="1772"/>
      <c r="CN49" s="1772"/>
      <c r="CO49" s="1772"/>
      <c r="CP49" s="1772"/>
      <c r="CQ49" s="1772"/>
      <c r="CR49" s="1772"/>
      <c r="CS49" s="1772"/>
      <c r="CT49" s="1772"/>
      <c r="CU49" s="1772"/>
      <c r="CV49" s="1772"/>
      <c r="CW49" s="1772"/>
      <c r="CX49" s="1772"/>
      <c r="CY49" s="1772"/>
      <c r="CZ49" s="1772"/>
      <c r="DA49" s="1772"/>
      <c r="DB49" s="1772"/>
      <c r="DC49" s="1772"/>
      <c r="DD49" s="1772"/>
      <c r="DE49" s="1772"/>
      <c r="DF49" s="1772"/>
      <c r="DG49" s="1772"/>
      <c r="DH49" s="1772"/>
      <c r="DI49" s="1772"/>
      <c r="DJ49" s="1772"/>
      <c r="DK49" s="1772"/>
      <c r="DL49" s="1772"/>
      <c r="DM49" s="1772"/>
      <c r="DN49" s="1772"/>
      <c r="DO49" s="1772"/>
      <c r="DP49" s="1772"/>
      <c r="DQ49" s="1772"/>
      <c r="DR49" s="1772"/>
      <c r="DS49" s="1772"/>
      <c r="DT49" s="1772"/>
      <c r="DU49" s="1772"/>
      <c r="DV49" s="1772"/>
      <c r="DW49" s="1772"/>
      <c r="DX49" s="1772"/>
      <c r="DY49" s="1772"/>
      <c r="DZ49" s="1772"/>
      <c r="EA49" s="1772"/>
      <c r="EB49" s="1771"/>
      <c r="EC49" s="1771"/>
      <c r="ED49" s="1771"/>
      <c r="EE49" s="1771" t="s">
        <v>135</v>
      </c>
      <c r="EF49" s="1771"/>
      <c r="EG49" s="1771"/>
      <c r="EH49" s="1771"/>
      <c r="EI49" s="1771"/>
      <c r="EJ49" s="1771"/>
      <c r="EK49" s="1771"/>
      <c r="EL49" s="1771"/>
      <c r="EM49" s="1771"/>
      <c r="EN49" s="1771"/>
      <c r="EO49" s="1771"/>
      <c r="EP49" s="1771"/>
      <c r="EQ49" s="1771"/>
      <c r="ER49" s="1771"/>
      <c r="ES49" s="1771"/>
      <c r="ET49" s="1771"/>
      <c r="EU49" s="1771"/>
      <c r="EV49" s="1771"/>
      <c r="EW49" s="1771" t="s">
        <v>915</v>
      </c>
      <c r="EX49" s="1771"/>
      <c r="EY49" s="1771"/>
      <c r="EZ49" s="1771"/>
      <c r="FA49" s="1771"/>
      <c r="FB49" s="1771"/>
      <c r="FC49" s="1772">
        <f>data4!$AN$2</f>
        <v>0</v>
      </c>
      <c r="FD49" s="1772"/>
      <c r="FE49" s="1772"/>
      <c r="FF49" s="1772"/>
      <c r="FG49" s="1772"/>
      <c r="FH49" s="1772"/>
      <c r="FI49" s="1772"/>
      <c r="FJ49" s="1772"/>
      <c r="FK49" s="1772"/>
      <c r="FL49" s="1772"/>
      <c r="FM49" s="1772"/>
      <c r="FN49" s="1772"/>
      <c r="FO49" s="1772"/>
      <c r="FP49" s="1772"/>
      <c r="FQ49" s="1772"/>
      <c r="FR49" s="1772"/>
      <c r="FS49" s="1772"/>
      <c r="FT49" s="1772"/>
      <c r="FU49" s="1772"/>
      <c r="FV49" s="1772"/>
      <c r="FW49" s="1772"/>
      <c r="FX49" s="1772"/>
      <c r="FY49" s="1772"/>
      <c r="FZ49" s="1772"/>
      <c r="GA49" s="1772"/>
      <c r="GB49" s="1772"/>
      <c r="GC49" s="1772"/>
      <c r="GD49" s="1772"/>
      <c r="GE49" s="1772"/>
      <c r="GF49" s="1772"/>
      <c r="GG49" s="1772"/>
      <c r="GH49" s="1772"/>
      <c r="GI49" s="1772"/>
      <c r="GJ49" s="1772"/>
      <c r="GK49" s="1772"/>
      <c r="GL49" s="1772"/>
      <c r="GM49" s="1772"/>
      <c r="GN49" s="1772"/>
      <c r="GO49" s="1772"/>
      <c r="GP49" s="1772"/>
      <c r="GQ49" s="1772"/>
      <c r="GR49" s="1772"/>
      <c r="GS49" s="1772"/>
      <c r="GT49" s="1772"/>
      <c r="GU49" s="1772"/>
      <c r="GV49" s="1772"/>
      <c r="GW49" s="1772"/>
      <c r="GX49" s="1772"/>
      <c r="GY49" s="1772"/>
      <c r="GZ49" s="1772"/>
      <c r="HA49" s="1772"/>
      <c r="HB49" s="1772"/>
      <c r="HC49" s="1772"/>
      <c r="HD49" s="1772"/>
      <c r="HE49" s="1772"/>
      <c r="HF49" s="1772"/>
      <c r="HG49" s="1772"/>
      <c r="HH49" s="1772"/>
      <c r="HI49" s="1772"/>
      <c r="HJ49" s="1772"/>
      <c r="HK49" s="1772"/>
      <c r="HL49" s="1772"/>
      <c r="HM49" s="1772"/>
      <c r="HN49" s="1772"/>
      <c r="HO49" s="1772"/>
      <c r="HP49" s="1772"/>
      <c r="HQ49" s="1772"/>
      <c r="HR49" s="1772"/>
      <c r="HS49" s="1772"/>
      <c r="HT49" s="1772"/>
      <c r="HU49" s="1772"/>
      <c r="HV49" s="1772"/>
      <c r="HW49" s="1772"/>
      <c r="HX49" s="1772"/>
      <c r="HY49" s="1772"/>
      <c r="HZ49" s="1772"/>
      <c r="IA49" s="1772"/>
      <c r="IB49" s="1772"/>
      <c r="IC49" s="1772"/>
      <c r="ID49" s="1772"/>
      <c r="IE49" s="1772"/>
      <c r="IF49" s="1772"/>
      <c r="IG49" s="1772"/>
      <c r="IH49" s="1772"/>
      <c r="II49" s="1772"/>
      <c r="IJ49" s="1772"/>
      <c r="IK49" s="1772"/>
      <c r="IL49" s="1772"/>
      <c r="IM49" s="1772"/>
      <c r="IN49" s="1772"/>
      <c r="IO49" s="1772"/>
      <c r="IP49" s="1772"/>
      <c r="IQ49" s="1772"/>
      <c r="IR49" s="1772"/>
      <c r="IS49" s="1772"/>
      <c r="IT49" s="1772"/>
      <c r="IU49" s="1772"/>
      <c r="IV49" s="1772"/>
      <c r="IW49" s="1772"/>
      <c r="IX49" s="1772"/>
      <c r="IY49" s="1772"/>
      <c r="IZ49" s="1772"/>
      <c r="JA49" s="1868"/>
      <c r="JB49" s="1869"/>
      <c r="JC49" s="1869"/>
      <c r="JD49" s="1869"/>
      <c r="JE49" s="1869"/>
      <c r="JF49" s="1870"/>
      <c r="JG49" s="561"/>
      <c r="JH49" s="561"/>
      <c r="JI49" s="561"/>
      <c r="JJ49" s="561"/>
      <c r="JK49" s="561"/>
      <c r="JL49" s="561"/>
      <c r="JM49" s="561"/>
      <c r="JN49" s="561"/>
      <c r="JO49" s="561"/>
      <c r="JP49" s="561"/>
      <c r="JQ49" s="561"/>
      <c r="JR49" s="561"/>
      <c r="JS49" s="561"/>
      <c r="JT49" s="561"/>
      <c r="JU49" s="561"/>
      <c r="JV49" s="561"/>
      <c r="JW49" s="561"/>
      <c r="JX49" s="561"/>
      <c r="JY49" s="561"/>
      <c r="JZ49" s="561"/>
      <c r="KA49" s="561"/>
      <c r="KB49" s="561"/>
      <c r="KC49" s="561"/>
      <c r="KD49" s="561"/>
      <c r="KE49" s="561"/>
      <c r="KF49" s="561"/>
      <c r="KG49" s="561"/>
      <c r="KH49" s="561"/>
      <c r="KI49" s="561"/>
      <c r="KJ49" s="561"/>
      <c r="KK49" s="495"/>
    </row>
    <row r="50" spans="2:297" ht="80.099999999999994" customHeight="1" thickTop="1" thickBot="1">
      <c r="B50" s="495"/>
      <c r="C50" s="1778"/>
      <c r="D50" s="1771"/>
      <c r="E50" s="1771"/>
      <c r="F50" s="1771" t="s">
        <v>829</v>
      </c>
      <c r="G50" s="1771"/>
      <c r="H50" s="1771"/>
      <c r="I50" s="1771"/>
      <c r="J50" s="1771"/>
      <c r="K50" s="1771"/>
      <c r="L50" s="1771"/>
      <c r="M50" s="1771"/>
      <c r="N50" s="1771"/>
      <c r="O50" s="1771"/>
      <c r="P50" s="1771"/>
      <c r="Q50" s="1771"/>
      <c r="R50" s="1771"/>
      <c r="S50" s="1771"/>
      <c r="T50" s="1771"/>
      <c r="U50" s="1771"/>
      <c r="V50" s="1771"/>
      <c r="W50" s="1771"/>
      <c r="X50" s="1771" t="s">
        <v>860</v>
      </c>
      <c r="Y50" s="1771"/>
      <c r="Z50" s="1771"/>
      <c r="AA50" s="1771"/>
      <c r="AB50" s="1771"/>
      <c r="AC50" s="1771"/>
      <c r="AD50" s="556"/>
      <c r="AE50" s="557"/>
      <c r="AF50" s="1776" t="str">
        <f>DBCS(data4!$AX$2)</f>
        <v/>
      </c>
      <c r="AG50" s="1776"/>
      <c r="AH50" s="1776"/>
      <c r="AI50" s="1776"/>
      <c r="AJ50" s="1776"/>
      <c r="AK50" s="1776"/>
      <c r="AL50" s="1776"/>
      <c r="AM50" s="1776"/>
      <c r="AN50" s="1776"/>
      <c r="AO50" s="1776"/>
      <c r="AP50" s="1776"/>
      <c r="AQ50" s="1776"/>
      <c r="AR50" s="1776"/>
      <c r="AS50" s="1776"/>
      <c r="AT50" s="1776"/>
      <c r="AU50" s="1776"/>
      <c r="AV50" s="1776"/>
      <c r="AW50" s="1776"/>
      <c r="AX50" s="1776"/>
      <c r="AY50" s="1776"/>
      <c r="AZ50" s="1776"/>
      <c r="BA50" s="1776"/>
      <c r="BB50" s="1776"/>
      <c r="BC50" s="1776"/>
      <c r="BD50" s="1776"/>
      <c r="BE50" s="1776"/>
      <c r="BF50" s="1777" t="str">
        <f>DBCS(data4!$BH$2)</f>
        <v/>
      </c>
      <c r="BG50" s="1777"/>
      <c r="BH50" s="1777"/>
      <c r="BI50" s="1777"/>
      <c r="BJ50" s="1777"/>
      <c r="BK50" s="1777"/>
      <c r="BL50" s="1777"/>
      <c r="BM50" s="1777"/>
      <c r="BN50" s="1777"/>
      <c r="BO50" s="1777"/>
      <c r="BP50" s="1777"/>
      <c r="BQ50" s="1777"/>
      <c r="BR50" s="1777"/>
      <c r="BS50" s="1777"/>
      <c r="BT50" s="1777"/>
      <c r="BU50" s="1777"/>
      <c r="BV50" s="1777"/>
      <c r="BW50" s="1777"/>
      <c r="BX50" s="1777"/>
      <c r="BY50" s="1777"/>
      <c r="BZ50" s="1777"/>
      <c r="CA50" s="1777"/>
      <c r="CB50" s="1777"/>
      <c r="CC50" s="1777"/>
      <c r="CD50" s="1777"/>
      <c r="CE50" s="1777"/>
      <c r="CF50" s="1786" t="str">
        <f>DBCS(data4!$BR$2)</f>
        <v/>
      </c>
      <c r="CG50" s="1786"/>
      <c r="CH50" s="1786"/>
      <c r="CI50" s="1786"/>
      <c r="CJ50" s="1786"/>
      <c r="CK50" s="1786"/>
      <c r="CL50" s="1786"/>
      <c r="CM50" s="1786"/>
      <c r="CN50" s="1786"/>
      <c r="CO50" s="1786"/>
      <c r="CP50" s="1786"/>
      <c r="CQ50" s="1786"/>
      <c r="CR50" s="1786"/>
      <c r="CS50" s="1786"/>
      <c r="CT50" s="1786"/>
      <c r="CU50" s="1786"/>
      <c r="CV50" s="1786"/>
      <c r="CW50" s="1786"/>
      <c r="CX50" s="1786"/>
      <c r="CY50" s="1786"/>
      <c r="CZ50" s="1786"/>
      <c r="DA50" s="1786"/>
      <c r="DB50" s="1786"/>
      <c r="DC50" s="1786"/>
      <c r="DD50" s="1786"/>
      <c r="DE50" s="1786"/>
      <c r="DF50" s="557"/>
      <c r="DG50" s="557"/>
      <c r="DH50" s="557"/>
      <c r="DI50" s="557"/>
      <c r="DJ50" s="557"/>
      <c r="DK50" s="557"/>
      <c r="DL50" s="557"/>
      <c r="DM50" s="557"/>
      <c r="DN50" s="557"/>
      <c r="DO50" s="557"/>
      <c r="DP50" s="557"/>
      <c r="DQ50" s="557"/>
      <c r="DR50" s="557"/>
      <c r="DS50" s="557"/>
      <c r="DT50" s="557"/>
      <c r="DU50" s="557"/>
      <c r="DV50" s="557"/>
      <c r="DW50" s="557"/>
      <c r="DX50" s="557"/>
      <c r="DY50" s="557"/>
      <c r="DZ50" s="557"/>
      <c r="EA50" s="559"/>
      <c r="EB50" s="1771"/>
      <c r="EC50" s="1771"/>
      <c r="ED50" s="1771"/>
      <c r="EE50" s="1774"/>
      <c r="EF50" s="1774"/>
      <c r="EG50" s="1774"/>
      <c r="EH50" s="1774"/>
      <c r="EI50" s="1774"/>
      <c r="EJ50" s="1774"/>
      <c r="EK50" s="1774"/>
      <c r="EL50" s="1774"/>
      <c r="EM50" s="1774"/>
      <c r="EN50" s="1774"/>
      <c r="EO50" s="1774"/>
      <c r="EP50" s="1774"/>
      <c r="EQ50" s="1774"/>
      <c r="ER50" s="1774"/>
      <c r="ES50" s="1774"/>
      <c r="ET50" s="1774"/>
      <c r="EU50" s="1774"/>
      <c r="EV50" s="1774"/>
      <c r="EW50" s="1774"/>
      <c r="EX50" s="1774"/>
      <c r="EY50" s="1774"/>
      <c r="EZ50" s="1774"/>
      <c r="FA50" s="1774"/>
      <c r="FB50" s="1774"/>
      <c r="FC50" s="1774"/>
      <c r="FD50" s="1774"/>
      <c r="FE50" s="1774"/>
      <c r="FF50" s="1774"/>
      <c r="FG50" s="1774"/>
      <c r="FH50" s="1774"/>
      <c r="FI50" s="1774"/>
      <c r="FJ50" s="1774"/>
      <c r="FK50" s="1774"/>
      <c r="FL50" s="1774"/>
      <c r="FM50" s="1774"/>
      <c r="FN50" s="1774"/>
      <c r="FO50" s="1774"/>
      <c r="FP50" s="1774"/>
      <c r="FQ50" s="1774"/>
      <c r="FR50" s="1774"/>
      <c r="FS50" s="1774"/>
      <c r="FT50" s="1774"/>
      <c r="FU50" s="1774"/>
      <c r="FV50" s="1774"/>
      <c r="FW50" s="1774"/>
      <c r="FX50" s="1774"/>
      <c r="FY50" s="1774"/>
      <c r="FZ50" s="1774"/>
      <c r="GA50" s="1774"/>
      <c r="GB50" s="1774"/>
      <c r="GC50" s="1774"/>
      <c r="GD50" s="1774"/>
      <c r="GE50" s="1774"/>
      <c r="GF50" s="1774"/>
      <c r="GG50" s="1774"/>
      <c r="GH50" s="1774"/>
      <c r="GI50" s="1774"/>
      <c r="GJ50" s="1774"/>
      <c r="GK50" s="1774"/>
      <c r="GL50" s="1774"/>
      <c r="GM50" s="1774"/>
      <c r="GN50" s="1774"/>
      <c r="GO50" s="1774"/>
      <c r="GP50" s="1774"/>
      <c r="GQ50" s="1774"/>
      <c r="GR50" s="1774"/>
      <c r="GS50" s="1774"/>
      <c r="GT50" s="1774"/>
      <c r="GU50" s="1774"/>
      <c r="GV50" s="1774"/>
      <c r="GW50" s="1774"/>
      <c r="GX50" s="1774"/>
      <c r="GY50" s="1774"/>
      <c r="GZ50" s="1774"/>
      <c r="HA50" s="1774"/>
      <c r="HB50" s="1774"/>
      <c r="HC50" s="1774"/>
      <c r="HD50" s="1774"/>
      <c r="HE50" s="1774"/>
      <c r="HF50" s="1774"/>
      <c r="HG50" s="1774"/>
      <c r="HH50" s="1774"/>
      <c r="HI50" s="1774"/>
      <c r="HJ50" s="1774"/>
      <c r="HK50" s="1774"/>
      <c r="HL50" s="1774"/>
      <c r="HM50" s="1774"/>
      <c r="HN50" s="1774"/>
      <c r="HO50" s="1774"/>
      <c r="HP50" s="1774"/>
      <c r="HQ50" s="1774"/>
      <c r="HR50" s="1774"/>
      <c r="HS50" s="1774"/>
      <c r="HT50" s="1774"/>
      <c r="HU50" s="1774"/>
      <c r="HV50" s="1774"/>
      <c r="HW50" s="1774"/>
      <c r="HX50" s="1774"/>
      <c r="HY50" s="1774"/>
      <c r="HZ50" s="1774"/>
      <c r="IA50" s="1774"/>
      <c r="IB50" s="1774"/>
      <c r="IC50" s="1774"/>
      <c r="ID50" s="1774"/>
      <c r="IE50" s="1774"/>
      <c r="IF50" s="1774"/>
      <c r="IG50" s="1774"/>
      <c r="IH50" s="1774"/>
      <c r="II50" s="1774"/>
      <c r="IJ50" s="1774"/>
      <c r="IK50" s="1774"/>
      <c r="IL50" s="1774"/>
      <c r="IM50" s="1774"/>
      <c r="IN50" s="1774"/>
      <c r="IO50" s="1774"/>
      <c r="IP50" s="1774"/>
      <c r="IQ50" s="1774"/>
      <c r="IR50" s="1774"/>
      <c r="IS50" s="1774"/>
      <c r="IT50" s="1774"/>
      <c r="IU50" s="1774"/>
      <c r="IV50" s="1774"/>
      <c r="IW50" s="1774"/>
      <c r="IX50" s="1774"/>
      <c r="IY50" s="1774"/>
      <c r="IZ50" s="1774"/>
      <c r="JA50" s="1868"/>
      <c r="JB50" s="1869"/>
      <c r="JC50" s="1869"/>
      <c r="JD50" s="1869"/>
      <c r="JE50" s="1869"/>
      <c r="JF50" s="1870"/>
      <c r="JG50" s="561"/>
      <c r="JH50" s="561"/>
      <c r="JI50" s="561"/>
      <c r="JJ50" s="561"/>
      <c r="JK50" s="561"/>
      <c r="JL50" s="561"/>
      <c r="JM50" s="561"/>
      <c r="JN50" s="561"/>
      <c r="JO50" s="561"/>
      <c r="JP50" s="561"/>
      <c r="JQ50" s="561"/>
      <c r="JR50" s="561"/>
      <c r="JS50" s="561"/>
      <c r="JT50" s="561"/>
      <c r="JU50" s="561"/>
      <c r="JV50" s="561"/>
      <c r="JW50" s="561"/>
      <c r="JX50" s="561"/>
      <c r="JY50" s="561"/>
      <c r="JZ50" s="561"/>
      <c r="KA50" s="561"/>
      <c r="KB50" s="561"/>
      <c r="KC50" s="561"/>
      <c r="KD50" s="561"/>
      <c r="KE50" s="561"/>
      <c r="KF50" s="561"/>
      <c r="KG50" s="561"/>
      <c r="KH50" s="561"/>
      <c r="KI50" s="561"/>
      <c r="KJ50" s="561"/>
      <c r="KK50" s="495"/>
    </row>
    <row r="51" spans="2:297" ht="76.5" customHeight="1" thickTop="1" thickBot="1">
      <c r="B51" s="495"/>
      <c r="C51" s="1778">
        <v>3</v>
      </c>
      <c r="D51" s="1771"/>
      <c r="E51" s="1771"/>
      <c r="F51" s="1771" t="s">
        <v>845</v>
      </c>
      <c r="G51" s="1771"/>
      <c r="H51" s="1771"/>
      <c r="I51" s="1771"/>
      <c r="J51" s="1771"/>
      <c r="K51" s="1771"/>
      <c r="L51" s="1771"/>
      <c r="M51" s="1771"/>
      <c r="N51" s="1771"/>
      <c r="O51" s="1771"/>
      <c r="P51" s="1771"/>
      <c r="Q51" s="1771"/>
      <c r="R51" s="1771"/>
      <c r="S51" s="1771"/>
      <c r="T51" s="1771"/>
      <c r="U51" s="1771"/>
      <c r="V51" s="1771"/>
      <c r="W51" s="1771"/>
      <c r="X51" s="1771" t="s">
        <v>855</v>
      </c>
      <c r="Y51" s="1771"/>
      <c r="Z51" s="1771"/>
      <c r="AA51" s="1771"/>
      <c r="AB51" s="1771"/>
      <c r="AC51" s="1771"/>
      <c r="AD51" s="1772">
        <f>data4!$Y$2</f>
        <v>0</v>
      </c>
      <c r="AE51" s="1772"/>
      <c r="AF51" s="1772"/>
      <c r="AG51" s="1772"/>
      <c r="AH51" s="1772"/>
      <c r="AI51" s="1772"/>
      <c r="AJ51" s="1772"/>
      <c r="AK51" s="1772"/>
      <c r="AL51" s="1772"/>
      <c r="AM51" s="1772"/>
      <c r="AN51" s="1772"/>
      <c r="AO51" s="1772"/>
      <c r="AP51" s="1772"/>
      <c r="AQ51" s="1772"/>
      <c r="AR51" s="1772"/>
      <c r="AS51" s="1772"/>
      <c r="AT51" s="1772"/>
      <c r="AU51" s="1772"/>
      <c r="AV51" s="1772"/>
      <c r="AW51" s="1772"/>
      <c r="AX51" s="1772"/>
      <c r="AY51" s="1772"/>
      <c r="AZ51" s="1772"/>
      <c r="BA51" s="1772"/>
      <c r="BB51" s="1772"/>
      <c r="BC51" s="1772"/>
      <c r="BD51" s="1772"/>
      <c r="BE51" s="1772"/>
      <c r="BF51" s="1772"/>
      <c r="BG51" s="1772"/>
      <c r="BH51" s="1772"/>
      <c r="BI51" s="1772"/>
      <c r="BJ51" s="1772"/>
      <c r="BK51" s="1772"/>
      <c r="BL51" s="1772"/>
      <c r="BM51" s="1772"/>
      <c r="BN51" s="1772"/>
      <c r="BO51" s="1772"/>
      <c r="BP51" s="1772"/>
      <c r="BQ51" s="1772"/>
      <c r="BR51" s="1772"/>
      <c r="BS51" s="1772"/>
      <c r="BT51" s="1772"/>
      <c r="BU51" s="1772"/>
      <c r="BV51" s="1772"/>
      <c r="BW51" s="1772"/>
      <c r="BX51" s="1772"/>
      <c r="BY51" s="1772"/>
      <c r="BZ51" s="1772"/>
      <c r="CA51" s="1772"/>
      <c r="CB51" s="1772"/>
      <c r="CC51" s="1772"/>
      <c r="CD51" s="1772"/>
      <c r="CE51" s="1772"/>
      <c r="CF51" s="1772"/>
      <c r="CG51" s="1772"/>
      <c r="CH51" s="1772"/>
      <c r="CI51" s="1772"/>
      <c r="CJ51" s="1772"/>
      <c r="CK51" s="1772"/>
      <c r="CL51" s="1772"/>
      <c r="CM51" s="1772"/>
      <c r="CN51" s="1772"/>
      <c r="CO51" s="1772"/>
      <c r="CP51" s="1772"/>
      <c r="CQ51" s="1772"/>
      <c r="CR51" s="1772"/>
      <c r="CS51" s="1772"/>
      <c r="CT51" s="1772"/>
      <c r="CU51" s="1772"/>
      <c r="CV51" s="1772"/>
      <c r="CW51" s="1772"/>
      <c r="CX51" s="1772"/>
      <c r="CY51" s="1772"/>
      <c r="CZ51" s="1772"/>
      <c r="DA51" s="1772"/>
      <c r="DB51" s="1772"/>
      <c r="DC51" s="1772"/>
      <c r="DD51" s="1771" t="s">
        <v>835</v>
      </c>
      <c r="DE51" s="1771"/>
      <c r="DF51" s="1771"/>
      <c r="DG51" s="1771"/>
      <c r="DH51" s="1771"/>
      <c r="DI51" s="1771"/>
      <c r="DJ51" s="1771"/>
      <c r="DK51" s="1771"/>
      <c r="DL51" s="1771"/>
      <c r="DM51" s="1771" t="s">
        <v>861</v>
      </c>
      <c r="DN51" s="1771"/>
      <c r="DO51" s="1771"/>
      <c r="DP51" s="1771"/>
      <c r="DQ51" s="1771"/>
      <c r="DR51" s="1771"/>
      <c r="DS51" s="1706">
        <f>data4!$CM$2</f>
        <v>0</v>
      </c>
      <c r="DT51" s="1706"/>
      <c r="DU51" s="1706"/>
      <c r="DV51" s="1706"/>
      <c r="DW51" s="1706"/>
      <c r="DX51" s="1706"/>
      <c r="DY51" s="1706"/>
      <c r="DZ51" s="1706"/>
      <c r="EA51" s="1706"/>
      <c r="EB51" s="1771">
        <v>3</v>
      </c>
      <c r="EC51" s="1771"/>
      <c r="ED51" s="1771"/>
      <c r="EE51" s="1771" t="s">
        <v>722</v>
      </c>
      <c r="EF51" s="1771"/>
      <c r="EG51" s="1771"/>
      <c r="EH51" s="1771"/>
      <c r="EI51" s="1771"/>
      <c r="EJ51" s="1771"/>
      <c r="EK51" s="1771"/>
      <c r="EL51" s="1771"/>
      <c r="EM51" s="1771"/>
      <c r="EN51" s="1771"/>
      <c r="EO51" s="1771"/>
      <c r="EP51" s="1771"/>
      <c r="EQ51" s="1771"/>
      <c r="ER51" s="1771"/>
      <c r="ES51" s="1771"/>
      <c r="ET51" s="1771"/>
      <c r="EU51" s="1771"/>
      <c r="EV51" s="1771"/>
      <c r="EW51" s="1771" t="s">
        <v>916</v>
      </c>
      <c r="EX51" s="1771"/>
      <c r="EY51" s="1771"/>
      <c r="EZ51" s="1771"/>
      <c r="FA51" s="1771"/>
      <c r="FB51" s="1771"/>
      <c r="FC51" s="1772">
        <f>data4!$AE$2</f>
        <v>0</v>
      </c>
      <c r="FD51" s="1772"/>
      <c r="FE51" s="1772"/>
      <c r="FF51" s="1772"/>
      <c r="FG51" s="1772"/>
      <c r="FH51" s="1772"/>
      <c r="FI51" s="1772"/>
      <c r="FJ51" s="1772"/>
      <c r="FK51" s="1772"/>
      <c r="FL51" s="1772"/>
      <c r="FM51" s="1772"/>
      <c r="FN51" s="1772"/>
      <c r="FO51" s="1772"/>
      <c r="FP51" s="1772"/>
      <c r="FQ51" s="1772"/>
      <c r="FR51" s="1772"/>
      <c r="FS51" s="1772"/>
      <c r="FT51" s="1772"/>
      <c r="FU51" s="1772"/>
      <c r="FV51" s="1772"/>
      <c r="FW51" s="1772"/>
      <c r="FX51" s="1772"/>
      <c r="FY51" s="1772"/>
      <c r="FZ51" s="1772"/>
      <c r="GA51" s="1772"/>
      <c r="GB51" s="1772"/>
      <c r="GC51" s="1772"/>
      <c r="GD51" s="1772"/>
      <c r="GE51" s="1772"/>
      <c r="GF51" s="1772"/>
      <c r="GG51" s="1772"/>
      <c r="GH51" s="1772"/>
      <c r="GI51" s="1772"/>
      <c r="GJ51" s="1772"/>
      <c r="GK51" s="1772"/>
      <c r="GL51" s="1772"/>
      <c r="GM51" s="1772"/>
      <c r="GN51" s="1772"/>
      <c r="GO51" s="1772"/>
      <c r="GP51" s="1772"/>
      <c r="GQ51" s="1772"/>
      <c r="GR51" s="1772"/>
      <c r="GS51" s="1772"/>
      <c r="GT51" s="1772"/>
      <c r="GU51" s="1772"/>
      <c r="GV51" s="1772"/>
      <c r="GW51" s="1772"/>
      <c r="GX51" s="1772"/>
      <c r="GY51" s="1772"/>
      <c r="GZ51" s="1772"/>
      <c r="HA51" s="1772"/>
      <c r="HB51" s="1772"/>
      <c r="HC51" s="1772"/>
      <c r="HD51" s="1772"/>
      <c r="HE51" s="1772"/>
      <c r="HF51" s="1772"/>
      <c r="HG51" s="1772"/>
      <c r="HH51" s="1772"/>
      <c r="HI51" s="1772"/>
      <c r="HJ51" s="1772"/>
      <c r="HK51" s="1772"/>
      <c r="HL51" s="1772"/>
      <c r="HM51" s="1772"/>
      <c r="HN51" s="1772"/>
      <c r="HO51" s="1772"/>
      <c r="HP51" s="1772"/>
      <c r="HQ51" s="1772"/>
      <c r="HR51" s="1772"/>
      <c r="HS51" s="1772"/>
      <c r="HT51" s="1772"/>
      <c r="HU51" s="1772"/>
      <c r="HV51" s="1772"/>
      <c r="HW51" s="1772"/>
      <c r="HX51" s="1772"/>
      <c r="HY51" s="1772"/>
      <c r="HZ51" s="1772"/>
      <c r="IA51" s="1772"/>
      <c r="IB51" s="1772"/>
      <c r="IC51" s="1771" t="s">
        <v>137</v>
      </c>
      <c r="ID51" s="1771"/>
      <c r="IE51" s="1771"/>
      <c r="IF51" s="1771"/>
      <c r="IG51" s="1771"/>
      <c r="IH51" s="1771"/>
      <c r="II51" s="1771"/>
      <c r="IJ51" s="1771"/>
      <c r="IK51" s="1771"/>
      <c r="IL51" s="1771" t="s">
        <v>912</v>
      </c>
      <c r="IM51" s="1771"/>
      <c r="IN51" s="1771"/>
      <c r="IO51" s="1771"/>
      <c r="IP51" s="1771"/>
      <c r="IQ51" s="1771"/>
      <c r="IR51" s="1706">
        <f>data4!$CS$2</f>
        <v>0</v>
      </c>
      <c r="IS51" s="1706"/>
      <c r="IT51" s="1706"/>
      <c r="IU51" s="1706"/>
      <c r="IV51" s="1706"/>
      <c r="IW51" s="1706"/>
      <c r="IX51" s="1706"/>
      <c r="IY51" s="1706"/>
      <c r="IZ51" s="1706"/>
      <c r="JA51" s="1868"/>
      <c r="JB51" s="1869"/>
      <c r="JC51" s="1869"/>
      <c r="JD51" s="1869"/>
      <c r="JE51" s="1869"/>
      <c r="JF51" s="1870"/>
      <c r="JG51" s="561"/>
      <c r="JH51" s="561"/>
      <c r="JI51" s="561"/>
      <c r="JJ51" s="561"/>
      <c r="JK51" s="561"/>
      <c r="JL51" s="561"/>
      <c r="JM51" s="561"/>
      <c r="JN51" s="561"/>
      <c r="JO51" s="561"/>
      <c r="JP51" s="561"/>
      <c r="JQ51" s="561"/>
      <c r="JR51" s="561"/>
      <c r="JS51" s="561"/>
      <c r="JT51" s="561"/>
      <c r="JU51" s="561"/>
      <c r="JV51" s="561"/>
      <c r="JW51" s="561"/>
      <c r="JX51" s="561"/>
      <c r="JY51" s="561"/>
      <c r="JZ51" s="561"/>
      <c r="KA51" s="561"/>
      <c r="KB51" s="561"/>
      <c r="KC51" s="561"/>
      <c r="KD51" s="561"/>
      <c r="KE51" s="561"/>
      <c r="KF51" s="561"/>
      <c r="KG51" s="561"/>
      <c r="KH51" s="561"/>
      <c r="KI51" s="561"/>
      <c r="KJ51" s="561"/>
      <c r="KK51" s="495"/>
    </row>
    <row r="52" spans="2:297" ht="79.5" customHeight="1" thickTop="1" thickBot="1">
      <c r="B52" s="495"/>
      <c r="C52" s="1778"/>
      <c r="D52" s="1771"/>
      <c r="E52" s="1771"/>
      <c r="F52" s="1771" t="s">
        <v>828</v>
      </c>
      <c r="G52" s="1771"/>
      <c r="H52" s="1771"/>
      <c r="I52" s="1771"/>
      <c r="J52" s="1771"/>
      <c r="K52" s="1771"/>
      <c r="L52" s="1771"/>
      <c r="M52" s="1771"/>
      <c r="N52" s="1771"/>
      <c r="O52" s="1771"/>
      <c r="P52" s="1771"/>
      <c r="Q52" s="1771"/>
      <c r="R52" s="1771"/>
      <c r="S52" s="1771"/>
      <c r="T52" s="1771"/>
      <c r="U52" s="1771"/>
      <c r="V52" s="1771"/>
      <c r="W52" s="1771"/>
      <c r="X52" s="1771" t="s">
        <v>856</v>
      </c>
      <c r="Y52" s="1771"/>
      <c r="Z52" s="1771"/>
      <c r="AA52" s="1771"/>
      <c r="AB52" s="1771"/>
      <c r="AC52" s="1771"/>
      <c r="AD52" s="1772">
        <f>data4!$AI$2</f>
        <v>0</v>
      </c>
      <c r="AE52" s="1772"/>
      <c r="AF52" s="1772"/>
      <c r="AG52" s="1772"/>
      <c r="AH52" s="1772"/>
      <c r="AI52" s="1772"/>
      <c r="AJ52" s="1772"/>
      <c r="AK52" s="1772"/>
      <c r="AL52" s="1772"/>
      <c r="AM52" s="1772"/>
      <c r="AN52" s="1772"/>
      <c r="AO52" s="1772"/>
      <c r="AP52" s="1772"/>
      <c r="AQ52" s="1772"/>
      <c r="AR52" s="1772"/>
      <c r="AS52" s="1772"/>
      <c r="AT52" s="1772"/>
      <c r="AU52" s="1772"/>
      <c r="AV52" s="1772"/>
      <c r="AW52" s="1772"/>
      <c r="AX52" s="1772"/>
      <c r="AY52" s="1772"/>
      <c r="AZ52" s="1772"/>
      <c r="BA52" s="1772"/>
      <c r="BB52" s="1772"/>
      <c r="BC52" s="1772"/>
      <c r="BD52" s="1772"/>
      <c r="BE52" s="1772"/>
      <c r="BF52" s="1772"/>
      <c r="BG52" s="1772"/>
      <c r="BH52" s="1772"/>
      <c r="BI52" s="1772"/>
      <c r="BJ52" s="1772"/>
      <c r="BK52" s="1772"/>
      <c r="BL52" s="1772"/>
      <c r="BM52" s="1772"/>
      <c r="BN52" s="1772"/>
      <c r="BO52" s="1772"/>
      <c r="BP52" s="1772"/>
      <c r="BQ52" s="1772"/>
      <c r="BR52" s="1772"/>
      <c r="BS52" s="1772"/>
      <c r="BT52" s="1772"/>
      <c r="BU52" s="1772"/>
      <c r="BV52" s="1772"/>
      <c r="BW52" s="1772"/>
      <c r="BX52" s="1772"/>
      <c r="BY52" s="1772"/>
      <c r="BZ52" s="1772"/>
      <c r="CA52" s="1772"/>
      <c r="CB52" s="1772"/>
      <c r="CC52" s="1772"/>
      <c r="CD52" s="1772"/>
      <c r="CE52" s="1772"/>
      <c r="CF52" s="1772"/>
      <c r="CG52" s="1772"/>
      <c r="CH52" s="1772"/>
      <c r="CI52" s="1772"/>
      <c r="CJ52" s="1772"/>
      <c r="CK52" s="1772"/>
      <c r="CL52" s="1772"/>
      <c r="CM52" s="1772"/>
      <c r="CN52" s="1772"/>
      <c r="CO52" s="1772"/>
      <c r="CP52" s="1772"/>
      <c r="CQ52" s="1772"/>
      <c r="CR52" s="1772"/>
      <c r="CS52" s="1772"/>
      <c r="CT52" s="1772"/>
      <c r="CU52" s="1772"/>
      <c r="CV52" s="1772"/>
      <c r="CW52" s="1772"/>
      <c r="CX52" s="1772"/>
      <c r="CY52" s="1772"/>
      <c r="CZ52" s="1772"/>
      <c r="DA52" s="1772"/>
      <c r="DB52" s="1772"/>
      <c r="DC52" s="1772"/>
      <c r="DD52" s="1772"/>
      <c r="DE52" s="1772"/>
      <c r="DF52" s="1772"/>
      <c r="DG52" s="1772"/>
      <c r="DH52" s="1772"/>
      <c r="DI52" s="1772"/>
      <c r="DJ52" s="1772"/>
      <c r="DK52" s="1772"/>
      <c r="DL52" s="1772"/>
      <c r="DM52" s="1772"/>
      <c r="DN52" s="1772"/>
      <c r="DO52" s="1772"/>
      <c r="DP52" s="1772"/>
      <c r="DQ52" s="1772"/>
      <c r="DR52" s="1772"/>
      <c r="DS52" s="1772"/>
      <c r="DT52" s="1772"/>
      <c r="DU52" s="1772"/>
      <c r="DV52" s="1772"/>
      <c r="DW52" s="1772"/>
      <c r="DX52" s="1772"/>
      <c r="DY52" s="1772"/>
      <c r="DZ52" s="1772"/>
      <c r="EA52" s="1772"/>
      <c r="EB52" s="1771"/>
      <c r="EC52" s="1771"/>
      <c r="ED52" s="1771"/>
      <c r="EE52" s="1771" t="s">
        <v>135</v>
      </c>
      <c r="EF52" s="1771"/>
      <c r="EG52" s="1771"/>
      <c r="EH52" s="1771"/>
      <c r="EI52" s="1771"/>
      <c r="EJ52" s="1771"/>
      <c r="EK52" s="1771"/>
      <c r="EL52" s="1771"/>
      <c r="EM52" s="1771"/>
      <c r="EN52" s="1771"/>
      <c r="EO52" s="1771"/>
      <c r="EP52" s="1771"/>
      <c r="EQ52" s="1771"/>
      <c r="ER52" s="1771"/>
      <c r="ES52" s="1771"/>
      <c r="ET52" s="1771"/>
      <c r="EU52" s="1771"/>
      <c r="EV52" s="1771"/>
      <c r="EW52" s="1771" t="s">
        <v>917</v>
      </c>
      <c r="EX52" s="1771"/>
      <c r="EY52" s="1771"/>
      <c r="EZ52" s="1771"/>
      <c r="FA52" s="1771"/>
      <c r="FB52" s="1771"/>
      <c r="FC52" s="1772">
        <f>data4!$AO$2</f>
        <v>0</v>
      </c>
      <c r="FD52" s="1772"/>
      <c r="FE52" s="1772"/>
      <c r="FF52" s="1772"/>
      <c r="FG52" s="1772"/>
      <c r="FH52" s="1772"/>
      <c r="FI52" s="1772"/>
      <c r="FJ52" s="1772"/>
      <c r="FK52" s="1772"/>
      <c r="FL52" s="1772"/>
      <c r="FM52" s="1772"/>
      <c r="FN52" s="1772"/>
      <c r="FO52" s="1772"/>
      <c r="FP52" s="1772"/>
      <c r="FQ52" s="1772"/>
      <c r="FR52" s="1772"/>
      <c r="FS52" s="1772"/>
      <c r="FT52" s="1772"/>
      <c r="FU52" s="1772"/>
      <c r="FV52" s="1772"/>
      <c r="FW52" s="1772"/>
      <c r="FX52" s="1772"/>
      <c r="FY52" s="1772"/>
      <c r="FZ52" s="1772"/>
      <c r="GA52" s="1772"/>
      <c r="GB52" s="1772"/>
      <c r="GC52" s="1772"/>
      <c r="GD52" s="1772"/>
      <c r="GE52" s="1772"/>
      <c r="GF52" s="1772"/>
      <c r="GG52" s="1772"/>
      <c r="GH52" s="1772"/>
      <c r="GI52" s="1772"/>
      <c r="GJ52" s="1772"/>
      <c r="GK52" s="1772"/>
      <c r="GL52" s="1772"/>
      <c r="GM52" s="1772"/>
      <c r="GN52" s="1772"/>
      <c r="GO52" s="1772"/>
      <c r="GP52" s="1772"/>
      <c r="GQ52" s="1772"/>
      <c r="GR52" s="1772"/>
      <c r="GS52" s="1772"/>
      <c r="GT52" s="1772"/>
      <c r="GU52" s="1772"/>
      <c r="GV52" s="1772"/>
      <c r="GW52" s="1772"/>
      <c r="GX52" s="1772"/>
      <c r="GY52" s="1772"/>
      <c r="GZ52" s="1772"/>
      <c r="HA52" s="1772"/>
      <c r="HB52" s="1772"/>
      <c r="HC52" s="1772"/>
      <c r="HD52" s="1772"/>
      <c r="HE52" s="1772"/>
      <c r="HF52" s="1772"/>
      <c r="HG52" s="1772"/>
      <c r="HH52" s="1772"/>
      <c r="HI52" s="1772"/>
      <c r="HJ52" s="1772"/>
      <c r="HK52" s="1772"/>
      <c r="HL52" s="1772"/>
      <c r="HM52" s="1772"/>
      <c r="HN52" s="1772"/>
      <c r="HO52" s="1772"/>
      <c r="HP52" s="1772"/>
      <c r="HQ52" s="1772"/>
      <c r="HR52" s="1772"/>
      <c r="HS52" s="1772"/>
      <c r="HT52" s="1772"/>
      <c r="HU52" s="1772"/>
      <c r="HV52" s="1772"/>
      <c r="HW52" s="1772"/>
      <c r="HX52" s="1772"/>
      <c r="HY52" s="1772"/>
      <c r="HZ52" s="1772"/>
      <c r="IA52" s="1772"/>
      <c r="IB52" s="1772"/>
      <c r="IC52" s="1772"/>
      <c r="ID52" s="1772"/>
      <c r="IE52" s="1772"/>
      <c r="IF52" s="1772"/>
      <c r="IG52" s="1772"/>
      <c r="IH52" s="1772"/>
      <c r="II52" s="1772"/>
      <c r="IJ52" s="1772"/>
      <c r="IK52" s="1772"/>
      <c r="IL52" s="1772"/>
      <c r="IM52" s="1772"/>
      <c r="IN52" s="1772"/>
      <c r="IO52" s="1772"/>
      <c r="IP52" s="1772"/>
      <c r="IQ52" s="1772"/>
      <c r="IR52" s="1772"/>
      <c r="IS52" s="1772"/>
      <c r="IT52" s="1772"/>
      <c r="IU52" s="1772"/>
      <c r="IV52" s="1772"/>
      <c r="IW52" s="1772"/>
      <c r="IX52" s="1772"/>
      <c r="IY52" s="1772"/>
      <c r="IZ52" s="1772"/>
      <c r="JA52" s="1868"/>
      <c r="JB52" s="1869"/>
      <c r="JC52" s="1869"/>
      <c r="JD52" s="1869"/>
      <c r="JE52" s="1869"/>
      <c r="JF52" s="1870"/>
      <c r="JG52" s="561"/>
      <c r="JH52" s="561"/>
      <c r="JI52" s="561"/>
      <c r="JJ52" s="561"/>
      <c r="JK52" s="561"/>
      <c r="JL52" s="561"/>
      <c r="JM52" s="561"/>
      <c r="JN52" s="561"/>
      <c r="JO52" s="561"/>
      <c r="JP52" s="561"/>
      <c r="JQ52" s="561"/>
      <c r="JR52" s="561"/>
      <c r="JS52" s="561"/>
      <c r="JT52" s="561"/>
      <c r="JU52" s="561"/>
      <c r="JV52" s="561"/>
      <c r="JW52" s="561"/>
      <c r="JX52" s="561"/>
      <c r="JY52" s="561"/>
      <c r="JZ52" s="561"/>
      <c r="KA52" s="561"/>
      <c r="KB52" s="561"/>
      <c r="KC52" s="561"/>
      <c r="KD52" s="561"/>
      <c r="KE52" s="561"/>
      <c r="KF52" s="561"/>
      <c r="KG52" s="561"/>
      <c r="KH52" s="561"/>
      <c r="KI52" s="561"/>
      <c r="KJ52" s="561"/>
      <c r="KK52" s="495"/>
    </row>
    <row r="53" spans="2:297" ht="88.5" customHeight="1" thickTop="1" thickBot="1">
      <c r="B53" s="495"/>
      <c r="C53" s="1778"/>
      <c r="D53" s="1771"/>
      <c r="E53" s="1771"/>
      <c r="F53" s="1771" t="s">
        <v>829</v>
      </c>
      <c r="G53" s="1771"/>
      <c r="H53" s="1771"/>
      <c r="I53" s="1771"/>
      <c r="J53" s="1771"/>
      <c r="K53" s="1771"/>
      <c r="L53" s="1771"/>
      <c r="M53" s="1771"/>
      <c r="N53" s="1771"/>
      <c r="O53" s="1771"/>
      <c r="P53" s="1771"/>
      <c r="Q53" s="1771"/>
      <c r="R53" s="1771"/>
      <c r="S53" s="1771"/>
      <c r="T53" s="1771"/>
      <c r="U53" s="1771"/>
      <c r="V53" s="1771"/>
      <c r="W53" s="1771"/>
      <c r="X53" s="1771" t="s">
        <v>862</v>
      </c>
      <c r="Y53" s="1771"/>
      <c r="Z53" s="1771"/>
      <c r="AA53" s="1771"/>
      <c r="AB53" s="1771"/>
      <c r="AC53" s="1771"/>
      <c r="AD53" s="556"/>
      <c r="AE53" s="557"/>
      <c r="AF53" s="1776" t="str">
        <f>DBCS(data4!$AY$2)</f>
        <v/>
      </c>
      <c r="AG53" s="1776"/>
      <c r="AH53" s="1776"/>
      <c r="AI53" s="1776"/>
      <c r="AJ53" s="1776"/>
      <c r="AK53" s="1776"/>
      <c r="AL53" s="1776"/>
      <c r="AM53" s="1776"/>
      <c r="AN53" s="1776"/>
      <c r="AO53" s="1776"/>
      <c r="AP53" s="1776"/>
      <c r="AQ53" s="1776"/>
      <c r="AR53" s="1776"/>
      <c r="AS53" s="1776"/>
      <c r="AT53" s="1776"/>
      <c r="AU53" s="1776"/>
      <c r="AV53" s="1776"/>
      <c r="AW53" s="1776"/>
      <c r="AX53" s="1776"/>
      <c r="AY53" s="1776"/>
      <c r="AZ53" s="1776"/>
      <c r="BA53" s="1776"/>
      <c r="BB53" s="1776"/>
      <c r="BC53" s="1776"/>
      <c r="BD53" s="1776"/>
      <c r="BE53" s="1776"/>
      <c r="BF53" s="1777" t="str">
        <f>DBCS(data4!$BI$2)</f>
        <v/>
      </c>
      <c r="BG53" s="1777"/>
      <c r="BH53" s="1777"/>
      <c r="BI53" s="1777"/>
      <c r="BJ53" s="1777"/>
      <c r="BK53" s="1777"/>
      <c r="BL53" s="1777"/>
      <c r="BM53" s="1777"/>
      <c r="BN53" s="1777"/>
      <c r="BO53" s="1777"/>
      <c r="BP53" s="1777"/>
      <c r="BQ53" s="1777"/>
      <c r="BR53" s="1777"/>
      <c r="BS53" s="1777"/>
      <c r="BT53" s="1777"/>
      <c r="BU53" s="1777"/>
      <c r="BV53" s="1777"/>
      <c r="BW53" s="1777"/>
      <c r="BX53" s="1777"/>
      <c r="BY53" s="1777"/>
      <c r="BZ53" s="1777"/>
      <c r="CA53" s="1777"/>
      <c r="CB53" s="1777"/>
      <c r="CC53" s="1777"/>
      <c r="CD53" s="1777"/>
      <c r="CE53" s="1777"/>
      <c r="CF53" s="1786" t="str">
        <f>DBCS(data4!$BS$2)</f>
        <v/>
      </c>
      <c r="CG53" s="1786"/>
      <c r="CH53" s="1786"/>
      <c r="CI53" s="1786"/>
      <c r="CJ53" s="1786"/>
      <c r="CK53" s="1786"/>
      <c r="CL53" s="1786"/>
      <c r="CM53" s="1786"/>
      <c r="CN53" s="1786"/>
      <c r="CO53" s="1786"/>
      <c r="CP53" s="1786"/>
      <c r="CQ53" s="1786"/>
      <c r="CR53" s="1786"/>
      <c r="CS53" s="1786"/>
      <c r="CT53" s="1786"/>
      <c r="CU53" s="1786"/>
      <c r="CV53" s="1786"/>
      <c r="CW53" s="1786"/>
      <c r="CX53" s="1786"/>
      <c r="CY53" s="1786"/>
      <c r="CZ53" s="1786"/>
      <c r="DA53" s="1786"/>
      <c r="DB53" s="1786"/>
      <c r="DC53" s="1786"/>
      <c r="DD53" s="1786"/>
      <c r="DE53" s="1786"/>
      <c r="DF53" s="557"/>
      <c r="DG53" s="557"/>
      <c r="DH53" s="557"/>
      <c r="DI53" s="557"/>
      <c r="DJ53" s="557"/>
      <c r="DK53" s="557"/>
      <c r="DL53" s="557"/>
      <c r="DM53" s="557"/>
      <c r="DN53" s="557"/>
      <c r="DO53" s="557"/>
      <c r="DP53" s="557"/>
      <c r="DQ53" s="557"/>
      <c r="DR53" s="557"/>
      <c r="DS53" s="557"/>
      <c r="DT53" s="557"/>
      <c r="DU53" s="557"/>
      <c r="DV53" s="557"/>
      <c r="DW53" s="557"/>
      <c r="DX53" s="557"/>
      <c r="DY53" s="557"/>
      <c r="DZ53" s="557"/>
      <c r="EA53" s="559"/>
      <c r="EB53" s="1771"/>
      <c r="EC53" s="1771"/>
      <c r="ED53" s="1771"/>
      <c r="EE53" s="1774"/>
      <c r="EF53" s="1774"/>
      <c r="EG53" s="1774"/>
      <c r="EH53" s="1774"/>
      <c r="EI53" s="1774"/>
      <c r="EJ53" s="1774"/>
      <c r="EK53" s="1774"/>
      <c r="EL53" s="1774"/>
      <c r="EM53" s="1774"/>
      <c r="EN53" s="1774"/>
      <c r="EO53" s="1774"/>
      <c r="EP53" s="1774"/>
      <c r="EQ53" s="1774"/>
      <c r="ER53" s="1774"/>
      <c r="ES53" s="1774"/>
      <c r="ET53" s="1774"/>
      <c r="EU53" s="1774"/>
      <c r="EV53" s="1774"/>
      <c r="EW53" s="1774"/>
      <c r="EX53" s="1774"/>
      <c r="EY53" s="1774"/>
      <c r="EZ53" s="1774"/>
      <c r="FA53" s="1774"/>
      <c r="FB53" s="1774"/>
      <c r="FC53" s="1774"/>
      <c r="FD53" s="1774"/>
      <c r="FE53" s="1774"/>
      <c r="FF53" s="1774"/>
      <c r="FG53" s="1774"/>
      <c r="FH53" s="1774"/>
      <c r="FI53" s="1774"/>
      <c r="FJ53" s="1774"/>
      <c r="FK53" s="1774"/>
      <c r="FL53" s="1774"/>
      <c r="FM53" s="1774"/>
      <c r="FN53" s="1774"/>
      <c r="FO53" s="1774"/>
      <c r="FP53" s="1774"/>
      <c r="FQ53" s="1774"/>
      <c r="FR53" s="1774"/>
      <c r="FS53" s="1774"/>
      <c r="FT53" s="1774"/>
      <c r="FU53" s="1774"/>
      <c r="FV53" s="1774"/>
      <c r="FW53" s="1774"/>
      <c r="FX53" s="1774"/>
      <c r="FY53" s="1774"/>
      <c r="FZ53" s="1774"/>
      <c r="GA53" s="1774"/>
      <c r="GB53" s="1774"/>
      <c r="GC53" s="1774"/>
      <c r="GD53" s="1774"/>
      <c r="GE53" s="1774"/>
      <c r="GF53" s="1774"/>
      <c r="GG53" s="1774"/>
      <c r="GH53" s="1774"/>
      <c r="GI53" s="1774"/>
      <c r="GJ53" s="1774"/>
      <c r="GK53" s="1774"/>
      <c r="GL53" s="1774"/>
      <c r="GM53" s="1774"/>
      <c r="GN53" s="1774"/>
      <c r="GO53" s="1774"/>
      <c r="GP53" s="1774"/>
      <c r="GQ53" s="1774"/>
      <c r="GR53" s="1774"/>
      <c r="GS53" s="1774"/>
      <c r="GT53" s="1774"/>
      <c r="GU53" s="1774"/>
      <c r="GV53" s="1774"/>
      <c r="GW53" s="1774"/>
      <c r="GX53" s="1774"/>
      <c r="GY53" s="1774"/>
      <c r="GZ53" s="1774"/>
      <c r="HA53" s="1774"/>
      <c r="HB53" s="1774"/>
      <c r="HC53" s="1774"/>
      <c r="HD53" s="1774"/>
      <c r="HE53" s="1774"/>
      <c r="HF53" s="1774"/>
      <c r="HG53" s="1774"/>
      <c r="HH53" s="1774"/>
      <c r="HI53" s="1774"/>
      <c r="HJ53" s="1774"/>
      <c r="HK53" s="1774"/>
      <c r="HL53" s="1774"/>
      <c r="HM53" s="1774"/>
      <c r="HN53" s="1774"/>
      <c r="HO53" s="1774"/>
      <c r="HP53" s="1774"/>
      <c r="HQ53" s="1774"/>
      <c r="HR53" s="1774"/>
      <c r="HS53" s="1774"/>
      <c r="HT53" s="1774"/>
      <c r="HU53" s="1774"/>
      <c r="HV53" s="1774"/>
      <c r="HW53" s="1774"/>
      <c r="HX53" s="1774"/>
      <c r="HY53" s="1774"/>
      <c r="HZ53" s="1774"/>
      <c r="IA53" s="1774"/>
      <c r="IB53" s="1774"/>
      <c r="IC53" s="1774"/>
      <c r="ID53" s="1774"/>
      <c r="IE53" s="1774"/>
      <c r="IF53" s="1774"/>
      <c r="IG53" s="1774"/>
      <c r="IH53" s="1774"/>
      <c r="II53" s="1774"/>
      <c r="IJ53" s="1774"/>
      <c r="IK53" s="1774"/>
      <c r="IL53" s="1774"/>
      <c r="IM53" s="1774"/>
      <c r="IN53" s="1774"/>
      <c r="IO53" s="1774"/>
      <c r="IP53" s="1774"/>
      <c r="IQ53" s="1774"/>
      <c r="IR53" s="1774"/>
      <c r="IS53" s="1774"/>
      <c r="IT53" s="1774"/>
      <c r="IU53" s="1774"/>
      <c r="IV53" s="1774"/>
      <c r="IW53" s="1774"/>
      <c r="IX53" s="1774"/>
      <c r="IY53" s="1774"/>
      <c r="IZ53" s="1774"/>
      <c r="JA53" s="1868"/>
      <c r="JB53" s="1869"/>
      <c r="JC53" s="1869"/>
      <c r="JD53" s="1869"/>
      <c r="JE53" s="1869"/>
      <c r="JF53" s="1870"/>
      <c r="JG53" s="561"/>
      <c r="JH53" s="561"/>
      <c r="JI53" s="561"/>
      <c r="JJ53" s="561"/>
      <c r="JK53" s="561"/>
      <c r="JL53" s="561"/>
      <c r="JM53" s="561"/>
      <c r="JN53" s="561"/>
      <c r="JO53" s="561"/>
      <c r="JP53" s="561"/>
      <c r="JQ53" s="561"/>
      <c r="JR53" s="561"/>
      <c r="JS53" s="561"/>
      <c r="JT53" s="561"/>
      <c r="JU53" s="561"/>
      <c r="JV53" s="561"/>
      <c r="JW53" s="561"/>
      <c r="JX53" s="561"/>
      <c r="JY53" s="561"/>
      <c r="JZ53" s="561"/>
      <c r="KA53" s="561"/>
      <c r="KB53" s="561"/>
      <c r="KC53" s="561"/>
      <c r="KD53" s="561"/>
      <c r="KE53" s="561"/>
      <c r="KF53" s="561"/>
      <c r="KG53" s="561"/>
      <c r="KH53" s="561"/>
      <c r="KI53" s="561"/>
      <c r="KJ53" s="561"/>
      <c r="KK53" s="495"/>
    </row>
    <row r="54" spans="2:297" ht="80.099999999999994" customHeight="1" thickTop="1" thickBot="1">
      <c r="B54" s="495"/>
      <c r="C54" s="1778">
        <v>4</v>
      </c>
      <c r="D54" s="1771"/>
      <c r="E54" s="1771"/>
      <c r="F54" s="1771" t="s">
        <v>845</v>
      </c>
      <c r="G54" s="1771"/>
      <c r="H54" s="1771"/>
      <c r="I54" s="1771"/>
      <c r="J54" s="1771"/>
      <c r="K54" s="1771"/>
      <c r="L54" s="1771"/>
      <c r="M54" s="1771"/>
      <c r="N54" s="1771"/>
      <c r="O54" s="1771"/>
      <c r="P54" s="1771"/>
      <c r="Q54" s="1771"/>
      <c r="R54" s="1771"/>
      <c r="S54" s="1771"/>
      <c r="T54" s="1771"/>
      <c r="U54" s="1771"/>
      <c r="V54" s="1771"/>
      <c r="W54" s="1771"/>
      <c r="X54" s="1771" t="s">
        <v>857</v>
      </c>
      <c r="Y54" s="1771"/>
      <c r="Z54" s="1771"/>
      <c r="AA54" s="1771"/>
      <c r="AB54" s="1771"/>
      <c r="AC54" s="1771"/>
      <c r="AD54" s="1772">
        <f>data4!$Z$2</f>
        <v>0</v>
      </c>
      <c r="AE54" s="1772"/>
      <c r="AF54" s="1772"/>
      <c r="AG54" s="1772"/>
      <c r="AH54" s="1772"/>
      <c r="AI54" s="1772"/>
      <c r="AJ54" s="1772"/>
      <c r="AK54" s="1772"/>
      <c r="AL54" s="1772"/>
      <c r="AM54" s="1772"/>
      <c r="AN54" s="1772"/>
      <c r="AO54" s="1772"/>
      <c r="AP54" s="1772"/>
      <c r="AQ54" s="1772"/>
      <c r="AR54" s="1772"/>
      <c r="AS54" s="1772"/>
      <c r="AT54" s="1772"/>
      <c r="AU54" s="1772"/>
      <c r="AV54" s="1772"/>
      <c r="AW54" s="1772"/>
      <c r="AX54" s="1772"/>
      <c r="AY54" s="1772"/>
      <c r="AZ54" s="1772"/>
      <c r="BA54" s="1772"/>
      <c r="BB54" s="1772"/>
      <c r="BC54" s="1772"/>
      <c r="BD54" s="1772"/>
      <c r="BE54" s="1772"/>
      <c r="BF54" s="1772"/>
      <c r="BG54" s="1772"/>
      <c r="BH54" s="1772"/>
      <c r="BI54" s="1772"/>
      <c r="BJ54" s="1772"/>
      <c r="BK54" s="1772"/>
      <c r="BL54" s="1772"/>
      <c r="BM54" s="1772"/>
      <c r="BN54" s="1772"/>
      <c r="BO54" s="1772"/>
      <c r="BP54" s="1772"/>
      <c r="BQ54" s="1772"/>
      <c r="BR54" s="1772"/>
      <c r="BS54" s="1772"/>
      <c r="BT54" s="1772"/>
      <c r="BU54" s="1772"/>
      <c r="BV54" s="1772"/>
      <c r="BW54" s="1772"/>
      <c r="BX54" s="1772"/>
      <c r="BY54" s="1772"/>
      <c r="BZ54" s="1772"/>
      <c r="CA54" s="1772"/>
      <c r="CB54" s="1772"/>
      <c r="CC54" s="1772"/>
      <c r="CD54" s="1772"/>
      <c r="CE54" s="1772"/>
      <c r="CF54" s="1772"/>
      <c r="CG54" s="1772"/>
      <c r="CH54" s="1772"/>
      <c r="CI54" s="1772"/>
      <c r="CJ54" s="1772"/>
      <c r="CK54" s="1772"/>
      <c r="CL54" s="1772"/>
      <c r="CM54" s="1772"/>
      <c r="CN54" s="1772"/>
      <c r="CO54" s="1772"/>
      <c r="CP54" s="1772"/>
      <c r="CQ54" s="1772"/>
      <c r="CR54" s="1772"/>
      <c r="CS54" s="1772"/>
      <c r="CT54" s="1772"/>
      <c r="CU54" s="1772"/>
      <c r="CV54" s="1772"/>
      <c r="CW54" s="1772"/>
      <c r="CX54" s="1772"/>
      <c r="CY54" s="1772"/>
      <c r="CZ54" s="1772"/>
      <c r="DA54" s="1772"/>
      <c r="DB54" s="1772"/>
      <c r="DC54" s="1772"/>
      <c r="DD54" s="1771" t="s">
        <v>835</v>
      </c>
      <c r="DE54" s="1771"/>
      <c r="DF54" s="1771"/>
      <c r="DG54" s="1771"/>
      <c r="DH54" s="1771"/>
      <c r="DI54" s="1771"/>
      <c r="DJ54" s="1771"/>
      <c r="DK54" s="1771"/>
      <c r="DL54" s="1771"/>
      <c r="DM54" s="1771" t="s">
        <v>863</v>
      </c>
      <c r="DN54" s="1771"/>
      <c r="DO54" s="1771"/>
      <c r="DP54" s="1771"/>
      <c r="DQ54" s="1771"/>
      <c r="DR54" s="1771"/>
      <c r="DS54" s="1706">
        <f>data4!$CN$2</f>
        <v>0</v>
      </c>
      <c r="DT54" s="1706"/>
      <c r="DU54" s="1706"/>
      <c r="DV54" s="1706"/>
      <c r="DW54" s="1706"/>
      <c r="DX54" s="1706"/>
      <c r="DY54" s="1706"/>
      <c r="DZ54" s="1706"/>
      <c r="EA54" s="1706"/>
      <c r="EB54" s="1771">
        <v>4</v>
      </c>
      <c r="EC54" s="1771"/>
      <c r="ED54" s="1771"/>
      <c r="EE54" s="1771" t="s">
        <v>722</v>
      </c>
      <c r="EF54" s="1771"/>
      <c r="EG54" s="1771"/>
      <c r="EH54" s="1771"/>
      <c r="EI54" s="1771"/>
      <c r="EJ54" s="1771"/>
      <c r="EK54" s="1771"/>
      <c r="EL54" s="1771"/>
      <c r="EM54" s="1771"/>
      <c r="EN54" s="1771"/>
      <c r="EO54" s="1771"/>
      <c r="EP54" s="1771"/>
      <c r="EQ54" s="1771"/>
      <c r="ER54" s="1771"/>
      <c r="ES54" s="1771"/>
      <c r="ET54" s="1771"/>
      <c r="EU54" s="1771"/>
      <c r="EV54" s="1771"/>
      <c r="EW54" s="1771" t="s">
        <v>918</v>
      </c>
      <c r="EX54" s="1771"/>
      <c r="EY54" s="1771"/>
      <c r="EZ54" s="1771"/>
      <c r="FA54" s="1771"/>
      <c r="FB54" s="1771"/>
      <c r="FC54" s="1772">
        <f>data4!$AF$2</f>
        <v>0</v>
      </c>
      <c r="FD54" s="1772"/>
      <c r="FE54" s="1772"/>
      <c r="FF54" s="1772"/>
      <c r="FG54" s="1772"/>
      <c r="FH54" s="1772"/>
      <c r="FI54" s="1772"/>
      <c r="FJ54" s="1772"/>
      <c r="FK54" s="1772"/>
      <c r="FL54" s="1772"/>
      <c r="FM54" s="1772"/>
      <c r="FN54" s="1772"/>
      <c r="FO54" s="1772"/>
      <c r="FP54" s="1772"/>
      <c r="FQ54" s="1772"/>
      <c r="FR54" s="1772"/>
      <c r="FS54" s="1772"/>
      <c r="FT54" s="1772"/>
      <c r="FU54" s="1772"/>
      <c r="FV54" s="1772"/>
      <c r="FW54" s="1772"/>
      <c r="FX54" s="1772"/>
      <c r="FY54" s="1772"/>
      <c r="FZ54" s="1772"/>
      <c r="GA54" s="1772"/>
      <c r="GB54" s="1772"/>
      <c r="GC54" s="1772"/>
      <c r="GD54" s="1772"/>
      <c r="GE54" s="1772"/>
      <c r="GF54" s="1772"/>
      <c r="GG54" s="1772"/>
      <c r="GH54" s="1772"/>
      <c r="GI54" s="1772"/>
      <c r="GJ54" s="1772"/>
      <c r="GK54" s="1772"/>
      <c r="GL54" s="1772"/>
      <c r="GM54" s="1772"/>
      <c r="GN54" s="1772"/>
      <c r="GO54" s="1772"/>
      <c r="GP54" s="1772"/>
      <c r="GQ54" s="1772"/>
      <c r="GR54" s="1772"/>
      <c r="GS54" s="1772"/>
      <c r="GT54" s="1772"/>
      <c r="GU54" s="1772"/>
      <c r="GV54" s="1772"/>
      <c r="GW54" s="1772"/>
      <c r="GX54" s="1772"/>
      <c r="GY54" s="1772"/>
      <c r="GZ54" s="1772"/>
      <c r="HA54" s="1772"/>
      <c r="HB54" s="1772"/>
      <c r="HC54" s="1772"/>
      <c r="HD54" s="1772"/>
      <c r="HE54" s="1772"/>
      <c r="HF54" s="1772"/>
      <c r="HG54" s="1772"/>
      <c r="HH54" s="1772"/>
      <c r="HI54" s="1772"/>
      <c r="HJ54" s="1772"/>
      <c r="HK54" s="1772"/>
      <c r="HL54" s="1772"/>
      <c r="HM54" s="1772"/>
      <c r="HN54" s="1772"/>
      <c r="HO54" s="1772"/>
      <c r="HP54" s="1772"/>
      <c r="HQ54" s="1772"/>
      <c r="HR54" s="1772"/>
      <c r="HS54" s="1772"/>
      <c r="HT54" s="1772"/>
      <c r="HU54" s="1772"/>
      <c r="HV54" s="1772"/>
      <c r="HW54" s="1772"/>
      <c r="HX54" s="1772"/>
      <c r="HY54" s="1772"/>
      <c r="HZ54" s="1772"/>
      <c r="IA54" s="1772"/>
      <c r="IB54" s="1772"/>
      <c r="IC54" s="1771" t="s">
        <v>137</v>
      </c>
      <c r="ID54" s="1771"/>
      <c r="IE54" s="1771"/>
      <c r="IF54" s="1771"/>
      <c r="IG54" s="1771"/>
      <c r="IH54" s="1771"/>
      <c r="II54" s="1771"/>
      <c r="IJ54" s="1771"/>
      <c r="IK54" s="1771"/>
      <c r="IL54" s="1771" t="s">
        <v>913</v>
      </c>
      <c r="IM54" s="1771"/>
      <c r="IN54" s="1771"/>
      <c r="IO54" s="1771"/>
      <c r="IP54" s="1771"/>
      <c r="IQ54" s="1771"/>
      <c r="IR54" s="1706">
        <f>data4!$CT$2</f>
        <v>0</v>
      </c>
      <c r="IS54" s="1706"/>
      <c r="IT54" s="1706"/>
      <c r="IU54" s="1706"/>
      <c r="IV54" s="1706"/>
      <c r="IW54" s="1706"/>
      <c r="IX54" s="1706"/>
      <c r="IY54" s="1706"/>
      <c r="IZ54" s="1706"/>
      <c r="JA54" s="1868"/>
      <c r="JB54" s="1869"/>
      <c r="JC54" s="1869"/>
      <c r="JD54" s="1869"/>
      <c r="JE54" s="1869"/>
      <c r="JF54" s="1870"/>
      <c r="JG54" s="561"/>
      <c r="JH54" s="561"/>
      <c r="JI54" s="561"/>
      <c r="JJ54" s="561"/>
      <c r="JK54" s="561"/>
      <c r="JL54" s="561"/>
      <c r="JM54" s="561"/>
      <c r="JN54" s="561"/>
      <c r="JO54" s="561"/>
      <c r="JP54" s="561"/>
      <c r="JQ54" s="561"/>
      <c r="JR54" s="561"/>
      <c r="JS54" s="561"/>
      <c r="JT54" s="561"/>
      <c r="JU54" s="561"/>
      <c r="JV54" s="561"/>
      <c r="JW54" s="561"/>
      <c r="JX54" s="561"/>
      <c r="JY54" s="561"/>
      <c r="JZ54" s="561"/>
      <c r="KA54" s="561"/>
      <c r="KB54" s="561"/>
      <c r="KC54" s="561"/>
      <c r="KD54" s="561"/>
      <c r="KE54" s="561"/>
      <c r="KF54" s="561"/>
      <c r="KG54" s="561"/>
      <c r="KH54" s="561"/>
      <c r="KI54" s="561"/>
      <c r="KJ54" s="561"/>
      <c r="KK54" s="495"/>
    </row>
    <row r="55" spans="2:297" ht="81.75" customHeight="1" thickTop="1" thickBot="1">
      <c r="B55" s="495"/>
      <c r="C55" s="1778"/>
      <c r="D55" s="1771"/>
      <c r="E55" s="1771"/>
      <c r="F55" s="1771" t="s">
        <v>828</v>
      </c>
      <c r="G55" s="1771"/>
      <c r="H55" s="1771"/>
      <c r="I55" s="1771"/>
      <c r="J55" s="1771"/>
      <c r="K55" s="1771"/>
      <c r="L55" s="1771"/>
      <c r="M55" s="1771"/>
      <c r="N55" s="1771"/>
      <c r="O55" s="1771"/>
      <c r="P55" s="1771"/>
      <c r="Q55" s="1771"/>
      <c r="R55" s="1771"/>
      <c r="S55" s="1771"/>
      <c r="T55" s="1771"/>
      <c r="U55" s="1771"/>
      <c r="V55" s="1771"/>
      <c r="W55" s="1771"/>
      <c r="X55" s="1771" t="s">
        <v>858</v>
      </c>
      <c r="Y55" s="1771"/>
      <c r="Z55" s="1771"/>
      <c r="AA55" s="1771"/>
      <c r="AB55" s="1771"/>
      <c r="AC55" s="1771"/>
      <c r="AD55" s="1772">
        <f>data4!$AJ$2</f>
        <v>0</v>
      </c>
      <c r="AE55" s="1772"/>
      <c r="AF55" s="1772"/>
      <c r="AG55" s="1772"/>
      <c r="AH55" s="1772"/>
      <c r="AI55" s="1772"/>
      <c r="AJ55" s="1772"/>
      <c r="AK55" s="1772"/>
      <c r="AL55" s="1772"/>
      <c r="AM55" s="1772"/>
      <c r="AN55" s="1772"/>
      <c r="AO55" s="1772"/>
      <c r="AP55" s="1772"/>
      <c r="AQ55" s="1772"/>
      <c r="AR55" s="1772"/>
      <c r="AS55" s="1772"/>
      <c r="AT55" s="1772"/>
      <c r="AU55" s="1772"/>
      <c r="AV55" s="1772"/>
      <c r="AW55" s="1772"/>
      <c r="AX55" s="1772"/>
      <c r="AY55" s="1772"/>
      <c r="AZ55" s="1772"/>
      <c r="BA55" s="1772"/>
      <c r="BB55" s="1772"/>
      <c r="BC55" s="1772"/>
      <c r="BD55" s="1772"/>
      <c r="BE55" s="1772"/>
      <c r="BF55" s="1772"/>
      <c r="BG55" s="1772"/>
      <c r="BH55" s="1772"/>
      <c r="BI55" s="1772"/>
      <c r="BJ55" s="1772"/>
      <c r="BK55" s="1772"/>
      <c r="BL55" s="1772"/>
      <c r="BM55" s="1772"/>
      <c r="BN55" s="1772"/>
      <c r="BO55" s="1772"/>
      <c r="BP55" s="1772"/>
      <c r="BQ55" s="1772"/>
      <c r="BR55" s="1772"/>
      <c r="BS55" s="1772"/>
      <c r="BT55" s="1772"/>
      <c r="BU55" s="1772"/>
      <c r="BV55" s="1772"/>
      <c r="BW55" s="1772"/>
      <c r="BX55" s="1772"/>
      <c r="BY55" s="1772"/>
      <c r="BZ55" s="1772"/>
      <c r="CA55" s="1772"/>
      <c r="CB55" s="1772"/>
      <c r="CC55" s="1772"/>
      <c r="CD55" s="1772"/>
      <c r="CE55" s="1772"/>
      <c r="CF55" s="1772"/>
      <c r="CG55" s="1772"/>
      <c r="CH55" s="1772"/>
      <c r="CI55" s="1772"/>
      <c r="CJ55" s="1772"/>
      <c r="CK55" s="1772"/>
      <c r="CL55" s="1772"/>
      <c r="CM55" s="1772"/>
      <c r="CN55" s="1772"/>
      <c r="CO55" s="1772"/>
      <c r="CP55" s="1772"/>
      <c r="CQ55" s="1772"/>
      <c r="CR55" s="1772"/>
      <c r="CS55" s="1772"/>
      <c r="CT55" s="1772"/>
      <c r="CU55" s="1772"/>
      <c r="CV55" s="1772"/>
      <c r="CW55" s="1772"/>
      <c r="CX55" s="1772"/>
      <c r="CY55" s="1772"/>
      <c r="CZ55" s="1772"/>
      <c r="DA55" s="1772"/>
      <c r="DB55" s="1772"/>
      <c r="DC55" s="1772"/>
      <c r="DD55" s="1772"/>
      <c r="DE55" s="1772"/>
      <c r="DF55" s="1772"/>
      <c r="DG55" s="1772"/>
      <c r="DH55" s="1772"/>
      <c r="DI55" s="1772"/>
      <c r="DJ55" s="1772"/>
      <c r="DK55" s="1772"/>
      <c r="DL55" s="1772"/>
      <c r="DM55" s="1772"/>
      <c r="DN55" s="1772"/>
      <c r="DO55" s="1772"/>
      <c r="DP55" s="1772"/>
      <c r="DQ55" s="1772"/>
      <c r="DR55" s="1772"/>
      <c r="DS55" s="1772"/>
      <c r="DT55" s="1772"/>
      <c r="DU55" s="1772"/>
      <c r="DV55" s="1772"/>
      <c r="DW55" s="1772"/>
      <c r="DX55" s="1772"/>
      <c r="DY55" s="1772"/>
      <c r="DZ55" s="1772"/>
      <c r="EA55" s="1772"/>
      <c r="EB55" s="1771"/>
      <c r="EC55" s="1771"/>
      <c r="ED55" s="1771"/>
      <c r="EE55" s="1771" t="s">
        <v>135</v>
      </c>
      <c r="EF55" s="1771"/>
      <c r="EG55" s="1771"/>
      <c r="EH55" s="1771"/>
      <c r="EI55" s="1771"/>
      <c r="EJ55" s="1771"/>
      <c r="EK55" s="1771"/>
      <c r="EL55" s="1771"/>
      <c r="EM55" s="1771"/>
      <c r="EN55" s="1771"/>
      <c r="EO55" s="1771"/>
      <c r="EP55" s="1771"/>
      <c r="EQ55" s="1771"/>
      <c r="ER55" s="1771"/>
      <c r="ES55" s="1771"/>
      <c r="ET55" s="1771"/>
      <c r="EU55" s="1771"/>
      <c r="EV55" s="1771"/>
      <c r="EW55" s="1771" t="s">
        <v>919</v>
      </c>
      <c r="EX55" s="1771"/>
      <c r="EY55" s="1771"/>
      <c r="EZ55" s="1771"/>
      <c r="FA55" s="1771"/>
      <c r="FB55" s="1771"/>
      <c r="FC55" s="1772">
        <f>data4!$AP$2</f>
        <v>0</v>
      </c>
      <c r="FD55" s="1772"/>
      <c r="FE55" s="1772"/>
      <c r="FF55" s="1772"/>
      <c r="FG55" s="1772"/>
      <c r="FH55" s="1772"/>
      <c r="FI55" s="1772"/>
      <c r="FJ55" s="1772"/>
      <c r="FK55" s="1772"/>
      <c r="FL55" s="1772"/>
      <c r="FM55" s="1772"/>
      <c r="FN55" s="1772"/>
      <c r="FO55" s="1772"/>
      <c r="FP55" s="1772"/>
      <c r="FQ55" s="1772"/>
      <c r="FR55" s="1772"/>
      <c r="FS55" s="1772"/>
      <c r="FT55" s="1772"/>
      <c r="FU55" s="1772"/>
      <c r="FV55" s="1772"/>
      <c r="FW55" s="1772"/>
      <c r="FX55" s="1772"/>
      <c r="FY55" s="1772"/>
      <c r="FZ55" s="1772"/>
      <c r="GA55" s="1772"/>
      <c r="GB55" s="1772"/>
      <c r="GC55" s="1772"/>
      <c r="GD55" s="1772"/>
      <c r="GE55" s="1772"/>
      <c r="GF55" s="1772"/>
      <c r="GG55" s="1772"/>
      <c r="GH55" s="1772"/>
      <c r="GI55" s="1772"/>
      <c r="GJ55" s="1772"/>
      <c r="GK55" s="1772"/>
      <c r="GL55" s="1772"/>
      <c r="GM55" s="1772"/>
      <c r="GN55" s="1772"/>
      <c r="GO55" s="1772"/>
      <c r="GP55" s="1772"/>
      <c r="GQ55" s="1772"/>
      <c r="GR55" s="1772"/>
      <c r="GS55" s="1772"/>
      <c r="GT55" s="1772"/>
      <c r="GU55" s="1772"/>
      <c r="GV55" s="1772"/>
      <c r="GW55" s="1772"/>
      <c r="GX55" s="1772"/>
      <c r="GY55" s="1772"/>
      <c r="GZ55" s="1772"/>
      <c r="HA55" s="1772"/>
      <c r="HB55" s="1772"/>
      <c r="HC55" s="1772"/>
      <c r="HD55" s="1772"/>
      <c r="HE55" s="1772"/>
      <c r="HF55" s="1772"/>
      <c r="HG55" s="1772"/>
      <c r="HH55" s="1772"/>
      <c r="HI55" s="1772"/>
      <c r="HJ55" s="1772"/>
      <c r="HK55" s="1772"/>
      <c r="HL55" s="1772"/>
      <c r="HM55" s="1772"/>
      <c r="HN55" s="1772"/>
      <c r="HO55" s="1772"/>
      <c r="HP55" s="1772"/>
      <c r="HQ55" s="1772"/>
      <c r="HR55" s="1772"/>
      <c r="HS55" s="1772"/>
      <c r="HT55" s="1772"/>
      <c r="HU55" s="1772"/>
      <c r="HV55" s="1772"/>
      <c r="HW55" s="1772"/>
      <c r="HX55" s="1772"/>
      <c r="HY55" s="1772"/>
      <c r="HZ55" s="1772"/>
      <c r="IA55" s="1772"/>
      <c r="IB55" s="1772"/>
      <c r="IC55" s="1772"/>
      <c r="ID55" s="1772"/>
      <c r="IE55" s="1772"/>
      <c r="IF55" s="1772"/>
      <c r="IG55" s="1772"/>
      <c r="IH55" s="1772"/>
      <c r="II55" s="1772"/>
      <c r="IJ55" s="1772"/>
      <c r="IK55" s="1772"/>
      <c r="IL55" s="1772"/>
      <c r="IM55" s="1772"/>
      <c r="IN55" s="1772"/>
      <c r="IO55" s="1772"/>
      <c r="IP55" s="1772"/>
      <c r="IQ55" s="1772"/>
      <c r="IR55" s="1772"/>
      <c r="IS55" s="1772"/>
      <c r="IT55" s="1772"/>
      <c r="IU55" s="1772"/>
      <c r="IV55" s="1772"/>
      <c r="IW55" s="1772"/>
      <c r="IX55" s="1772"/>
      <c r="IY55" s="1772"/>
      <c r="IZ55" s="1772"/>
      <c r="JA55" s="1868"/>
      <c r="JB55" s="1869"/>
      <c r="JC55" s="1869"/>
      <c r="JD55" s="1869"/>
      <c r="JE55" s="1869"/>
      <c r="JF55" s="1870"/>
      <c r="JG55" s="561"/>
      <c r="JH55" s="561"/>
      <c r="JI55" s="561"/>
      <c r="JJ55" s="561"/>
      <c r="JK55" s="561"/>
      <c r="JL55" s="561"/>
      <c r="JM55" s="561"/>
      <c r="JN55" s="561"/>
      <c r="JO55" s="561"/>
      <c r="JP55" s="561"/>
      <c r="JQ55" s="561"/>
      <c r="JR55" s="561"/>
      <c r="JS55" s="561"/>
      <c r="JT55" s="561"/>
      <c r="JU55" s="561"/>
      <c r="JV55" s="561"/>
      <c r="JW55" s="561"/>
      <c r="JX55" s="561"/>
      <c r="JY55" s="561"/>
      <c r="JZ55" s="561"/>
      <c r="KA55" s="561"/>
      <c r="KB55" s="561"/>
      <c r="KC55" s="561"/>
      <c r="KD55" s="561"/>
      <c r="KE55" s="561"/>
      <c r="KF55" s="561"/>
      <c r="KG55" s="561"/>
      <c r="KH55" s="561"/>
      <c r="KI55" s="561"/>
      <c r="KJ55" s="561"/>
      <c r="KK55" s="495"/>
    </row>
    <row r="56" spans="2:297" ht="83.25" customHeight="1" thickTop="1" thickBot="1">
      <c r="B56" s="495"/>
      <c r="C56" s="1778"/>
      <c r="D56" s="1771"/>
      <c r="E56" s="1771"/>
      <c r="F56" s="1771" t="s">
        <v>829</v>
      </c>
      <c r="G56" s="1771"/>
      <c r="H56" s="1771"/>
      <c r="I56" s="1771"/>
      <c r="J56" s="1771"/>
      <c r="K56" s="1771"/>
      <c r="L56" s="1771"/>
      <c r="M56" s="1771"/>
      <c r="N56" s="1771"/>
      <c r="O56" s="1771"/>
      <c r="P56" s="1771"/>
      <c r="Q56" s="1771"/>
      <c r="R56" s="1771"/>
      <c r="S56" s="1771"/>
      <c r="T56" s="1771"/>
      <c r="U56" s="1771"/>
      <c r="V56" s="1771"/>
      <c r="W56" s="1771"/>
      <c r="X56" s="1771" t="s">
        <v>864</v>
      </c>
      <c r="Y56" s="1771"/>
      <c r="Z56" s="1771"/>
      <c r="AA56" s="1771"/>
      <c r="AB56" s="1771"/>
      <c r="AC56" s="1771"/>
      <c r="AD56" s="556"/>
      <c r="AE56" s="557"/>
      <c r="AF56" s="1776" t="str">
        <f>DBCS(data4!$AZ$2)</f>
        <v/>
      </c>
      <c r="AG56" s="1776"/>
      <c r="AH56" s="1776"/>
      <c r="AI56" s="1776"/>
      <c r="AJ56" s="1776"/>
      <c r="AK56" s="1776"/>
      <c r="AL56" s="1776"/>
      <c r="AM56" s="1776"/>
      <c r="AN56" s="1776"/>
      <c r="AO56" s="1776"/>
      <c r="AP56" s="1776"/>
      <c r="AQ56" s="1776"/>
      <c r="AR56" s="1776"/>
      <c r="AS56" s="1776"/>
      <c r="AT56" s="1776"/>
      <c r="AU56" s="1776"/>
      <c r="AV56" s="1776"/>
      <c r="AW56" s="1776"/>
      <c r="AX56" s="1776"/>
      <c r="AY56" s="1776"/>
      <c r="AZ56" s="1776"/>
      <c r="BA56" s="1776"/>
      <c r="BB56" s="1776"/>
      <c r="BC56" s="1776"/>
      <c r="BD56" s="1776"/>
      <c r="BE56" s="1776"/>
      <c r="BF56" s="1777" t="str">
        <f>DBCS(data4!$BJ$2)</f>
        <v/>
      </c>
      <c r="BG56" s="1777"/>
      <c r="BH56" s="1777"/>
      <c r="BI56" s="1777"/>
      <c r="BJ56" s="1777"/>
      <c r="BK56" s="1777"/>
      <c r="BL56" s="1777"/>
      <c r="BM56" s="1777"/>
      <c r="BN56" s="1777"/>
      <c r="BO56" s="1777"/>
      <c r="BP56" s="1777"/>
      <c r="BQ56" s="1777"/>
      <c r="BR56" s="1777"/>
      <c r="BS56" s="1777"/>
      <c r="BT56" s="1777"/>
      <c r="BU56" s="1777"/>
      <c r="BV56" s="1777"/>
      <c r="BW56" s="1777"/>
      <c r="BX56" s="1777"/>
      <c r="BY56" s="1777"/>
      <c r="BZ56" s="1777"/>
      <c r="CA56" s="1777"/>
      <c r="CB56" s="1777"/>
      <c r="CC56" s="1777"/>
      <c r="CD56" s="1777"/>
      <c r="CE56" s="1777"/>
      <c r="CF56" s="1786" t="str">
        <f>DBCS(data4!$BT$2)</f>
        <v/>
      </c>
      <c r="CG56" s="1786"/>
      <c r="CH56" s="1786"/>
      <c r="CI56" s="1786"/>
      <c r="CJ56" s="1786"/>
      <c r="CK56" s="1786"/>
      <c r="CL56" s="1786"/>
      <c r="CM56" s="1786"/>
      <c r="CN56" s="1786"/>
      <c r="CO56" s="1786"/>
      <c r="CP56" s="1786"/>
      <c r="CQ56" s="1786"/>
      <c r="CR56" s="1786"/>
      <c r="CS56" s="1786"/>
      <c r="CT56" s="1786"/>
      <c r="CU56" s="1786"/>
      <c r="CV56" s="1786"/>
      <c r="CW56" s="1786"/>
      <c r="CX56" s="1786"/>
      <c r="CY56" s="1786"/>
      <c r="CZ56" s="1786"/>
      <c r="DA56" s="1786"/>
      <c r="DB56" s="1786"/>
      <c r="DC56" s="1786"/>
      <c r="DD56" s="1786"/>
      <c r="DE56" s="1786"/>
      <c r="DF56" s="557"/>
      <c r="DG56" s="557"/>
      <c r="DH56" s="557"/>
      <c r="DI56" s="557"/>
      <c r="DJ56" s="557"/>
      <c r="DK56" s="557"/>
      <c r="DL56" s="557"/>
      <c r="DM56" s="557"/>
      <c r="DN56" s="557"/>
      <c r="DO56" s="557"/>
      <c r="DP56" s="557"/>
      <c r="DQ56" s="557"/>
      <c r="DR56" s="557"/>
      <c r="DS56" s="557"/>
      <c r="DT56" s="557"/>
      <c r="DU56" s="557"/>
      <c r="DV56" s="557"/>
      <c r="DW56" s="557"/>
      <c r="DX56" s="557"/>
      <c r="DY56" s="557"/>
      <c r="DZ56" s="557"/>
      <c r="EA56" s="559"/>
      <c r="EB56" s="1771"/>
      <c r="EC56" s="1771"/>
      <c r="ED56" s="1771"/>
      <c r="EE56" s="1774"/>
      <c r="EF56" s="1774"/>
      <c r="EG56" s="1774"/>
      <c r="EH56" s="1774"/>
      <c r="EI56" s="1774"/>
      <c r="EJ56" s="1774"/>
      <c r="EK56" s="1774"/>
      <c r="EL56" s="1774"/>
      <c r="EM56" s="1774"/>
      <c r="EN56" s="1774"/>
      <c r="EO56" s="1774"/>
      <c r="EP56" s="1774"/>
      <c r="EQ56" s="1774"/>
      <c r="ER56" s="1774"/>
      <c r="ES56" s="1774"/>
      <c r="ET56" s="1774"/>
      <c r="EU56" s="1774"/>
      <c r="EV56" s="1774"/>
      <c r="EW56" s="1774"/>
      <c r="EX56" s="1774"/>
      <c r="EY56" s="1774"/>
      <c r="EZ56" s="1774"/>
      <c r="FA56" s="1774"/>
      <c r="FB56" s="1774"/>
      <c r="FC56" s="1774"/>
      <c r="FD56" s="1774"/>
      <c r="FE56" s="1774"/>
      <c r="FF56" s="1774"/>
      <c r="FG56" s="1774"/>
      <c r="FH56" s="1774"/>
      <c r="FI56" s="1774"/>
      <c r="FJ56" s="1774"/>
      <c r="FK56" s="1774"/>
      <c r="FL56" s="1774"/>
      <c r="FM56" s="1774"/>
      <c r="FN56" s="1774"/>
      <c r="FO56" s="1774"/>
      <c r="FP56" s="1774"/>
      <c r="FQ56" s="1774"/>
      <c r="FR56" s="1774"/>
      <c r="FS56" s="1774"/>
      <c r="FT56" s="1774"/>
      <c r="FU56" s="1774"/>
      <c r="FV56" s="1774"/>
      <c r="FW56" s="1774"/>
      <c r="FX56" s="1774"/>
      <c r="FY56" s="1774"/>
      <c r="FZ56" s="1774"/>
      <c r="GA56" s="1774"/>
      <c r="GB56" s="1774"/>
      <c r="GC56" s="1774"/>
      <c r="GD56" s="1774"/>
      <c r="GE56" s="1774"/>
      <c r="GF56" s="1774"/>
      <c r="GG56" s="1774"/>
      <c r="GH56" s="1774"/>
      <c r="GI56" s="1774"/>
      <c r="GJ56" s="1774"/>
      <c r="GK56" s="1774"/>
      <c r="GL56" s="1774"/>
      <c r="GM56" s="1774"/>
      <c r="GN56" s="1774"/>
      <c r="GO56" s="1774"/>
      <c r="GP56" s="1774"/>
      <c r="GQ56" s="1774"/>
      <c r="GR56" s="1774"/>
      <c r="GS56" s="1774"/>
      <c r="GT56" s="1774"/>
      <c r="GU56" s="1774"/>
      <c r="GV56" s="1774"/>
      <c r="GW56" s="1774"/>
      <c r="GX56" s="1774"/>
      <c r="GY56" s="1774"/>
      <c r="GZ56" s="1774"/>
      <c r="HA56" s="1774"/>
      <c r="HB56" s="1774"/>
      <c r="HC56" s="1774"/>
      <c r="HD56" s="1774"/>
      <c r="HE56" s="1774"/>
      <c r="HF56" s="1774"/>
      <c r="HG56" s="1774"/>
      <c r="HH56" s="1774"/>
      <c r="HI56" s="1774"/>
      <c r="HJ56" s="1774"/>
      <c r="HK56" s="1774"/>
      <c r="HL56" s="1774"/>
      <c r="HM56" s="1774"/>
      <c r="HN56" s="1774"/>
      <c r="HO56" s="1774"/>
      <c r="HP56" s="1774"/>
      <c r="HQ56" s="1774"/>
      <c r="HR56" s="1774"/>
      <c r="HS56" s="1774"/>
      <c r="HT56" s="1774"/>
      <c r="HU56" s="1774"/>
      <c r="HV56" s="1774"/>
      <c r="HW56" s="1774"/>
      <c r="HX56" s="1774"/>
      <c r="HY56" s="1774"/>
      <c r="HZ56" s="1774"/>
      <c r="IA56" s="1774"/>
      <c r="IB56" s="1774"/>
      <c r="IC56" s="1774"/>
      <c r="ID56" s="1774"/>
      <c r="IE56" s="1774"/>
      <c r="IF56" s="1774"/>
      <c r="IG56" s="1774"/>
      <c r="IH56" s="1774"/>
      <c r="II56" s="1774"/>
      <c r="IJ56" s="1774"/>
      <c r="IK56" s="1774"/>
      <c r="IL56" s="1774"/>
      <c r="IM56" s="1774"/>
      <c r="IN56" s="1774"/>
      <c r="IO56" s="1774"/>
      <c r="IP56" s="1774"/>
      <c r="IQ56" s="1774"/>
      <c r="IR56" s="1774"/>
      <c r="IS56" s="1774"/>
      <c r="IT56" s="1774"/>
      <c r="IU56" s="1774"/>
      <c r="IV56" s="1774"/>
      <c r="IW56" s="1774"/>
      <c r="IX56" s="1774"/>
      <c r="IY56" s="1774"/>
      <c r="IZ56" s="1774"/>
      <c r="JA56" s="1861"/>
      <c r="JB56" s="1773"/>
      <c r="JC56" s="1773"/>
      <c r="JD56" s="1773"/>
      <c r="JE56" s="1773"/>
      <c r="JF56" s="1871"/>
      <c r="JG56" s="554"/>
      <c r="JH56" s="554"/>
      <c r="JI56" s="554"/>
      <c r="JJ56" s="554"/>
      <c r="JK56" s="554"/>
      <c r="JL56" s="554"/>
      <c r="JM56" s="554"/>
      <c r="JN56" s="554"/>
      <c r="JO56" s="554"/>
      <c r="JP56" s="554"/>
      <c r="JQ56" s="554"/>
      <c r="JR56" s="554"/>
      <c r="JS56" s="554"/>
      <c r="JT56" s="554"/>
      <c r="JU56" s="554"/>
      <c r="JV56" s="554"/>
      <c r="JW56" s="554"/>
      <c r="JX56" s="554"/>
      <c r="JY56" s="554"/>
      <c r="JZ56" s="554"/>
      <c r="KA56" s="554"/>
      <c r="KB56" s="554"/>
      <c r="KC56" s="554"/>
      <c r="KD56" s="554"/>
      <c r="KE56" s="554"/>
      <c r="KF56" s="554"/>
      <c r="KG56" s="554"/>
      <c r="KH56" s="554"/>
      <c r="KI56" s="554"/>
      <c r="KJ56" s="554"/>
      <c r="KK56" s="495"/>
    </row>
    <row r="57" spans="2:297" ht="99.6" customHeight="1" thickTop="1" thickBot="1">
      <c r="B57" s="495"/>
      <c r="C57" s="1789" t="s">
        <v>879</v>
      </c>
      <c r="D57" s="1785"/>
      <c r="E57" s="1785"/>
      <c r="F57" s="1785"/>
      <c r="G57" s="1785"/>
      <c r="H57" s="1785"/>
      <c r="I57" s="1785"/>
      <c r="J57" s="1785"/>
      <c r="K57" s="1785"/>
      <c r="L57" s="1785"/>
      <c r="M57" s="1785"/>
      <c r="N57" s="1785"/>
      <c r="O57" s="1785"/>
      <c r="P57" s="1785"/>
      <c r="Q57" s="1785"/>
      <c r="R57" s="1785" t="s">
        <v>880</v>
      </c>
      <c r="S57" s="1785"/>
      <c r="T57" s="1785"/>
      <c r="U57" s="1785"/>
      <c r="V57" s="1785"/>
      <c r="W57" s="1785"/>
      <c r="X57" s="1785"/>
      <c r="Y57" s="1785"/>
      <c r="Z57" s="1785"/>
      <c r="AA57" s="1785"/>
      <c r="AB57" s="1785"/>
      <c r="AC57" s="1785"/>
      <c r="AD57" s="1785"/>
      <c r="AE57" s="1785"/>
      <c r="AF57" s="1785"/>
      <c r="AG57" s="1785" t="s">
        <v>881</v>
      </c>
      <c r="AH57" s="1785"/>
      <c r="AI57" s="1785"/>
      <c r="AJ57" s="1785"/>
      <c r="AK57" s="1785"/>
      <c r="AL57" s="1785"/>
      <c r="AM57" s="1785"/>
      <c r="AN57" s="1785"/>
      <c r="AO57" s="1785"/>
      <c r="AP57" s="1785"/>
      <c r="AQ57" s="1785"/>
      <c r="AR57" s="1785"/>
      <c r="AS57" s="1785"/>
      <c r="AT57" s="1785"/>
      <c r="AU57" s="1785"/>
      <c r="AV57" s="1785" t="s">
        <v>882</v>
      </c>
      <c r="AW57" s="1785"/>
      <c r="AX57" s="1785"/>
      <c r="AY57" s="1785"/>
      <c r="AZ57" s="1785"/>
      <c r="BA57" s="1785"/>
      <c r="BB57" s="1785"/>
      <c r="BC57" s="1785"/>
      <c r="BD57" s="1785"/>
      <c r="BE57" s="1785"/>
      <c r="BF57" s="1785"/>
      <c r="BG57" s="1785"/>
      <c r="BH57" s="1785"/>
      <c r="BI57" s="1785"/>
      <c r="BJ57" s="1785"/>
      <c r="BK57" s="1785" t="s">
        <v>883</v>
      </c>
      <c r="BL57" s="1785"/>
      <c r="BM57" s="1785"/>
      <c r="BN57" s="1785"/>
      <c r="BO57" s="1785"/>
      <c r="BP57" s="1785"/>
      <c r="BQ57" s="1785"/>
      <c r="BR57" s="1785"/>
      <c r="BS57" s="1785"/>
      <c r="BT57" s="1785"/>
      <c r="BU57" s="1785"/>
      <c r="BV57" s="1785"/>
      <c r="BW57" s="1785"/>
      <c r="BX57" s="1785"/>
      <c r="BY57" s="1785"/>
      <c r="BZ57" s="1771" t="s">
        <v>865</v>
      </c>
      <c r="CA57" s="1771"/>
      <c r="CB57" s="1771"/>
      <c r="CC57" s="1771"/>
      <c r="CD57" s="1771"/>
      <c r="CE57" s="1771"/>
      <c r="CF57" s="1771"/>
      <c r="CG57" s="1771"/>
      <c r="CH57" s="1771"/>
      <c r="CI57" s="1771"/>
      <c r="CJ57" s="1771"/>
      <c r="CK57" s="1771"/>
      <c r="CL57" s="1771"/>
      <c r="CM57" s="1771"/>
      <c r="CN57" s="1771"/>
      <c r="CO57" s="1771"/>
      <c r="CP57" s="1771"/>
      <c r="CQ57" s="1771"/>
      <c r="CR57" s="1771"/>
      <c r="CS57" s="1771"/>
      <c r="CT57" s="1771"/>
      <c r="CU57" s="1771"/>
      <c r="CV57" s="1771"/>
      <c r="CW57" s="1771"/>
      <c r="CX57" s="1771"/>
      <c r="CY57" s="1771"/>
      <c r="CZ57" s="1771"/>
      <c r="DA57" s="1771"/>
      <c r="DB57" s="1771"/>
      <c r="DC57" s="1771"/>
      <c r="DD57" s="1785" t="s">
        <v>873</v>
      </c>
      <c r="DE57" s="1785"/>
      <c r="DF57" s="1785"/>
      <c r="DG57" s="1785"/>
      <c r="DH57" s="1785"/>
      <c r="DI57" s="1785"/>
      <c r="DJ57" s="1785"/>
      <c r="DK57" s="1785"/>
      <c r="DL57" s="1785"/>
      <c r="DM57" s="1785"/>
      <c r="DN57" s="1785"/>
      <c r="DO57" s="1785"/>
      <c r="DP57" s="1785"/>
      <c r="DQ57" s="1785"/>
      <c r="DR57" s="1785"/>
      <c r="DS57" s="1785" t="s">
        <v>874</v>
      </c>
      <c r="DT57" s="1785"/>
      <c r="DU57" s="1785"/>
      <c r="DV57" s="1785"/>
      <c r="DW57" s="1785"/>
      <c r="DX57" s="1785"/>
      <c r="DY57" s="1785"/>
      <c r="DZ57" s="1785"/>
      <c r="EA57" s="1785"/>
      <c r="EB57" s="1785"/>
      <c r="EC57" s="1785"/>
      <c r="ED57" s="1785"/>
      <c r="EE57" s="1785"/>
      <c r="EF57" s="1785"/>
      <c r="EG57" s="1785"/>
      <c r="EH57" s="1785" t="s">
        <v>875</v>
      </c>
      <c r="EI57" s="1785"/>
      <c r="EJ57" s="1785"/>
      <c r="EK57" s="1785"/>
      <c r="EL57" s="1785"/>
      <c r="EM57" s="1785"/>
      <c r="EN57" s="1785"/>
      <c r="EO57" s="1785"/>
      <c r="EP57" s="1785"/>
      <c r="EQ57" s="1785"/>
      <c r="ER57" s="1785"/>
      <c r="ES57" s="1785"/>
      <c r="ET57" s="1785"/>
      <c r="EU57" s="1785"/>
      <c r="EV57" s="1785"/>
      <c r="EW57" s="1771" t="s">
        <v>876</v>
      </c>
      <c r="EX57" s="1771"/>
      <c r="EY57" s="1771"/>
      <c r="EZ57" s="1771"/>
      <c r="FA57" s="1771"/>
      <c r="FB57" s="1771"/>
      <c r="FC57" s="1771"/>
      <c r="FD57" s="1771"/>
      <c r="FE57" s="1771"/>
      <c r="FF57" s="1771"/>
      <c r="FG57" s="1771"/>
      <c r="FH57" s="1771"/>
      <c r="FI57" s="1771"/>
      <c r="FJ57" s="1771"/>
      <c r="FK57" s="1771"/>
      <c r="FL57" s="1771"/>
      <c r="FM57" s="1771"/>
      <c r="FN57" s="1771"/>
      <c r="FO57" s="1771"/>
      <c r="FP57" s="1771"/>
      <c r="FQ57" s="1771"/>
      <c r="FR57" s="1771"/>
      <c r="FS57" s="1771"/>
      <c r="FT57" s="1771"/>
      <c r="FU57" s="1771"/>
      <c r="FV57" s="1771"/>
      <c r="FW57" s="1771"/>
      <c r="FX57" s="1771"/>
      <c r="FY57" s="1771"/>
      <c r="FZ57" s="1771"/>
      <c r="GA57" s="1771"/>
      <c r="GB57" s="1771"/>
      <c r="GC57" s="1771"/>
      <c r="GD57" s="1771"/>
      <c r="GE57" s="1771"/>
      <c r="GF57" s="1771"/>
      <c r="GG57" s="1771"/>
      <c r="GH57" s="1771"/>
      <c r="GI57" s="1771"/>
      <c r="GJ57" s="1771"/>
      <c r="GK57" s="1771"/>
      <c r="GL57" s="1771"/>
      <c r="GM57" s="1771"/>
      <c r="GN57" s="1771"/>
      <c r="GO57" s="1771"/>
      <c r="GP57" s="1771"/>
      <c r="GQ57" s="1771"/>
      <c r="GR57" s="1771"/>
      <c r="GS57" s="1771"/>
      <c r="GT57" s="1771"/>
      <c r="GU57" s="1771"/>
      <c r="GV57" s="1771"/>
      <c r="GW57" s="1771"/>
      <c r="GX57" s="1771"/>
      <c r="GY57" s="1771"/>
      <c r="GZ57" s="1771"/>
      <c r="HA57" s="1771"/>
      <c r="HB57" s="1771"/>
      <c r="HC57" s="1771"/>
      <c r="HD57" s="1771"/>
      <c r="HE57" s="1771"/>
      <c r="HF57" s="1771"/>
      <c r="HG57" s="1771"/>
      <c r="HH57" s="1771"/>
      <c r="HI57" s="1771"/>
      <c r="HJ57" s="1771"/>
      <c r="HK57" s="1771"/>
      <c r="HL57" s="1771"/>
      <c r="HM57" s="1771"/>
      <c r="HN57" s="1771"/>
      <c r="HO57" s="1771"/>
      <c r="HP57" s="1771"/>
      <c r="HQ57" s="1771"/>
      <c r="HR57" s="1771"/>
      <c r="HS57" s="1771"/>
      <c r="HT57" s="1771"/>
      <c r="HU57" s="1771"/>
      <c r="HV57" s="1771"/>
      <c r="HW57" s="1771"/>
      <c r="HX57" s="1771"/>
      <c r="HY57" s="1771"/>
      <c r="HZ57" s="1771"/>
      <c r="IA57" s="1771"/>
      <c r="IB57" s="1771"/>
      <c r="IC57" s="1771"/>
      <c r="ID57" s="1771"/>
      <c r="IE57" s="1771"/>
      <c r="IF57" s="1771" t="s">
        <v>877</v>
      </c>
      <c r="IG57" s="1771"/>
      <c r="IH57" s="1771"/>
      <c r="II57" s="1771"/>
      <c r="IJ57" s="1771"/>
      <c r="IK57" s="1771"/>
      <c r="IL57" s="1771"/>
      <c r="IM57" s="1771"/>
      <c r="IN57" s="1771"/>
      <c r="IO57" s="1771"/>
      <c r="IP57" s="1771"/>
      <c r="IQ57" s="1771"/>
      <c r="IR57" s="1771"/>
      <c r="IS57" s="1771"/>
      <c r="IT57" s="1771"/>
      <c r="IU57" s="1771"/>
      <c r="IV57" s="1771"/>
      <c r="IW57" s="1771"/>
      <c r="IX57" s="1771"/>
      <c r="IY57" s="1771"/>
      <c r="IZ57" s="1771"/>
      <c r="JA57" s="1771"/>
      <c r="JB57" s="1771"/>
      <c r="JC57" s="1771"/>
      <c r="JD57" s="1771"/>
      <c r="JE57" s="1771"/>
      <c r="JF57" s="1771"/>
      <c r="JG57" s="1771"/>
      <c r="JH57" s="1771"/>
      <c r="JI57" s="1771"/>
      <c r="JJ57" s="1771"/>
      <c r="JK57" s="1771"/>
      <c r="JL57" s="1771"/>
      <c r="JM57" s="1771"/>
      <c r="JN57" s="1771"/>
      <c r="JO57" s="1771"/>
      <c r="JP57" s="1771"/>
      <c r="JQ57" s="1771"/>
      <c r="JR57" s="1771"/>
      <c r="JS57" s="1771"/>
      <c r="JT57" s="1771"/>
      <c r="JU57" s="1771"/>
      <c r="JV57" s="1771"/>
      <c r="JW57" s="1771"/>
      <c r="JX57" s="1771"/>
      <c r="JY57" s="1771"/>
      <c r="JZ57" s="1771"/>
      <c r="KA57" s="1771"/>
      <c r="KB57" s="1771"/>
      <c r="KC57" s="1771"/>
      <c r="KD57" s="1771"/>
      <c r="KE57" s="1771"/>
      <c r="KF57" s="1771"/>
      <c r="KG57" s="1771"/>
      <c r="KH57" s="1771"/>
      <c r="KI57" s="1771"/>
      <c r="KJ57" s="1787"/>
      <c r="KK57" s="495"/>
    </row>
    <row r="58" spans="2:297" ht="43.5" customHeight="1" thickTop="1" thickBot="1">
      <c r="B58" s="495"/>
      <c r="C58" s="1789"/>
      <c r="D58" s="1785"/>
      <c r="E58" s="1785"/>
      <c r="F58" s="1785"/>
      <c r="G58" s="1785"/>
      <c r="H58" s="1785"/>
      <c r="I58" s="1785"/>
      <c r="J58" s="1785"/>
      <c r="K58" s="1785"/>
      <c r="L58" s="1785"/>
      <c r="M58" s="1785"/>
      <c r="N58" s="1785"/>
      <c r="O58" s="1785"/>
      <c r="P58" s="1785"/>
      <c r="Q58" s="1785"/>
      <c r="R58" s="1785"/>
      <c r="S58" s="1785"/>
      <c r="T58" s="1785"/>
      <c r="U58" s="1785"/>
      <c r="V58" s="1785"/>
      <c r="W58" s="1785"/>
      <c r="X58" s="1785"/>
      <c r="Y58" s="1785"/>
      <c r="Z58" s="1785"/>
      <c r="AA58" s="1785"/>
      <c r="AB58" s="1785"/>
      <c r="AC58" s="1785"/>
      <c r="AD58" s="1785"/>
      <c r="AE58" s="1785"/>
      <c r="AF58" s="1785"/>
      <c r="AG58" s="1785"/>
      <c r="AH58" s="1785"/>
      <c r="AI58" s="1785"/>
      <c r="AJ58" s="1785"/>
      <c r="AK58" s="1785"/>
      <c r="AL58" s="1785"/>
      <c r="AM58" s="1785"/>
      <c r="AN58" s="1785"/>
      <c r="AO58" s="1785"/>
      <c r="AP58" s="1785"/>
      <c r="AQ58" s="1785"/>
      <c r="AR58" s="1785"/>
      <c r="AS58" s="1785"/>
      <c r="AT58" s="1785"/>
      <c r="AU58" s="1785"/>
      <c r="AV58" s="1785"/>
      <c r="AW58" s="1785"/>
      <c r="AX58" s="1785"/>
      <c r="AY58" s="1785"/>
      <c r="AZ58" s="1785"/>
      <c r="BA58" s="1785"/>
      <c r="BB58" s="1785"/>
      <c r="BC58" s="1785"/>
      <c r="BD58" s="1785"/>
      <c r="BE58" s="1785"/>
      <c r="BF58" s="1785"/>
      <c r="BG58" s="1785"/>
      <c r="BH58" s="1785"/>
      <c r="BI58" s="1785"/>
      <c r="BJ58" s="1785"/>
      <c r="BK58" s="1785"/>
      <c r="BL58" s="1785"/>
      <c r="BM58" s="1785"/>
      <c r="BN58" s="1785"/>
      <c r="BO58" s="1785"/>
      <c r="BP58" s="1785"/>
      <c r="BQ58" s="1785"/>
      <c r="BR58" s="1785"/>
      <c r="BS58" s="1785"/>
      <c r="BT58" s="1785"/>
      <c r="BU58" s="1785"/>
      <c r="BV58" s="1785"/>
      <c r="BW58" s="1785"/>
      <c r="BX58" s="1785"/>
      <c r="BY58" s="1785"/>
      <c r="BZ58" s="1771" t="s">
        <v>866</v>
      </c>
      <c r="CA58" s="1771"/>
      <c r="CB58" s="1771"/>
      <c r="CC58" s="1771"/>
      <c r="CD58" s="1771"/>
      <c r="CE58" s="1771"/>
      <c r="CF58" s="1771"/>
      <c r="CG58" s="1771"/>
      <c r="CH58" s="1771"/>
      <c r="CI58" s="1771"/>
      <c r="CJ58" s="1771"/>
      <c r="CK58" s="1771"/>
      <c r="CL58" s="1771"/>
      <c r="CM58" s="1771"/>
      <c r="CN58" s="1771"/>
      <c r="CO58" s="1771" t="s">
        <v>867</v>
      </c>
      <c r="CP58" s="1771"/>
      <c r="CQ58" s="1771"/>
      <c r="CR58" s="1771"/>
      <c r="CS58" s="1771"/>
      <c r="CT58" s="1771"/>
      <c r="CU58" s="1771"/>
      <c r="CV58" s="1771"/>
      <c r="CW58" s="1771"/>
      <c r="CX58" s="1771"/>
      <c r="CY58" s="1771"/>
      <c r="CZ58" s="1771"/>
      <c r="DA58" s="1771"/>
      <c r="DB58" s="1771"/>
      <c r="DC58" s="1771"/>
      <c r="DD58" s="1785"/>
      <c r="DE58" s="1785"/>
      <c r="DF58" s="1785"/>
      <c r="DG58" s="1785"/>
      <c r="DH58" s="1785"/>
      <c r="DI58" s="1785"/>
      <c r="DJ58" s="1785"/>
      <c r="DK58" s="1785"/>
      <c r="DL58" s="1785"/>
      <c r="DM58" s="1785"/>
      <c r="DN58" s="1785"/>
      <c r="DO58" s="1785"/>
      <c r="DP58" s="1785"/>
      <c r="DQ58" s="1785"/>
      <c r="DR58" s="1785"/>
      <c r="DS58" s="1785"/>
      <c r="DT58" s="1785"/>
      <c r="DU58" s="1785"/>
      <c r="DV58" s="1785"/>
      <c r="DW58" s="1785"/>
      <c r="DX58" s="1785"/>
      <c r="DY58" s="1785"/>
      <c r="DZ58" s="1785"/>
      <c r="EA58" s="1785"/>
      <c r="EB58" s="1785"/>
      <c r="EC58" s="1785"/>
      <c r="ED58" s="1785"/>
      <c r="EE58" s="1785"/>
      <c r="EF58" s="1785"/>
      <c r="EG58" s="1785"/>
      <c r="EH58" s="1785"/>
      <c r="EI58" s="1785"/>
      <c r="EJ58" s="1785"/>
      <c r="EK58" s="1785"/>
      <c r="EL58" s="1785"/>
      <c r="EM58" s="1785"/>
      <c r="EN58" s="1785"/>
      <c r="EO58" s="1785"/>
      <c r="EP58" s="1785"/>
      <c r="EQ58" s="1785"/>
      <c r="ER58" s="1785"/>
      <c r="ES58" s="1785"/>
      <c r="ET58" s="1785"/>
      <c r="EU58" s="1785"/>
      <c r="EV58" s="1785"/>
      <c r="EW58" s="1771" t="s">
        <v>884</v>
      </c>
      <c r="EX58" s="1771"/>
      <c r="EY58" s="1771"/>
      <c r="EZ58" s="1771"/>
      <c r="FA58" s="1771"/>
      <c r="FB58" s="1771"/>
      <c r="FC58" s="1771"/>
      <c r="FD58" s="1771"/>
      <c r="FE58" s="1771"/>
      <c r="FF58" s="1771"/>
      <c r="FG58" s="1771"/>
      <c r="FH58" s="1771"/>
      <c r="FI58" s="1771"/>
      <c r="FJ58" s="1771"/>
      <c r="FK58" s="1771"/>
      <c r="FL58" s="1771" t="s">
        <v>885</v>
      </c>
      <c r="FM58" s="1771"/>
      <c r="FN58" s="1771"/>
      <c r="FO58" s="1771"/>
      <c r="FP58" s="1771"/>
      <c r="FQ58" s="1771"/>
      <c r="FR58" s="1771"/>
      <c r="FS58" s="1771"/>
      <c r="FT58" s="1771"/>
      <c r="FU58" s="1771"/>
      <c r="FV58" s="1771"/>
      <c r="FW58" s="1771"/>
      <c r="FX58" s="1771"/>
      <c r="FY58" s="1771"/>
      <c r="FZ58" s="1771"/>
      <c r="GA58" s="1771"/>
      <c r="GB58" s="1771"/>
      <c r="GC58" s="1771"/>
      <c r="GD58" s="1771"/>
      <c r="GE58" s="1771"/>
      <c r="GF58" s="1771"/>
      <c r="GG58" s="1771" t="s">
        <v>886</v>
      </c>
      <c r="GH58" s="1771"/>
      <c r="GI58" s="1771"/>
      <c r="GJ58" s="1771"/>
      <c r="GK58" s="1771"/>
      <c r="GL58" s="1771"/>
      <c r="GM58" s="1771"/>
      <c r="GN58" s="1771"/>
      <c r="GO58" s="1771"/>
      <c r="GP58" s="1771"/>
      <c r="GQ58" s="1771"/>
      <c r="GR58" s="1771"/>
      <c r="GS58" s="1771"/>
      <c r="GT58" s="1771"/>
      <c r="GU58" s="1771"/>
      <c r="GV58" s="1771" t="s">
        <v>887</v>
      </c>
      <c r="GW58" s="1771"/>
      <c r="GX58" s="1771"/>
      <c r="GY58" s="1771"/>
      <c r="GZ58" s="1771"/>
      <c r="HA58" s="1771"/>
      <c r="HB58" s="1771"/>
      <c r="HC58" s="1771"/>
      <c r="HD58" s="1771"/>
      <c r="HE58" s="1771"/>
      <c r="HF58" s="1771"/>
      <c r="HG58" s="1771"/>
      <c r="HH58" s="1771" t="s">
        <v>888</v>
      </c>
      <c r="HI58" s="1771"/>
      <c r="HJ58" s="1771"/>
      <c r="HK58" s="1771"/>
      <c r="HL58" s="1771"/>
      <c r="HM58" s="1771"/>
      <c r="HN58" s="1771"/>
      <c r="HO58" s="1771"/>
      <c r="HP58" s="1771"/>
      <c r="HQ58" s="1771"/>
      <c r="HR58" s="1771"/>
      <c r="HS58" s="1771"/>
      <c r="HT58" s="1771" t="s">
        <v>889</v>
      </c>
      <c r="HU58" s="1771"/>
      <c r="HV58" s="1771"/>
      <c r="HW58" s="1771"/>
      <c r="HX58" s="1771"/>
      <c r="HY58" s="1771"/>
      <c r="HZ58" s="1771"/>
      <c r="IA58" s="1771"/>
      <c r="IB58" s="1771"/>
      <c r="IC58" s="1771"/>
      <c r="ID58" s="1771"/>
      <c r="IE58" s="1771"/>
      <c r="IF58" s="1771"/>
      <c r="IG58" s="1771"/>
      <c r="IH58" s="1771"/>
      <c r="II58" s="1771"/>
      <c r="IJ58" s="1771"/>
      <c r="IK58" s="1771"/>
      <c r="IL58" s="1771" t="s">
        <v>886</v>
      </c>
      <c r="IM58" s="1771"/>
      <c r="IN58" s="1771"/>
      <c r="IO58" s="1771"/>
      <c r="IP58" s="1771"/>
      <c r="IQ58" s="1771"/>
      <c r="IR58" s="1771"/>
      <c r="IS58" s="1771"/>
      <c r="IT58" s="1771"/>
      <c r="IU58" s="1771"/>
      <c r="IV58" s="1771"/>
      <c r="IW58" s="1771"/>
      <c r="IX58" s="1771"/>
      <c r="IY58" s="1771"/>
      <c r="IZ58" s="1771"/>
      <c r="JA58" s="1771" t="s">
        <v>887</v>
      </c>
      <c r="JB58" s="1771"/>
      <c r="JC58" s="1771"/>
      <c r="JD58" s="1771"/>
      <c r="JE58" s="1771"/>
      <c r="JF58" s="1771"/>
      <c r="JG58" s="1771"/>
      <c r="JH58" s="1771"/>
      <c r="JI58" s="1771"/>
      <c r="JJ58" s="1771"/>
      <c r="JK58" s="1771"/>
      <c r="JL58" s="1771"/>
      <c r="JM58" s="1771" t="s">
        <v>888</v>
      </c>
      <c r="JN58" s="1771"/>
      <c r="JO58" s="1771"/>
      <c r="JP58" s="1771"/>
      <c r="JQ58" s="1771"/>
      <c r="JR58" s="1771"/>
      <c r="JS58" s="1771"/>
      <c r="JT58" s="1771"/>
      <c r="JU58" s="1771"/>
      <c r="JV58" s="1771"/>
      <c r="JW58" s="1771"/>
      <c r="JX58" s="1771"/>
      <c r="JY58" s="1771" t="s">
        <v>889</v>
      </c>
      <c r="JZ58" s="1771"/>
      <c r="KA58" s="1771"/>
      <c r="KB58" s="1771"/>
      <c r="KC58" s="1771"/>
      <c r="KD58" s="1771"/>
      <c r="KE58" s="1771"/>
      <c r="KF58" s="1771"/>
      <c r="KG58" s="1771"/>
      <c r="KH58" s="1771"/>
      <c r="KI58" s="1771"/>
      <c r="KJ58" s="1787"/>
      <c r="KK58" s="495"/>
    </row>
    <row r="59" spans="2:297" ht="80.25" customHeight="1" thickTop="1">
      <c r="B59" s="495"/>
      <c r="C59" s="1790" t="s">
        <v>899</v>
      </c>
      <c r="D59" s="1782"/>
      <c r="E59" s="1782"/>
      <c r="F59" s="1782"/>
      <c r="G59" s="1782"/>
      <c r="H59" s="1782"/>
      <c r="I59" s="1784" t="str">
        <f>IF(data4!$B$2="○","1","2")</f>
        <v>2</v>
      </c>
      <c r="J59" s="1784"/>
      <c r="K59" s="1784"/>
      <c r="L59" s="1784"/>
      <c r="M59" s="1784"/>
      <c r="N59" s="1784"/>
      <c r="O59" s="1784"/>
      <c r="P59" s="1784"/>
      <c r="Q59" s="1784"/>
      <c r="R59" s="1782" t="s">
        <v>900</v>
      </c>
      <c r="S59" s="1782"/>
      <c r="T59" s="1782"/>
      <c r="U59" s="1782"/>
      <c r="V59" s="1782"/>
      <c r="W59" s="1782"/>
      <c r="X59" s="1784" t="str">
        <f>IF(data4!$C$2="○","1","2")</f>
        <v>2</v>
      </c>
      <c r="Y59" s="1784"/>
      <c r="Z59" s="1784"/>
      <c r="AA59" s="1784"/>
      <c r="AB59" s="1784"/>
      <c r="AC59" s="1784"/>
      <c r="AD59" s="1784"/>
      <c r="AE59" s="1784"/>
      <c r="AF59" s="1784"/>
      <c r="AG59" s="1782" t="s">
        <v>901</v>
      </c>
      <c r="AH59" s="1782"/>
      <c r="AI59" s="1782"/>
      <c r="AJ59" s="1782"/>
      <c r="AK59" s="1782"/>
      <c r="AL59" s="1782"/>
      <c r="AM59" s="1784" t="str">
        <f>IF(data4!$D$2="○","1","2")</f>
        <v>2</v>
      </c>
      <c r="AN59" s="1784"/>
      <c r="AO59" s="1784"/>
      <c r="AP59" s="1784"/>
      <c r="AQ59" s="1784"/>
      <c r="AR59" s="1784"/>
      <c r="AS59" s="1784"/>
      <c r="AT59" s="1784"/>
      <c r="AU59" s="1784"/>
      <c r="AV59" s="1782" t="s">
        <v>902</v>
      </c>
      <c r="AW59" s="1782"/>
      <c r="AX59" s="1782"/>
      <c r="AY59" s="1782"/>
      <c r="AZ59" s="1782"/>
      <c r="BA59" s="1782"/>
      <c r="BB59" s="1784" t="str">
        <f>IF(data4!$E$2="○","1","2")</f>
        <v>2</v>
      </c>
      <c r="BC59" s="1784"/>
      <c r="BD59" s="1784"/>
      <c r="BE59" s="1784"/>
      <c r="BF59" s="1784"/>
      <c r="BG59" s="1784"/>
      <c r="BH59" s="1784"/>
      <c r="BI59" s="1784"/>
      <c r="BJ59" s="1784"/>
      <c r="BK59" s="1782" t="s">
        <v>903</v>
      </c>
      <c r="BL59" s="1782"/>
      <c r="BM59" s="1782"/>
      <c r="BN59" s="1782"/>
      <c r="BO59" s="1782"/>
      <c r="BP59" s="1782"/>
      <c r="BQ59" s="1784" t="str">
        <f>IF(data4!$F$2="○","1","2")</f>
        <v>2</v>
      </c>
      <c r="BR59" s="1784"/>
      <c r="BS59" s="1784"/>
      <c r="BT59" s="1784"/>
      <c r="BU59" s="1784"/>
      <c r="BV59" s="1784"/>
      <c r="BW59" s="1784"/>
      <c r="BX59" s="1784"/>
      <c r="BY59" s="1784"/>
      <c r="BZ59" s="1782" t="s">
        <v>868</v>
      </c>
      <c r="CA59" s="1782"/>
      <c r="CB59" s="1782"/>
      <c r="CC59" s="1782"/>
      <c r="CD59" s="1782"/>
      <c r="CE59" s="1782"/>
      <c r="CF59" s="1784" t="str">
        <f>IF(data4!$G$2="○","1","2")</f>
        <v>2</v>
      </c>
      <c r="CG59" s="1784"/>
      <c r="CH59" s="1784"/>
      <c r="CI59" s="1784"/>
      <c r="CJ59" s="1784"/>
      <c r="CK59" s="1784"/>
      <c r="CL59" s="1784"/>
      <c r="CM59" s="1784"/>
      <c r="CN59" s="1784"/>
      <c r="CO59" s="1782" t="s">
        <v>869</v>
      </c>
      <c r="CP59" s="1782"/>
      <c r="CQ59" s="1782"/>
      <c r="CR59" s="1782"/>
      <c r="CS59" s="1782"/>
      <c r="CT59" s="1782"/>
      <c r="CU59" s="1784" t="str">
        <f>IF(data4!$H$2="○","1","2")</f>
        <v>2</v>
      </c>
      <c r="CV59" s="1784"/>
      <c r="CW59" s="1784"/>
      <c r="CX59" s="1784"/>
      <c r="CY59" s="1784"/>
      <c r="CZ59" s="1784"/>
      <c r="DA59" s="1784"/>
      <c r="DB59" s="1784"/>
      <c r="DC59" s="1784"/>
      <c r="DD59" s="1782" t="s">
        <v>870</v>
      </c>
      <c r="DE59" s="1782"/>
      <c r="DF59" s="1782"/>
      <c r="DG59" s="1782"/>
      <c r="DH59" s="1782"/>
      <c r="DI59" s="1782"/>
      <c r="DJ59" s="1784" t="str">
        <f>IF(data2!$B$2="要",IF(data4!$I$3=270000,"1","2"),IF(data4!$I$2="○","1","2"))</f>
        <v>2</v>
      </c>
      <c r="DK59" s="1784"/>
      <c r="DL59" s="1784"/>
      <c r="DM59" s="1784"/>
      <c r="DN59" s="1784"/>
      <c r="DO59" s="1784"/>
      <c r="DP59" s="1784"/>
      <c r="DQ59" s="1784"/>
      <c r="DR59" s="1784"/>
      <c r="DS59" s="1782" t="s">
        <v>871</v>
      </c>
      <c r="DT59" s="1782"/>
      <c r="DU59" s="1782"/>
      <c r="DV59" s="1782"/>
      <c r="DW59" s="1782"/>
      <c r="DX59" s="1782"/>
      <c r="DY59" s="1784" t="str">
        <f>IF(data2!$B$2="要",IF(data4!$J$3=350000,"1","2"),IF(data4!$J$2="○","1","2"))</f>
        <v>2</v>
      </c>
      <c r="DZ59" s="1784"/>
      <c r="EA59" s="1784"/>
      <c r="EB59" s="1784"/>
      <c r="EC59" s="1784"/>
      <c r="ED59" s="1784"/>
      <c r="EE59" s="1784"/>
      <c r="EF59" s="1784"/>
      <c r="EG59" s="1784"/>
      <c r="EH59" s="1782" t="s">
        <v>872</v>
      </c>
      <c r="EI59" s="1782"/>
      <c r="EJ59" s="1782"/>
      <c r="EK59" s="1782"/>
      <c r="EL59" s="1782"/>
      <c r="EM59" s="1782"/>
      <c r="EN59" s="1784" t="str">
        <f>IF(data2!$B$2="要",IF(data4!$L$3=270000,"1","2"),IF(data4!$L$2="○","1","2"))</f>
        <v>2</v>
      </c>
      <c r="EO59" s="1784"/>
      <c r="EP59" s="1784"/>
      <c r="EQ59" s="1784"/>
      <c r="ER59" s="1784"/>
      <c r="ES59" s="1784"/>
      <c r="ET59" s="1784"/>
      <c r="EU59" s="1784"/>
      <c r="EV59" s="1784"/>
      <c r="EW59" s="1782" t="s">
        <v>890</v>
      </c>
      <c r="EX59" s="1782"/>
      <c r="EY59" s="1782"/>
      <c r="EZ59" s="1782"/>
      <c r="FA59" s="1782"/>
      <c r="FB59" s="1782"/>
      <c r="FC59" s="1784" t="str">
        <f>IF(data2!$AD$2="○","1","2")</f>
        <v>2</v>
      </c>
      <c r="FD59" s="1784"/>
      <c r="FE59" s="1784"/>
      <c r="FF59" s="1784"/>
      <c r="FG59" s="1784"/>
      <c r="FH59" s="1784"/>
      <c r="FI59" s="1784"/>
      <c r="FJ59" s="1784"/>
      <c r="FK59" s="1784"/>
      <c r="FL59" s="1782" t="s">
        <v>891</v>
      </c>
      <c r="FM59" s="1782"/>
      <c r="FN59" s="1782"/>
      <c r="FO59" s="1782"/>
      <c r="FP59" s="1782"/>
      <c r="FQ59" s="1782"/>
      <c r="FR59" s="1784" t="str">
        <f>IF(data2!$AE$2="○","1","2")</f>
        <v>2</v>
      </c>
      <c r="FS59" s="1784"/>
      <c r="FT59" s="1784"/>
      <c r="FU59" s="1784"/>
      <c r="FV59" s="1784"/>
      <c r="FW59" s="1784"/>
      <c r="FX59" s="1784"/>
      <c r="FY59" s="1784"/>
      <c r="FZ59" s="1784"/>
      <c r="GA59" s="1782" t="s">
        <v>893</v>
      </c>
      <c r="GB59" s="1782"/>
      <c r="GC59" s="1782"/>
      <c r="GD59" s="1782"/>
      <c r="GE59" s="1782"/>
      <c r="GF59" s="1782"/>
      <c r="GG59" s="1784">
        <f>data2!$AA$2</f>
        <v>0</v>
      </c>
      <c r="GH59" s="1784"/>
      <c r="GI59" s="1784"/>
      <c r="GJ59" s="1784"/>
      <c r="GK59" s="1784"/>
      <c r="GL59" s="1784"/>
      <c r="GM59" s="1784"/>
      <c r="GN59" s="1784"/>
      <c r="GO59" s="1784"/>
      <c r="GP59" s="1784"/>
      <c r="GQ59" s="1784"/>
      <c r="GR59" s="1784"/>
      <c r="GS59" s="1784"/>
      <c r="GT59" s="1784"/>
      <c r="GU59" s="1784"/>
      <c r="GV59" s="1783">
        <f>data2!$S$2</f>
        <v>0</v>
      </c>
      <c r="GW59" s="1783"/>
      <c r="GX59" s="1783"/>
      <c r="GY59" s="1783"/>
      <c r="GZ59" s="1783"/>
      <c r="HA59" s="1783"/>
      <c r="HB59" s="1783"/>
      <c r="HC59" s="1783"/>
      <c r="HD59" s="1783"/>
      <c r="HE59" s="1783"/>
      <c r="HF59" s="1783"/>
      <c r="HG59" s="1783"/>
      <c r="HH59" s="1783">
        <f>data2!$T$2</f>
        <v>0</v>
      </c>
      <c r="HI59" s="1783"/>
      <c r="HJ59" s="1783"/>
      <c r="HK59" s="1783"/>
      <c r="HL59" s="1783"/>
      <c r="HM59" s="1783"/>
      <c r="HN59" s="1783"/>
      <c r="HO59" s="1783"/>
      <c r="HP59" s="1783"/>
      <c r="HQ59" s="1783"/>
      <c r="HR59" s="1783"/>
      <c r="HS59" s="1783"/>
      <c r="HT59" s="1783">
        <f>data2!$U$2</f>
        <v>0</v>
      </c>
      <c r="HU59" s="1783"/>
      <c r="HV59" s="1783"/>
      <c r="HW59" s="1783"/>
      <c r="HX59" s="1783"/>
      <c r="HY59" s="1783"/>
      <c r="HZ59" s="1783"/>
      <c r="IA59" s="1783"/>
      <c r="IB59" s="1783"/>
      <c r="IC59" s="1783"/>
      <c r="ID59" s="1783"/>
      <c r="IE59" s="1783"/>
      <c r="IF59" s="1782" t="s">
        <v>892</v>
      </c>
      <c r="IG59" s="1782"/>
      <c r="IH59" s="1782"/>
      <c r="II59" s="1782"/>
      <c r="IJ59" s="1782"/>
      <c r="IK59" s="1782"/>
      <c r="IL59" s="1784">
        <f>data2!$Y$2</f>
        <v>0</v>
      </c>
      <c r="IM59" s="1784"/>
      <c r="IN59" s="1784"/>
      <c r="IO59" s="1784"/>
      <c r="IP59" s="1784"/>
      <c r="IQ59" s="1784"/>
      <c r="IR59" s="1784"/>
      <c r="IS59" s="1784"/>
      <c r="IT59" s="1784"/>
      <c r="IU59" s="1784"/>
      <c r="IV59" s="1784"/>
      <c r="IW59" s="1784"/>
      <c r="IX59" s="1784"/>
      <c r="IY59" s="1784"/>
      <c r="IZ59" s="1784"/>
      <c r="JA59" s="1783">
        <f>data2!$O$2</f>
        <v>0</v>
      </c>
      <c r="JB59" s="1783"/>
      <c r="JC59" s="1783"/>
      <c r="JD59" s="1783"/>
      <c r="JE59" s="1783"/>
      <c r="JF59" s="1783"/>
      <c r="JG59" s="1783"/>
      <c r="JH59" s="1783"/>
      <c r="JI59" s="1783"/>
      <c r="JJ59" s="1783"/>
      <c r="JK59" s="1783"/>
      <c r="JL59" s="1783"/>
      <c r="JM59" s="1783">
        <f>data2!$P$2</f>
        <v>0</v>
      </c>
      <c r="JN59" s="1783"/>
      <c r="JO59" s="1783"/>
      <c r="JP59" s="1783"/>
      <c r="JQ59" s="1783"/>
      <c r="JR59" s="1783"/>
      <c r="JS59" s="1783"/>
      <c r="JT59" s="1783"/>
      <c r="JU59" s="1783"/>
      <c r="JV59" s="1783"/>
      <c r="JW59" s="1783"/>
      <c r="JX59" s="1783"/>
      <c r="JY59" s="1783">
        <f>data2!$Q$2</f>
        <v>0</v>
      </c>
      <c r="JZ59" s="1783"/>
      <c r="KA59" s="1783"/>
      <c r="KB59" s="1783"/>
      <c r="KC59" s="1783"/>
      <c r="KD59" s="1783"/>
      <c r="KE59" s="1783"/>
      <c r="KF59" s="1783"/>
      <c r="KG59" s="1783"/>
      <c r="KH59" s="1783"/>
      <c r="KI59" s="1783"/>
      <c r="KJ59" s="1788"/>
      <c r="KK59" s="495"/>
    </row>
    <row r="60" spans="2:297" ht="9" customHeight="1">
      <c r="B60" s="495"/>
      <c r="C60" s="502"/>
      <c r="D60" s="502"/>
      <c r="E60" s="502"/>
      <c r="F60" s="502"/>
      <c r="G60" s="502"/>
      <c r="H60" s="502"/>
      <c r="I60" s="502"/>
      <c r="J60" s="502"/>
      <c r="K60" s="502"/>
      <c r="L60" s="502"/>
      <c r="M60" s="502"/>
      <c r="N60" s="502"/>
      <c r="O60" s="502"/>
      <c r="P60" s="502"/>
      <c r="Q60" s="502"/>
      <c r="R60" s="502"/>
      <c r="S60" s="502"/>
      <c r="T60" s="502"/>
      <c r="U60" s="502"/>
      <c r="V60" s="502"/>
      <c r="W60" s="502"/>
      <c r="X60" s="502"/>
      <c r="Y60" s="502"/>
      <c r="Z60" s="502"/>
      <c r="AA60" s="502"/>
      <c r="AB60" s="502"/>
      <c r="AC60" s="502"/>
      <c r="AD60" s="502"/>
      <c r="AE60" s="502"/>
      <c r="AF60" s="502"/>
      <c r="AG60" s="502"/>
      <c r="AH60" s="502"/>
      <c r="AI60" s="502"/>
      <c r="AJ60" s="502"/>
      <c r="AK60" s="502"/>
      <c r="AL60" s="502"/>
      <c r="AM60" s="502"/>
      <c r="AN60" s="502"/>
      <c r="AO60" s="502"/>
      <c r="AP60" s="502"/>
      <c r="AQ60" s="502"/>
      <c r="AR60" s="502"/>
      <c r="AS60" s="502"/>
      <c r="AT60" s="502"/>
      <c r="AU60" s="502"/>
      <c r="AV60" s="502"/>
      <c r="AW60" s="502"/>
      <c r="AX60" s="502"/>
      <c r="AY60" s="502"/>
      <c r="AZ60" s="502"/>
      <c r="BA60" s="502"/>
      <c r="BB60" s="502"/>
      <c r="BC60" s="502"/>
      <c r="BD60" s="502"/>
      <c r="BE60" s="502"/>
      <c r="BF60" s="502"/>
      <c r="BG60" s="502"/>
      <c r="BH60" s="502"/>
      <c r="BI60" s="502"/>
      <c r="BJ60" s="502"/>
      <c r="BK60" s="502"/>
      <c r="BL60" s="502"/>
      <c r="BM60" s="502"/>
      <c r="BN60" s="502"/>
      <c r="BO60" s="502"/>
      <c r="BP60" s="502"/>
      <c r="BQ60" s="502"/>
      <c r="BR60" s="502"/>
      <c r="BS60" s="502"/>
      <c r="BT60" s="502"/>
      <c r="BU60" s="502"/>
      <c r="BV60" s="502"/>
      <c r="BW60" s="502"/>
      <c r="BX60" s="502"/>
      <c r="BY60" s="502"/>
      <c r="BZ60" s="502"/>
      <c r="CA60" s="502"/>
      <c r="CB60" s="502"/>
      <c r="CC60" s="502"/>
      <c r="CD60" s="502"/>
      <c r="CE60" s="502"/>
      <c r="CF60" s="502"/>
      <c r="CG60" s="502"/>
      <c r="CH60" s="502"/>
      <c r="CI60" s="502"/>
      <c r="CJ60" s="502"/>
      <c r="CK60" s="502"/>
      <c r="CL60" s="502"/>
      <c r="CM60" s="502"/>
      <c r="CN60" s="502"/>
      <c r="CO60" s="502"/>
      <c r="CP60" s="502"/>
      <c r="CQ60" s="502"/>
      <c r="CR60" s="502"/>
      <c r="CS60" s="502"/>
      <c r="CT60" s="502"/>
      <c r="CU60" s="502"/>
      <c r="CV60" s="502"/>
      <c r="CW60" s="502"/>
      <c r="CX60" s="502"/>
      <c r="CY60" s="502"/>
      <c r="CZ60" s="502"/>
      <c r="DA60" s="502"/>
      <c r="DB60" s="502"/>
      <c r="DC60" s="502"/>
      <c r="DD60" s="502"/>
      <c r="DE60" s="502"/>
      <c r="DF60" s="502"/>
      <c r="DG60" s="502"/>
      <c r="DH60" s="502"/>
      <c r="DI60" s="502"/>
      <c r="DJ60" s="502"/>
      <c r="DK60" s="502"/>
      <c r="DL60" s="502"/>
      <c r="DM60" s="502"/>
      <c r="DN60" s="502"/>
      <c r="DO60" s="502"/>
      <c r="DP60" s="502"/>
      <c r="DQ60" s="502"/>
      <c r="DR60" s="502"/>
      <c r="DS60" s="502"/>
      <c r="DT60" s="502"/>
      <c r="DU60" s="502"/>
      <c r="DV60" s="502"/>
      <c r="DW60" s="502"/>
      <c r="DX60" s="502"/>
      <c r="DY60" s="502"/>
      <c r="DZ60" s="502"/>
      <c r="EA60" s="502"/>
      <c r="EB60" s="502"/>
      <c r="EC60" s="502"/>
      <c r="ED60" s="502"/>
      <c r="EE60" s="502"/>
      <c r="EF60" s="502"/>
      <c r="EG60" s="502"/>
      <c r="EH60" s="502"/>
      <c r="EI60" s="502"/>
      <c r="EJ60" s="502"/>
      <c r="EK60" s="502"/>
      <c r="EL60" s="502"/>
      <c r="EM60" s="502"/>
      <c r="EN60" s="502"/>
      <c r="EO60" s="502"/>
      <c r="EP60" s="502"/>
      <c r="EQ60" s="502"/>
      <c r="ER60" s="502"/>
      <c r="ES60" s="502"/>
      <c r="ET60" s="502"/>
      <c r="EU60" s="502"/>
      <c r="EV60" s="502"/>
      <c r="EW60" s="502"/>
      <c r="EX60" s="502"/>
      <c r="EY60" s="502"/>
      <c r="EZ60" s="502"/>
      <c r="FA60" s="502"/>
      <c r="FB60" s="502"/>
      <c r="FC60" s="502"/>
      <c r="FD60" s="502"/>
      <c r="FE60" s="502"/>
      <c r="FF60" s="502"/>
      <c r="FG60" s="502"/>
      <c r="FH60" s="502"/>
      <c r="FI60" s="502"/>
      <c r="FJ60" s="502"/>
      <c r="FK60" s="502"/>
      <c r="FL60" s="502"/>
      <c r="FM60" s="502"/>
      <c r="FN60" s="502"/>
      <c r="FO60" s="502"/>
      <c r="FP60" s="502"/>
      <c r="FQ60" s="502"/>
      <c r="FR60" s="502"/>
      <c r="FS60" s="502"/>
      <c r="FT60" s="502"/>
      <c r="FU60" s="502"/>
      <c r="FV60" s="502"/>
      <c r="FW60" s="502"/>
      <c r="FX60" s="502"/>
      <c r="FY60" s="502"/>
      <c r="FZ60" s="502"/>
      <c r="GA60" s="502"/>
      <c r="GB60" s="502"/>
      <c r="GC60" s="502"/>
      <c r="GD60" s="502"/>
      <c r="GE60" s="502"/>
      <c r="GF60" s="502"/>
      <c r="GG60" s="502"/>
      <c r="GH60" s="502"/>
      <c r="GI60" s="502"/>
      <c r="GJ60" s="502"/>
      <c r="GK60" s="502"/>
      <c r="GL60" s="502"/>
      <c r="GM60" s="502"/>
      <c r="GN60" s="502"/>
      <c r="GO60" s="502"/>
      <c r="GP60" s="502"/>
      <c r="GQ60" s="502"/>
      <c r="GR60" s="502"/>
      <c r="GS60" s="502"/>
      <c r="GT60" s="502"/>
      <c r="GU60" s="502"/>
      <c r="GV60" s="502"/>
      <c r="GW60" s="502"/>
      <c r="GX60" s="502"/>
      <c r="GY60" s="502"/>
      <c r="GZ60" s="502"/>
      <c r="HA60" s="502"/>
      <c r="HB60" s="502"/>
      <c r="HC60" s="502"/>
      <c r="HD60" s="502"/>
      <c r="HE60" s="502"/>
      <c r="HF60" s="502"/>
      <c r="HG60" s="502"/>
      <c r="HH60" s="502"/>
      <c r="HI60" s="502"/>
      <c r="HJ60" s="502"/>
      <c r="HK60" s="502"/>
      <c r="HL60" s="502"/>
      <c r="HM60" s="502"/>
      <c r="HN60" s="502"/>
      <c r="HO60" s="502"/>
      <c r="HP60" s="502"/>
      <c r="HQ60" s="502"/>
      <c r="HR60" s="502"/>
      <c r="HS60" s="502"/>
      <c r="HT60" s="502"/>
      <c r="HU60" s="502"/>
      <c r="HV60" s="502"/>
      <c r="HW60" s="502"/>
      <c r="HX60" s="502"/>
      <c r="HY60" s="502"/>
      <c r="HZ60" s="502"/>
      <c r="IA60" s="502"/>
      <c r="IB60" s="502"/>
      <c r="IC60" s="502"/>
      <c r="ID60" s="502"/>
      <c r="IE60" s="502"/>
      <c r="IF60" s="502"/>
      <c r="IG60" s="502"/>
      <c r="IH60" s="502"/>
      <c r="II60" s="502"/>
      <c r="IJ60" s="502"/>
      <c r="IK60" s="502"/>
      <c r="IL60" s="502"/>
      <c r="IM60" s="502"/>
      <c r="IN60" s="502"/>
      <c r="IO60" s="502"/>
      <c r="IP60" s="502"/>
      <c r="IQ60" s="502"/>
      <c r="IR60" s="502"/>
      <c r="IS60" s="502"/>
      <c r="IT60" s="502"/>
      <c r="IU60" s="502"/>
      <c r="IV60" s="502"/>
      <c r="IW60" s="502"/>
      <c r="IX60" s="502"/>
      <c r="IY60" s="502"/>
      <c r="IZ60" s="502"/>
      <c r="JA60" s="502"/>
      <c r="JB60" s="502"/>
      <c r="JC60" s="502"/>
      <c r="JD60" s="502"/>
      <c r="JE60" s="502"/>
      <c r="JF60" s="502"/>
      <c r="JG60" s="502"/>
      <c r="JH60" s="502"/>
      <c r="JI60" s="502"/>
      <c r="JJ60" s="502"/>
      <c r="JK60" s="502"/>
      <c r="JL60" s="502"/>
      <c r="JM60" s="502"/>
      <c r="JN60" s="502"/>
      <c r="JO60" s="502"/>
      <c r="JP60" s="502"/>
      <c r="JQ60" s="502"/>
      <c r="JR60" s="502"/>
      <c r="JS60" s="502"/>
      <c r="JT60" s="502"/>
      <c r="JU60" s="502"/>
      <c r="JV60" s="502"/>
      <c r="JW60" s="502"/>
      <c r="JX60" s="502"/>
      <c r="JY60" s="502"/>
      <c r="JZ60" s="502"/>
      <c r="KA60" s="502"/>
      <c r="KB60" s="502"/>
      <c r="KC60" s="502"/>
      <c r="KD60" s="502"/>
      <c r="KE60" s="502"/>
      <c r="KF60" s="502"/>
      <c r="KG60" s="502"/>
      <c r="KH60" s="502"/>
      <c r="KI60" s="502"/>
      <c r="KJ60" s="502"/>
      <c r="KK60" s="495"/>
    </row>
    <row r="61" spans="2:297" ht="50.1" customHeight="1" thickBot="1">
      <c r="B61" s="495"/>
      <c r="C61" s="1821" t="s">
        <v>894</v>
      </c>
      <c r="D61" s="1821"/>
      <c r="E61" s="1821"/>
      <c r="F61" s="1821"/>
      <c r="G61" s="1821"/>
      <c r="H61" s="1821"/>
      <c r="I61" s="1821"/>
      <c r="J61" s="1821"/>
      <c r="K61" s="1821"/>
      <c r="L61" s="1821"/>
      <c r="M61" s="1821"/>
      <c r="N61" s="1821"/>
      <c r="O61" s="1821"/>
      <c r="P61" s="1821"/>
      <c r="Q61" s="1821"/>
      <c r="R61" s="1821"/>
      <c r="S61" s="1821"/>
      <c r="T61" s="1821"/>
      <c r="U61" s="1821"/>
      <c r="V61" s="1821"/>
      <c r="W61" s="1821"/>
      <c r="X61" s="1821"/>
      <c r="Y61" s="1821"/>
      <c r="Z61" s="1821"/>
      <c r="AA61" s="1821"/>
      <c r="AB61" s="1821"/>
      <c r="AC61" s="1821"/>
      <c r="AD61" s="1821"/>
      <c r="AE61" s="1821"/>
      <c r="AF61" s="1821"/>
      <c r="AG61" s="1821"/>
      <c r="AH61" s="1821"/>
      <c r="AI61" s="1821"/>
      <c r="AJ61" s="1821"/>
      <c r="AK61" s="1821"/>
      <c r="AL61" s="1821"/>
      <c r="AM61" s="1821"/>
      <c r="AN61" s="1821"/>
      <c r="AO61" s="1821"/>
      <c r="AP61" s="1821"/>
      <c r="AQ61" s="1821"/>
      <c r="AR61" s="1821"/>
      <c r="AS61" s="1821"/>
      <c r="AT61" s="1821"/>
      <c r="AU61" s="1821"/>
      <c r="AV61" s="1821"/>
      <c r="AW61" s="1821"/>
      <c r="AX61" s="1821"/>
      <c r="AY61" s="1821"/>
      <c r="AZ61" s="1821"/>
      <c r="BA61" s="1821"/>
      <c r="BB61" s="1821"/>
      <c r="BC61" s="1821"/>
      <c r="BD61" s="1821"/>
      <c r="BE61" s="1821"/>
      <c r="BF61" s="1821"/>
      <c r="BG61" s="1821"/>
      <c r="BH61" s="1821"/>
      <c r="BI61" s="1821"/>
      <c r="BJ61" s="1821"/>
      <c r="BK61" s="1821"/>
      <c r="BL61" s="1821"/>
      <c r="BM61" s="1821"/>
      <c r="BN61" s="1821"/>
      <c r="BO61" s="1821"/>
      <c r="BP61" s="1821"/>
      <c r="BQ61" s="1821"/>
      <c r="BR61" s="1821"/>
      <c r="BS61" s="1821"/>
      <c r="BT61" s="1821"/>
      <c r="BU61" s="1821"/>
      <c r="BV61" s="1821"/>
      <c r="BW61" s="1821"/>
      <c r="BX61" s="1821"/>
      <c r="BY61" s="1821"/>
      <c r="BZ61" s="1821"/>
      <c r="CA61" s="1821"/>
      <c r="CB61" s="1821"/>
      <c r="CC61" s="1821"/>
      <c r="CD61" s="1821"/>
      <c r="CE61" s="1821"/>
      <c r="CF61" s="1821"/>
      <c r="CG61" s="1821"/>
      <c r="CH61" s="1821"/>
      <c r="CI61" s="1821"/>
      <c r="CJ61" s="1821"/>
      <c r="CK61" s="1821"/>
      <c r="CL61" s="1821"/>
      <c r="CM61" s="1821"/>
      <c r="CN61" s="1821"/>
      <c r="CO61" s="1821"/>
      <c r="CP61" s="1821"/>
      <c r="CQ61" s="1821"/>
      <c r="CR61" s="1821"/>
      <c r="CS61" s="1821"/>
      <c r="CT61" s="1821"/>
      <c r="CU61" s="1821"/>
      <c r="CV61" s="1821"/>
      <c r="CW61" s="1821"/>
      <c r="CX61" s="1821"/>
      <c r="CY61" s="1821"/>
      <c r="CZ61" s="1821"/>
      <c r="DA61" s="1821"/>
      <c r="DB61" s="1821"/>
      <c r="DC61" s="1821"/>
      <c r="DD61" s="1821"/>
      <c r="DE61" s="1821"/>
      <c r="DF61" s="1821"/>
      <c r="DG61" s="1821"/>
      <c r="DH61" s="1821"/>
      <c r="DI61" s="1821"/>
      <c r="DJ61" s="1821"/>
      <c r="DK61" s="1821"/>
      <c r="DL61" s="1821"/>
      <c r="DM61" s="1821"/>
      <c r="DN61" s="1821"/>
      <c r="DO61" s="1821"/>
      <c r="DP61" s="1821"/>
      <c r="DQ61" s="1821"/>
      <c r="DR61" s="1821"/>
      <c r="DS61" s="1821"/>
      <c r="DT61" s="1821"/>
      <c r="DU61" s="1821"/>
      <c r="DV61" s="1821"/>
      <c r="DW61" s="1821"/>
      <c r="DX61" s="1821"/>
      <c r="DY61" s="1821"/>
      <c r="DZ61" s="1821"/>
      <c r="EA61" s="1821"/>
      <c r="EB61" s="1821"/>
      <c r="EC61" s="1821"/>
      <c r="ED61" s="1821"/>
      <c r="EE61" s="1821"/>
      <c r="EF61" s="1821"/>
      <c r="EG61" s="1821"/>
      <c r="EH61" s="1821"/>
      <c r="EI61" s="1821"/>
      <c r="EJ61" s="1821"/>
      <c r="EK61" s="1821"/>
      <c r="EL61" s="1821"/>
      <c r="EM61" s="1821"/>
      <c r="EN61" s="1821"/>
      <c r="EO61" s="1821"/>
      <c r="EP61" s="1821"/>
      <c r="EQ61" s="1821"/>
      <c r="ER61" s="1821"/>
      <c r="ES61" s="1821"/>
      <c r="ET61" s="1821"/>
      <c r="EU61" s="1821"/>
      <c r="EV61" s="1821"/>
      <c r="EW61" s="1821"/>
      <c r="EX61" s="1821"/>
      <c r="EY61" s="1821"/>
      <c r="EZ61" s="1821"/>
      <c r="FA61" s="1821"/>
      <c r="FB61" s="1821"/>
      <c r="FC61" s="1821"/>
      <c r="FD61" s="1821"/>
      <c r="FE61" s="1821"/>
      <c r="FF61" s="1821"/>
      <c r="FG61" s="1821"/>
      <c r="FH61" s="1821"/>
      <c r="FI61" s="1821"/>
      <c r="FJ61" s="1821"/>
      <c r="FK61" s="1821"/>
      <c r="FL61" s="1821"/>
      <c r="FM61" s="1821"/>
      <c r="FN61" s="1821"/>
      <c r="FO61" s="1821"/>
      <c r="FP61" s="1821"/>
      <c r="FQ61" s="1821"/>
      <c r="FR61" s="1821"/>
      <c r="FS61" s="1821"/>
      <c r="FT61" s="1821"/>
      <c r="FU61" s="1821"/>
      <c r="FV61" s="1821"/>
      <c r="FW61" s="1821"/>
      <c r="FX61" s="1821"/>
      <c r="FY61" s="1821"/>
      <c r="FZ61" s="1821"/>
      <c r="GA61" s="1821"/>
      <c r="GB61" s="1821"/>
      <c r="GC61" s="1821"/>
      <c r="GD61" s="1821"/>
      <c r="GE61" s="1821"/>
      <c r="GF61" s="1821"/>
      <c r="GG61" s="1821"/>
      <c r="GH61" s="1821"/>
      <c r="GI61" s="1821"/>
      <c r="GJ61" s="1821"/>
      <c r="GK61" s="1821"/>
      <c r="GL61" s="1821"/>
      <c r="GM61" s="1821"/>
      <c r="GN61" s="1821"/>
      <c r="GO61" s="1821"/>
      <c r="GP61" s="1821"/>
      <c r="GQ61" s="1821"/>
      <c r="GR61" s="1821"/>
      <c r="GS61" s="1821"/>
      <c r="GT61" s="1821"/>
      <c r="GU61" s="1821"/>
      <c r="GV61" s="1821"/>
      <c r="GW61" s="1821"/>
      <c r="GX61" s="1821"/>
      <c r="GY61" s="1821"/>
      <c r="GZ61" s="1821"/>
      <c r="HA61" s="1821"/>
      <c r="HB61" s="1821"/>
      <c r="HC61" s="1821"/>
      <c r="HD61" s="1821"/>
      <c r="HE61" s="1821"/>
      <c r="HF61" s="1821"/>
      <c r="HG61" s="1821"/>
      <c r="HH61" s="1821"/>
      <c r="HI61" s="1821"/>
      <c r="HJ61" s="1821"/>
      <c r="HK61" s="1821"/>
      <c r="HL61" s="1821"/>
      <c r="HM61" s="1821"/>
      <c r="HN61" s="1821"/>
      <c r="HO61" s="1821"/>
      <c r="HP61" s="1821"/>
      <c r="HQ61" s="1821"/>
      <c r="HR61" s="1821"/>
      <c r="HS61" s="1821"/>
      <c r="HT61" s="1821"/>
      <c r="HU61" s="1821"/>
      <c r="HV61" s="1821"/>
      <c r="HW61" s="1821"/>
      <c r="HX61" s="1821"/>
      <c r="HY61" s="1821"/>
      <c r="HZ61" s="1821"/>
      <c r="IA61" s="1821"/>
      <c r="IB61" s="1821"/>
      <c r="IC61" s="1821"/>
      <c r="ID61" s="1821"/>
      <c r="IE61" s="1821"/>
      <c r="IF61" s="1821"/>
      <c r="IG61" s="1821"/>
      <c r="IH61" s="1821"/>
      <c r="II61" s="1821"/>
      <c r="IJ61" s="1821"/>
      <c r="IK61" s="1821"/>
      <c r="IL61" s="1821"/>
      <c r="IM61" s="1821"/>
      <c r="IN61" s="1821"/>
      <c r="IO61" s="1821"/>
      <c r="IP61" s="1821"/>
      <c r="IQ61" s="1821"/>
      <c r="IR61" s="1821"/>
      <c r="IS61" s="1821"/>
      <c r="IT61" s="1821"/>
      <c r="IU61" s="1821"/>
      <c r="IV61" s="1821"/>
      <c r="IW61" s="1821"/>
      <c r="IX61" s="1821"/>
      <c r="IY61" s="1821"/>
      <c r="IZ61" s="1821"/>
      <c r="JA61" s="1821"/>
      <c r="JB61" s="1821"/>
      <c r="JC61" s="1821"/>
      <c r="JD61" s="1821"/>
      <c r="JE61" s="1821"/>
      <c r="JF61" s="1821"/>
      <c r="JG61" s="1821"/>
      <c r="JH61" s="1821"/>
      <c r="JI61" s="1821"/>
      <c r="JJ61" s="1821"/>
      <c r="JK61" s="1821"/>
      <c r="JL61" s="1821"/>
      <c r="JM61" s="1821"/>
      <c r="JN61" s="1821"/>
      <c r="JO61" s="1821"/>
      <c r="JP61" s="1821"/>
      <c r="JQ61" s="1821"/>
      <c r="JR61" s="1821"/>
      <c r="JS61" s="1821"/>
      <c r="JT61" s="1821"/>
      <c r="JU61" s="1821"/>
      <c r="JV61" s="1821"/>
      <c r="JW61" s="1821"/>
      <c r="JX61" s="1821"/>
      <c r="JY61" s="1821"/>
      <c r="JZ61" s="1821"/>
      <c r="KA61" s="1821"/>
      <c r="KB61" s="1821"/>
      <c r="KC61" s="1821"/>
      <c r="KD61" s="1821"/>
      <c r="KE61" s="1821"/>
      <c r="KF61" s="1821"/>
      <c r="KG61" s="1821"/>
      <c r="KH61" s="1821"/>
      <c r="KI61" s="1821"/>
      <c r="KJ61" s="1821"/>
      <c r="KK61" s="495"/>
    </row>
    <row r="62" spans="2:297" ht="98.25" customHeight="1" thickTop="1" thickBot="1">
      <c r="B62" s="495"/>
      <c r="C62" s="1673" t="s">
        <v>904</v>
      </c>
      <c r="D62" s="1673"/>
      <c r="E62" s="1673"/>
      <c r="F62" s="1673"/>
      <c r="G62" s="1673"/>
      <c r="H62" s="1673"/>
      <c r="I62" s="1673"/>
      <c r="J62" s="1673"/>
      <c r="K62" s="1673"/>
      <c r="L62" s="1673"/>
      <c r="M62" s="1673"/>
      <c r="N62" s="1673"/>
      <c r="O62" s="1673"/>
      <c r="P62" s="1673"/>
      <c r="Q62" s="1673"/>
      <c r="R62" s="1673"/>
      <c r="S62" s="1673"/>
      <c r="T62" s="1673"/>
      <c r="U62" s="1673"/>
      <c r="V62" s="1673"/>
      <c r="W62" s="1673"/>
      <c r="X62" s="1673"/>
      <c r="Y62" s="1673"/>
      <c r="Z62" s="1673"/>
      <c r="AA62" s="1673"/>
      <c r="AB62" s="1673"/>
      <c r="AC62" s="1673"/>
      <c r="AD62" s="1673" t="s">
        <v>1311</v>
      </c>
      <c r="AE62" s="1673"/>
      <c r="AF62" s="1673"/>
      <c r="AG62" s="1673"/>
      <c r="AH62" s="1673"/>
      <c r="AI62" s="1673"/>
      <c r="AJ62" s="1673"/>
      <c r="AK62" s="1673"/>
      <c r="AL62" s="1673"/>
      <c r="AM62" s="1875" t="str">
        <f>data1!$A$2</f>
        <v/>
      </c>
      <c r="AN62" s="1875"/>
      <c r="AO62" s="1875"/>
      <c r="AP62" s="1875"/>
      <c r="AQ62" s="1875"/>
      <c r="AR62" s="1875"/>
      <c r="AS62" s="1875"/>
      <c r="AT62" s="1875"/>
      <c r="AU62" s="1875"/>
      <c r="AV62" s="1875"/>
      <c r="AW62" s="1875"/>
      <c r="AX62" s="1875"/>
      <c r="AY62" s="1875"/>
      <c r="AZ62" s="1875"/>
      <c r="BA62" s="1875"/>
      <c r="BB62" s="1875"/>
      <c r="BC62" s="1875"/>
      <c r="BD62" s="1875"/>
      <c r="BE62" s="1875"/>
      <c r="BF62" s="1875"/>
      <c r="BG62" s="1875"/>
      <c r="BH62" s="1875"/>
      <c r="BI62" s="1875"/>
      <c r="BJ62" s="1875"/>
      <c r="BK62" s="1875"/>
      <c r="BL62" s="1875"/>
      <c r="BM62" s="1875"/>
      <c r="BN62" s="1875"/>
      <c r="BO62" s="1875"/>
      <c r="BP62" s="1875"/>
      <c r="BQ62" s="1875"/>
      <c r="BR62" s="1875"/>
      <c r="BS62" s="1875"/>
      <c r="BT62" s="1875"/>
      <c r="BU62" s="1875"/>
      <c r="BV62" s="1875"/>
      <c r="BW62" s="1875"/>
      <c r="BX62" s="1875"/>
      <c r="BY62" s="1875"/>
      <c r="BZ62" s="1875"/>
      <c r="CA62" s="1875"/>
      <c r="CB62" s="1875"/>
      <c r="CC62" s="1875"/>
      <c r="CD62" s="1875"/>
      <c r="CE62" s="1875"/>
      <c r="CF62" s="1875"/>
      <c r="CG62" s="1875"/>
      <c r="CH62" s="1875"/>
      <c r="CI62" s="1875"/>
      <c r="CJ62" s="1875"/>
      <c r="CK62" s="1875"/>
      <c r="CL62" s="1875"/>
      <c r="CM62" s="1875"/>
      <c r="CN62" s="1875"/>
      <c r="CO62" s="1875"/>
      <c r="CP62" s="1875"/>
      <c r="CQ62" s="1875"/>
      <c r="CR62" s="1875"/>
      <c r="CS62" s="1875"/>
      <c r="CT62" s="1875"/>
      <c r="CU62" s="1875"/>
      <c r="CV62" s="1875"/>
      <c r="CW62" s="1875"/>
      <c r="CX62" s="1875"/>
      <c r="CY62" s="1875"/>
      <c r="CZ62" s="1875"/>
      <c r="DA62" s="1875"/>
      <c r="DB62" s="1875"/>
      <c r="DC62" s="1875"/>
      <c r="DD62" s="1875"/>
      <c r="DE62" s="1875"/>
      <c r="DF62" s="1875"/>
      <c r="DG62" s="1875"/>
      <c r="DH62" s="1875"/>
      <c r="DI62" s="1875"/>
      <c r="DJ62" s="1875"/>
      <c r="DK62" s="1875"/>
      <c r="DL62" s="1875"/>
      <c r="DM62" s="1875"/>
      <c r="DN62" s="1875"/>
      <c r="DO62" s="1875"/>
      <c r="DP62" s="1875"/>
      <c r="DQ62" s="1875"/>
      <c r="DR62" s="1875"/>
      <c r="DS62" s="1875"/>
      <c r="DT62" s="1875"/>
      <c r="DU62" s="1875"/>
      <c r="DV62" s="1875"/>
      <c r="DW62" s="1875"/>
      <c r="DX62" s="1875"/>
      <c r="DY62" s="1875"/>
      <c r="DZ62" s="1875"/>
      <c r="EA62" s="1875"/>
      <c r="EB62" s="1875"/>
      <c r="EC62" s="1875"/>
      <c r="ED62" s="1875"/>
      <c r="EE62" s="1875"/>
      <c r="EF62" s="1875"/>
      <c r="EG62" s="1875"/>
      <c r="EH62" s="1875"/>
      <c r="EI62" s="1875"/>
      <c r="EJ62" s="1875"/>
      <c r="EK62" s="1875"/>
      <c r="EL62" s="1875"/>
      <c r="EM62" s="1875"/>
      <c r="EN62" s="1875"/>
      <c r="EO62" s="1875"/>
      <c r="EP62" s="1875"/>
      <c r="EQ62" s="1875"/>
      <c r="ER62" s="1875"/>
      <c r="ES62" s="1875"/>
      <c r="ET62" s="1875"/>
      <c r="EU62" s="1875"/>
      <c r="EV62" s="1875"/>
      <c r="EW62" s="1875"/>
      <c r="EX62" s="1875"/>
      <c r="EY62" s="1875"/>
      <c r="EZ62" s="1875"/>
      <c r="FA62" s="1875"/>
      <c r="FB62" s="1875"/>
      <c r="FC62" s="1875"/>
      <c r="FD62" s="1875"/>
      <c r="FE62" s="1875"/>
      <c r="FF62" s="1875"/>
      <c r="FG62" s="1875"/>
      <c r="FH62" s="1875"/>
      <c r="FI62" s="1875"/>
      <c r="FJ62" s="1875"/>
      <c r="FK62" s="1875"/>
      <c r="FL62" s="1875"/>
      <c r="FM62" s="1875"/>
      <c r="FN62" s="1875"/>
      <c r="FO62" s="1875"/>
      <c r="FP62" s="1875"/>
      <c r="FQ62" s="1875"/>
      <c r="FR62" s="1875"/>
      <c r="FS62" s="1875"/>
      <c r="FT62" s="1875"/>
      <c r="FU62" s="1875"/>
      <c r="FV62" s="1875"/>
      <c r="FW62" s="1875"/>
      <c r="FX62" s="1875"/>
      <c r="FY62" s="1875"/>
      <c r="FZ62" s="1875"/>
      <c r="GA62" s="1875"/>
      <c r="GB62" s="1875"/>
      <c r="GC62" s="1875"/>
      <c r="GD62" s="1875"/>
      <c r="GE62" s="1875"/>
      <c r="GF62" s="1875"/>
      <c r="GG62" s="1875"/>
      <c r="GH62" s="1875"/>
      <c r="GI62" s="1875"/>
      <c r="GJ62" s="1875"/>
      <c r="GK62" s="1875"/>
      <c r="GL62" s="1875"/>
      <c r="GM62" s="1875"/>
      <c r="GN62" s="1875"/>
      <c r="GO62" s="1875"/>
      <c r="GP62" s="1875"/>
      <c r="GQ62" s="1875"/>
      <c r="GR62" s="1875"/>
      <c r="GS62" s="1875"/>
      <c r="GT62" s="1875"/>
      <c r="GU62" s="1875"/>
      <c r="GV62" s="1875"/>
      <c r="GW62" s="1875"/>
      <c r="GX62" s="1875"/>
      <c r="GY62" s="1875"/>
      <c r="GZ62" s="1875"/>
      <c r="HA62" s="1875"/>
      <c r="HB62" s="1875"/>
      <c r="HC62" s="1875"/>
      <c r="HD62" s="1875"/>
      <c r="HE62" s="1875"/>
      <c r="HF62" s="1875"/>
      <c r="HG62" s="1875"/>
      <c r="HH62" s="1875"/>
      <c r="HI62" s="1875"/>
      <c r="HJ62" s="1875"/>
      <c r="HK62" s="1875"/>
      <c r="HL62" s="1875"/>
      <c r="HM62" s="1875"/>
      <c r="HN62" s="1875"/>
      <c r="HO62" s="1875"/>
      <c r="HP62" s="1875"/>
      <c r="HQ62" s="1875"/>
      <c r="HR62" s="1875"/>
      <c r="HS62" s="1875"/>
      <c r="HT62" s="1875"/>
      <c r="HU62" s="1875"/>
      <c r="HV62" s="1875"/>
      <c r="HW62" s="1875"/>
      <c r="HX62" s="1875"/>
      <c r="HY62" s="1875"/>
      <c r="HZ62" s="1875"/>
      <c r="IA62" s="1875"/>
      <c r="IB62" s="1875"/>
      <c r="IC62" s="1875"/>
      <c r="ID62" s="1875"/>
      <c r="IE62" s="1875"/>
      <c r="IF62" s="1875"/>
      <c r="IG62" s="1875"/>
      <c r="IH62" s="1875"/>
      <c r="II62" s="1875"/>
      <c r="IJ62" s="1875"/>
      <c r="IK62" s="1875"/>
      <c r="IL62" s="1875"/>
      <c r="IM62" s="1875"/>
      <c r="IN62" s="1875"/>
      <c r="IO62" s="1875"/>
      <c r="IP62" s="1875"/>
      <c r="IQ62" s="1875"/>
      <c r="IR62" s="1875"/>
      <c r="IS62" s="1875"/>
      <c r="IT62" s="1875"/>
      <c r="IU62" s="1875"/>
      <c r="IV62" s="1875"/>
      <c r="IW62" s="1875"/>
      <c r="IX62" s="1875"/>
      <c r="IY62" s="1875"/>
      <c r="IZ62" s="1875"/>
      <c r="JA62" s="1875"/>
      <c r="JB62" s="1875"/>
      <c r="JC62" s="1875"/>
      <c r="JD62" s="1875"/>
      <c r="JE62" s="1875"/>
      <c r="JF62" s="1875"/>
      <c r="JG62" s="1875"/>
      <c r="JH62" s="1875"/>
      <c r="JI62" s="1875"/>
      <c r="JJ62" s="1875"/>
      <c r="JK62" s="1875"/>
      <c r="JL62" s="1875"/>
      <c r="JM62" s="1875"/>
      <c r="JN62" s="1875"/>
      <c r="JO62" s="1875"/>
      <c r="JP62" s="1875"/>
      <c r="JQ62" s="1875"/>
      <c r="JR62" s="1875"/>
      <c r="JS62" s="1875"/>
      <c r="JT62" s="1875"/>
      <c r="JU62" s="1875"/>
      <c r="JV62" s="1875"/>
      <c r="JW62" s="1875"/>
      <c r="JX62" s="1875"/>
      <c r="JY62" s="1875"/>
      <c r="JZ62" s="1875"/>
      <c r="KA62" s="1875"/>
      <c r="KB62" s="1875"/>
      <c r="KC62" s="1875"/>
      <c r="KD62" s="1875"/>
      <c r="KE62" s="1875"/>
      <c r="KF62" s="1875"/>
      <c r="KG62" s="1875"/>
      <c r="KH62" s="1875"/>
      <c r="KI62" s="1875"/>
      <c r="KJ62" s="1875"/>
      <c r="KK62" s="495"/>
    </row>
    <row r="63" spans="2:297" ht="92.1" customHeight="1" thickTop="1" thickBot="1">
      <c r="B63" s="495"/>
      <c r="C63" s="1529" t="s">
        <v>895</v>
      </c>
      <c r="D63" s="1529"/>
      <c r="E63" s="1529"/>
      <c r="F63" s="1529"/>
      <c r="G63" s="1529"/>
      <c r="H63" s="1529"/>
      <c r="I63" s="1529"/>
      <c r="J63" s="1529"/>
      <c r="K63" s="1529"/>
      <c r="L63" s="1529"/>
      <c r="M63" s="1529"/>
      <c r="N63" s="1529"/>
      <c r="O63" s="1529"/>
      <c r="P63" s="1529"/>
      <c r="Q63" s="1529"/>
      <c r="R63" s="1529"/>
      <c r="S63" s="1529"/>
      <c r="T63" s="1529"/>
      <c r="U63" s="1529"/>
      <c r="V63" s="1529"/>
      <c r="W63" s="1529"/>
      <c r="X63" s="1529"/>
      <c r="Y63" s="1529"/>
      <c r="Z63" s="1529"/>
      <c r="AA63" s="1529"/>
      <c r="AB63" s="1529"/>
      <c r="AC63" s="1529"/>
      <c r="AD63" s="1529" t="s">
        <v>1312</v>
      </c>
      <c r="AE63" s="1529"/>
      <c r="AF63" s="1529"/>
      <c r="AG63" s="1529"/>
      <c r="AH63" s="1529"/>
      <c r="AI63" s="1529"/>
      <c r="AJ63" s="1529"/>
      <c r="AK63" s="1529"/>
      <c r="AL63" s="1529"/>
      <c r="AM63" s="1875" t="str">
        <f>data1!$B$2</f>
        <v/>
      </c>
      <c r="AN63" s="1875"/>
      <c r="AO63" s="1875"/>
      <c r="AP63" s="1875"/>
      <c r="AQ63" s="1875"/>
      <c r="AR63" s="1875"/>
      <c r="AS63" s="1875"/>
      <c r="AT63" s="1875"/>
      <c r="AU63" s="1875"/>
      <c r="AV63" s="1875"/>
      <c r="AW63" s="1875"/>
      <c r="AX63" s="1875"/>
      <c r="AY63" s="1875"/>
      <c r="AZ63" s="1875"/>
      <c r="BA63" s="1875"/>
      <c r="BB63" s="1875"/>
      <c r="BC63" s="1875"/>
      <c r="BD63" s="1875"/>
      <c r="BE63" s="1875"/>
      <c r="BF63" s="1875"/>
      <c r="BG63" s="1875"/>
      <c r="BH63" s="1875"/>
      <c r="BI63" s="1875"/>
      <c r="BJ63" s="1875"/>
      <c r="BK63" s="1875"/>
      <c r="BL63" s="1875"/>
      <c r="BM63" s="1875"/>
      <c r="BN63" s="1875"/>
      <c r="BO63" s="1875"/>
      <c r="BP63" s="1875"/>
      <c r="BQ63" s="1875"/>
      <c r="BR63" s="1875"/>
      <c r="BS63" s="1875"/>
      <c r="BT63" s="1875"/>
      <c r="BU63" s="1875"/>
      <c r="BV63" s="1875"/>
      <c r="BW63" s="1875"/>
      <c r="BX63" s="1875"/>
      <c r="BY63" s="1875"/>
      <c r="BZ63" s="1875"/>
      <c r="CA63" s="1875"/>
      <c r="CB63" s="1875"/>
      <c r="CC63" s="1875"/>
      <c r="CD63" s="1875"/>
      <c r="CE63" s="1875"/>
      <c r="CF63" s="1875"/>
      <c r="CG63" s="1875"/>
      <c r="CH63" s="1875"/>
      <c r="CI63" s="1875"/>
      <c r="CJ63" s="1875"/>
      <c r="CK63" s="1875"/>
      <c r="CL63" s="1875"/>
      <c r="CM63" s="1875"/>
      <c r="CN63" s="1875"/>
      <c r="CO63" s="1875"/>
      <c r="CP63" s="1875"/>
      <c r="CQ63" s="1875"/>
      <c r="CR63" s="1875"/>
      <c r="CS63" s="1875"/>
      <c r="CT63" s="1875"/>
      <c r="CU63" s="1875"/>
      <c r="CV63" s="1875"/>
      <c r="CW63" s="1875"/>
      <c r="CX63" s="1875"/>
      <c r="CY63" s="1875"/>
      <c r="CZ63" s="1875"/>
      <c r="DA63" s="1875"/>
      <c r="DB63" s="1875"/>
      <c r="DC63" s="1875"/>
      <c r="DD63" s="1875"/>
      <c r="DE63" s="1875"/>
      <c r="DF63" s="1875"/>
      <c r="DG63" s="1875"/>
      <c r="DH63" s="1875"/>
      <c r="DI63" s="1875"/>
      <c r="DJ63" s="1875"/>
      <c r="DK63" s="1875"/>
      <c r="DL63" s="1875"/>
      <c r="DM63" s="1875"/>
      <c r="DN63" s="1875"/>
      <c r="DO63" s="1875"/>
      <c r="DP63" s="1875"/>
      <c r="DQ63" s="1875"/>
      <c r="DR63" s="1875"/>
      <c r="DS63" s="1875"/>
      <c r="DT63" s="1875"/>
      <c r="DU63" s="1875"/>
      <c r="DV63" s="1875"/>
      <c r="DW63" s="1875"/>
      <c r="DX63" s="1875"/>
      <c r="DY63" s="1875"/>
      <c r="DZ63" s="1875"/>
      <c r="EA63" s="1875"/>
      <c r="EB63" s="1875"/>
      <c r="EC63" s="1875"/>
      <c r="ED63" s="1875"/>
      <c r="EE63" s="1875"/>
      <c r="EF63" s="1875"/>
      <c r="EG63" s="1875"/>
      <c r="EH63" s="1875"/>
      <c r="EI63" s="1875"/>
      <c r="EJ63" s="1875"/>
      <c r="EK63" s="1875"/>
      <c r="EL63" s="1875"/>
      <c r="EM63" s="1875"/>
      <c r="EN63" s="1875"/>
      <c r="EO63" s="1875"/>
      <c r="EP63" s="1875"/>
      <c r="EQ63" s="1875"/>
      <c r="ER63" s="1875"/>
      <c r="ES63" s="1875"/>
      <c r="ET63" s="1875"/>
      <c r="EU63" s="1875"/>
      <c r="EV63" s="1875"/>
      <c r="EW63" s="1875"/>
      <c r="EX63" s="1875"/>
      <c r="EY63" s="1875"/>
      <c r="EZ63" s="1875"/>
      <c r="FA63" s="1875"/>
      <c r="FB63" s="1875"/>
      <c r="FC63" s="1875"/>
      <c r="FD63" s="1875"/>
      <c r="FE63" s="1875"/>
      <c r="FF63" s="1875"/>
      <c r="FG63" s="1875"/>
      <c r="FH63" s="1875"/>
      <c r="FI63" s="1875"/>
      <c r="FJ63" s="1875"/>
      <c r="FK63" s="1875"/>
      <c r="FL63" s="1875"/>
      <c r="FM63" s="1875"/>
      <c r="FN63" s="1875"/>
      <c r="FO63" s="1875"/>
      <c r="FP63" s="1875"/>
      <c r="FQ63" s="1875"/>
      <c r="FR63" s="1875"/>
      <c r="FS63" s="1875"/>
      <c r="FT63" s="1875"/>
      <c r="FU63" s="1875"/>
      <c r="FV63" s="1875"/>
      <c r="FW63" s="1875"/>
      <c r="FX63" s="1875"/>
      <c r="FY63" s="1875"/>
      <c r="FZ63" s="1875"/>
      <c r="GA63" s="1875"/>
      <c r="GB63" s="1875"/>
      <c r="GC63" s="1875"/>
      <c r="GD63" s="1875"/>
      <c r="GE63" s="1875"/>
      <c r="GF63" s="1875"/>
      <c r="GG63" s="1875"/>
      <c r="GH63" s="1875"/>
      <c r="GI63" s="1875"/>
      <c r="GJ63" s="1875"/>
      <c r="GK63" s="1875"/>
      <c r="GL63" s="1875"/>
      <c r="GM63" s="1875"/>
      <c r="GN63" s="1875"/>
      <c r="GO63" s="1875"/>
      <c r="GP63" s="1875"/>
      <c r="GQ63" s="1875"/>
      <c r="GR63" s="1875"/>
      <c r="GS63" s="1875"/>
      <c r="GT63" s="1875"/>
      <c r="GU63" s="1875"/>
      <c r="GV63" s="1875"/>
      <c r="GW63" s="1875"/>
      <c r="GX63" s="1875"/>
      <c r="GY63" s="1875"/>
      <c r="GZ63" s="1875"/>
      <c r="HA63" s="1875"/>
      <c r="HB63" s="1875"/>
      <c r="HC63" s="1875"/>
      <c r="HD63" s="1875"/>
      <c r="HE63" s="1875"/>
      <c r="HF63" s="1875"/>
      <c r="HG63" s="1875"/>
      <c r="HH63" s="1875"/>
      <c r="HI63" s="1875"/>
      <c r="HJ63" s="1875"/>
      <c r="HK63" s="1875"/>
      <c r="HL63" s="1875"/>
      <c r="HM63" s="1875"/>
      <c r="HN63" s="1875"/>
      <c r="HO63" s="1875"/>
      <c r="HP63" s="1875"/>
      <c r="HQ63" s="1875"/>
      <c r="HR63" s="1875"/>
      <c r="HS63" s="1875"/>
      <c r="HT63" s="1875"/>
      <c r="HU63" s="1875"/>
      <c r="HV63" s="1875"/>
      <c r="HW63" s="1875"/>
      <c r="HX63" s="1875"/>
      <c r="HY63" s="1875"/>
      <c r="HZ63" s="1875"/>
      <c r="IA63" s="1875"/>
      <c r="IB63" s="1875"/>
      <c r="IC63" s="1875"/>
      <c r="ID63" s="1875"/>
      <c r="IE63" s="1875"/>
      <c r="IF63" s="1875"/>
      <c r="IG63" s="1875"/>
      <c r="IH63" s="1875"/>
      <c r="II63" s="1875"/>
      <c r="IJ63" s="1875"/>
      <c r="IK63" s="1875"/>
      <c r="IL63" s="1875"/>
      <c r="IM63" s="1875"/>
      <c r="IN63" s="1875"/>
      <c r="IO63" s="1875"/>
      <c r="IP63" s="1875"/>
      <c r="IQ63" s="1875"/>
      <c r="IR63" s="1875"/>
      <c r="IS63" s="1875"/>
      <c r="IT63" s="1875"/>
      <c r="IU63" s="1875"/>
      <c r="IV63" s="1875"/>
      <c r="IW63" s="1875"/>
      <c r="IX63" s="1875"/>
      <c r="IY63" s="1875"/>
      <c r="IZ63" s="1875"/>
      <c r="JA63" s="1875"/>
      <c r="JB63" s="1875"/>
      <c r="JC63" s="1875"/>
      <c r="JD63" s="1875"/>
      <c r="JE63" s="1875"/>
      <c r="JF63" s="1875"/>
      <c r="JG63" s="1875"/>
      <c r="JH63" s="1875"/>
      <c r="JI63" s="1875"/>
      <c r="JJ63" s="1875"/>
      <c r="JK63" s="1875"/>
      <c r="JL63" s="1875"/>
      <c r="JM63" s="1875"/>
      <c r="JN63" s="1875"/>
      <c r="JO63" s="1875"/>
      <c r="JP63" s="1875"/>
      <c r="JQ63" s="1875"/>
      <c r="JR63" s="1875"/>
      <c r="JS63" s="1875"/>
      <c r="JT63" s="1875"/>
      <c r="JU63" s="1875"/>
      <c r="JV63" s="1875"/>
      <c r="JW63" s="1875"/>
      <c r="JX63" s="1875"/>
      <c r="JY63" s="1875"/>
      <c r="JZ63" s="1875"/>
      <c r="KA63" s="1875"/>
      <c r="KB63" s="1875"/>
      <c r="KC63" s="1875"/>
      <c r="KD63" s="1875"/>
      <c r="KE63" s="1875"/>
      <c r="KF63" s="1875"/>
      <c r="KG63" s="1875"/>
      <c r="KH63" s="1875"/>
      <c r="KI63" s="1875"/>
      <c r="KJ63" s="1875"/>
      <c r="KK63" s="495"/>
    </row>
    <row r="64" spans="2:297" ht="95.1" customHeight="1" thickTop="1">
      <c r="B64" s="495"/>
      <c r="C64" s="1853" t="s">
        <v>896</v>
      </c>
      <c r="D64" s="1854"/>
      <c r="E64" s="1854"/>
      <c r="F64" s="1854"/>
      <c r="G64" s="1854"/>
      <c r="H64" s="1854"/>
      <c r="I64" s="1854"/>
      <c r="J64" s="1854"/>
      <c r="K64" s="1854"/>
      <c r="L64" s="1854"/>
      <c r="M64" s="1854"/>
      <c r="N64" s="1854"/>
      <c r="O64" s="1854"/>
      <c r="P64" s="1854"/>
      <c r="Q64" s="1854"/>
      <c r="R64" s="1854"/>
      <c r="S64" s="1854"/>
      <c r="T64" s="1854"/>
      <c r="U64" s="1854"/>
      <c r="V64" s="1854"/>
      <c r="W64" s="1854"/>
      <c r="X64" s="1854"/>
      <c r="Y64" s="1854"/>
      <c r="Z64" s="1854"/>
      <c r="AA64" s="1854"/>
      <c r="AB64" s="1854"/>
      <c r="AC64" s="1854"/>
      <c r="AD64" s="1874" t="s">
        <v>1313</v>
      </c>
      <c r="AE64" s="1864"/>
      <c r="AF64" s="1864"/>
      <c r="AG64" s="1864"/>
      <c r="AH64" s="1864"/>
      <c r="AI64" s="1864"/>
      <c r="AJ64" s="1864"/>
      <c r="AK64" s="1864"/>
      <c r="AL64" s="1853"/>
      <c r="AM64" s="560"/>
      <c r="AN64" s="1876" t="str">
        <f>data1!$C$2</f>
        <v/>
      </c>
      <c r="AO64" s="1876"/>
      <c r="AP64" s="1876"/>
      <c r="AQ64" s="1876"/>
      <c r="AR64" s="1876"/>
      <c r="AS64" s="1876"/>
      <c r="AT64" s="1876"/>
      <c r="AU64" s="1876"/>
      <c r="AV64" s="1876"/>
      <c r="AW64" s="1876"/>
      <c r="AX64" s="1876"/>
      <c r="AY64" s="1876"/>
      <c r="AZ64" s="1876"/>
      <c r="BA64" s="1876"/>
      <c r="BB64" s="1876"/>
      <c r="BC64" s="1876"/>
      <c r="BD64" s="1876"/>
      <c r="BE64" s="1876"/>
      <c r="BF64" s="1876"/>
      <c r="BG64" s="1876"/>
      <c r="BH64" s="1876"/>
      <c r="BI64" s="1876"/>
      <c r="BJ64" s="1876"/>
      <c r="BK64" s="1876"/>
      <c r="BL64" s="1876"/>
      <c r="BM64" s="1876"/>
      <c r="BN64" s="1876"/>
      <c r="BO64" s="1876"/>
      <c r="BP64" s="1876"/>
      <c r="BQ64" s="1876"/>
      <c r="BR64" s="1876"/>
      <c r="BS64" s="1876"/>
      <c r="BT64" s="1876"/>
      <c r="BU64" s="1876"/>
      <c r="BV64" s="1876"/>
      <c r="BW64" s="1876"/>
      <c r="BX64" s="1876"/>
      <c r="BY64" s="1876"/>
      <c r="BZ64" s="1876"/>
      <c r="CA64" s="1876"/>
      <c r="CB64" s="1876"/>
      <c r="CC64" s="1876"/>
      <c r="CD64" s="1876"/>
      <c r="CE64" s="1876"/>
      <c r="CF64" s="1876"/>
      <c r="CG64" s="1876"/>
      <c r="CH64" s="1876"/>
      <c r="CI64" s="1876"/>
      <c r="CJ64" s="1876"/>
      <c r="CK64" s="1876"/>
      <c r="CL64" s="1876"/>
      <c r="CM64" s="1876"/>
      <c r="CN64" s="1876"/>
      <c r="CO64" s="1876"/>
      <c r="CP64" s="1876"/>
      <c r="CQ64" s="1876"/>
      <c r="CR64" s="1876"/>
      <c r="CS64" s="1876"/>
      <c r="CT64" s="1876"/>
      <c r="CU64" s="1876"/>
      <c r="CV64" s="1876"/>
      <c r="CW64" s="1876"/>
      <c r="CX64" s="1876"/>
      <c r="CY64" s="1876"/>
      <c r="CZ64" s="1876"/>
      <c r="DA64" s="1876"/>
      <c r="DB64" s="1876"/>
      <c r="DC64" s="1876"/>
      <c r="DD64" s="1876"/>
      <c r="DE64" s="1876"/>
      <c r="DF64" s="1876"/>
      <c r="DG64" s="1876"/>
      <c r="DH64" s="1876"/>
      <c r="DI64" s="1876"/>
      <c r="DJ64" s="1876"/>
      <c r="DK64" s="1876"/>
      <c r="DL64" s="1876"/>
      <c r="DM64" s="1876"/>
      <c r="DN64" s="1876"/>
      <c r="DO64" s="1876"/>
      <c r="DP64" s="1876"/>
      <c r="DQ64" s="1876"/>
      <c r="DR64" s="1876"/>
      <c r="DS64" s="1876"/>
      <c r="DT64" s="1876"/>
      <c r="DU64" s="1876"/>
      <c r="DV64" s="1876"/>
      <c r="DW64" s="1876"/>
      <c r="DX64" s="1876"/>
      <c r="DY64" s="1876"/>
      <c r="DZ64" s="1876"/>
      <c r="EA64" s="1876"/>
      <c r="EB64" s="1876"/>
      <c r="EC64" s="1876"/>
      <c r="ED64" s="1876"/>
      <c r="EE64" s="1876"/>
      <c r="EF64" s="1876"/>
      <c r="EG64" s="1876"/>
      <c r="EH64" s="1876"/>
      <c r="EI64" s="561"/>
      <c r="EJ64" s="562"/>
      <c r="EK64" s="1873" t="s">
        <v>898</v>
      </c>
      <c r="EL64" s="1873"/>
      <c r="EM64" s="1873"/>
      <c r="EN64" s="1873"/>
      <c r="EO64" s="1873"/>
      <c r="EP64" s="1873"/>
      <c r="EQ64" s="1873"/>
      <c r="ER64" s="1873"/>
      <c r="ES64" s="1873"/>
      <c r="ET64" s="1873"/>
      <c r="EU64" s="1873"/>
      <c r="EV64" s="1873"/>
      <c r="EW64" s="1873"/>
      <c r="EX64" s="1873"/>
      <c r="EY64" s="1873"/>
      <c r="EZ64" s="1873"/>
      <c r="FA64" s="1873"/>
      <c r="FB64" s="1873"/>
      <c r="FC64" s="1873"/>
      <c r="FD64" s="1873"/>
      <c r="FE64" s="1873"/>
      <c r="FF64" s="1873"/>
      <c r="FG64" s="1873"/>
      <c r="FH64" s="1873"/>
      <c r="FI64" s="1873"/>
      <c r="FJ64" s="1873"/>
      <c r="FK64" s="1873"/>
      <c r="FL64" s="1872" t="s">
        <v>897</v>
      </c>
      <c r="FM64" s="1872"/>
      <c r="FN64" s="1872"/>
      <c r="FO64" s="1872"/>
      <c r="FP64" s="1872"/>
      <c r="FQ64" s="1872"/>
      <c r="FR64" s="1872"/>
      <c r="FS64" s="1872"/>
      <c r="FT64" s="1872"/>
      <c r="FU64" s="560"/>
      <c r="FV64" s="561"/>
      <c r="FW64" s="561"/>
      <c r="FX64" s="1866" t="str">
        <f>DBCS(data1!$D$2)</f>
        <v/>
      </c>
      <c r="FY64" s="1866"/>
      <c r="FZ64" s="1866"/>
      <c r="GA64" s="1866"/>
      <c r="GB64" s="1866"/>
      <c r="GC64" s="1866"/>
      <c r="GD64" s="1866"/>
      <c r="GE64" s="1866"/>
      <c r="GF64" s="1866"/>
      <c r="GG64" s="1866" t="str">
        <f>DBCS(data1!$E$2)</f>
        <v/>
      </c>
      <c r="GH64" s="1866"/>
      <c r="GI64" s="1866"/>
      <c r="GJ64" s="1866"/>
      <c r="GK64" s="1866"/>
      <c r="GL64" s="1866"/>
      <c r="GM64" s="1866"/>
      <c r="GN64" s="1866"/>
      <c r="GO64" s="1866"/>
      <c r="GP64" s="1866"/>
      <c r="GQ64" s="1866"/>
      <c r="GR64" s="1866"/>
      <c r="GS64" s="1866"/>
      <c r="GT64" s="1866"/>
      <c r="GU64" s="1866"/>
      <c r="GV64" s="1866"/>
      <c r="GW64" s="1866"/>
      <c r="GX64" s="1866"/>
      <c r="GY64" s="1866"/>
      <c r="GZ64" s="1866"/>
      <c r="HA64" s="1866"/>
      <c r="HB64" s="1866"/>
      <c r="HC64" s="1866"/>
      <c r="HD64" s="1866"/>
      <c r="HE64" s="1866"/>
      <c r="HF64" s="1866"/>
      <c r="HG64" s="1866"/>
      <c r="HH64" s="1866" t="str">
        <f>DBCS(data1!$F$2)</f>
        <v/>
      </c>
      <c r="HI64" s="1866"/>
      <c r="HJ64" s="1866"/>
      <c r="HK64" s="1866"/>
      <c r="HL64" s="1866"/>
      <c r="HM64" s="1866"/>
      <c r="HN64" s="1866"/>
      <c r="HO64" s="1866"/>
      <c r="HP64" s="1866"/>
      <c r="HQ64" s="1866"/>
      <c r="HR64" s="1866"/>
      <c r="HS64" s="1866"/>
      <c r="HT64" s="1866"/>
      <c r="HU64" s="1866"/>
      <c r="HV64" s="1866"/>
      <c r="HW64" s="1866"/>
      <c r="HX64" s="1866"/>
      <c r="HY64" s="1866"/>
      <c r="HZ64" s="1866"/>
      <c r="IA64" s="1866"/>
      <c r="IB64" s="1866"/>
      <c r="IC64" s="1866"/>
      <c r="ID64" s="1866"/>
      <c r="IE64" s="1866"/>
      <c r="IF64" s="1866"/>
      <c r="IG64" s="1866"/>
      <c r="IH64" s="1866"/>
      <c r="II64" s="1866" t="str">
        <f>DBCS(data1!$G$2)</f>
        <v/>
      </c>
      <c r="IJ64" s="1866"/>
      <c r="IK64" s="1866"/>
      <c r="IL64" s="1866"/>
      <c r="IM64" s="1866"/>
      <c r="IN64" s="1866"/>
      <c r="IO64" s="1866"/>
      <c r="IP64" s="1866"/>
      <c r="IQ64" s="1866"/>
      <c r="IR64" s="1866"/>
      <c r="IS64" s="1866"/>
      <c r="IT64" s="1866"/>
      <c r="IU64" s="1866"/>
      <c r="IV64" s="1866"/>
      <c r="IW64" s="1866"/>
      <c r="IX64" s="1866"/>
      <c r="IY64" s="1866"/>
      <c r="IZ64" s="1866"/>
      <c r="JA64" s="1866"/>
      <c r="JB64" s="1866"/>
      <c r="JC64" s="1866"/>
      <c r="JD64" s="1866"/>
      <c r="JE64" s="1866"/>
      <c r="JF64" s="1866"/>
      <c r="JG64" s="1866"/>
      <c r="JH64" s="1866"/>
      <c r="JI64" s="1866"/>
      <c r="JJ64" s="561"/>
      <c r="JK64" s="561"/>
      <c r="JL64" s="561"/>
      <c r="JM64" s="561"/>
      <c r="JN64" s="561"/>
      <c r="JO64" s="561"/>
      <c r="JP64" s="561"/>
      <c r="JQ64" s="561"/>
      <c r="JR64" s="561"/>
      <c r="JS64" s="561"/>
      <c r="JT64" s="561"/>
      <c r="JU64" s="561"/>
      <c r="JV64" s="561"/>
      <c r="JW64" s="561"/>
      <c r="JX64" s="561"/>
      <c r="JY64" s="561"/>
      <c r="JZ64" s="561"/>
      <c r="KA64" s="561"/>
      <c r="KB64" s="561"/>
      <c r="KC64" s="561"/>
      <c r="KD64" s="561"/>
      <c r="KE64" s="561"/>
      <c r="KF64" s="561"/>
      <c r="KG64" s="561"/>
      <c r="KH64" s="561"/>
      <c r="KI64" s="561"/>
      <c r="KJ64" s="561"/>
      <c r="KK64" s="495"/>
    </row>
    <row r="65" spans="2:297" ht="9.75" customHeight="1">
      <c r="B65" s="495"/>
      <c r="C65" s="507"/>
      <c r="D65" s="507"/>
      <c r="E65" s="507"/>
      <c r="F65" s="507"/>
      <c r="G65" s="507"/>
      <c r="H65" s="507"/>
      <c r="I65" s="507"/>
      <c r="J65" s="507"/>
      <c r="K65" s="507"/>
      <c r="L65" s="507"/>
      <c r="M65" s="507"/>
      <c r="N65" s="507"/>
      <c r="O65" s="507"/>
      <c r="P65" s="507"/>
      <c r="Q65" s="507"/>
      <c r="R65" s="507"/>
      <c r="S65" s="507"/>
      <c r="T65" s="507"/>
      <c r="U65" s="507"/>
      <c r="V65" s="507"/>
      <c r="W65" s="507"/>
      <c r="X65" s="507"/>
      <c r="Y65" s="507"/>
      <c r="Z65" s="507"/>
      <c r="AA65" s="507"/>
      <c r="AB65" s="507"/>
      <c r="AC65" s="507"/>
      <c r="AD65" s="507"/>
      <c r="AE65" s="507"/>
      <c r="AF65" s="507"/>
      <c r="AG65" s="507"/>
      <c r="AH65" s="507"/>
      <c r="AI65" s="507"/>
      <c r="AJ65" s="507"/>
      <c r="AK65" s="507"/>
      <c r="AL65" s="507"/>
      <c r="AM65" s="507"/>
      <c r="AN65" s="507"/>
      <c r="AO65" s="507"/>
      <c r="AP65" s="507"/>
      <c r="AQ65" s="507"/>
      <c r="AR65" s="507"/>
      <c r="AS65" s="507"/>
      <c r="AT65" s="507"/>
      <c r="AU65" s="507"/>
      <c r="AV65" s="507"/>
      <c r="AW65" s="507"/>
      <c r="AX65" s="507"/>
      <c r="AY65" s="507"/>
      <c r="AZ65" s="507"/>
      <c r="BA65" s="507"/>
      <c r="BB65" s="507"/>
      <c r="BC65" s="507"/>
      <c r="BD65" s="507"/>
      <c r="BE65" s="507"/>
      <c r="BF65" s="507"/>
      <c r="BG65" s="507"/>
      <c r="BH65" s="507"/>
      <c r="BI65" s="507"/>
      <c r="BJ65" s="507"/>
      <c r="BK65" s="507"/>
      <c r="BL65" s="507"/>
      <c r="BM65" s="507"/>
      <c r="BN65" s="507"/>
      <c r="BO65" s="507"/>
      <c r="BP65" s="507"/>
      <c r="BQ65" s="507"/>
      <c r="BR65" s="507"/>
      <c r="BS65" s="507"/>
      <c r="BT65" s="507"/>
      <c r="BU65" s="507"/>
      <c r="BV65" s="507"/>
      <c r="BW65" s="507"/>
      <c r="BX65" s="507"/>
      <c r="BY65" s="507"/>
      <c r="BZ65" s="507"/>
      <c r="CA65" s="507"/>
      <c r="CB65" s="507"/>
      <c r="CC65" s="507"/>
      <c r="CD65" s="507"/>
      <c r="CE65" s="507"/>
      <c r="CF65" s="507"/>
      <c r="CG65" s="507"/>
      <c r="CH65" s="507"/>
      <c r="CI65" s="507"/>
      <c r="CJ65" s="507"/>
      <c r="CK65" s="507"/>
      <c r="CL65" s="507"/>
      <c r="CM65" s="507"/>
      <c r="CN65" s="507"/>
      <c r="CO65" s="507"/>
      <c r="CP65" s="507"/>
      <c r="CQ65" s="507"/>
      <c r="CR65" s="507"/>
      <c r="CS65" s="507"/>
      <c r="CT65" s="507"/>
      <c r="CU65" s="507"/>
      <c r="CV65" s="507"/>
      <c r="CW65" s="507"/>
      <c r="CX65" s="507"/>
      <c r="CY65" s="507"/>
      <c r="CZ65" s="507"/>
      <c r="DA65" s="507"/>
      <c r="DB65" s="507"/>
      <c r="DC65" s="507"/>
      <c r="DD65" s="507"/>
      <c r="DE65" s="507"/>
      <c r="DF65" s="507"/>
      <c r="DG65" s="507"/>
      <c r="DH65" s="507"/>
      <c r="DI65" s="507"/>
      <c r="DJ65" s="507"/>
      <c r="DK65" s="507"/>
      <c r="DL65" s="507"/>
      <c r="DM65" s="507"/>
      <c r="DN65" s="507"/>
      <c r="DO65" s="507"/>
      <c r="DP65" s="507"/>
      <c r="DQ65" s="507"/>
      <c r="DR65" s="507"/>
      <c r="DS65" s="507"/>
      <c r="DT65" s="507"/>
      <c r="DU65" s="507"/>
      <c r="DV65" s="507"/>
      <c r="DW65" s="507"/>
      <c r="DX65" s="507"/>
      <c r="DY65" s="507"/>
      <c r="DZ65" s="507"/>
      <c r="EA65" s="507"/>
      <c r="EB65" s="507"/>
      <c r="EC65" s="507"/>
      <c r="ED65" s="507"/>
      <c r="EE65" s="507"/>
      <c r="EF65" s="507"/>
      <c r="EG65" s="507"/>
      <c r="EH65" s="507"/>
      <c r="EI65" s="507"/>
      <c r="EJ65" s="507"/>
      <c r="EK65" s="507"/>
      <c r="EL65" s="507"/>
      <c r="EM65" s="507"/>
      <c r="EN65" s="507"/>
      <c r="EO65" s="507"/>
      <c r="EP65" s="507"/>
      <c r="EQ65" s="507"/>
      <c r="ER65" s="507"/>
      <c r="ES65" s="507"/>
      <c r="ET65" s="507"/>
      <c r="EU65" s="507"/>
      <c r="EV65" s="507"/>
      <c r="EW65" s="507"/>
      <c r="EX65" s="507"/>
      <c r="EY65" s="507"/>
      <c r="EZ65" s="507"/>
      <c r="FA65" s="507"/>
      <c r="FB65" s="507"/>
      <c r="FC65" s="507"/>
      <c r="FD65" s="507"/>
      <c r="FE65" s="507"/>
      <c r="FF65" s="507"/>
      <c r="FG65" s="507"/>
      <c r="FH65" s="507"/>
      <c r="FI65" s="507"/>
      <c r="FJ65" s="507"/>
      <c r="FK65" s="507"/>
      <c r="FL65" s="507"/>
      <c r="FM65" s="507"/>
      <c r="FN65" s="507"/>
      <c r="FO65" s="507"/>
      <c r="FP65" s="507"/>
      <c r="FQ65" s="507"/>
      <c r="FR65" s="507"/>
      <c r="FS65" s="507"/>
      <c r="FT65" s="507"/>
      <c r="FU65" s="507"/>
      <c r="FV65" s="507"/>
      <c r="FW65" s="507"/>
      <c r="FX65" s="507"/>
      <c r="FY65" s="507"/>
      <c r="FZ65" s="507"/>
      <c r="GA65" s="507"/>
      <c r="GB65" s="507"/>
      <c r="GC65" s="507"/>
      <c r="GD65" s="507"/>
      <c r="GE65" s="507"/>
      <c r="GF65" s="507"/>
      <c r="GG65" s="507"/>
      <c r="GH65" s="507"/>
      <c r="GI65" s="507"/>
      <c r="GJ65" s="507"/>
      <c r="GK65" s="507"/>
      <c r="GL65" s="507"/>
      <c r="GM65" s="507"/>
      <c r="GN65" s="507"/>
      <c r="GO65" s="507"/>
      <c r="GP65" s="507"/>
      <c r="GQ65" s="507"/>
      <c r="GR65" s="507"/>
      <c r="GS65" s="507"/>
      <c r="GT65" s="507"/>
      <c r="GU65" s="507"/>
      <c r="GV65" s="507"/>
      <c r="GW65" s="507"/>
      <c r="GX65" s="507"/>
      <c r="GY65" s="507"/>
      <c r="GZ65" s="507"/>
      <c r="HA65" s="507"/>
      <c r="HB65" s="507"/>
      <c r="HC65" s="507"/>
      <c r="HD65" s="507"/>
      <c r="HE65" s="507"/>
      <c r="HF65" s="507"/>
      <c r="HG65" s="507"/>
      <c r="HH65" s="507"/>
      <c r="HI65" s="507"/>
      <c r="HJ65" s="507"/>
      <c r="HK65" s="507"/>
      <c r="HL65" s="507"/>
      <c r="HM65" s="507"/>
      <c r="HN65" s="507"/>
      <c r="HO65" s="507"/>
      <c r="HP65" s="507"/>
      <c r="HQ65" s="507"/>
      <c r="HR65" s="507"/>
      <c r="HS65" s="507"/>
      <c r="HT65" s="507"/>
      <c r="HU65" s="507"/>
      <c r="HV65" s="507"/>
      <c r="HW65" s="507"/>
      <c r="HX65" s="507"/>
      <c r="HY65" s="507"/>
      <c r="HZ65" s="507"/>
      <c r="IA65" s="507"/>
      <c r="IB65" s="507"/>
      <c r="IC65" s="507"/>
      <c r="ID65" s="507"/>
      <c r="IE65" s="507"/>
      <c r="IF65" s="507"/>
      <c r="IG65" s="507"/>
      <c r="IH65" s="507"/>
      <c r="II65" s="507"/>
      <c r="IJ65" s="507"/>
      <c r="IK65" s="507"/>
      <c r="IL65" s="507"/>
      <c r="IM65" s="507"/>
      <c r="IN65" s="507"/>
      <c r="IO65" s="507"/>
      <c r="IP65" s="507"/>
      <c r="IQ65" s="507"/>
      <c r="IR65" s="507"/>
      <c r="IS65" s="507"/>
      <c r="IT65" s="507"/>
      <c r="IU65" s="507"/>
      <c r="IV65" s="507"/>
      <c r="IW65" s="507"/>
      <c r="IX65" s="507"/>
      <c r="IY65" s="507"/>
      <c r="IZ65" s="507"/>
      <c r="JA65" s="507"/>
      <c r="JB65" s="507"/>
      <c r="JC65" s="507"/>
      <c r="JD65" s="507"/>
      <c r="JE65" s="507"/>
      <c r="JF65" s="507"/>
      <c r="JG65" s="507"/>
      <c r="JH65" s="507"/>
      <c r="JI65" s="507"/>
      <c r="JJ65" s="507"/>
      <c r="JK65" s="507"/>
      <c r="JL65" s="507"/>
      <c r="JM65" s="507"/>
      <c r="JN65" s="507"/>
      <c r="JO65" s="507"/>
      <c r="JP65" s="507"/>
      <c r="JQ65" s="507"/>
      <c r="JR65" s="507"/>
      <c r="JS65" s="507"/>
      <c r="JT65" s="507"/>
      <c r="JU65" s="507"/>
      <c r="JV65" s="507"/>
      <c r="JW65" s="507"/>
      <c r="JX65" s="507"/>
      <c r="JY65" s="507"/>
      <c r="JZ65" s="507"/>
      <c r="KA65" s="507"/>
      <c r="KB65" s="507"/>
      <c r="KC65" s="507"/>
      <c r="KD65" s="507"/>
      <c r="KE65" s="507"/>
      <c r="KF65" s="507"/>
      <c r="KG65" s="507"/>
      <c r="KH65" s="507"/>
      <c r="KI65" s="507"/>
      <c r="KJ65" s="507"/>
      <c r="KK65" s="495"/>
    </row>
    <row r="66" spans="2:297" ht="11.25" customHeight="1"/>
  </sheetData>
  <sheetProtection algorithmName="SHA-512" hashValue="rMYXWbY6racnSt2HLrqSdg6ebr0Tco2LZH3i0/+UGEYa83x/qrJR/kG1b0B25xdmhWeR9am28WMiXgF9OmBIyg==" saltValue="YuSUd2UjV1yL2EPqnA/qPA==" spinCount="100000" sheet="1" objects="1" scenarios="1"/>
  <mergeCells count="446">
    <mergeCell ref="JI46:KI46"/>
    <mergeCell ref="JG47:JN47"/>
    <mergeCell ref="JI48:KI48"/>
    <mergeCell ref="KF40:KJ40"/>
    <mergeCell ref="C17:AC17"/>
    <mergeCell ref="C18:AC18"/>
    <mergeCell ref="FC17:GF17"/>
    <mergeCell ref="GG17:GO17"/>
    <mergeCell ref="AQ17:EX17"/>
    <mergeCell ref="IR41:KJ41"/>
    <mergeCell ref="KF42:KJ42"/>
    <mergeCell ref="IL42:KE42"/>
    <mergeCell ref="IR43:KJ43"/>
    <mergeCell ref="IL43:IQ43"/>
    <mergeCell ref="IG42:IK42"/>
    <mergeCell ref="GM43:GR43"/>
    <mergeCell ref="DJ20:FO20"/>
    <mergeCell ref="DC37:DF37"/>
    <mergeCell ref="BK38:BP39"/>
    <mergeCell ref="BK36:DB37"/>
    <mergeCell ref="BW35:CB35"/>
    <mergeCell ref="CC35:DX35"/>
    <mergeCell ref="BR34:BV34"/>
    <mergeCell ref="U35:Z35"/>
    <mergeCell ref="AN64:EH64"/>
    <mergeCell ref="FC18:KJ18"/>
    <mergeCell ref="IC23:JU23"/>
    <mergeCell ref="JV23:KJ24"/>
    <mergeCell ref="CD24:CH24"/>
    <mergeCell ref="C23:AU23"/>
    <mergeCell ref="AY21:BD21"/>
    <mergeCell ref="AS22:AX22"/>
    <mergeCell ref="AS21:AX21"/>
    <mergeCell ref="FU21:FZ22"/>
    <mergeCell ref="GA21:IB22"/>
    <mergeCell ref="IO21:KJ21"/>
    <mergeCell ref="GJ24:HM24"/>
    <mergeCell ref="AY22:DI22"/>
    <mergeCell ref="BE21:DI21"/>
    <mergeCell ref="HY20:IB20"/>
    <mergeCell ref="IC20:KE20"/>
    <mergeCell ref="JA44:KJ44"/>
    <mergeCell ref="EE53:IZ53"/>
    <mergeCell ref="EH57:EV58"/>
    <mergeCell ref="FC45:IB45"/>
    <mergeCell ref="EE51:EV51"/>
    <mergeCell ref="EW51:FB51"/>
    <mergeCell ref="JG45:JN45"/>
    <mergeCell ref="HH64:IH64"/>
    <mergeCell ref="II64:JI64"/>
    <mergeCell ref="C61:KJ61"/>
    <mergeCell ref="JA45:JF56"/>
    <mergeCell ref="HH59:HS59"/>
    <mergeCell ref="GV59:HG59"/>
    <mergeCell ref="GA59:GF59"/>
    <mergeCell ref="JM58:JX58"/>
    <mergeCell ref="JM59:JX59"/>
    <mergeCell ref="FX64:GF64"/>
    <mergeCell ref="GG64:HG64"/>
    <mergeCell ref="C62:AC62"/>
    <mergeCell ref="C63:AC63"/>
    <mergeCell ref="FL64:FT64"/>
    <mergeCell ref="EK64:FK64"/>
    <mergeCell ref="C64:AC64"/>
    <mergeCell ref="AD64:AL64"/>
    <mergeCell ref="AM63:KJ63"/>
    <mergeCell ref="AD62:AL62"/>
    <mergeCell ref="AD63:AL63"/>
    <mergeCell ref="AM62:KJ62"/>
    <mergeCell ref="AD48:DC48"/>
    <mergeCell ref="IR45:IZ45"/>
    <mergeCell ref="IL45:IQ45"/>
    <mergeCell ref="EE35:FZ35"/>
    <mergeCell ref="DY34:FU34"/>
    <mergeCell ref="FF24:GI24"/>
    <mergeCell ref="AV23:CH23"/>
    <mergeCell ref="AV24:CC24"/>
    <mergeCell ref="GG28:IE29"/>
    <mergeCell ref="IA27:IE27"/>
    <mergeCell ref="GA27:HZ27"/>
    <mergeCell ref="GA34:HZ34"/>
    <mergeCell ref="EQ26:EV26"/>
    <mergeCell ref="CX26:DC26"/>
    <mergeCell ref="DD26:DL26"/>
    <mergeCell ref="GA26:GI26"/>
    <mergeCell ref="I28:BJ29"/>
    <mergeCell ref="R26:W26"/>
    <mergeCell ref="I26:Q26"/>
    <mergeCell ref="R25:AF25"/>
    <mergeCell ref="X26:AF26"/>
    <mergeCell ref="CQ32:CW32"/>
    <mergeCell ref="DG32:DM32"/>
    <mergeCell ref="DN32:EX32"/>
    <mergeCell ref="EY32:FE32"/>
    <mergeCell ref="C31:KJ31"/>
    <mergeCell ref="JV25:KJ25"/>
    <mergeCell ref="HH39:HM39"/>
    <mergeCell ref="HN39:KJ39"/>
    <mergeCell ref="AD17:AL17"/>
    <mergeCell ref="AD18:AL18"/>
    <mergeCell ref="GP17:KJ17"/>
    <mergeCell ref="GG59:GU59"/>
    <mergeCell ref="DP21:FT22"/>
    <mergeCell ref="DJ21:DO22"/>
    <mergeCell ref="DG36:FN36"/>
    <mergeCell ref="DG37:DS37"/>
    <mergeCell ref="DG38:DL38"/>
    <mergeCell ref="DG39:DL39"/>
    <mergeCell ref="KF37:KJ37"/>
    <mergeCell ref="FO38:FT38"/>
    <mergeCell ref="FU38:FZ38"/>
    <mergeCell ref="FU39:FZ39"/>
    <mergeCell ref="FO39:FT39"/>
    <mergeCell ref="HB38:HG38"/>
    <mergeCell ref="HB39:HG39"/>
    <mergeCell ref="FC39:FN39"/>
    <mergeCell ref="EQ39:FB39"/>
    <mergeCell ref="U34:BQ34"/>
    <mergeCell ref="AS20:DD20"/>
    <mergeCell ref="DE20:DI20"/>
    <mergeCell ref="I21:AR22"/>
    <mergeCell ref="IC21:IH21"/>
    <mergeCell ref="IC22:IH22"/>
    <mergeCell ref="II22:KJ22"/>
    <mergeCell ref="EB25:EP25"/>
    <mergeCell ref="C25:Q25"/>
    <mergeCell ref="C24:AF24"/>
    <mergeCell ref="II21:IN21"/>
    <mergeCell ref="C21:H22"/>
    <mergeCell ref="AV25:BA26"/>
    <mergeCell ref="AG25:AL26"/>
    <mergeCell ref="AM25:AU26"/>
    <mergeCell ref="BB25:CH26"/>
    <mergeCell ref="FL26:FT26"/>
    <mergeCell ref="FU26:FZ26"/>
    <mergeCell ref="EB26:EG26"/>
    <mergeCell ref="HE26:HM26"/>
    <mergeCell ref="CO26:CW26"/>
    <mergeCell ref="JG24:JU24"/>
    <mergeCell ref="C26:H26"/>
    <mergeCell ref="EW26:FE26"/>
    <mergeCell ref="FF26:FK26"/>
    <mergeCell ref="C20:AR20"/>
    <mergeCell ref="FU20:HX20"/>
    <mergeCell ref="KF20:KJ20"/>
    <mergeCell ref="JG25:JU25"/>
    <mergeCell ref="IC24:JF24"/>
    <mergeCell ref="IC25:IQ25"/>
    <mergeCell ref="IR25:JF25"/>
    <mergeCell ref="HN26:HS26"/>
    <mergeCell ref="HT26:IB26"/>
    <mergeCell ref="GJ25:GX25"/>
    <mergeCell ref="HN23:IB24"/>
    <mergeCell ref="HN25:IB25"/>
    <mergeCell ref="GY25:HM25"/>
    <mergeCell ref="KB26:KJ26"/>
    <mergeCell ref="JM26:JU26"/>
    <mergeCell ref="JV26:KA26"/>
    <mergeCell ref="IR26:IW26"/>
    <mergeCell ref="IX26:JF26"/>
    <mergeCell ref="JG26:JL26"/>
    <mergeCell ref="IC26:IH26"/>
    <mergeCell ref="II26:IQ26"/>
    <mergeCell ref="GJ26:GO26"/>
    <mergeCell ref="GP26:GX26"/>
    <mergeCell ref="GY26:HD26"/>
    <mergeCell ref="C28:H29"/>
    <mergeCell ref="C27:BE27"/>
    <mergeCell ref="BF27:BJ27"/>
    <mergeCell ref="FV27:FZ27"/>
    <mergeCell ref="EB28:FZ29"/>
    <mergeCell ref="DV27:FU27"/>
    <mergeCell ref="DV28:EA29"/>
    <mergeCell ref="BW28:DU28"/>
    <mergeCell ref="BK27:DP27"/>
    <mergeCell ref="DQ27:DU27"/>
    <mergeCell ref="BK28:BP28"/>
    <mergeCell ref="BQ28:BV28"/>
    <mergeCell ref="BK29:BP29"/>
    <mergeCell ref="BQ29:DU29"/>
    <mergeCell ref="ET2:FW2"/>
    <mergeCell ref="C12:K12"/>
    <mergeCell ref="FP20:FT20"/>
    <mergeCell ref="AG24:AU24"/>
    <mergeCell ref="DM26:DR26"/>
    <mergeCell ref="EH26:EP26"/>
    <mergeCell ref="FF25:FT25"/>
    <mergeCell ref="FU25:GI25"/>
    <mergeCell ref="CI24:DL24"/>
    <mergeCell ref="EQ25:FE25"/>
    <mergeCell ref="CI23:HM23"/>
    <mergeCell ref="DS26:EA26"/>
    <mergeCell ref="DM25:EA25"/>
    <mergeCell ref="DM24:FE24"/>
    <mergeCell ref="CX25:DL25"/>
    <mergeCell ref="CI25:CW25"/>
    <mergeCell ref="CI26:CN26"/>
    <mergeCell ref="FX2:IQ2"/>
    <mergeCell ref="AG6:AO6"/>
    <mergeCell ref="AV4:BF4"/>
    <mergeCell ref="BS4:BX4"/>
    <mergeCell ref="C15:AC15"/>
    <mergeCell ref="C16:AC16"/>
    <mergeCell ref="GP16:KJ16"/>
    <mergeCell ref="GG16:GO16"/>
    <mergeCell ref="FC16:GF16"/>
    <mergeCell ref="C11:AC11"/>
    <mergeCell ref="L12:AC12"/>
    <mergeCell ref="AP6:BJ6"/>
    <mergeCell ref="C14:KJ14"/>
    <mergeCell ref="AM15:KJ15"/>
    <mergeCell ref="AD15:AL15"/>
    <mergeCell ref="AD16:AL16"/>
    <mergeCell ref="DT6:GZ6"/>
    <mergeCell ref="BK6:CD6"/>
    <mergeCell ref="AQ16:EX16"/>
    <mergeCell ref="CG6:CV6"/>
    <mergeCell ref="CF11:FG12"/>
    <mergeCell ref="IF28:IK29"/>
    <mergeCell ref="IL28:KJ29"/>
    <mergeCell ref="KF27:KJ27"/>
    <mergeCell ref="GA28:GF29"/>
    <mergeCell ref="IG40:IK40"/>
    <mergeCell ref="GM41:GR41"/>
    <mergeCell ref="EK41:GL43"/>
    <mergeCell ref="GM40:IF40"/>
    <mergeCell ref="GM42:IF42"/>
    <mergeCell ref="GS41:IK41"/>
    <mergeCell ref="GS43:IK43"/>
    <mergeCell ref="EE40:GG40"/>
    <mergeCell ref="GH40:GL40"/>
    <mergeCell ref="IL35:KJ35"/>
    <mergeCell ref="GG35:IE35"/>
    <mergeCell ref="GA35:GF35"/>
    <mergeCell ref="FV34:FZ34"/>
    <mergeCell ref="IA34:IE34"/>
    <mergeCell ref="GA38:HA38"/>
    <mergeCell ref="GA39:HA39"/>
    <mergeCell ref="IF27:KE27"/>
    <mergeCell ref="HB36:KE37"/>
    <mergeCell ref="EF37:EO37"/>
    <mergeCell ref="ER37:FA37"/>
    <mergeCell ref="KE34:KJ34"/>
    <mergeCell ref="IF34:KD34"/>
    <mergeCell ref="EE41:EJ43"/>
    <mergeCell ref="C40:ED40"/>
    <mergeCell ref="C41:W41"/>
    <mergeCell ref="C42:W42"/>
    <mergeCell ref="C43:W43"/>
    <mergeCell ref="X43:AC43"/>
    <mergeCell ref="X42:AC42"/>
    <mergeCell ref="X41:AC41"/>
    <mergeCell ref="AA35:BV35"/>
    <mergeCell ref="C34:T35"/>
    <mergeCell ref="DT34:DX34"/>
    <mergeCell ref="BW34:DS34"/>
    <mergeCell ref="DY35:ED35"/>
    <mergeCell ref="HN38:KJ38"/>
    <mergeCell ref="AD42:ED42"/>
    <mergeCell ref="DC36:DF36"/>
    <mergeCell ref="IF35:IK35"/>
    <mergeCell ref="FO36:HA37"/>
    <mergeCell ref="IL40:KE40"/>
    <mergeCell ref="EQ38:FB38"/>
    <mergeCell ref="EE38:EP38"/>
    <mergeCell ref="EE39:EP39"/>
    <mergeCell ref="X52:AC52"/>
    <mergeCell ref="AD54:DC54"/>
    <mergeCell ref="AD45:DC45"/>
    <mergeCell ref="AD46:EA46"/>
    <mergeCell ref="AF47:BE47"/>
    <mergeCell ref="BF47:CE47"/>
    <mergeCell ref="CF47:DE47"/>
    <mergeCell ref="FC54:IB54"/>
    <mergeCell ref="IC54:IK54"/>
    <mergeCell ref="EE54:EV54"/>
    <mergeCell ref="EW54:FB54"/>
    <mergeCell ref="EE49:EV49"/>
    <mergeCell ref="EW49:FB49"/>
    <mergeCell ref="EE52:EV52"/>
    <mergeCell ref="EW52:FB52"/>
    <mergeCell ref="FC52:IZ52"/>
    <mergeCell ref="FC49:IZ49"/>
    <mergeCell ref="EE50:IZ50"/>
    <mergeCell ref="FC51:IB51"/>
    <mergeCell ref="IC51:IK51"/>
    <mergeCell ref="IL51:IQ51"/>
    <mergeCell ref="IR51:IZ51"/>
    <mergeCell ref="DM45:DR45"/>
    <mergeCell ref="DS45:EA45"/>
    <mergeCell ref="EE56:IZ56"/>
    <mergeCell ref="EE46:EV46"/>
    <mergeCell ref="EB45:ED47"/>
    <mergeCell ref="EB48:ED50"/>
    <mergeCell ref="EE48:EV48"/>
    <mergeCell ref="EW48:FB48"/>
    <mergeCell ref="EE55:EV55"/>
    <mergeCell ref="EW55:FB55"/>
    <mergeCell ref="EB54:ED56"/>
    <mergeCell ref="IL54:IQ54"/>
    <mergeCell ref="IR54:IZ54"/>
    <mergeCell ref="FC55:IZ55"/>
    <mergeCell ref="DS38:ED38"/>
    <mergeCell ref="FC38:FN38"/>
    <mergeCell ref="C44:EA44"/>
    <mergeCell ref="EB44:IZ44"/>
    <mergeCell ref="C36:T39"/>
    <mergeCell ref="U36:BJ37"/>
    <mergeCell ref="U38:Z39"/>
    <mergeCell ref="IC45:IK45"/>
    <mergeCell ref="FC46:IZ46"/>
    <mergeCell ref="AA38:BJ39"/>
    <mergeCell ref="BQ38:DF39"/>
    <mergeCell ref="DT37:ED37"/>
    <mergeCell ref="C45:E47"/>
    <mergeCell ref="F45:W45"/>
    <mergeCell ref="F46:W46"/>
    <mergeCell ref="F47:W47"/>
    <mergeCell ref="AD41:DF41"/>
    <mergeCell ref="DM39:DR39"/>
    <mergeCell ref="CF43:DE43"/>
    <mergeCell ref="IL41:IQ41"/>
    <mergeCell ref="DM38:DR38"/>
    <mergeCell ref="X47:AC47"/>
    <mergeCell ref="X45:AC45"/>
    <mergeCell ref="DD45:DL45"/>
    <mergeCell ref="F53:W53"/>
    <mergeCell ref="X53:AC53"/>
    <mergeCell ref="AF53:BE53"/>
    <mergeCell ref="BF53:CE53"/>
    <mergeCell ref="CF53:DE53"/>
    <mergeCell ref="AD51:DC51"/>
    <mergeCell ref="AD52:EA52"/>
    <mergeCell ref="EB51:ED53"/>
    <mergeCell ref="EH59:EM59"/>
    <mergeCell ref="I59:Q59"/>
    <mergeCell ref="AG59:AL59"/>
    <mergeCell ref="AM59:AU59"/>
    <mergeCell ref="R59:W59"/>
    <mergeCell ref="R57:AF58"/>
    <mergeCell ref="BK57:BY58"/>
    <mergeCell ref="BQ59:BY59"/>
    <mergeCell ref="BK59:BP59"/>
    <mergeCell ref="AV57:BJ58"/>
    <mergeCell ref="AV59:BA59"/>
    <mergeCell ref="BB59:BJ59"/>
    <mergeCell ref="X59:AF59"/>
    <mergeCell ref="AG57:AU58"/>
    <mergeCell ref="C57:Q58"/>
    <mergeCell ref="C59:H59"/>
    <mergeCell ref="BZ59:CE59"/>
    <mergeCell ref="CO59:CT59"/>
    <mergeCell ref="CF59:CN59"/>
    <mergeCell ref="CU59:DC59"/>
    <mergeCell ref="BZ58:CN58"/>
    <mergeCell ref="CO58:DC58"/>
    <mergeCell ref="EN59:EV59"/>
    <mergeCell ref="IF57:KJ57"/>
    <mergeCell ref="EW58:FK58"/>
    <mergeCell ref="FL58:FZ58"/>
    <mergeCell ref="GA58:GF58"/>
    <mergeCell ref="GV58:HG58"/>
    <mergeCell ref="HH58:HS58"/>
    <mergeCell ref="HT58:IE58"/>
    <mergeCell ref="EW59:FB59"/>
    <mergeCell ref="FL59:FQ59"/>
    <mergeCell ref="FC59:FK59"/>
    <mergeCell ref="FR59:FZ59"/>
    <mergeCell ref="JY59:KJ59"/>
    <mergeCell ref="JY58:KJ58"/>
    <mergeCell ref="JA58:JL58"/>
    <mergeCell ref="JA59:JL59"/>
    <mergeCell ref="IL59:IZ59"/>
    <mergeCell ref="IL58:IZ58"/>
    <mergeCell ref="IF58:IK58"/>
    <mergeCell ref="IF59:IK59"/>
    <mergeCell ref="HT59:IE59"/>
    <mergeCell ref="EW57:IE57"/>
    <mergeCell ref="GG58:GU58"/>
    <mergeCell ref="AO18:BO18"/>
    <mergeCell ref="DD59:DI59"/>
    <mergeCell ref="DJ59:DR59"/>
    <mergeCell ref="DD57:DR58"/>
    <mergeCell ref="BZ57:DC57"/>
    <mergeCell ref="DG41:DO41"/>
    <mergeCell ref="DP41:DU41"/>
    <mergeCell ref="DS59:DX59"/>
    <mergeCell ref="DS57:EG58"/>
    <mergeCell ref="DY59:EG59"/>
    <mergeCell ref="AF50:BE50"/>
    <mergeCell ref="BF50:CE50"/>
    <mergeCell ref="CF50:DE50"/>
    <mergeCell ref="DD54:DL54"/>
    <mergeCell ref="DM54:DR54"/>
    <mergeCell ref="DS54:EA54"/>
    <mergeCell ref="AF56:BE56"/>
    <mergeCell ref="BF56:CE56"/>
    <mergeCell ref="CF56:DE56"/>
    <mergeCell ref="BP18:CP18"/>
    <mergeCell ref="CQ18:DQ18"/>
    <mergeCell ref="AF43:BE43"/>
    <mergeCell ref="BF43:CE43"/>
    <mergeCell ref="C54:E56"/>
    <mergeCell ref="F54:W54"/>
    <mergeCell ref="X54:AC54"/>
    <mergeCell ref="F55:W55"/>
    <mergeCell ref="X55:AC55"/>
    <mergeCell ref="F56:W56"/>
    <mergeCell ref="X56:AC56"/>
    <mergeCell ref="AD55:EA55"/>
    <mergeCell ref="C51:E53"/>
    <mergeCell ref="F51:W51"/>
    <mergeCell ref="X51:AC51"/>
    <mergeCell ref="DD51:DL51"/>
    <mergeCell ref="DM51:DR51"/>
    <mergeCell ref="DS51:EA51"/>
    <mergeCell ref="F52:W52"/>
    <mergeCell ref="C48:E50"/>
    <mergeCell ref="F48:W48"/>
    <mergeCell ref="J32:AX32"/>
    <mergeCell ref="AY32:BE32"/>
    <mergeCell ref="BF32:CP32"/>
    <mergeCell ref="C32:H33"/>
    <mergeCell ref="I33:KJ33"/>
    <mergeCell ref="DS48:EA48"/>
    <mergeCell ref="X48:AC48"/>
    <mergeCell ref="DD48:DL48"/>
    <mergeCell ref="F49:W49"/>
    <mergeCell ref="X49:AC49"/>
    <mergeCell ref="F50:W50"/>
    <mergeCell ref="X50:AC50"/>
    <mergeCell ref="AD49:EA49"/>
    <mergeCell ref="DM48:DR48"/>
    <mergeCell ref="EW46:FB46"/>
    <mergeCell ref="EW45:FB45"/>
    <mergeCell ref="EE45:EV45"/>
    <mergeCell ref="X46:AC46"/>
    <mergeCell ref="FD37:FM37"/>
    <mergeCell ref="HH38:HM38"/>
    <mergeCell ref="EE47:IZ47"/>
    <mergeCell ref="FC48:IB48"/>
    <mergeCell ref="IC48:IK48"/>
    <mergeCell ref="IL48:IQ48"/>
    <mergeCell ref="IR48:IZ48"/>
    <mergeCell ref="DV41:ED41"/>
    <mergeCell ref="DS39:ED39"/>
  </mergeCells>
  <phoneticPr fontId="1"/>
  <pageMargins left="0.39370078740157483" right="0.11811023622047245" top="0.39370078740157483" bottom="0.19685039370078741" header="0.31496062992125984" footer="0.31496062992125984"/>
  <pageSetup paperSize="9" scale="20" orientation="portrait"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5">
    <tabColor rgb="FF92D050"/>
  </sheetPr>
  <dimension ref="B1:V85"/>
  <sheetViews>
    <sheetView showGridLines="0" showRowColHeaders="0" zoomScale="130" zoomScaleNormal="130" workbookViewId="0">
      <selection activeCell="J11" sqref="J11"/>
    </sheetView>
  </sheetViews>
  <sheetFormatPr defaultColWidth="9" defaultRowHeight="13.5"/>
  <cols>
    <col min="1" max="1" width="3.5" customWidth="1"/>
    <col min="2" max="7" width="10.125" customWidth="1"/>
    <col min="8" max="11" width="10.5" customWidth="1"/>
    <col min="19" max="19" width="6.125" customWidth="1"/>
  </cols>
  <sheetData>
    <row r="1" spans="2:9" ht="28.5" customHeight="1" thickBot="1">
      <c r="B1" s="1903" t="s">
        <v>532</v>
      </c>
      <c r="C1" s="1904"/>
      <c r="D1" s="1904"/>
      <c r="E1" s="1904"/>
      <c r="F1" s="1904"/>
      <c r="G1" s="1905"/>
    </row>
    <row r="2" spans="2:9" ht="23.25" customHeight="1">
      <c r="B2" s="356"/>
      <c r="G2" s="357"/>
    </row>
    <row r="3" spans="2:9" ht="14.85" customHeight="1">
      <c r="B3" s="356"/>
      <c r="G3" s="357"/>
      <c r="I3" s="428" t="str">
        <f>IF(ライセンス2!$D$8="ok","状態：ライセンス認証完了","状態：ライセンス未認証")</f>
        <v>状態：ライセンス未認証</v>
      </c>
    </row>
    <row r="4" spans="2:9" ht="14.85" customHeight="1">
      <c r="B4" s="356"/>
      <c r="G4" s="357"/>
    </row>
    <row r="5" spans="2:9" ht="14.85" customHeight="1">
      <c r="B5" s="356"/>
      <c r="G5" s="357"/>
    </row>
    <row r="6" spans="2:9" ht="14.85" customHeight="1">
      <c r="B6" s="356"/>
      <c r="G6" s="357"/>
    </row>
    <row r="7" spans="2:9" ht="14.85" customHeight="1">
      <c r="B7" s="356"/>
      <c r="G7" s="357"/>
    </row>
    <row r="8" spans="2:9" ht="14.85" customHeight="1">
      <c r="B8" s="356"/>
      <c r="C8" t="s">
        <v>626</v>
      </c>
      <c r="G8" s="357"/>
    </row>
    <row r="9" spans="2:9" ht="14.85" customHeight="1">
      <c r="B9" s="356"/>
      <c r="C9" t="s">
        <v>627</v>
      </c>
      <c r="G9" s="357"/>
    </row>
    <row r="10" spans="2:9" ht="14.85" customHeight="1">
      <c r="B10" s="356"/>
      <c r="G10" s="357"/>
    </row>
    <row r="11" spans="2:9" ht="14.85" customHeight="1">
      <c r="B11" s="356"/>
      <c r="G11" s="357"/>
    </row>
    <row r="12" spans="2:9" ht="14.85" customHeight="1">
      <c r="B12" s="356"/>
      <c r="C12" s="377" t="s">
        <v>646</v>
      </c>
      <c r="D12" s="180"/>
      <c r="E12" s="180"/>
      <c r="F12" s="180"/>
      <c r="G12" s="357"/>
    </row>
    <row r="13" spans="2:9" ht="14.85" customHeight="1">
      <c r="B13" s="356"/>
      <c r="C13" s="1906" t="s">
        <v>709</v>
      </c>
      <c r="D13" s="1906"/>
      <c r="E13" s="1906"/>
      <c r="F13" s="1906"/>
      <c r="G13" s="357"/>
    </row>
    <row r="14" spans="2:9" ht="14.85" customHeight="1">
      <c r="B14" s="356"/>
      <c r="C14" s="1906"/>
      <c r="D14" s="1906"/>
      <c r="E14" s="1906"/>
      <c r="F14" s="1906"/>
      <c r="G14" s="357"/>
    </row>
    <row r="15" spans="2:9" ht="14.85" customHeight="1">
      <c r="B15" s="356"/>
      <c r="C15" s="1906"/>
      <c r="D15" s="1906"/>
      <c r="E15" s="1906"/>
      <c r="F15" s="1906"/>
      <c r="G15" s="378"/>
    </row>
    <row r="16" spans="2:9" ht="14.85" customHeight="1">
      <c r="B16" s="356"/>
      <c r="G16" s="357"/>
    </row>
    <row r="17" spans="2:10" ht="14.85" customHeight="1">
      <c r="B17" s="356"/>
      <c r="C17" s="1901" t="s">
        <v>708</v>
      </c>
      <c r="D17" s="1902"/>
      <c r="G17" s="379"/>
    </row>
    <row r="18" spans="2:10" ht="14.85" customHeight="1">
      <c r="B18" s="356"/>
      <c r="G18" s="357"/>
      <c r="H18" s="348"/>
      <c r="I18" s="347"/>
    </row>
    <row r="19" spans="2:10" ht="14.85" customHeight="1" thickBot="1">
      <c r="B19" s="359"/>
      <c r="C19" s="360"/>
      <c r="D19" s="360"/>
      <c r="E19" s="360"/>
      <c r="F19" s="360"/>
      <c r="G19" s="361"/>
    </row>
    <row r="20" spans="2:10" ht="14.85" customHeight="1"/>
    <row r="21" spans="2:10" ht="14.85" customHeight="1"/>
    <row r="22" spans="2:10" ht="14.85" customHeight="1">
      <c r="B22" s="302" t="s">
        <v>647</v>
      </c>
    </row>
    <row r="23" spans="2:10" ht="14.85" customHeight="1">
      <c r="B23" s="349"/>
      <c r="C23" s="350"/>
      <c r="D23" s="350"/>
      <c r="E23" s="350"/>
      <c r="F23" s="350"/>
      <c r="G23" s="350"/>
      <c r="H23" s="350"/>
      <c r="I23" s="350"/>
      <c r="J23" s="351"/>
    </row>
    <row r="24" spans="2:10" ht="14.85" customHeight="1">
      <c r="B24" s="172"/>
      <c r="C24" t="s">
        <v>638</v>
      </c>
      <c r="J24" s="173"/>
    </row>
    <row r="25" spans="2:10" ht="14.85" customHeight="1">
      <c r="B25" s="172"/>
      <c r="C25" t="s">
        <v>636</v>
      </c>
      <c r="J25" s="173"/>
    </row>
    <row r="26" spans="2:10" ht="14.85" customHeight="1">
      <c r="B26" s="172"/>
      <c r="J26" s="173"/>
    </row>
    <row r="27" spans="2:10">
      <c r="B27" s="172"/>
      <c r="J27" s="173"/>
    </row>
    <row r="28" spans="2:10">
      <c r="B28" s="172"/>
      <c r="J28" s="173"/>
    </row>
    <row r="29" spans="2:10">
      <c r="B29" s="172"/>
      <c r="J29" s="173"/>
    </row>
    <row r="30" spans="2:10">
      <c r="B30" s="172"/>
      <c r="J30" s="173"/>
    </row>
    <row r="31" spans="2:10">
      <c r="B31" s="172"/>
      <c r="J31" s="173"/>
    </row>
    <row r="32" spans="2:10">
      <c r="B32" s="172"/>
      <c r="J32" s="173"/>
    </row>
    <row r="33" spans="2:22">
      <c r="B33" s="172"/>
      <c r="J33" s="173"/>
    </row>
    <row r="34" spans="2:22">
      <c r="B34" s="172"/>
      <c r="J34" s="173"/>
    </row>
    <row r="35" spans="2:22">
      <c r="B35" s="172"/>
      <c r="J35" s="173"/>
    </row>
    <row r="36" spans="2:22">
      <c r="B36" s="172"/>
      <c r="J36" s="173"/>
    </row>
    <row r="37" spans="2:22">
      <c r="B37" s="172"/>
      <c r="J37" s="173"/>
    </row>
    <row r="38" spans="2:22">
      <c r="B38" s="172"/>
      <c r="C38" t="s">
        <v>640</v>
      </c>
      <c r="J38" s="173"/>
    </row>
    <row r="39" spans="2:22">
      <c r="B39" s="172"/>
      <c r="C39" t="s">
        <v>639</v>
      </c>
      <c r="J39" s="173"/>
    </row>
    <row r="40" spans="2:22">
      <c r="B40" s="174"/>
      <c r="C40" s="175"/>
      <c r="D40" s="175"/>
      <c r="E40" s="175"/>
      <c r="F40" s="175"/>
      <c r="G40" s="175"/>
      <c r="H40" s="175"/>
      <c r="I40" s="175"/>
      <c r="J40" s="176"/>
    </row>
    <row r="42" spans="2:22">
      <c r="B42" s="349"/>
      <c r="C42" s="350"/>
      <c r="D42" s="350"/>
      <c r="E42" s="350"/>
      <c r="F42" s="350"/>
      <c r="G42" s="350"/>
      <c r="H42" s="350"/>
      <c r="I42" s="350"/>
      <c r="J42" s="350"/>
      <c r="K42" s="351"/>
      <c r="V42" s="351"/>
    </row>
    <row r="43" spans="2:22">
      <c r="B43" s="172"/>
      <c r="C43" t="s">
        <v>641</v>
      </c>
      <c r="K43" s="173"/>
      <c r="V43" s="173"/>
    </row>
    <row r="44" spans="2:22">
      <c r="B44" s="172"/>
      <c r="K44" s="173"/>
      <c r="V44" s="173"/>
    </row>
    <row r="45" spans="2:22">
      <c r="B45" s="172"/>
      <c r="C45" t="s">
        <v>637</v>
      </c>
      <c r="K45" s="173"/>
      <c r="V45" s="173"/>
    </row>
    <row r="46" spans="2:22">
      <c r="B46" s="172"/>
      <c r="K46" s="173"/>
      <c r="V46" s="173"/>
    </row>
    <row r="47" spans="2:22">
      <c r="B47" s="172"/>
      <c r="K47" s="173"/>
      <c r="V47" s="173"/>
    </row>
    <row r="48" spans="2:22">
      <c r="B48" s="172"/>
      <c r="K48" s="173"/>
      <c r="V48" s="173"/>
    </row>
    <row r="49" spans="2:22">
      <c r="B49" s="172"/>
      <c r="K49" s="173"/>
      <c r="V49" s="173"/>
    </row>
    <row r="50" spans="2:22">
      <c r="B50" s="172"/>
      <c r="K50" s="173"/>
      <c r="V50" s="173"/>
    </row>
    <row r="51" spans="2:22">
      <c r="B51" s="172"/>
      <c r="K51" s="173"/>
      <c r="V51" s="173"/>
    </row>
    <row r="52" spans="2:22">
      <c r="B52" s="172"/>
      <c r="K52" s="173"/>
      <c r="V52" s="173"/>
    </row>
    <row r="53" spans="2:22">
      <c r="B53" s="172"/>
      <c r="K53" s="173"/>
      <c r="V53" s="173"/>
    </row>
    <row r="54" spans="2:22">
      <c r="B54" s="172"/>
      <c r="K54" s="173"/>
      <c r="V54" s="173"/>
    </row>
    <row r="55" spans="2:22">
      <c r="B55" s="172"/>
      <c r="K55" s="173"/>
      <c r="V55" s="173"/>
    </row>
    <row r="56" spans="2:22">
      <c r="B56" s="172"/>
      <c r="K56" s="173"/>
      <c r="V56" s="173"/>
    </row>
    <row r="57" spans="2:22">
      <c r="B57" s="172"/>
      <c r="K57" s="173"/>
      <c r="V57" s="173"/>
    </row>
    <row r="58" spans="2:22">
      <c r="B58" s="172"/>
      <c r="K58" s="173"/>
      <c r="V58" s="173"/>
    </row>
    <row r="59" spans="2:22">
      <c r="B59" s="172"/>
      <c r="K59" s="173"/>
      <c r="V59" s="173"/>
    </row>
    <row r="60" spans="2:22">
      <c r="B60" s="172"/>
      <c r="K60" s="173"/>
      <c r="V60" s="176"/>
    </row>
    <row r="61" spans="2:22">
      <c r="B61" s="174"/>
      <c r="C61" s="175"/>
      <c r="D61" s="175"/>
      <c r="E61" s="175"/>
      <c r="F61" s="175"/>
      <c r="G61" s="175"/>
      <c r="H61" s="175"/>
      <c r="I61" s="175"/>
      <c r="J61" s="175"/>
      <c r="K61" s="176"/>
    </row>
    <row r="62" spans="2:22">
      <c r="V62" s="351"/>
    </row>
    <row r="63" spans="2:22">
      <c r="B63" s="349"/>
      <c r="C63" s="350" t="s">
        <v>643</v>
      </c>
      <c r="D63" s="350"/>
      <c r="E63" s="350"/>
      <c r="F63" s="350"/>
      <c r="G63" s="350"/>
      <c r="H63" s="350"/>
      <c r="I63" s="350"/>
      <c r="J63" s="350"/>
      <c r="K63" s="351"/>
      <c r="V63" s="173"/>
    </row>
    <row r="64" spans="2:22">
      <c r="B64" s="172"/>
      <c r="C64" t="s">
        <v>642</v>
      </c>
      <c r="K64" s="173"/>
      <c r="V64" s="176"/>
    </row>
    <row r="65" spans="2:11">
      <c r="B65" s="172"/>
      <c r="K65" s="173"/>
    </row>
    <row r="66" spans="2:11">
      <c r="B66" s="172"/>
      <c r="C66" t="s">
        <v>645</v>
      </c>
      <c r="K66" s="173"/>
    </row>
    <row r="67" spans="2:11">
      <c r="B67" s="172"/>
      <c r="C67" t="s">
        <v>644</v>
      </c>
      <c r="K67" s="173"/>
    </row>
    <row r="68" spans="2:11">
      <c r="B68" s="172"/>
      <c r="K68" s="173"/>
    </row>
    <row r="69" spans="2:11">
      <c r="B69" s="172"/>
      <c r="K69" s="173"/>
    </row>
    <row r="70" spans="2:11">
      <c r="B70" s="172"/>
      <c r="K70" s="173"/>
    </row>
    <row r="71" spans="2:11">
      <c r="B71" s="172"/>
      <c r="K71" s="173"/>
    </row>
    <row r="72" spans="2:11">
      <c r="B72" s="172"/>
      <c r="K72" s="173"/>
    </row>
    <row r="73" spans="2:11">
      <c r="B73" s="172"/>
      <c r="K73" s="173"/>
    </row>
    <row r="74" spans="2:11">
      <c r="B74" s="172"/>
      <c r="K74" s="173"/>
    </row>
    <row r="75" spans="2:11">
      <c r="B75" s="172"/>
      <c r="K75" s="173"/>
    </row>
    <row r="76" spans="2:11">
      <c r="B76" s="172"/>
      <c r="K76" s="173"/>
    </row>
    <row r="77" spans="2:11">
      <c r="B77" s="172"/>
      <c r="K77" s="173"/>
    </row>
    <row r="78" spans="2:11">
      <c r="B78" s="172"/>
      <c r="K78" s="173"/>
    </row>
    <row r="79" spans="2:11">
      <c r="B79" s="172"/>
      <c r="K79" s="173"/>
    </row>
    <row r="80" spans="2:11">
      <c r="B80" s="172"/>
      <c r="K80" s="173"/>
    </row>
    <row r="81" spans="2:11">
      <c r="B81" s="174"/>
      <c r="C81" s="175"/>
      <c r="D81" s="175"/>
      <c r="E81" s="175"/>
      <c r="F81" s="175"/>
      <c r="G81" s="175"/>
      <c r="H81" s="175"/>
      <c r="I81" s="175"/>
      <c r="J81" s="175"/>
      <c r="K81" s="176"/>
    </row>
    <row r="83" spans="2:11">
      <c r="B83" s="349"/>
      <c r="C83" s="350"/>
      <c r="D83" s="350"/>
      <c r="E83" s="350"/>
      <c r="F83" s="350"/>
      <c r="G83" s="350"/>
      <c r="H83" s="350"/>
      <c r="I83" s="350"/>
      <c r="J83" s="350"/>
      <c r="K83" s="351"/>
    </row>
    <row r="84" spans="2:11">
      <c r="B84" s="172"/>
      <c r="C84" t="s">
        <v>648</v>
      </c>
      <c r="K84" s="173"/>
    </row>
    <row r="85" spans="2:11">
      <c r="B85" s="174"/>
      <c r="C85" s="175"/>
      <c r="D85" s="175"/>
      <c r="E85" s="175"/>
      <c r="F85" s="175"/>
      <c r="G85" s="175"/>
      <c r="H85" s="175"/>
      <c r="I85" s="175"/>
      <c r="J85" s="175"/>
      <c r="K85" s="176"/>
    </row>
  </sheetData>
  <sheetProtection algorithmName="SHA-512" hashValue="rY0kqMP3MbOgUPzkmO9Mxr3vg4HtTlRuGkNYRiGJxcLcIVkWLaGqTh0qB54H5XgB0EAhdTe50bbn6xmEcze7ZQ==" saltValue="W36yyUe78RYlzdmqIC+aJA==" spinCount="100000" sheet="1" objects="1" scenarios="1"/>
  <mergeCells count="3">
    <mergeCell ref="C17:D17"/>
    <mergeCell ref="B1:G1"/>
    <mergeCell ref="C13:F15"/>
  </mergeCells>
  <phoneticPr fontId="1"/>
  <hyperlinks>
    <hyperlink ref="C13" r:id="rId1" xr:uid="{E80150F9-CA45-4D40-9738-90D2F413B0B0}"/>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1271" r:id="rId5" name="Button 7">
              <controlPr defaultSize="0" print="0" autoFill="0" autoPict="0" macro="[0]!ライセンスキー入力フォーム表示">
                <anchor moveWithCells="1" sizeWithCells="1">
                  <from>
                    <xdr:col>2</xdr:col>
                    <xdr:colOff>123825</xdr:colOff>
                    <xdr:row>1</xdr:row>
                    <xdr:rowOff>180975</xdr:rowOff>
                  </from>
                  <to>
                    <xdr:col>5</xdr:col>
                    <xdr:colOff>447675</xdr:colOff>
                    <xdr:row>5</xdr:row>
                    <xdr:rowOff>152400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tabColor rgb="FFC5D9F1"/>
  </sheetPr>
  <dimension ref="A1:W38"/>
  <sheetViews>
    <sheetView showGridLines="0" showRowColHeaders="0" zoomScale="85" zoomScaleNormal="85" workbookViewId="0">
      <selection activeCell="Y6" sqref="Y6:Y7"/>
    </sheetView>
  </sheetViews>
  <sheetFormatPr defaultColWidth="9" defaultRowHeight="19.5" customHeight="1"/>
  <cols>
    <col min="1" max="1" width="1.125" style="132" customWidth="1"/>
    <col min="2" max="2" width="10.375" style="132" customWidth="1"/>
    <col min="3" max="3" width="4.75" style="132" customWidth="1"/>
    <col min="4" max="5" width="12.375" style="132" customWidth="1"/>
    <col min="6" max="6" width="1.75" style="132" customWidth="1"/>
    <col min="7" max="7" width="10.375" style="132" customWidth="1"/>
    <col min="8" max="8" width="4.75" style="132" customWidth="1"/>
    <col min="9" max="10" width="12.375" style="132" customWidth="1"/>
    <col min="11" max="11" width="1.25" style="132" customWidth="1"/>
    <col min="12" max="12" width="4.625" style="132" customWidth="1"/>
    <col min="13" max="13" width="2.625" style="132" customWidth="1"/>
    <col min="14" max="14" width="3.875" style="132" customWidth="1"/>
    <col min="15" max="16" width="10.375" style="132" customWidth="1"/>
    <col min="17" max="17" width="10.375" style="183" customWidth="1"/>
    <col min="18" max="18" width="10.375" style="183" hidden="1" customWidth="1"/>
    <col min="19" max="20" width="10.375" style="183" customWidth="1"/>
    <col min="21" max="21" width="10.375" style="183" hidden="1" customWidth="1"/>
    <col min="22" max="23" width="10.375" style="183" customWidth="1"/>
    <col min="24" max="16384" width="9" style="132"/>
  </cols>
  <sheetData>
    <row r="1" spans="1:23" ht="19.5" customHeight="1">
      <c r="B1" s="131" t="s">
        <v>513</v>
      </c>
      <c r="C1" s="132" t="s">
        <v>524</v>
      </c>
      <c r="N1" s="131" t="s">
        <v>514</v>
      </c>
    </row>
    <row r="2" spans="1:23" ht="16.5" customHeight="1" thickBot="1">
      <c r="B2" s="131"/>
      <c r="G2" s="131"/>
      <c r="N2" s="131"/>
    </row>
    <row r="3" spans="1:23" ht="16.5" customHeight="1">
      <c r="A3" s="142"/>
      <c r="B3" s="143" t="s">
        <v>464</v>
      </c>
      <c r="C3" s="144"/>
      <c r="D3" s="144"/>
      <c r="E3" s="144"/>
      <c r="F3" s="144"/>
      <c r="G3" s="143"/>
      <c r="H3" s="144"/>
      <c r="I3" s="144"/>
      <c r="J3" s="144"/>
      <c r="K3" s="145"/>
      <c r="N3" s="182" t="s">
        <v>515</v>
      </c>
      <c r="O3" s="182" t="s">
        <v>516</v>
      </c>
      <c r="P3" s="182" t="s">
        <v>517</v>
      </c>
      <c r="Q3" s="300" t="s">
        <v>518</v>
      </c>
      <c r="R3" s="300" t="s">
        <v>529</v>
      </c>
      <c r="S3" s="301" t="s">
        <v>519</v>
      </c>
      <c r="T3" s="300" t="s">
        <v>520</v>
      </c>
      <c r="U3" s="300" t="s">
        <v>530</v>
      </c>
      <c r="V3" s="300" t="s">
        <v>521</v>
      </c>
      <c r="W3" s="300" t="s">
        <v>522</v>
      </c>
    </row>
    <row r="4" spans="1:23" ht="16.5" customHeight="1">
      <c r="A4" s="146"/>
      <c r="B4" s="133" t="s">
        <v>508</v>
      </c>
      <c r="C4" s="133" t="s">
        <v>460</v>
      </c>
      <c r="D4" s="133" t="s">
        <v>461</v>
      </c>
      <c r="E4" s="133" t="s">
        <v>479</v>
      </c>
      <c r="G4" s="133" t="s">
        <v>509</v>
      </c>
      <c r="H4" s="133" t="s">
        <v>460</v>
      </c>
      <c r="I4" s="133" t="s">
        <v>461</v>
      </c>
      <c r="J4" s="133" t="s">
        <v>479</v>
      </c>
      <c r="K4" s="147"/>
      <c r="N4" s="133">
        <v>1</v>
      </c>
      <c r="O4" s="380" t="str">
        <f ca="1">受給者情報!D5</f>
        <v/>
      </c>
      <c r="P4" s="380" t="str">
        <f ca="1">受給者情報!E5</f>
        <v/>
      </c>
      <c r="Q4" s="292">
        <f ca="1">SUM(INDIRECT("data3!AH11:AX11"))</f>
        <v>0</v>
      </c>
      <c r="R4" s="292">
        <f ca="1">INDIRECT("data3!CV11")</f>
        <v>0</v>
      </c>
      <c r="S4" s="292">
        <f ca="1">SUM(INDIRECT("data3!CJ11:CZ11"))</f>
        <v>0</v>
      </c>
      <c r="T4" s="292">
        <f ca="1">INDIRECT("data4!EE11")</f>
        <v>0</v>
      </c>
      <c r="U4" s="134">
        <f ca="1">MIN(T4,R4)</f>
        <v>0</v>
      </c>
      <c r="V4" s="134">
        <f ca="1">INDIRECT("data4!EF11")</f>
        <v>0</v>
      </c>
      <c r="W4" s="134">
        <f ca="1">S4-T4+V4</f>
        <v>0</v>
      </c>
    </row>
    <row r="5" spans="1:23" ht="16.5" customHeight="1">
      <c r="A5" s="146"/>
      <c r="B5" s="133" t="s">
        <v>462</v>
      </c>
      <c r="C5" s="133">
        <f ca="1">SUM(C13:C18)</f>
        <v>0</v>
      </c>
      <c r="D5" s="134">
        <f ca="1">SUM(D13:D18)</f>
        <v>0</v>
      </c>
      <c r="E5" s="134">
        <f ca="1">SUM(E13:E18)</f>
        <v>0</v>
      </c>
      <c r="G5" s="133" t="s">
        <v>462</v>
      </c>
      <c r="H5" s="133">
        <f ca="1">SUM(H13:H18)</f>
        <v>0</v>
      </c>
      <c r="I5" s="134">
        <f ca="1">SUM(I13:I18)</f>
        <v>0</v>
      </c>
      <c r="J5" s="134">
        <f ca="1">SUM(J13:J18)</f>
        <v>0</v>
      </c>
      <c r="K5" s="148"/>
      <c r="N5" s="133">
        <v>2</v>
      </c>
      <c r="O5" s="380" t="str">
        <f ca="1">受給者情報!D6</f>
        <v/>
      </c>
      <c r="P5" s="380" t="str">
        <f ca="1">受給者情報!E6</f>
        <v/>
      </c>
      <c r="Q5" s="292">
        <f ca="1">SUM(INDIRECT("data3!AH12:AX12"))</f>
        <v>0</v>
      </c>
      <c r="R5" s="292">
        <f ca="1">INDIRECT("data3!CV12")</f>
        <v>0</v>
      </c>
      <c r="S5" s="292">
        <f ca="1">SUM(INDIRECT("data3!CJ12:CZ12"))</f>
        <v>0</v>
      </c>
      <c r="T5" s="292">
        <f ca="1">INDIRECT("data4!EE12")</f>
        <v>0</v>
      </c>
      <c r="U5" s="134">
        <f t="shared" ref="U5:U33" ca="1" si="0">MIN(T5,R5)</f>
        <v>0</v>
      </c>
      <c r="V5" s="134">
        <f ca="1">INDIRECT("data4!EF12")</f>
        <v>0</v>
      </c>
      <c r="W5" s="134">
        <f t="shared" ref="W5:W33" ca="1" si="1">S5-T5+V5</f>
        <v>0</v>
      </c>
    </row>
    <row r="6" spans="1:23" ht="16.5" customHeight="1" thickBot="1">
      <c r="A6" s="146"/>
      <c r="B6" s="133" t="s">
        <v>463</v>
      </c>
      <c r="C6" s="133">
        <f ca="1">SUM(C19:C24)</f>
        <v>0</v>
      </c>
      <c r="D6" s="134">
        <f ca="1">SUM(D19:D24)</f>
        <v>0</v>
      </c>
      <c r="E6" s="134">
        <f ca="1">SUM(E19:E24)</f>
        <v>0</v>
      </c>
      <c r="G6" s="133" t="s">
        <v>463</v>
      </c>
      <c r="H6" s="133">
        <f ca="1">SUM(H19:H24)</f>
        <v>0</v>
      </c>
      <c r="I6" s="134">
        <f ca="1">SUM(I19:I24)</f>
        <v>0</v>
      </c>
      <c r="J6" s="134">
        <f ca="1">SUM(J19:J24)</f>
        <v>0</v>
      </c>
      <c r="K6" s="148"/>
      <c r="N6" s="133">
        <v>3</v>
      </c>
      <c r="O6" s="380" t="str">
        <f ca="1">受給者情報!D7</f>
        <v/>
      </c>
      <c r="P6" s="380" t="str">
        <f ca="1">受給者情報!E7</f>
        <v/>
      </c>
      <c r="Q6" s="292">
        <f ca="1">SUM(INDIRECT("data3!AH13:AX13"))</f>
        <v>0</v>
      </c>
      <c r="R6" s="292">
        <f ca="1">INDIRECT("data3!CV13")</f>
        <v>0</v>
      </c>
      <c r="S6" s="292">
        <f ca="1">SUM(INDIRECT("data3!CJ13:CZ13"))</f>
        <v>0</v>
      </c>
      <c r="T6" s="292">
        <f ca="1">INDIRECT("data4!EE13")</f>
        <v>0</v>
      </c>
      <c r="U6" s="134">
        <f t="shared" ca="1" si="0"/>
        <v>0</v>
      </c>
      <c r="V6" s="134">
        <f ca="1">INDIRECT("data4!EF13")</f>
        <v>0</v>
      </c>
      <c r="W6" s="134">
        <f t="shared" ca="1" si="1"/>
        <v>0</v>
      </c>
    </row>
    <row r="7" spans="1:23" ht="16.5" customHeight="1" thickBot="1">
      <c r="A7" s="146"/>
      <c r="B7" s="135" t="s">
        <v>160</v>
      </c>
      <c r="C7" s="136"/>
      <c r="D7" s="137">
        <f ca="1">SUM(D5:D6)</f>
        <v>0</v>
      </c>
      <c r="E7" s="137">
        <f ca="1">SUM(E5:E6)</f>
        <v>0</v>
      </c>
      <c r="G7" s="135" t="s">
        <v>160</v>
      </c>
      <c r="H7" s="136"/>
      <c r="I7" s="137">
        <f ca="1">SUM(I5:I6)</f>
        <v>0</v>
      </c>
      <c r="J7" s="137">
        <f ca="1">SUM(J5:J6)</f>
        <v>0</v>
      </c>
      <c r="K7" s="148"/>
      <c r="N7" s="133">
        <v>4</v>
      </c>
      <c r="O7" s="380" t="str">
        <f ca="1">受給者情報!D8</f>
        <v/>
      </c>
      <c r="P7" s="380" t="str">
        <f ca="1">受給者情報!E8</f>
        <v/>
      </c>
      <c r="Q7" s="292">
        <f ca="1">SUM(INDIRECT("data3!AH14:AX14"))</f>
        <v>0</v>
      </c>
      <c r="R7" s="292">
        <f ca="1">INDIRECT("data3!CV14")</f>
        <v>0</v>
      </c>
      <c r="S7" s="292">
        <f ca="1">SUM(INDIRECT("data3!CJ14:CZ14"))</f>
        <v>0</v>
      </c>
      <c r="T7" s="292">
        <f ca="1">INDIRECT("data4!EE14")</f>
        <v>0</v>
      </c>
      <c r="U7" s="134">
        <f t="shared" ca="1" si="0"/>
        <v>0</v>
      </c>
      <c r="V7" s="134">
        <f ca="1">INDIRECT("data4!EF14")</f>
        <v>0</v>
      </c>
      <c r="W7" s="134">
        <f t="shared" ca="1" si="1"/>
        <v>0</v>
      </c>
    </row>
    <row r="8" spans="1:23" ht="16.5" customHeight="1" thickBot="1">
      <c r="A8" s="149"/>
      <c r="B8" s="150"/>
      <c r="C8" s="150"/>
      <c r="D8" s="150"/>
      <c r="E8" s="150"/>
      <c r="F8" s="150"/>
      <c r="G8" s="150"/>
      <c r="H8" s="150"/>
      <c r="I8" s="150"/>
      <c r="J8" s="150"/>
      <c r="K8" s="151"/>
      <c r="N8" s="133">
        <v>5</v>
      </c>
      <c r="O8" s="380" t="str">
        <f ca="1">受給者情報!D9</f>
        <v/>
      </c>
      <c r="P8" s="380" t="str">
        <f ca="1">受給者情報!E9</f>
        <v/>
      </c>
      <c r="Q8" s="292">
        <f ca="1">SUM(INDIRECT("data3!AH15:AX15"))</f>
        <v>0</v>
      </c>
      <c r="R8" s="292">
        <f ca="1">INDIRECT("data3!CV15")</f>
        <v>0</v>
      </c>
      <c r="S8" s="292">
        <f ca="1">SUM(INDIRECT("data3!CJ15:CZ15"))</f>
        <v>0</v>
      </c>
      <c r="T8" s="292">
        <f ca="1">INDIRECT("data4!EE15")</f>
        <v>0</v>
      </c>
      <c r="U8" s="134">
        <f t="shared" ca="1" si="0"/>
        <v>0</v>
      </c>
      <c r="V8" s="134">
        <f ca="1">INDIRECT("data4!EF15")</f>
        <v>0</v>
      </c>
      <c r="W8" s="134">
        <f t="shared" ca="1" si="1"/>
        <v>0</v>
      </c>
    </row>
    <row r="9" spans="1:23" ht="16.5" customHeight="1">
      <c r="N9" s="133">
        <v>6</v>
      </c>
      <c r="O9" s="380" t="str">
        <f ca="1">受給者情報!D10</f>
        <v/>
      </c>
      <c r="P9" s="380" t="str">
        <f ca="1">受給者情報!E10</f>
        <v/>
      </c>
      <c r="Q9" s="292">
        <f ca="1">SUM(INDIRECT("data3!AH16:AX16"))</f>
        <v>0</v>
      </c>
      <c r="R9" s="292">
        <f ca="1">INDIRECT("data3!CV16")</f>
        <v>0</v>
      </c>
      <c r="S9" s="292">
        <f ca="1">SUM(INDIRECT("data3!CJ16:CZ16"))</f>
        <v>0</v>
      </c>
      <c r="T9" s="292">
        <f ca="1">INDIRECT("data4!EE16")</f>
        <v>0</v>
      </c>
      <c r="U9" s="134">
        <f t="shared" ca="1" si="0"/>
        <v>0</v>
      </c>
      <c r="V9" s="134">
        <f ca="1">INDIRECT("data4!EF16")</f>
        <v>0</v>
      </c>
      <c r="W9" s="134">
        <f t="shared" ca="1" si="1"/>
        <v>0</v>
      </c>
    </row>
    <row r="10" spans="1:23" ht="19.5" customHeight="1" thickBot="1">
      <c r="B10" s="131"/>
      <c r="G10" s="131"/>
      <c r="N10" s="133">
        <v>7</v>
      </c>
      <c r="O10" s="380" t="str">
        <f ca="1">受給者情報!D11</f>
        <v/>
      </c>
      <c r="P10" s="380" t="str">
        <f ca="1">受給者情報!E11</f>
        <v/>
      </c>
      <c r="Q10" s="292">
        <f ca="1">SUM(INDIRECT("data3!AH17:AX17"))</f>
        <v>0</v>
      </c>
      <c r="R10" s="292">
        <f ca="1">INDIRECT("data3!CV17")</f>
        <v>0</v>
      </c>
      <c r="S10" s="292">
        <f ca="1">SUM(INDIRECT("data3!CJ17:CZ17"))</f>
        <v>0</v>
      </c>
      <c r="T10" s="292">
        <f ca="1">INDIRECT("data4!EE17")</f>
        <v>0</v>
      </c>
      <c r="U10" s="134">
        <f t="shared" ca="1" si="0"/>
        <v>0</v>
      </c>
      <c r="V10" s="134">
        <f ca="1">INDIRECT("data4!EF17")</f>
        <v>0</v>
      </c>
      <c r="W10" s="134">
        <f t="shared" ca="1" si="1"/>
        <v>0</v>
      </c>
    </row>
    <row r="11" spans="1:23" ht="19.5" customHeight="1">
      <c r="A11" s="142"/>
      <c r="B11" s="143" t="s">
        <v>465</v>
      </c>
      <c r="C11" s="144"/>
      <c r="D11" s="144"/>
      <c r="E11" s="144"/>
      <c r="F11" s="144"/>
      <c r="G11" s="144"/>
      <c r="H11" s="144"/>
      <c r="I11" s="144"/>
      <c r="J11" s="144"/>
      <c r="K11" s="145"/>
      <c r="N11" s="133">
        <v>8</v>
      </c>
      <c r="O11" s="380" t="str">
        <f ca="1">受給者情報!D12</f>
        <v/>
      </c>
      <c r="P11" s="380" t="str">
        <f ca="1">受給者情報!E12</f>
        <v/>
      </c>
      <c r="Q11" s="292">
        <f ca="1">SUM(INDIRECT("data3!AH18:AX18"))</f>
        <v>0</v>
      </c>
      <c r="R11" s="292">
        <f ca="1">INDIRECT("data3!CV18")</f>
        <v>0</v>
      </c>
      <c r="S11" s="292">
        <f ca="1">SUM(INDIRECT("data3!CJ18:CZ18"))</f>
        <v>0</v>
      </c>
      <c r="T11" s="292">
        <f ca="1">INDIRECT("data4!EE18")</f>
        <v>0</v>
      </c>
      <c r="U11" s="134">
        <f t="shared" ca="1" si="0"/>
        <v>0</v>
      </c>
      <c r="V11" s="134">
        <f ca="1">INDIRECT("data4!EF18")</f>
        <v>0</v>
      </c>
      <c r="W11" s="134">
        <f t="shared" ca="1" si="1"/>
        <v>0</v>
      </c>
    </row>
    <row r="12" spans="1:23" ht="19.5" customHeight="1">
      <c r="A12" s="146"/>
      <c r="B12" s="133" t="s">
        <v>508</v>
      </c>
      <c r="C12" s="133" t="s">
        <v>460</v>
      </c>
      <c r="D12" s="133" t="s">
        <v>461</v>
      </c>
      <c r="E12" s="133" t="s">
        <v>479</v>
      </c>
      <c r="G12" s="133" t="s">
        <v>509</v>
      </c>
      <c r="H12" s="133" t="s">
        <v>460</v>
      </c>
      <c r="I12" s="133" t="s">
        <v>461</v>
      </c>
      <c r="J12" s="133" t="s">
        <v>479</v>
      </c>
      <c r="K12" s="147"/>
      <c r="N12" s="133">
        <v>9</v>
      </c>
      <c r="O12" s="380" t="str">
        <f ca="1">受給者情報!D13</f>
        <v/>
      </c>
      <c r="P12" s="380" t="str">
        <f ca="1">受給者情報!E13</f>
        <v/>
      </c>
      <c r="Q12" s="292">
        <f ca="1">SUM(INDIRECT("data3!AH19:AX19"))</f>
        <v>0</v>
      </c>
      <c r="R12" s="292">
        <f ca="1">INDIRECT("data3!CV19")</f>
        <v>0</v>
      </c>
      <c r="S12" s="292">
        <f ca="1">SUM(INDIRECT("data3!CJ19:CZ19"))</f>
        <v>0</v>
      </c>
      <c r="T12" s="292">
        <f ca="1">INDIRECT("data4!EE19")</f>
        <v>0</v>
      </c>
      <c r="U12" s="134">
        <f t="shared" ca="1" si="0"/>
        <v>0</v>
      </c>
      <c r="V12" s="134">
        <f ca="1">INDIRECT("data4!EF19")</f>
        <v>0</v>
      </c>
      <c r="W12" s="134">
        <f t="shared" ca="1" si="1"/>
        <v>0</v>
      </c>
    </row>
    <row r="13" spans="1:23" ht="19.5" customHeight="1">
      <c r="A13" s="146"/>
      <c r="B13" s="133" t="s">
        <v>448</v>
      </c>
      <c r="C13" s="133">
        <f ca="1">data3!AH43</f>
        <v>0</v>
      </c>
      <c r="D13" s="134">
        <f ca="1">data3!AH42</f>
        <v>0</v>
      </c>
      <c r="E13" s="134">
        <f ca="1">data3!CJ42</f>
        <v>0</v>
      </c>
      <c r="G13" s="133" t="s">
        <v>448</v>
      </c>
      <c r="H13" s="133">
        <f ca="1">data3!R57</f>
        <v>0</v>
      </c>
      <c r="I13" s="134">
        <f ca="1">data3!R44</f>
        <v>0</v>
      </c>
      <c r="J13" s="134">
        <f ca="1">data3!R70</f>
        <v>0</v>
      </c>
      <c r="K13" s="148"/>
      <c r="N13" s="133">
        <v>10</v>
      </c>
      <c r="O13" s="380" t="str">
        <f ca="1">受給者情報!D14</f>
        <v/>
      </c>
      <c r="P13" s="380" t="str">
        <f ca="1">受給者情報!E14</f>
        <v/>
      </c>
      <c r="Q13" s="292">
        <f ca="1">SUM(INDIRECT("data3!AH20:AX20"))</f>
        <v>0</v>
      </c>
      <c r="R13" s="292">
        <f ca="1">INDIRECT("data3!CV20")</f>
        <v>0</v>
      </c>
      <c r="S13" s="292">
        <f ca="1">SUM(INDIRECT("data3!CJ20:CZ20"))</f>
        <v>0</v>
      </c>
      <c r="T13" s="292">
        <f ca="1">INDIRECT("data4!EE20")</f>
        <v>0</v>
      </c>
      <c r="U13" s="134">
        <f t="shared" ca="1" si="0"/>
        <v>0</v>
      </c>
      <c r="V13" s="134">
        <f ca="1">INDIRECT("data4!EF20")</f>
        <v>0</v>
      </c>
      <c r="W13" s="134">
        <f t="shared" ca="1" si="1"/>
        <v>0</v>
      </c>
    </row>
    <row r="14" spans="1:23" ht="19.5" customHeight="1">
      <c r="A14" s="146"/>
      <c r="B14" s="133" t="s">
        <v>449</v>
      </c>
      <c r="C14" s="133">
        <f ca="1">data3!AI43</f>
        <v>0</v>
      </c>
      <c r="D14" s="134">
        <f ca="1">data3!AI42</f>
        <v>0</v>
      </c>
      <c r="E14" s="134">
        <f ca="1">data3!CK42</f>
        <v>0</v>
      </c>
      <c r="G14" s="133" t="s">
        <v>449</v>
      </c>
      <c r="H14" s="133">
        <f ca="1">data3!R58</f>
        <v>0</v>
      </c>
      <c r="I14" s="134">
        <f ca="1">data3!R45</f>
        <v>0</v>
      </c>
      <c r="J14" s="134">
        <f ca="1">data3!R71</f>
        <v>0</v>
      </c>
      <c r="K14" s="148"/>
      <c r="N14" s="133">
        <v>11</v>
      </c>
      <c r="O14" s="380" t="str">
        <f ca="1">受給者情報!D15</f>
        <v/>
      </c>
      <c r="P14" s="380" t="str">
        <f ca="1">受給者情報!E15</f>
        <v/>
      </c>
      <c r="Q14" s="292">
        <f ca="1">SUM(INDIRECT("data3!AH21:AX21"))</f>
        <v>0</v>
      </c>
      <c r="R14" s="292">
        <f ca="1">INDIRECT("data3!CV21")</f>
        <v>0</v>
      </c>
      <c r="S14" s="292">
        <f ca="1">SUM(INDIRECT("data3!CJ21:CZ21"))</f>
        <v>0</v>
      </c>
      <c r="T14" s="292">
        <f ca="1">INDIRECT("data4!EE21")</f>
        <v>0</v>
      </c>
      <c r="U14" s="134">
        <f t="shared" ca="1" si="0"/>
        <v>0</v>
      </c>
      <c r="V14" s="134">
        <f ca="1">INDIRECT("data4!EF21")</f>
        <v>0</v>
      </c>
      <c r="W14" s="134">
        <f t="shared" ca="1" si="1"/>
        <v>0</v>
      </c>
    </row>
    <row r="15" spans="1:23" ht="19.5" customHeight="1">
      <c r="A15" s="146"/>
      <c r="B15" s="133" t="s">
        <v>450</v>
      </c>
      <c r="C15" s="133">
        <f ca="1">data3!AJ43</f>
        <v>0</v>
      </c>
      <c r="D15" s="134">
        <f ca="1">data3!AJ42</f>
        <v>0</v>
      </c>
      <c r="E15" s="134">
        <f ca="1">data3!CL42</f>
        <v>0</v>
      </c>
      <c r="G15" s="133" t="s">
        <v>450</v>
      </c>
      <c r="H15" s="133">
        <f ca="1">data3!R59</f>
        <v>0</v>
      </c>
      <c r="I15" s="134">
        <f ca="1">data3!R46</f>
        <v>0</v>
      </c>
      <c r="J15" s="134">
        <f ca="1">data3!R72</f>
        <v>0</v>
      </c>
      <c r="K15" s="148"/>
      <c r="N15" s="133">
        <v>12</v>
      </c>
      <c r="O15" s="380" t="str">
        <f ca="1">受給者情報!D16</f>
        <v/>
      </c>
      <c r="P15" s="380" t="str">
        <f ca="1">受給者情報!E16</f>
        <v/>
      </c>
      <c r="Q15" s="292">
        <f ca="1">SUM(INDIRECT("data3!AH22:AX22"))</f>
        <v>0</v>
      </c>
      <c r="R15" s="292">
        <f ca="1">INDIRECT("data3!CV22")</f>
        <v>0</v>
      </c>
      <c r="S15" s="292">
        <f ca="1">SUM(INDIRECT("data3!CJ22:CZ22"))</f>
        <v>0</v>
      </c>
      <c r="T15" s="292">
        <f ca="1">INDIRECT("data4!EE22")</f>
        <v>0</v>
      </c>
      <c r="U15" s="134">
        <f t="shared" ca="1" si="0"/>
        <v>0</v>
      </c>
      <c r="V15" s="134">
        <f ca="1">INDIRECT("data4!EF22")</f>
        <v>0</v>
      </c>
      <c r="W15" s="134">
        <f t="shared" ca="1" si="1"/>
        <v>0</v>
      </c>
    </row>
    <row r="16" spans="1:23" ht="19.5" customHeight="1">
      <c r="A16" s="146"/>
      <c r="B16" s="133" t="s">
        <v>451</v>
      </c>
      <c r="C16" s="133">
        <f ca="1">data3!AK43</f>
        <v>0</v>
      </c>
      <c r="D16" s="134">
        <f ca="1">data3!AK42</f>
        <v>0</v>
      </c>
      <c r="E16" s="134">
        <f ca="1">data3!CM42</f>
        <v>0</v>
      </c>
      <c r="G16" s="133" t="s">
        <v>451</v>
      </c>
      <c r="H16" s="133">
        <f ca="1">data3!R60</f>
        <v>0</v>
      </c>
      <c r="I16" s="134">
        <f ca="1">data3!R47</f>
        <v>0</v>
      </c>
      <c r="J16" s="134">
        <f ca="1">data3!R73</f>
        <v>0</v>
      </c>
      <c r="K16" s="148"/>
      <c r="N16" s="133">
        <v>13</v>
      </c>
      <c r="O16" s="380" t="str">
        <f ca="1">受給者情報!D17</f>
        <v/>
      </c>
      <c r="P16" s="380" t="str">
        <f ca="1">受給者情報!E17</f>
        <v/>
      </c>
      <c r="Q16" s="292">
        <f ca="1">SUM(INDIRECT("data3!AH23:AX23"))</f>
        <v>0</v>
      </c>
      <c r="R16" s="292">
        <f ca="1">INDIRECT("data3!CV23")</f>
        <v>0</v>
      </c>
      <c r="S16" s="292">
        <f ca="1">SUM(INDIRECT("data3!CJ23:CZ23"))</f>
        <v>0</v>
      </c>
      <c r="T16" s="292">
        <f ca="1">INDIRECT("data4!EE23")</f>
        <v>0</v>
      </c>
      <c r="U16" s="134">
        <f t="shared" ca="1" si="0"/>
        <v>0</v>
      </c>
      <c r="V16" s="134">
        <f ca="1">INDIRECT("data4!EF23")</f>
        <v>0</v>
      </c>
      <c r="W16" s="134">
        <f t="shared" ca="1" si="1"/>
        <v>0</v>
      </c>
    </row>
    <row r="17" spans="1:23" ht="19.5" customHeight="1">
      <c r="A17" s="146"/>
      <c r="B17" s="133" t="s">
        <v>452</v>
      </c>
      <c r="C17" s="133">
        <f ca="1">data3!AL43</f>
        <v>0</v>
      </c>
      <c r="D17" s="134">
        <f ca="1">data3!AL42</f>
        <v>0</v>
      </c>
      <c r="E17" s="134">
        <f ca="1">data3!CN42</f>
        <v>0</v>
      </c>
      <c r="G17" s="133" t="s">
        <v>452</v>
      </c>
      <c r="H17" s="133">
        <f ca="1">data3!R61</f>
        <v>0</v>
      </c>
      <c r="I17" s="134">
        <f ca="1">data3!R48</f>
        <v>0</v>
      </c>
      <c r="J17" s="134">
        <f ca="1">data3!R74</f>
        <v>0</v>
      </c>
      <c r="K17" s="148"/>
      <c r="N17" s="133">
        <v>14</v>
      </c>
      <c r="O17" s="380" t="str">
        <f ca="1">受給者情報!D18</f>
        <v/>
      </c>
      <c r="P17" s="380" t="str">
        <f ca="1">受給者情報!E18</f>
        <v/>
      </c>
      <c r="Q17" s="292">
        <f ca="1">SUM(INDIRECT("data3!AH24:AX24"))</f>
        <v>0</v>
      </c>
      <c r="R17" s="292">
        <f ca="1">INDIRECT("data3!CV24")</f>
        <v>0</v>
      </c>
      <c r="S17" s="292">
        <f ca="1">SUM(INDIRECT("data3!CJ24:CZ24"))</f>
        <v>0</v>
      </c>
      <c r="T17" s="292">
        <f ca="1">INDIRECT("data4!EE24")</f>
        <v>0</v>
      </c>
      <c r="U17" s="134">
        <f t="shared" ca="1" si="0"/>
        <v>0</v>
      </c>
      <c r="V17" s="134">
        <f ca="1">INDIRECT("data4!EF24")</f>
        <v>0</v>
      </c>
      <c r="W17" s="134">
        <f t="shared" ca="1" si="1"/>
        <v>0</v>
      </c>
    </row>
    <row r="18" spans="1:23" ht="19.5" customHeight="1">
      <c r="A18" s="146"/>
      <c r="B18" s="133" t="s">
        <v>453</v>
      </c>
      <c r="C18" s="133">
        <f ca="1">data3!AM43</f>
        <v>0</v>
      </c>
      <c r="D18" s="134">
        <f ca="1">data3!AM42</f>
        <v>0</v>
      </c>
      <c r="E18" s="134">
        <f ca="1">data3!CO42</f>
        <v>0</v>
      </c>
      <c r="G18" s="133" t="s">
        <v>453</v>
      </c>
      <c r="H18" s="133">
        <f ca="1">data3!R62</f>
        <v>0</v>
      </c>
      <c r="I18" s="134">
        <f ca="1">data3!R49</f>
        <v>0</v>
      </c>
      <c r="J18" s="134">
        <f ca="1">data3!R75</f>
        <v>0</v>
      </c>
      <c r="K18" s="148"/>
      <c r="N18" s="133">
        <v>15</v>
      </c>
      <c r="O18" s="380" t="str">
        <f ca="1">受給者情報!D19</f>
        <v/>
      </c>
      <c r="P18" s="380" t="str">
        <f ca="1">受給者情報!E19</f>
        <v/>
      </c>
      <c r="Q18" s="292">
        <f ca="1">SUM(INDIRECT("data3!AH25:AX25"))</f>
        <v>0</v>
      </c>
      <c r="R18" s="292">
        <f ca="1">INDIRECT("data3!CV25")</f>
        <v>0</v>
      </c>
      <c r="S18" s="292">
        <f ca="1">SUM(INDIRECT("data3!CJ25:CZ25"))</f>
        <v>0</v>
      </c>
      <c r="T18" s="292">
        <f ca="1">INDIRECT("data4!EE25")</f>
        <v>0</v>
      </c>
      <c r="U18" s="134">
        <f t="shared" ca="1" si="0"/>
        <v>0</v>
      </c>
      <c r="V18" s="134">
        <f ca="1">INDIRECT("data4!EF25")</f>
        <v>0</v>
      </c>
      <c r="W18" s="134">
        <f t="shared" ca="1" si="1"/>
        <v>0</v>
      </c>
    </row>
    <row r="19" spans="1:23" ht="19.5" customHeight="1">
      <c r="A19" s="146"/>
      <c r="B19" s="133" t="s">
        <v>454</v>
      </c>
      <c r="C19" s="133">
        <f ca="1">data3!AN43</f>
        <v>0</v>
      </c>
      <c r="D19" s="134">
        <f ca="1">data3!AN42</f>
        <v>0</v>
      </c>
      <c r="E19" s="134">
        <f ca="1">data3!CP42</f>
        <v>0</v>
      </c>
      <c r="G19" s="133" t="s">
        <v>454</v>
      </c>
      <c r="H19" s="133">
        <f ca="1">data3!R63</f>
        <v>0</v>
      </c>
      <c r="I19" s="134">
        <f ca="1">data3!R50</f>
        <v>0</v>
      </c>
      <c r="J19" s="134">
        <f ca="1">data3!R76</f>
        <v>0</v>
      </c>
      <c r="K19" s="148"/>
      <c r="N19" s="133">
        <v>16</v>
      </c>
      <c r="O19" s="380" t="str">
        <f ca="1">受給者情報!H5</f>
        <v/>
      </c>
      <c r="P19" s="380" t="str">
        <f ca="1">受給者情報!I5</f>
        <v/>
      </c>
      <c r="Q19" s="292">
        <f ca="1">SUM(INDIRECT("data3!AH26:AX26"))</f>
        <v>0</v>
      </c>
      <c r="R19" s="292">
        <f ca="1">INDIRECT("data3!CV26")</f>
        <v>0</v>
      </c>
      <c r="S19" s="292">
        <f ca="1">SUM(INDIRECT("data3!CJ26:CZ26"))</f>
        <v>0</v>
      </c>
      <c r="T19" s="292">
        <f ca="1">INDIRECT("data4!EE26")</f>
        <v>0</v>
      </c>
      <c r="U19" s="134">
        <f t="shared" ca="1" si="0"/>
        <v>0</v>
      </c>
      <c r="V19" s="134">
        <f ca="1">INDIRECT("data4!EF26")</f>
        <v>0</v>
      </c>
      <c r="W19" s="134">
        <f t="shared" ca="1" si="1"/>
        <v>0</v>
      </c>
    </row>
    <row r="20" spans="1:23" ht="19.5" customHeight="1">
      <c r="A20" s="146"/>
      <c r="B20" s="133" t="s">
        <v>455</v>
      </c>
      <c r="C20" s="133">
        <f ca="1">data3!AO43</f>
        <v>0</v>
      </c>
      <c r="D20" s="134">
        <f ca="1">data3!AO42</f>
        <v>0</v>
      </c>
      <c r="E20" s="134">
        <f ca="1">data3!CQ42</f>
        <v>0</v>
      </c>
      <c r="G20" s="133" t="s">
        <v>455</v>
      </c>
      <c r="H20" s="133">
        <f ca="1">data3!R64</f>
        <v>0</v>
      </c>
      <c r="I20" s="134">
        <f ca="1">data3!R51</f>
        <v>0</v>
      </c>
      <c r="J20" s="134">
        <f ca="1">data3!R77</f>
        <v>0</v>
      </c>
      <c r="K20" s="148"/>
      <c r="N20" s="133">
        <v>17</v>
      </c>
      <c r="O20" s="380" t="str">
        <f ca="1">受給者情報!H6</f>
        <v/>
      </c>
      <c r="P20" s="380" t="str">
        <f ca="1">受給者情報!I6</f>
        <v/>
      </c>
      <c r="Q20" s="292">
        <f ca="1">SUM(INDIRECT("data3!AH27:AX27"))</f>
        <v>0</v>
      </c>
      <c r="R20" s="292">
        <f ca="1">INDIRECT("data3!CV27")</f>
        <v>0</v>
      </c>
      <c r="S20" s="292">
        <f ca="1">SUM(INDIRECT("data3!CJ27:CZ27"))</f>
        <v>0</v>
      </c>
      <c r="T20" s="292">
        <f ca="1">INDIRECT("data4!EE27")</f>
        <v>0</v>
      </c>
      <c r="U20" s="134">
        <f t="shared" ca="1" si="0"/>
        <v>0</v>
      </c>
      <c r="V20" s="134">
        <f ca="1">INDIRECT("data4!EF27")</f>
        <v>0</v>
      </c>
      <c r="W20" s="134">
        <f t="shared" ca="1" si="1"/>
        <v>0</v>
      </c>
    </row>
    <row r="21" spans="1:23" ht="19.5" customHeight="1">
      <c r="A21" s="146"/>
      <c r="B21" s="133" t="s">
        <v>456</v>
      </c>
      <c r="C21" s="133">
        <f ca="1">data3!AP43</f>
        <v>0</v>
      </c>
      <c r="D21" s="134">
        <f ca="1">data3!AP42</f>
        <v>0</v>
      </c>
      <c r="E21" s="134">
        <f ca="1">data3!CR42</f>
        <v>0</v>
      </c>
      <c r="G21" s="133" t="s">
        <v>456</v>
      </c>
      <c r="H21" s="133">
        <f ca="1">data3!R65</f>
        <v>0</v>
      </c>
      <c r="I21" s="134">
        <f ca="1">data3!R52</f>
        <v>0</v>
      </c>
      <c r="J21" s="134">
        <f ca="1">data3!R78</f>
        <v>0</v>
      </c>
      <c r="K21" s="148"/>
      <c r="N21" s="133">
        <v>18</v>
      </c>
      <c r="O21" s="380" t="str">
        <f ca="1">受給者情報!H7</f>
        <v/>
      </c>
      <c r="P21" s="380" t="str">
        <f ca="1">受給者情報!I7</f>
        <v/>
      </c>
      <c r="Q21" s="292">
        <f ca="1">SUM(INDIRECT("data3!AH28:AX28"))</f>
        <v>0</v>
      </c>
      <c r="R21" s="292">
        <f ca="1">INDIRECT("data3!CV28")</f>
        <v>0</v>
      </c>
      <c r="S21" s="292">
        <f ca="1">SUM(INDIRECT("data3!CJ28:CZ28"))</f>
        <v>0</v>
      </c>
      <c r="T21" s="292">
        <f ca="1">INDIRECT("data4!EE28")</f>
        <v>0</v>
      </c>
      <c r="U21" s="134">
        <f t="shared" ca="1" si="0"/>
        <v>0</v>
      </c>
      <c r="V21" s="134">
        <f ca="1">INDIRECT("data4!EF28")</f>
        <v>0</v>
      </c>
      <c r="W21" s="134">
        <f t="shared" ca="1" si="1"/>
        <v>0</v>
      </c>
    </row>
    <row r="22" spans="1:23" ht="19.5" customHeight="1">
      <c r="A22" s="146"/>
      <c r="B22" s="133" t="s">
        <v>457</v>
      </c>
      <c r="C22" s="133">
        <f ca="1">data3!AQ43</f>
        <v>0</v>
      </c>
      <c r="D22" s="134">
        <f ca="1">data3!AQ42</f>
        <v>0</v>
      </c>
      <c r="E22" s="134">
        <f ca="1">data3!CS42</f>
        <v>0</v>
      </c>
      <c r="G22" s="133" t="s">
        <v>457</v>
      </c>
      <c r="H22" s="133">
        <f ca="1">data3!R66</f>
        <v>0</v>
      </c>
      <c r="I22" s="134">
        <f ca="1">data3!R53</f>
        <v>0</v>
      </c>
      <c r="J22" s="134">
        <f ca="1">data3!R79</f>
        <v>0</v>
      </c>
      <c r="K22" s="148"/>
      <c r="N22" s="133">
        <v>19</v>
      </c>
      <c r="O22" s="380" t="str">
        <f ca="1">受給者情報!H8</f>
        <v/>
      </c>
      <c r="P22" s="380" t="str">
        <f ca="1">受給者情報!I8</f>
        <v/>
      </c>
      <c r="Q22" s="292">
        <f ca="1">SUM(INDIRECT("data3!AH29:AX29"))</f>
        <v>0</v>
      </c>
      <c r="R22" s="292">
        <f ca="1">INDIRECT("data3!CV29")</f>
        <v>0</v>
      </c>
      <c r="S22" s="292">
        <f ca="1">SUM(INDIRECT("data3!CJ29:CZ29"))</f>
        <v>0</v>
      </c>
      <c r="T22" s="292">
        <f ca="1">INDIRECT("data4!EE29")</f>
        <v>0</v>
      </c>
      <c r="U22" s="134">
        <f t="shared" ca="1" si="0"/>
        <v>0</v>
      </c>
      <c r="V22" s="134">
        <f ca="1">INDIRECT("data4!EF29")</f>
        <v>0</v>
      </c>
      <c r="W22" s="134">
        <f t="shared" ca="1" si="1"/>
        <v>0</v>
      </c>
    </row>
    <row r="23" spans="1:23" ht="19.5" customHeight="1">
      <c r="A23" s="146"/>
      <c r="B23" s="133" t="s">
        <v>458</v>
      </c>
      <c r="C23" s="133">
        <f ca="1">data3!AR43</f>
        <v>0</v>
      </c>
      <c r="D23" s="134">
        <f ca="1">data3!AR42</f>
        <v>0</v>
      </c>
      <c r="E23" s="134">
        <f ca="1">data3!CT42</f>
        <v>0</v>
      </c>
      <c r="G23" s="133" t="s">
        <v>458</v>
      </c>
      <c r="H23" s="133">
        <f ca="1">data3!R67</f>
        <v>0</v>
      </c>
      <c r="I23" s="134">
        <f ca="1">data3!R54</f>
        <v>0</v>
      </c>
      <c r="J23" s="134">
        <f ca="1">data3!R80</f>
        <v>0</v>
      </c>
      <c r="K23" s="148"/>
      <c r="N23" s="133">
        <v>20</v>
      </c>
      <c r="O23" s="380" t="str">
        <f ca="1">受給者情報!H9</f>
        <v/>
      </c>
      <c r="P23" s="380" t="str">
        <f ca="1">受給者情報!I9</f>
        <v/>
      </c>
      <c r="Q23" s="292">
        <f ca="1">SUM(INDIRECT("data3!AH30:AX30"))</f>
        <v>0</v>
      </c>
      <c r="R23" s="292">
        <f ca="1">INDIRECT("data3!CV30")</f>
        <v>0</v>
      </c>
      <c r="S23" s="292">
        <f ca="1">SUM(INDIRECT("data3!CJ30:CZ30"))</f>
        <v>0</v>
      </c>
      <c r="T23" s="292">
        <f ca="1">INDIRECT("data4!EE30")</f>
        <v>0</v>
      </c>
      <c r="U23" s="134">
        <f t="shared" ca="1" si="0"/>
        <v>0</v>
      </c>
      <c r="V23" s="134">
        <f ca="1">INDIRECT("data4!EF30")</f>
        <v>0</v>
      </c>
      <c r="W23" s="134">
        <f t="shared" ca="1" si="1"/>
        <v>0</v>
      </c>
    </row>
    <row r="24" spans="1:23" ht="19.5" customHeight="1" thickBot="1">
      <c r="A24" s="146"/>
      <c r="B24" s="138" t="s">
        <v>459</v>
      </c>
      <c r="C24" s="138">
        <f ca="1">data3!AS43</f>
        <v>0</v>
      </c>
      <c r="D24" s="139">
        <f ca="1">data3!AS42</f>
        <v>0</v>
      </c>
      <c r="E24" s="139">
        <f ca="1">data3!CU42</f>
        <v>0</v>
      </c>
      <c r="G24" s="138" t="s">
        <v>459</v>
      </c>
      <c r="H24" s="133">
        <f ca="1">data3!R68</f>
        <v>0</v>
      </c>
      <c r="I24" s="134">
        <f ca="1">data3!R55</f>
        <v>0</v>
      </c>
      <c r="J24" s="134">
        <f ca="1">data3!R81</f>
        <v>0</v>
      </c>
      <c r="K24" s="148"/>
      <c r="N24" s="133">
        <v>21</v>
      </c>
      <c r="O24" s="380" t="str">
        <f ca="1">受給者情報!H10</f>
        <v/>
      </c>
      <c r="P24" s="380" t="str">
        <f ca="1">受給者情報!I10</f>
        <v/>
      </c>
      <c r="Q24" s="292">
        <f ca="1">SUM(INDIRECT("data3!AH31:AX31"))</f>
        <v>0</v>
      </c>
      <c r="R24" s="292">
        <f ca="1">INDIRECT("data3!CV31")</f>
        <v>0</v>
      </c>
      <c r="S24" s="292">
        <f ca="1">SUM(INDIRECT("data3!CJ31:CZ31"))</f>
        <v>0</v>
      </c>
      <c r="T24" s="292">
        <f ca="1">INDIRECT("data4!EE31")</f>
        <v>0</v>
      </c>
      <c r="U24" s="134">
        <f t="shared" ca="1" si="0"/>
        <v>0</v>
      </c>
      <c r="V24" s="134">
        <f ca="1">INDIRECT("data4!EF31")</f>
        <v>0</v>
      </c>
      <c r="W24" s="134">
        <f t="shared" ca="1" si="1"/>
        <v>0</v>
      </c>
    </row>
    <row r="25" spans="1:23" ht="19.5" customHeight="1" thickBot="1">
      <c r="A25" s="146"/>
      <c r="B25" s="135" t="s">
        <v>160</v>
      </c>
      <c r="C25" s="136"/>
      <c r="D25" s="137">
        <f ca="1">SUM(D13:D24)</f>
        <v>0</v>
      </c>
      <c r="E25" s="140">
        <f ca="1">SUM(E13:E24)</f>
        <v>0</v>
      </c>
      <c r="G25" s="135" t="s">
        <v>160</v>
      </c>
      <c r="H25" s="136"/>
      <c r="I25" s="137">
        <f ca="1">SUM(I13:I24)</f>
        <v>0</v>
      </c>
      <c r="J25" s="140">
        <f ca="1">SUM(J13:J24)</f>
        <v>0</v>
      </c>
      <c r="K25" s="148"/>
      <c r="N25" s="133">
        <v>22</v>
      </c>
      <c r="O25" s="380" t="str">
        <f ca="1">受給者情報!H11</f>
        <v/>
      </c>
      <c r="P25" s="380" t="str">
        <f ca="1">受給者情報!I11</f>
        <v/>
      </c>
      <c r="Q25" s="292">
        <f ca="1">SUM(INDIRECT("data3!AH32:AX32"))</f>
        <v>0</v>
      </c>
      <c r="R25" s="292">
        <f ca="1">INDIRECT("data3!CV32")</f>
        <v>0</v>
      </c>
      <c r="S25" s="292">
        <f ca="1">SUM(INDIRECT("data3!CJ32:CZ32"))</f>
        <v>0</v>
      </c>
      <c r="T25" s="292">
        <f ca="1">INDIRECT("data4!EE32")</f>
        <v>0</v>
      </c>
      <c r="U25" s="134">
        <f t="shared" ca="1" si="0"/>
        <v>0</v>
      </c>
      <c r="V25" s="134">
        <f ca="1">INDIRECT("data4!EF32")</f>
        <v>0</v>
      </c>
      <c r="W25" s="134">
        <f t="shared" ca="1" si="1"/>
        <v>0</v>
      </c>
    </row>
    <row r="26" spans="1:23" ht="19.5" customHeight="1" thickBot="1">
      <c r="A26" s="149"/>
      <c r="B26" s="150"/>
      <c r="C26" s="150"/>
      <c r="D26" s="152"/>
      <c r="E26" s="152"/>
      <c r="F26" s="150"/>
      <c r="G26" s="150"/>
      <c r="H26" s="150"/>
      <c r="I26" s="152"/>
      <c r="J26" s="152"/>
      <c r="K26" s="153"/>
      <c r="N26" s="133">
        <v>23</v>
      </c>
      <c r="O26" s="380" t="str">
        <f ca="1">受給者情報!H12</f>
        <v/>
      </c>
      <c r="P26" s="380" t="str">
        <f ca="1">受給者情報!I12</f>
        <v/>
      </c>
      <c r="Q26" s="292">
        <f ca="1">SUM(INDIRECT("data3!AH33:AX33"))</f>
        <v>0</v>
      </c>
      <c r="R26" s="292">
        <f ca="1">INDIRECT("data3!CV33")</f>
        <v>0</v>
      </c>
      <c r="S26" s="292">
        <f ca="1">SUM(INDIRECT("data3!CJ33:CZ33"))</f>
        <v>0</v>
      </c>
      <c r="T26" s="292">
        <f ca="1">INDIRECT("data4!EE33")</f>
        <v>0</v>
      </c>
      <c r="U26" s="134">
        <f t="shared" ca="1" si="0"/>
        <v>0</v>
      </c>
      <c r="V26" s="134">
        <f ca="1">INDIRECT("data4!EF33")</f>
        <v>0</v>
      </c>
      <c r="W26" s="134">
        <f t="shared" ca="1" si="1"/>
        <v>0</v>
      </c>
    </row>
    <row r="27" spans="1:23" ht="19.5" customHeight="1">
      <c r="D27" s="141"/>
      <c r="E27" s="141"/>
      <c r="I27" s="141"/>
      <c r="J27" s="141"/>
      <c r="K27" s="141"/>
      <c r="N27" s="133">
        <v>24</v>
      </c>
      <c r="O27" s="380" t="str">
        <f ca="1">受給者情報!H13</f>
        <v/>
      </c>
      <c r="P27" s="380" t="str">
        <f ca="1">受給者情報!I13</f>
        <v/>
      </c>
      <c r="Q27" s="292">
        <f ca="1">SUM(INDIRECT("data3!AH34:AX34"))</f>
        <v>0</v>
      </c>
      <c r="R27" s="292">
        <f ca="1">INDIRECT("data3!CV34")</f>
        <v>0</v>
      </c>
      <c r="S27" s="292">
        <f ca="1">SUM(INDIRECT("data3!CJ34:CZ34"))</f>
        <v>0</v>
      </c>
      <c r="T27" s="292">
        <f ca="1">INDIRECT("data4!EE34")</f>
        <v>0</v>
      </c>
      <c r="U27" s="134">
        <f t="shared" ca="1" si="0"/>
        <v>0</v>
      </c>
      <c r="V27" s="134">
        <f ca="1">INDIRECT("data4!EF34")</f>
        <v>0</v>
      </c>
      <c r="W27" s="134">
        <f t="shared" ca="1" si="1"/>
        <v>0</v>
      </c>
    </row>
    <row r="28" spans="1:23" ht="18.75" customHeight="1">
      <c r="D28" s="131" t="s">
        <v>476</v>
      </c>
      <c r="N28" s="133">
        <v>25</v>
      </c>
      <c r="O28" s="380" t="str">
        <f ca="1">受給者情報!H14</f>
        <v/>
      </c>
      <c r="P28" s="380" t="str">
        <f ca="1">受給者情報!I14</f>
        <v/>
      </c>
      <c r="Q28" s="292">
        <f ca="1">SUM(INDIRECT("data3!AH35:AX35"))</f>
        <v>0</v>
      </c>
      <c r="R28" s="292">
        <f ca="1">INDIRECT("data3!CV35")</f>
        <v>0</v>
      </c>
      <c r="S28" s="292">
        <f ca="1">SUM(INDIRECT("data3!CJ35:CZ35"))</f>
        <v>0</v>
      </c>
      <c r="T28" s="292">
        <f ca="1">INDIRECT("data4!EE35")</f>
        <v>0</v>
      </c>
      <c r="U28" s="134">
        <f t="shared" ca="1" si="0"/>
        <v>0</v>
      </c>
      <c r="V28" s="134">
        <f ca="1">INDIRECT("data4!EF35")</f>
        <v>0</v>
      </c>
      <c r="W28" s="134">
        <f t="shared" ca="1" si="1"/>
        <v>0</v>
      </c>
    </row>
    <row r="29" spans="1:23" ht="19.5" customHeight="1">
      <c r="D29" s="131"/>
      <c r="N29" s="133">
        <v>26</v>
      </c>
      <c r="O29" s="380" t="str">
        <f ca="1">受給者情報!H15</f>
        <v/>
      </c>
      <c r="P29" s="380" t="str">
        <f ca="1">受給者情報!I15</f>
        <v/>
      </c>
      <c r="Q29" s="292">
        <f ca="1">SUM(INDIRECT("data3!AH36:AX36"))</f>
        <v>0</v>
      </c>
      <c r="R29" s="292">
        <f ca="1">INDIRECT("data3!CV36")</f>
        <v>0</v>
      </c>
      <c r="S29" s="292">
        <f ca="1">SUM(INDIRECT("data3!CJ36:CZ36"))</f>
        <v>0</v>
      </c>
      <c r="T29" s="292">
        <f ca="1">INDIRECT("data4!EE36")</f>
        <v>0</v>
      </c>
      <c r="U29" s="134">
        <f t="shared" ca="1" si="0"/>
        <v>0</v>
      </c>
      <c r="V29" s="134">
        <f ca="1">INDIRECT("data4!EF36")</f>
        <v>0</v>
      </c>
      <c r="W29" s="134">
        <f t="shared" ca="1" si="1"/>
        <v>0</v>
      </c>
    </row>
    <row r="30" spans="1:23" ht="19.5" customHeight="1">
      <c r="D30" s="133" t="s">
        <v>477</v>
      </c>
      <c r="E30" s="196">
        <f ca="1">SUM(INDIRECT("data4!$ED$11:$EE$40"))</f>
        <v>0</v>
      </c>
      <c r="N30" s="133">
        <v>27</v>
      </c>
      <c r="O30" s="380" t="str">
        <f ca="1">受給者情報!H16</f>
        <v/>
      </c>
      <c r="P30" s="380" t="str">
        <f ca="1">受給者情報!I16</f>
        <v/>
      </c>
      <c r="Q30" s="292">
        <f ca="1">SUM(INDIRECT("data3!AH37:AX37"))</f>
        <v>0</v>
      </c>
      <c r="R30" s="292">
        <f ca="1">INDIRECT("data3!CV37")</f>
        <v>0</v>
      </c>
      <c r="S30" s="292">
        <f ca="1">SUM(INDIRECT("data3!CJ37:CZ37"))</f>
        <v>0</v>
      </c>
      <c r="T30" s="292">
        <f ca="1">INDIRECT("data4!EE37")</f>
        <v>0</v>
      </c>
      <c r="U30" s="134">
        <f t="shared" ca="1" si="0"/>
        <v>0</v>
      </c>
      <c r="V30" s="134">
        <f ca="1">INDIRECT("data4!EF37")</f>
        <v>0</v>
      </c>
      <c r="W30" s="134">
        <f t="shared" ca="1" si="1"/>
        <v>0</v>
      </c>
    </row>
    <row r="31" spans="1:23" ht="19.5" customHeight="1">
      <c r="D31" s="133" t="s">
        <v>478</v>
      </c>
      <c r="E31" s="196">
        <f ca="1">SUM(INDIRECT("data4!$EF$11:$EF$40"))</f>
        <v>0</v>
      </c>
      <c r="N31" s="133">
        <v>28</v>
      </c>
      <c r="O31" s="380" t="str">
        <f ca="1">受給者情報!H17</f>
        <v/>
      </c>
      <c r="P31" s="380" t="str">
        <f ca="1">受給者情報!I17</f>
        <v/>
      </c>
      <c r="Q31" s="292">
        <f ca="1">SUM(INDIRECT("data3!AH38:AX38"))</f>
        <v>0</v>
      </c>
      <c r="R31" s="292">
        <f ca="1">INDIRECT("data3!CV38")</f>
        <v>0</v>
      </c>
      <c r="S31" s="292">
        <f ca="1">SUM(INDIRECT("data3!CJ38:CZ38"))</f>
        <v>0</v>
      </c>
      <c r="T31" s="292">
        <f ca="1">INDIRECT("data4!EE38")</f>
        <v>0</v>
      </c>
      <c r="U31" s="134">
        <f t="shared" ca="1" si="0"/>
        <v>0</v>
      </c>
      <c r="V31" s="134">
        <f ca="1">INDIRECT("data4!EF38")</f>
        <v>0</v>
      </c>
      <c r="W31" s="134">
        <f t="shared" ca="1" si="1"/>
        <v>0</v>
      </c>
    </row>
    <row r="32" spans="1:23" ht="19.5" customHeight="1">
      <c r="D32" s="1909" t="s">
        <v>480</v>
      </c>
      <c r="E32" s="1910"/>
      <c r="N32" s="133">
        <v>29</v>
      </c>
      <c r="O32" s="380" t="str">
        <f ca="1">受給者情報!H18</f>
        <v/>
      </c>
      <c r="P32" s="380" t="str">
        <f ca="1">受給者情報!I18</f>
        <v/>
      </c>
      <c r="Q32" s="292">
        <f ca="1">SUM(INDIRECT("data3!AH39:AX39"))</f>
        <v>0</v>
      </c>
      <c r="R32" s="292">
        <f ca="1">INDIRECT("data3!CV39")</f>
        <v>0</v>
      </c>
      <c r="S32" s="292">
        <f ca="1">SUM(INDIRECT("data3!CJ39:CZ39"))</f>
        <v>0</v>
      </c>
      <c r="T32" s="292">
        <f ca="1">INDIRECT("data4!EE39")</f>
        <v>0</v>
      </c>
      <c r="U32" s="134">
        <f t="shared" ca="1" si="0"/>
        <v>0</v>
      </c>
      <c r="V32" s="134">
        <f ca="1">INDIRECT("data4!EF39")</f>
        <v>0</v>
      </c>
      <c r="W32" s="134">
        <f t="shared" ca="1" si="1"/>
        <v>0</v>
      </c>
    </row>
    <row r="33" spans="4:23" ht="19.5" customHeight="1" thickBot="1">
      <c r="D33" s="1911"/>
      <c r="E33" s="1911"/>
      <c r="N33" s="133">
        <v>30</v>
      </c>
      <c r="O33" s="380" t="str">
        <f ca="1">受給者情報!H19</f>
        <v/>
      </c>
      <c r="P33" s="380" t="str">
        <f ca="1">受給者情報!I19</f>
        <v/>
      </c>
      <c r="Q33" s="292">
        <f ca="1">SUM(INDIRECT("data3!AH40:AX40"))</f>
        <v>0</v>
      </c>
      <c r="R33" s="292">
        <f ca="1">INDIRECT("data3!CV40")</f>
        <v>0</v>
      </c>
      <c r="S33" s="292">
        <f ca="1">SUM(INDIRECT("data3!CJ40:CZ40"))</f>
        <v>0</v>
      </c>
      <c r="T33" s="292">
        <f ca="1">INDIRECT("data4!EE40")</f>
        <v>0</v>
      </c>
      <c r="U33" s="134">
        <f t="shared" ca="1" si="0"/>
        <v>0</v>
      </c>
      <c r="V33" s="134">
        <f ca="1">INDIRECT("data4!EF40")</f>
        <v>0</v>
      </c>
      <c r="W33" s="134">
        <f t="shared" ca="1" si="1"/>
        <v>0</v>
      </c>
    </row>
    <row r="34" spans="4:23" ht="19.5" customHeight="1" thickBot="1">
      <c r="N34" s="1912" t="s">
        <v>526</v>
      </c>
      <c r="O34" s="1913"/>
      <c r="P34" s="1913"/>
      <c r="Q34" s="293">
        <f ca="1">SUM(Q4:Q33)</f>
        <v>0</v>
      </c>
      <c r="R34" s="293">
        <f ca="1">SUM(R4:R33)</f>
        <v>0</v>
      </c>
      <c r="S34" s="293">
        <f t="shared" ref="S34:W34" ca="1" si="2">SUM(S4:S33)</f>
        <v>0</v>
      </c>
      <c r="T34" s="293">
        <f t="shared" ca="1" si="2"/>
        <v>0</v>
      </c>
      <c r="U34" s="137">
        <f t="shared" ca="1" si="2"/>
        <v>0</v>
      </c>
      <c r="V34" s="137">
        <f t="shared" ca="1" si="2"/>
        <v>0</v>
      </c>
      <c r="W34" s="140">
        <f t="shared" ca="1" si="2"/>
        <v>0</v>
      </c>
    </row>
    <row r="35" spans="4:23" ht="19.5" customHeight="1" thickBot="1">
      <c r="E35" s="188"/>
      <c r="N35" s="1912" t="s">
        <v>531</v>
      </c>
      <c r="O35" s="1913"/>
      <c r="P35" s="1913"/>
      <c r="Q35" s="293">
        <f ca="1">SUM(INDIRECT("data3!AT11:AT40"))</f>
        <v>0</v>
      </c>
      <c r="R35" s="293">
        <f ca="1">R34</f>
        <v>0</v>
      </c>
      <c r="S35" s="293">
        <f ca="1">SUM(INDIRECT("data3!CV11:CV40"))</f>
        <v>0</v>
      </c>
      <c r="T35" s="294">
        <f ca="1">U34</f>
        <v>0</v>
      </c>
      <c r="U35" s="190"/>
      <c r="V35" s="184"/>
      <c r="W35" s="184"/>
    </row>
    <row r="36" spans="4:23" ht="19.5" customHeight="1" thickBot="1">
      <c r="E36" s="188"/>
      <c r="N36" s="1912" t="s">
        <v>525</v>
      </c>
      <c r="O36" s="1913"/>
      <c r="P36" s="1913"/>
      <c r="Q36" s="195">
        <f ca="1">Q34-Q35</f>
        <v>0</v>
      </c>
      <c r="R36" s="137"/>
      <c r="S36" s="137">
        <f t="shared" ref="S36" ca="1" si="3">S34-S35</f>
        <v>0</v>
      </c>
      <c r="T36" s="190">
        <f ca="1">T34-T35</f>
        <v>0</v>
      </c>
      <c r="U36" s="190"/>
      <c r="V36" s="190">
        <f t="shared" ref="V36" ca="1" si="4">V34-V35</f>
        <v>0</v>
      </c>
      <c r="W36" s="195">
        <f ca="1">S36-T36+V36</f>
        <v>0</v>
      </c>
    </row>
    <row r="37" spans="4:23" ht="19.5" customHeight="1">
      <c r="Q37" s="1907" t="s">
        <v>528</v>
      </c>
      <c r="R37" s="189"/>
      <c r="W37" s="1907" t="s">
        <v>528</v>
      </c>
    </row>
    <row r="38" spans="4:23" ht="19.5" customHeight="1">
      <c r="D38" s="187"/>
      <c r="E38" s="187"/>
      <c r="Q38" s="1908"/>
      <c r="R38" s="189"/>
      <c r="W38" s="1908"/>
    </row>
  </sheetData>
  <sheetProtection algorithmName="SHA-512" hashValue="Wy7FzQbaHXvF2UhRidZkYws9wklb0RDshgEEy0YPiEGINNclYdi+00lLVglNglhp6KyYEbSoVaKVO3FVuXujXg==" saltValue="lkQaRkUFV3OKUw0h1aVReQ==" spinCount="100000" sheet="1" objects="1" scenarios="1"/>
  <mergeCells count="6">
    <mergeCell ref="W37:W38"/>
    <mergeCell ref="D32:E33"/>
    <mergeCell ref="N34:P34"/>
    <mergeCell ref="N35:P35"/>
    <mergeCell ref="N36:P36"/>
    <mergeCell ref="Q37:Q38"/>
  </mergeCells>
  <phoneticPr fontId="1"/>
  <pageMargins left="0.70866141732283472" right="0.70866141732283472" top="0.74803149606299213" bottom="0.74803149606299213" header="0.31496062992125984" footer="0.31496062992125984"/>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C5D9F1"/>
  </sheetPr>
  <dimension ref="A1:I57"/>
  <sheetViews>
    <sheetView showGridLines="0" showRowColHeaders="0" zoomScaleNormal="100" workbookViewId="0">
      <selection activeCell="R4" sqref="R4"/>
    </sheetView>
  </sheetViews>
  <sheetFormatPr defaultColWidth="9" defaultRowHeight="13.5" customHeight="1"/>
  <cols>
    <col min="1" max="1" width="16" style="199" customWidth="1"/>
    <col min="2" max="9" width="10.375" style="199" customWidth="1"/>
    <col min="10" max="16384" width="9" style="199"/>
  </cols>
  <sheetData>
    <row r="1" spans="1:8" ht="27" customHeight="1">
      <c r="A1" s="215" t="s">
        <v>584</v>
      </c>
    </row>
    <row r="2" spans="1:8" ht="13.5" customHeight="1">
      <c r="A2" s="197" t="s">
        <v>135</v>
      </c>
      <c r="B2" s="198">
        <f>data2!C2</f>
        <v>0</v>
      </c>
      <c r="C2" s="197">
        <f>data2!D2</f>
        <v>0</v>
      </c>
      <c r="D2" s="197">
        <f>data2!E2</f>
        <v>0</v>
      </c>
      <c r="E2" s="197">
        <f>data2!F2</f>
        <v>0</v>
      </c>
    </row>
    <row r="3" spans="1:8" ht="13.5" customHeight="1">
      <c r="A3" s="197" t="s">
        <v>187</v>
      </c>
      <c r="B3" s="200">
        <f>data2!G2</f>
        <v>0</v>
      </c>
      <c r="C3" s="201" t="s">
        <v>188</v>
      </c>
      <c r="D3" s="201">
        <f>data2!H2</f>
        <v>0</v>
      </c>
      <c r="E3" s="539"/>
    </row>
    <row r="4" spans="1:8" ht="13.5" customHeight="1">
      <c r="A4" s="197" t="s">
        <v>176</v>
      </c>
      <c r="B4" s="198">
        <f>data2!I2</f>
        <v>0</v>
      </c>
      <c r="C4" s="197">
        <f>data2!J2</f>
        <v>0</v>
      </c>
      <c r="D4" s="1915">
        <f>data2!K2</f>
        <v>0</v>
      </c>
      <c r="E4" s="1915"/>
      <c r="F4" s="1915"/>
      <c r="G4" s="1915"/>
      <c r="H4" s="1915"/>
    </row>
    <row r="5" spans="1:8" ht="13.5" customHeight="1">
      <c r="A5" s="197" t="s">
        <v>115</v>
      </c>
      <c r="B5" s="202">
        <f>data2!L2</f>
        <v>0</v>
      </c>
      <c r="C5" s="203">
        <f>data2!M2</f>
        <v>0</v>
      </c>
      <c r="D5" s="203">
        <f>data2!N2</f>
        <v>0</v>
      </c>
    </row>
    <row r="6" spans="1:8" ht="13.5" customHeight="1">
      <c r="A6" s="1915" t="s">
        <v>545</v>
      </c>
      <c r="B6" s="241" t="s">
        <v>597</v>
      </c>
      <c r="C6" s="241" t="s">
        <v>63</v>
      </c>
      <c r="D6" s="241" t="s">
        <v>130</v>
      </c>
      <c r="E6" s="241" t="s">
        <v>64</v>
      </c>
    </row>
    <row r="7" spans="1:8" ht="13.5" customHeight="1">
      <c r="A7" s="1915"/>
      <c r="B7" s="241">
        <f>data2!Y2</f>
        <v>0</v>
      </c>
      <c r="C7" s="241">
        <f>data2!O2</f>
        <v>0</v>
      </c>
      <c r="D7" s="241">
        <f>data2!P2</f>
        <v>0</v>
      </c>
      <c r="E7" s="241">
        <f>data2!Q2</f>
        <v>0</v>
      </c>
    </row>
    <row r="8" spans="1:8" ht="13.5" customHeight="1">
      <c r="A8" s="197" t="s">
        <v>546</v>
      </c>
      <c r="B8" s="197">
        <f>data2!AC2</f>
        <v>0</v>
      </c>
    </row>
    <row r="10" spans="1:8" ht="13.5" customHeight="1">
      <c r="A10" s="1915" t="s">
        <v>547</v>
      </c>
      <c r="B10" s="241" t="s">
        <v>77</v>
      </c>
      <c r="C10" s="241" t="s">
        <v>78</v>
      </c>
      <c r="D10" s="241" t="s">
        <v>79</v>
      </c>
      <c r="E10" s="241" t="s">
        <v>80</v>
      </c>
      <c r="F10" s="241" t="s">
        <v>2</v>
      </c>
      <c r="G10" s="241" t="s">
        <v>259</v>
      </c>
      <c r="H10" s="241" t="s">
        <v>260</v>
      </c>
    </row>
    <row r="11" spans="1:8" ht="13.5" customHeight="1">
      <c r="A11" s="1915"/>
      <c r="B11" s="241">
        <f>data4!B2</f>
        <v>0</v>
      </c>
      <c r="C11" s="241">
        <f>data4!C2</f>
        <v>0</v>
      </c>
      <c r="D11" s="241">
        <f>data4!D2</f>
        <v>0</v>
      </c>
      <c r="E11" s="241">
        <f>data4!E2</f>
        <v>0</v>
      </c>
      <c r="F11" s="241">
        <f>data4!F2</f>
        <v>0</v>
      </c>
      <c r="G11" s="241">
        <f>data4!G2</f>
        <v>0</v>
      </c>
      <c r="H11" s="241">
        <f>data4!H2</f>
        <v>0</v>
      </c>
    </row>
    <row r="12" spans="1:8" ht="13.5" customHeight="1">
      <c r="A12" s="1915"/>
      <c r="B12" s="204"/>
      <c r="C12" s="204"/>
      <c r="D12" s="204"/>
      <c r="E12" s="204"/>
      <c r="F12" s="204"/>
      <c r="G12" s="204"/>
      <c r="H12" s="204"/>
    </row>
    <row r="13" spans="1:8" ht="13.5" customHeight="1">
      <c r="A13" s="1915"/>
      <c r="B13" s="241" t="s">
        <v>598</v>
      </c>
      <c r="C13" s="241" t="s">
        <v>599</v>
      </c>
      <c r="D13" s="241" t="s">
        <v>85</v>
      </c>
      <c r="E13" s="204"/>
      <c r="F13" s="204"/>
      <c r="G13" s="204"/>
    </row>
    <row r="14" spans="1:8" ht="13.5" customHeight="1">
      <c r="A14" s="1915"/>
      <c r="B14" s="241">
        <f>data4!I2</f>
        <v>0</v>
      </c>
      <c r="C14" s="241">
        <f>data4!J2</f>
        <v>0</v>
      </c>
      <c r="D14" s="241">
        <f>data4!L2</f>
        <v>0</v>
      </c>
      <c r="E14" s="204"/>
      <c r="F14" s="204"/>
      <c r="G14" s="204"/>
    </row>
    <row r="16" spans="1:8" ht="13.5" customHeight="1">
      <c r="A16" s="1915" t="s">
        <v>548</v>
      </c>
      <c r="B16" s="240" t="s">
        <v>261</v>
      </c>
      <c r="C16" s="241" t="s">
        <v>549</v>
      </c>
      <c r="D16" s="241" t="s">
        <v>550</v>
      </c>
      <c r="E16" s="241" t="s">
        <v>553</v>
      </c>
    </row>
    <row r="17" spans="1:9" ht="13.5" customHeight="1">
      <c r="A17" s="1915"/>
      <c r="B17" s="240">
        <f>data4!M2</f>
        <v>0</v>
      </c>
      <c r="C17" s="217">
        <f>data4!N2</f>
        <v>0</v>
      </c>
      <c r="D17" s="241">
        <f>data4!O2</f>
        <v>0</v>
      </c>
      <c r="E17" s="241">
        <f>data4!S2</f>
        <v>0</v>
      </c>
    </row>
    <row r="18" spans="1:9" ht="13.5" customHeight="1">
      <c r="A18" s="1915"/>
    </row>
    <row r="19" spans="1:9" ht="13.5" customHeight="1">
      <c r="A19" s="1915"/>
      <c r="B19" s="1916" t="s">
        <v>551</v>
      </c>
      <c r="C19" s="1914"/>
      <c r="D19" s="1914" t="s">
        <v>135</v>
      </c>
      <c r="E19" s="1914"/>
      <c r="F19" s="1914" t="s">
        <v>552</v>
      </c>
      <c r="G19" s="1914"/>
      <c r="H19" s="1914" t="s">
        <v>583</v>
      </c>
      <c r="I19" s="1914"/>
    </row>
    <row r="20" spans="1:9" ht="13.5" customHeight="1">
      <c r="A20" s="1915"/>
      <c r="B20" s="1916">
        <f>data4!P2</f>
        <v>0</v>
      </c>
      <c r="C20" s="1914"/>
      <c r="D20" s="1914">
        <f>data4!Q2</f>
        <v>0</v>
      </c>
      <c r="E20" s="1914"/>
      <c r="F20" s="1914" t="str">
        <f>data4!R5</f>
        <v>適用なし</v>
      </c>
      <c r="G20" s="1914"/>
      <c r="H20" s="1917">
        <f>data4!DW2</f>
        <v>0</v>
      </c>
      <c r="I20" s="1916"/>
    </row>
    <row r="21" spans="1:9" ht="13.5" customHeight="1">
      <c r="A21" s="1915"/>
    </row>
    <row r="22" spans="1:9" ht="13.5" customHeight="1">
      <c r="A22" s="1915"/>
      <c r="B22" s="1916" t="s">
        <v>115</v>
      </c>
      <c r="C22" s="1914"/>
      <c r="D22" s="1914"/>
    </row>
    <row r="23" spans="1:9" ht="13.5" customHeight="1">
      <c r="A23" s="1915"/>
      <c r="B23" s="198">
        <f>data4!T2</f>
        <v>0</v>
      </c>
      <c r="C23" s="197">
        <f>data4!U2</f>
        <v>0</v>
      </c>
      <c r="D23" s="197">
        <f>data4!V2</f>
        <v>0</v>
      </c>
    </row>
    <row r="25" spans="1:9" ht="13.5" customHeight="1">
      <c r="A25" s="1914" t="s">
        <v>141</v>
      </c>
      <c r="B25" s="197" t="s">
        <v>551</v>
      </c>
      <c r="C25" s="197" t="s">
        <v>135</v>
      </c>
      <c r="D25" s="197" t="s">
        <v>554</v>
      </c>
      <c r="E25" s="1914" t="s">
        <v>115</v>
      </c>
      <c r="F25" s="1914"/>
      <c r="G25" s="1914"/>
      <c r="H25" s="197" t="s">
        <v>570</v>
      </c>
      <c r="I25" s="197" t="s">
        <v>553</v>
      </c>
    </row>
    <row r="26" spans="1:9" ht="13.5" customHeight="1">
      <c r="A26" s="1914"/>
      <c r="B26" s="197">
        <f>data4!W2</f>
        <v>0</v>
      </c>
      <c r="C26" s="197">
        <f>data4!AG2</f>
        <v>0</v>
      </c>
      <c r="D26" s="212">
        <f>data4!AQ2</f>
        <v>0</v>
      </c>
      <c r="E26" s="208">
        <f>data4!AW2</f>
        <v>0</v>
      </c>
      <c r="F26" s="208">
        <f>data4!BG2</f>
        <v>0</v>
      </c>
      <c r="G26" s="208">
        <f>data4!BQ2</f>
        <v>0</v>
      </c>
      <c r="H26" s="197">
        <f>data4!CA2</f>
        <v>0</v>
      </c>
      <c r="I26" s="241">
        <f>data4!CK2</f>
        <v>0</v>
      </c>
    </row>
    <row r="27" spans="1:9" ht="13.5" customHeight="1">
      <c r="A27" s="1914"/>
      <c r="B27" s="197">
        <f>data4!X2</f>
        <v>0</v>
      </c>
      <c r="C27" s="197">
        <f>data4!AH2</f>
        <v>0</v>
      </c>
      <c r="D27" s="212">
        <f>data4!AR2</f>
        <v>0</v>
      </c>
      <c r="E27" s="208">
        <f>data4!AX2</f>
        <v>0</v>
      </c>
      <c r="F27" s="208">
        <f>data4!BH2</f>
        <v>0</v>
      </c>
      <c r="G27" s="208">
        <f>data4!BR2</f>
        <v>0</v>
      </c>
      <c r="H27" s="197">
        <f>data4!CB2</f>
        <v>0</v>
      </c>
      <c r="I27" s="241">
        <f>data4!CL2</f>
        <v>0</v>
      </c>
    </row>
    <row r="28" spans="1:9" ht="13.5" customHeight="1">
      <c r="A28" s="1914"/>
      <c r="B28" s="197">
        <f>data4!Y2</f>
        <v>0</v>
      </c>
      <c r="C28" s="197">
        <f>data4!AI2</f>
        <v>0</v>
      </c>
      <c r="D28" s="212">
        <f>data4!AS2</f>
        <v>0</v>
      </c>
      <c r="E28" s="208">
        <f>data4!AY2</f>
        <v>0</v>
      </c>
      <c r="F28" s="208">
        <f>data4!BI2</f>
        <v>0</v>
      </c>
      <c r="G28" s="208">
        <f>data4!BS2</f>
        <v>0</v>
      </c>
      <c r="H28" s="197">
        <f>data4!CC2</f>
        <v>0</v>
      </c>
      <c r="I28" s="241">
        <f>data4!CM2</f>
        <v>0</v>
      </c>
    </row>
    <row r="29" spans="1:9" ht="13.5" customHeight="1">
      <c r="A29" s="1914"/>
      <c r="B29" s="197">
        <f>data4!Z2</f>
        <v>0</v>
      </c>
      <c r="C29" s="197">
        <f>data4!AJ2</f>
        <v>0</v>
      </c>
      <c r="D29" s="212">
        <f>data4!AT2</f>
        <v>0</v>
      </c>
      <c r="E29" s="208">
        <f>data4!AZ2</f>
        <v>0</v>
      </c>
      <c r="F29" s="208">
        <f>data4!BJ2</f>
        <v>0</v>
      </c>
      <c r="G29" s="208">
        <f>data4!BT2</f>
        <v>0</v>
      </c>
      <c r="H29" s="197">
        <f>data4!CD2</f>
        <v>0</v>
      </c>
      <c r="I29" s="241">
        <f>data4!CN2</f>
        <v>0</v>
      </c>
    </row>
    <row r="30" spans="1:9" ht="13.5" customHeight="1">
      <c r="A30" s="1914"/>
      <c r="B30" s="197">
        <f>data4!AA2</f>
        <v>0</v>
      </c>
      <c r="C30" s="197">
        <f>data4!AK2</f>
        <v>0</v>
      </c>
      <c r="D30" s="212">
        <f>data4!AU2</f>
        <v>0</v>
      </c>
      <c r="E30" s="208">
        <f>data4!BA2</f>
        <v>0</v>
      </c>
      <c r="F30" s="208">
        <f>data4!BK2</f>
        <v>0</v>
      </c>
      <c r="G30" s="208">
        <f>data4!BU2</f>
        <v>0</v>
      </c>
      <c r="H30" s="197">
        <f>data4!CE2</f>
        <v>0</v>
      </c>
      <c r="I30" s="241">
        <f>data4!CO2</f>
        <v>0</v>
      </c>
    </row>
    <row r="31" spans="1:9" ht="13.5" customHeight="1">
      <c r="A31" s="1914"/>
      <c r="B31" s="197">
        <f>data4!AB2</f>
        <v>0</v>
      </c>
      <c r="C31" s="197">
        <f>data4!AL2</f>
        <v>0</v>
      </c>
      <c r="D31" s="212">
        <f>data4!AV2</f>
        <v>0</v>
      </c>
      <c r="E31" s="208">
        <f>data4!BB2</f>
        <v>0</v>
      </c>
      <c r="F31" s="208">
        <f>data4!BL2</f>
        <v>0</v>
      </c>
      <c r="G31" s="208">
        <f>data4!BV2</f>
        <v>0</v>
      </c>
      <c r="H31" s="197">
        <f>data4!CF2</f>
        <v>0</v>
      </c>
      <c r="I31" s="241">
        <f>data4!CP2</f>
        <v>0</v>
      </c>
    </row>
    <row r="32" spans="1:9" ht="13.5" customHeight="1">
      <c r="E32" s="204"/>
      <c r="F32" s="204"/>
      <c r="G32" s="204"/>
    </row>
    <row r="33" spans="1:9" ht="13.5" customHeight="1">
      <c r="A33" s="1915" t="s">
        <v>555</v>
      </c>
      <c r="B33" s="197" t="s">
        <v>551</v>
      </c>
      <c r="C33" s="197" t="s">
        <v>135</v>
      </c>
      <c r="D33" s="205"/>
      <c r="E33" s="1914" t="s">
        <v>115</v>
      </c>
      <c r="F33" s="1914"/>
      <c r="G33" s="1914"/>
      <c r="H33" s="197" t="s">
        <v>570</v>
      </c>
      <c r="I33" s="197" t="s">
        <v>553</v>
      </c>
    </row>
    <row r="34" spans="1:9" ht="13.5" customHeight="1">
      <c r="A34" s="1915"/>
      <c r="B34" s="197">
        <f>data4!AC2</f>
        <v>0</v>
      </c>
      <c r="C34" s="197">
        <f>data4!AM2</f>
        <v>0</v>
      </c>
      <c r="D34" s="206"/>
      <c r="E34" s="208">
        <f>data4!BC2</f>
        <v>0</v>
      </c>
      <c r="F34" s="208">
        <f>data4!BM2</f>
        <v>0</v>
      </c>
      <c r="G34" s="208">
        <f>data4!BW2</f>
        <v>0</v>
      </c>
      <c r="H34" s="197">
        <f>data4!CG2</f>
        <v>0</v>
      </c>
      <c r="I34" s="197">
        <f>data4!CQ2</f>
        <v>0</v>
      </c>
    </row>
    <row r="35" spans="1:9" ht="13.5" customHeight="1">
      <c r="A35" s="1915"/>
      <c r="B35" s="197">
        <f>data4!AD2</f>
        <v>0</v>
      </c>
      <c r="C35" s="197">
        <f>data4!AN2</f>
        <v>0</v>
      </c>
      <c r="D35" s="207"/>
      <c r="E35" s="208">
        <f>data4!BD2</f>
        <v>0</v>
      </c>
      <c r="F35" s="208">
        <f>data4!BN2</f>
        <v>0</v>
      </c>
      <c r="G35" s="208">
        <f>data4!BX2</f>
        <v>0</v>
      </c>
      <c r="H35" s="197">
        <f>data4!CH2</f>
        <v>0</v>
      </c>
      <c r="I35" s="197">
        <f>data4!CR2</f>
        <v>0</v>
      </c>
    </row>
    <row r="36" spans="1:9" ht="13.5" customHeight="1">
      <c r="A36" s="1915"/>
      <c r="B36" s="197">
        <f>data4!AE2</f>
        <v>0</v>
      </c>
      <c r="C36" s="197">
        <f>data4!AO2</f>
        <v>0</v>
      </c>
      <c r="D36" s="207"/>
      <c r="E36" s="208">
        <f>data4!BE2</f>
        <v>0</v>
      </c>
      <c r="F36" s="208">
        <f>data4!BO2</f>
        <v>0</v>
      </c>
      <c r="G36" s="208">
        <f>data4!BY2</f>
        <v>0</v>
      </c>
      <c r="H36" s="197">
        <f>data4!CI2</f>
        <v>0</v>
      </c>
      <c r="I36" s="197">
        <f>data4!CS2</f>
        <v>0</v>
      </c>
    </row>
    <row r="37" spans="1:9" ht="13.5" customHeight="1">
      <c r="A37" s="1915"/>
      <c r="B37" s="197">
        <f>data4!AF2</f>
        <v>0</v>
      </c>
      <c r="C37" s="197">
        <f>data4!AP2</f>
        <v>0</v>
      </c>
      <c r="D37" s="207"/>
      <c r="E37" s="208">
        <f>data4!BF2</f>
        <v>0</v>
      </c>
      <c r="F37" s="208">
        <f>data4!BP2</f>
        <v>0</v>
      </c>
      <c r="G37" s="208">
        <f>data4!BZ2</f>
        <v>0</v>
      </c>
      <c r="H37" s="197">
        <f>data4!CJ2</f>
        <v>0</v>
      </c>
      <c r="I37" s="197">
        <f>data4!CT2</f>
        <v>0</v>
      </c>
    </row>
    <row r="39" spans="1:9" ht="13.5" customHeight="1">
      <c r="A39" s="1915" t="s">
        <v>560</v>
      </c>
      <c r="B39" s="1915" t="s">
        <v>556</v>
      </c>
      <c r="C39" s="1915"/>
      <c r="D39" s="1915"/>
      <c r="E39" s="197">
        <f>data4!CU2</f>
        <v>0</v>
      </c>
      <c r="F39" s="1915" t="s">
        <v>558</v>
      </c>
      <c r="G39" s="1915"/>
      <c r="H39" s="1915"/>
      <c r="I39" s="209">
        <f>data4!CW2</f>
        <v>0</v>
      </c>
    </row>
    <row r="40" spans="1:9" ht="13.5" customHeight="1">
      <c r="A40" s="1915"/>
      <c r="B40" s="1915" t="s">
        <v>557</v>
      </c>
      <c r="C40" s="1915"/>
      <c r="D40" s="1915"/>
      <c r="E40" s="197">
        <f>data4!CV2</f>
        <v>0</v>
      </c>
      <c r="F40" s="1915" t="s">
        <v>559</v>
      </c>
      <c r="G40" s="1915"/>
      <c r="H40" s="1915"/>
      <c r="I40" s="209">
        <f>data4!CX2</f>
        <v>0</v>
      </c>
    </row>
    <row r="42" spans="1:9" ht="13.5" customHeight="1">
      <c r="A42" s="1915" t="s">
        <v>561</v>
      </c>
      <c r="B42" s="1915" t="s">
        <v>563</v>
      </c>
      <c r="C42" s="1915"/>
      <c r="D42" s="1915"/>
      <c r="E42" s="209">
        <f>data4!CY2</f>
        <v>0</v>
      </c>
      <c r="F42" s="1915" t="s">
        <v>564</v>
      </c>
      <c r="G42" s="1915"/>
      <c r="H42" s="1915"/>
      <c r="I42" s="209">
        <f>data4!CZ2</f>
        <v>0</v>
      </c>
    </row>
    <row r="43" spans="1:9" ht="13.5" customHeight="1">
      <c r="A43" s="1915"/>
      <c r="B43" s="1915" t="s">
        <v>565</v>
      </c>
      <c r="C43" s="1915"/>
      <c r="D43" s="1915"/>
      <c r="E43" s="209">
        <f>data4!DA2</f>
        <v>0</v>
      </c>
      <c r="I43" s="210"/>
    </row>
    <row r="44" spans="1:9" ht="13.5" customHeight="1">
      <c r="A44" s="1915"/>
      <c r="B44" s="1915" t="s">
        <v>566</v>
      </c>
      <c r="C44" s="1915"/>
      <c r="D44" s="1915"/>
      <c r="E44" s="209">
        <f>data4!DB2</f>
        <v>0</v>
      </c>
      <c r="F44" s="1915" t="s">
        <v>567</v>
      </c>
      <c r="G44" s="1915"/>
      <c r="H44" s="1915"/>
      <c r="I44" s="209">
        <f>data4!DC2</f>
        <v>0</v>
      </c>
    </row>
    <row r="45" spans="1:9" ht="13.5" customHeight="1">
      <c r="E45" s="210"/>
      <c r="I45" s="210"/>
    </row>
    <row r="46" spans="1:9" ht="13.5" customHeight="1">
      <c r="A46" s="197" t="s">
        <v>562</v>
      </c>
      <c r="B46" s="1915" t="s">
        <v>568</v>
      </c>
      <c r="C46" s="1915"/>
      <c r="D46" s="1915"/>
      <c r="E46" s="209">
        <f>data4!DD2</f>
        <v>0</v>
      </c>
      <c r="F46" s="1915" t="s">
        <v>569</v>
      </c>
      <c r="G46" s="1915"/>
      <c r="H46" s="1915"/>
      <c r="I46" s="209">
        <f>data4!DE2</f>
        <v>0</v>
      </c>
    </row>
    <row r="48" spans="1:9" ht="13.5" customHeight="1">
      <c r="A48" s="1915" t="s">
        <v>571</v>
      </c>
      <c r="B48" s="1915" t="s">
        <v>572</v>
      </c>
      <c r="C48" s="1915"/>
      <c r="D48" s="1915"/>
      <c r="E48" s="212">
        <f>data4!DF2</f>
        <v>0</v>
      </c>
    </row>
    <row r="49" spans="1:9" ht="13.5" customHeight="1">
      <c r="A49" s="1915"/>
      <c r="B49" s="1915" t="s">
        <v>573</v>
      </c>
      <c r="C49" s="1915"/>
      <c r="D49" s="1915"/>
      <c r="E49" s="214">
        <f>data4!DG2</f>
        <v>0</v>
      </c>
    </row>
    <row r="50" spans="1:9" ht="13.5" customHeight="1">
      <c r="A50" s="1915"/>
      <c r="B50" s="1915" t="s">
        <v>576</v>
      </c>
      <c r="C50" s="1915"/>
      <c r="D50" s="1915"/>
      <c r="E50" s="1915"/>
      <c r="F50" s="1914" t="s">
        <v>580</v>
      </c>
      <c r="G50" s="1914" t="s">
        <v>581</v>
      </c>
    </row>
    <row r="51" spans="1:9" ht="13.5" customHeight="1">
      <c r="A51" s="1915"/>
      <c r="B51" s="212"/>
      <c r="C51" s="212" t="s">
        <v>577</v>
      </c>
      <c r="D51" s="212" t="s">
        <v>578</v>
      </c>
      <c r="E51" s="212" t="s">
        <v>579</v>
      </c>
      <c r="F51" s="1914"/>
      <c r="G51" s="1914"/>
    </row>
    <row r="52" spans="1:9" ht="13.5" customHeight="1">
      <c r="A52" s="1915"/>
      <c r="B52" s="213" t="s">
        <v>574</v>
      </c>
      <c r="C52" s="212">
        <f>data4!DH2</f>
        <v>0</v>
      </c>
      <c r="D52" s="212">
        <f>data4!DJ2</f>
        <v>0</v>
      </c>
      <c r="E52" s="212">
        <f>data4!DL2</f>
        <v>0</v>
      </c>
      <c r="F52" s="212">
        <f>data4!DN2</f>
        <v>0</v>
      </c>
      <c r="G52" s="214">
        <f>data4!DP2</f>
        <v>0</v>
      </c>
    </row>
    <row r="53" spans="1:9" ht="13.5" customHeight="1">
      <c r="A53" s="1915"/>
      <c r="B53" s="212" t="s">
        <v>575</v>
      </c>
      <c r="C53" s="212">
        <f>data4!DI2</f>
        <v>0</v>
      </c>
      <c r="D53" s="212">
        <f>data4!DK2</f>
        <v>0</v>
      </c>
      <c r="E53" s="212">
        <f>data4!DM2</f>
        <v>0</v>
      </c>
      <c r="F53" s="212">
        <f>data4!DO2</f>
        <v>0</v>
      </c>
      <c r="G53" s="214">
        <f>data4!DQ2</f>
        <v>0</v>
      </c>
    </row>
    <row r="55" spans="1:9" ht="13.5" customHeight="1">
      <c r="A55" s="1915" t="s">
        <v>582</v>
      </c>
      <c r="B55" s="1915">
        <f>data4!DR2</f>
        <v>0</v>
      </c>
      <c r="C55" s="1915"/>
      <c r="D55" s="1915"/>
      <c r="E55" s="1915"/>
      <c r="F55" s="1915"/>
      <c r="G55" s="1915"/>
      <c r="H55" s="1915"/>
      <c r="I55" s="1915"/>
    </row>
    <row r="56" spans="1:9" ht="13.5" customHeight="1">
      <c r="A56" s="1915"/>
      <c r="B56" s="1915"/>
      <c r="C56" s="1915"/>
      <c r="D56" s="1915"/>
      <c r="E56" s="1915"/>
      <c r="F56" s="1915"/>
      <c r="G56" s="1915"/>
      <c r="H56" s="1915"/>
      <c r="I56" s="1915"/>
    </row>
    <row r="57" spans="1:9" ht="13.5" customHeight="1">
      <c r="A57" s="1915"/>
      <c r="B57" s="1915"/>
      <c r="C57" s="1915"/>
      <c r="D57" s="1915"/>
      <c r="E57" s="1915"/>
      <c r="F57" s="1915"/>
      <c r="G57" s="1915"/>
      <c r="H57" s="1915"/>
      <c r="I57" s="1915"/>
    </row>
  </sheetData>
  <sheetProtection algorithmName="SHA-512" hashValue="79vteNlNWW3O61cJiDfowF0oJ39G2V4HpvqEofIVhW+ccGvy9yVJRa6h2Er3h2PeHckMA6E3QLzFMjJ1Vekiiw==" saltValue="AtI/0y3jFRYCmUtOEZVC6g==" spinCount="100000" sheet="1" objects="1" scenarios="1"/>
  <mergeCells count="38">
    <mergeCell ref="B43:D43"/>
    <mergeCell ref="B44:D44"/>
    <mergeCell ref="F42:H42"/>
    <mergeCell ref="F44:H44"/>
    <mergeCell ref="A6:A7"/>
    <mergeCell ref="H20:I20"/>
    <mergeCell ref="D4:H4"/>
    <mergeCell ref="A10:A14"/>
    <mergeCell ref="F19:G19"/>
    <mergeCell ref="F20:G20"/>
    <mergeCell ref="D19:E19"/>
    <mergeCell ref="D20:E20"/>
    <mergeCell ref="B19:C19"/>
    <mergeCell ref="B20:C20"/>
    <mergeCell ref="B46:D46"/>
    <mergeCell ref="F46:H46"/>
    <mergeCell ref="H19:I19"/>
    <mergeCell ref="B22:D22"/>
    <mergeCell ref="A16:A23"/>
    <mergeCell ref="E25:G25"/>
    <mergeCell ref="A25:A31"/>
    <mergeCell ref="E33:G33"/>
    <mergeCell ref="A33:A37"/>
    <mergeCell ref="B39:D39"/>
    <mergeCell ref="B40:D40"/>
    <mergeCell ref="F39:H39"/>
    <mergeCell ref="F40:H40"/>
    <mergeCell ref="A39:A40"/>
    <mergeCell ref="A42:A44"/>
    <mergeCell ref="B42:D42"/>
    <mergeCell ref="F50:F51"/>
    <mergeCell ref="G50:G51"/>
    <mergeCell ref="A48:A53"/>
    <mergeCell ref="A55:A57"/>
    <mergeCell ref="B55:I57"/>
    <mergeCell ref="B48:D48"/>
    <mergeCell ref="B49:D49"/>
    <mergeCell ref="B50:E50"/>
  </mergeCells>
  <phoneticPr fontId="1"/>
  <pageMargins left="0.25" right="0.25"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3D226-1F24-489E-8E7F-DAE70B71CAB0}">
  <sheetPr codeName="Sheet14"/>
  <dimension ref="A1:EQ7"/>
  <sheetViews>
    <sheetView zoomScale="115" zoomScaleNormal="115" workbookViewId="0">
      <selection activeCell="CH19" sqref="CH19"/>
    </sheetView>
  </sheetViews>
  <sheetFormatPr defaultRowHeight="13.5"/>
  <cols>
    <col min="4" max="4" width="25.875" customWidth="1"/>
    <col min="5" max="5" width="12.5" customWidth="1"/>
    <col min="10" max="10" width="9.125" style="590"/>
    <col min="12" max="12" width="12.875" customWidth="1"/>
    <col min="17" max="17" width="11.875" customWidth="1"/>
    <col min="19" max="19" width="12.375" customWidth="1"/>
    <col min="49" max="63" width="9.125" style="581"/>
    <col min="74" max="77" width="9.125" style="581"/>
    <col min="78" max="78" width="10.625" style="581" bestFit="1" customWidth="1"/>
    <col min="79" max="79" width="10.625" style="581" customWidth="1"/>
    <col min="80" max="80" width="10.625" style="581" bestFit="1" customWidth="1"/>
    <col min="81" max="84" width="9.125" style="581"/>
    <col min="85" max="85" width="10.625" style="581" bestFit="1" customWidth="1"/>
    <col min="86" max="86" width="25.875" style="581" customWidth="1"/>
    <col min="94" max="94" width="19.25" customWidth="1"/>
    <col min="95" max="95" width="22.125" customWidth="1"/>
    <col min="96" max="96" width="12" customWidth="1"/>
    <col min="98" max="98" width="9.125" style="575"/>
    <col min="99" max="99" width="12.75" customWidth="1"/>
    <col min="100" max="131" width="12.875" customWidth="1"/>
    <col min="132" max="132" width="27.625" customWidth="1"/>
    <col min="133" max="133" width="12.875" customWidth="1"/>
  </cols>
  <sheetData>
    <row r="1" spans="1:147" ht="16.5">
      <c r="A1" s="514">
        <v>1</v>
      </c>
      <c r="B1" s="514">
        <v>2</v>
      </c>
      <c r="C1" s="514">
        <v>3</v>
      </c>
      <c r="D1" s="514">
        <v>4</v>
      </c>
      <c r="E1" s="514">
        <v>5</v>
      </c>
      <c r="F1" s="514">
        <v>6</v>
      </c>
      <c r="G1" s="514">
        <v>7</v>
      </c>
      <c r="H1" s="514">
        <v>8</v>
      </c>
      <c r="I1" s="514">
        <v>9</v>
      </c>
      <c r="J1" s="587">
        <v>10</v>
      </c>
      <c r="K1" s="514">
        <v>11</v>
      </c>
      <c r="L1" s="514">
        <v>12</v>
      </c>
      <c r="M1" s="514">
        <v>13</v>
      </c>
      <c r="N1" s="514">
        <v>14</v>
      </c>
      <c r="O1" s="514">
        <v>15</v>
      </c>
      <c r="P1" s="514">
        <v>16</v>
      </c>
      <c r="Q1" s="514">
        <v>17</v>
      </c>
      <c r="R1" s="514">
        <v>18</v>
      </c>
      <c r="S1" s="514">
        <v>19</v>
      </c>
      <c r="T1" s="514">
        <v>20</v>
      </c>
      <c r="U1" s="514">
        <v>21</v>
      </c>
      <c r="V1" s="514">
        <v>22</v>
      </c>
      <c r="W1" s="514">
        <v>23</v>
      </c>
      <c r="X1" s="514">
        <v>24</v>
      </c>
      <c r="Y1" s="514">
        <v>25</v>
      </c>
      <c r="Z1" s="514">
        <v>26</v>
      </c>
      <c r="AA1" s="514">
        <v>27</v>
      </c>
      <c r="AB1" s="514">
        <v>28</v>
      </c>
      <c r="AC1" s="514">
        <v>29</v>
      </c>
      <c r="AD1" s="514">
        <v>30</v>
      </c>
      <c r="AE1" s="514">
        <v>31</v>
      </c>
      <c r="AF1" s="514">
        <v>32</v>
      </c>
      <c r="AG1" s="514">
        <v>33</v>
      </c>
      <c r="AH1" s="514">
        <v>34</v>
      </c>
      <c r="AI1" s="514">
        <v>35</v>
      </c>
      <c r="AJ1" s="514">
        <v>36</v>
      </c>
      <c r="AK1" s="514">
        <v>37</v>
      </c>
      <c r="AL1" s="514">
        <v>38</v>
      </c>
      <c r="AM1" s="514">
        <v>39</v>
      </c>
      <c r="AN1" s="514">
        <v>40</v>
      </c>
      <c r="AO1" s="514">
        <v>41</v>
      </c>
      <c r="AP1" s="514">
        <v>42</v>
      </c>
      <c r="AQ1" s="514">
        <v>43</v>
      </c>
      <c r="AR1" s="514">
        <v>44</v>
      </c>
      <c r="AS1" s="514">
        <v>45</v>
      </c>
      <c r="AT1" s="514">
        <v>46</v>
      </c>
      <c r="AU1" s="514">
        <v>47</v>
      </c>
      <c r="AV1" s="514">
        <v>48</v>
      </c>
      <c r="AW1" s="578">
        <v>49</v>
      </c>
      <c r="AX1" s="578">
        <v>50</v>
      </c>
      <c r="AY1" s="578">
        <v>51</v>
      </c>
      <c r="AZ1" s="578">
        <v>52</v>
      </c>
      <c r="BA1" s="578">
        <v>53</v>
      </c>
      <c r="BB1" s="578">
        <v>54</v>
      </c>
      <c r="BC1" s="578">
        <v>55</v>
      </c>
      <c r="BD1" s="578">
        <v>56</v>
      </c>
      <c r="BE1" s="578">
        <v>57</v>
      </c>
      <c r="BF1" s="578">
        <v>58</v>
      </c>
      <c r="BG1" s="578">
        <v>59</v>
      </c>
      <c r="BH1" s="578">
        <v>60</v>
      </c>
      <c r="BI1" s="578">
        <v>61</v>
      </c>
      <c r="BJ1" s="578">
        <v>62</v>
      </c>
      <c r="BK1" s="578">
        <v>63</v>
      </c>
      <c r="BL1" s="514">
        <v>64</v>
      </c>
      <c r="BM1" s="514">
        <v>65</v>
      </c>
      <c r="BN1" s="514">
        <v>66</v>
      </c>
      <c r="BO1" s="514">
        <v>67</v>
      </c>
      <c r="BP1" s="514">
        <v>68</v>
      </c>
      <c r="BQ1" s="514">
        <v>69</v>
      </c>
      <c r="BR1" s="514">
        <v>70</v>
      </c>
      <c r="BS1" s="514">
        <v>71</v>
      </c>
      <c r="BT1" s="514">
        <v>72</v>
      </c>
      <c r="BU1" s="514">
        <v>73</v>
      </c>
      <c r="BV1" s="578">
        <v>74</v>
      </c>
      <c r="BW1" s="578">
        <v>75</v>
      </c>
      <c r="BX1" s="578">
        <v>76</v>
      </c>
      <c r="BY1" s="578">
        <v>77</v>
      </c>
      <c r="BZ1" s="578">
        <v>78</v>
      </c>
      <c r="CA1" s="585">
        <v>79</v>
      </c>
      <c r="CB1" s="578">
        <v>80</v>
      </c>
      <c r="CC1" s="578">
        <v>81</v>
      </c>
      <c r="CD1" s="578">
        <v>82</v>
      </c>
      <c r="CE1" s="578">
        <v>83</v>
      </c>
      <c r="CF1" s="585">
        <v>84</v>
      </c>
      <c r="CG1" s="578">
        <v>85</v>
      </c>
      <c r="CH1" s="578">
        <v>86</v>
      </c>
      <c r="CI1" s="514">
        <v>87</v>
      </c>
      <c r="CJ1" s="514">
        <v>88</v>
      </c>
      <c r="CK1" s="514">
        <v>89</v>
      </c>
      <c r="CL1" s="514">
        <v>90</v>
      </c>
      <c r="CM1" s="514">
        <v>91</v>
      </c>
      <c r="CN1" s="514">
        <v>92</v>
      </c>
      <c r="CO1" s="514">
        <v>93</v>
      </c>
      <c r="CP1" s="514">
        <v>94</v>
      </c>
      <c r="CQ1" s="514">
        <v>95</v>
      </c>
      <c r="CR1" s="514">
        <v>96</v>
      </c>
      <c r="CS1" s="514">
        <v>97</v>
      </c>
      <c r="CT1" s="572">
        <v>98</v>
      </c>
      <c r="CU1" s="514">
        <v>99</v>
      </c>
      <c r="CV1" s="514">
        <v>100</v>
      </c>
      <c r="CW1" s="514">
        <v>101</v>
      </c>
      <c r="CX1" s="515">
        <v>102</v>
      </c>
      <c r="CY1" s="514">
        <v>103</v>
      </c>
      <c r="CZ1" s="514">
        <v>104</v>
      </c>
      <c r="DA1" s="514">
        <v>105</v>
      </c>
      <c r="DB1" s="515">
        <v>106</v>
      </c>
      <c r="DC1" s="514">
        <v>107</v>
      </c>
      <c r="DD1" s="514">
        <v>108</v>
      </c>
      <c r="DE1" s="514">
        <v>109</v>
      </c>
      <c r="DF1" s="515">
        <v>110</v>
      </c>
      <c r="DG1" s="514">
        <v>111</v>
      </c>
      <c r="DH1" s="514">
        <v>112</v>
      </c>
      <c r="DI1" s="514">
        <v>113</v>
      </c>
      <c r="DJ1" s="515">
        <v>114</v>
      </c>
      <c r="DK1" s="514">
        <v>115</v>
      </c>
      <c r="DL1" s="514">
        <v>116</v>
      </c>
      <c r="DM1" s="514">
        <v>117</v>
      </c>
      <c r="DN1" s="514">
        <v>118</v>
      </c>
      <c r="DO1" s="514">
        <v>119</v>
      </c>
      <c r="DP1" s="514">
        <v>120</v>
      </c>
      <c r="DQ1" s="514">
        <v>121</v>
      </c>
      <c r="DR1" s="514">
        <v>122</v>
      </c>
      <c r="DS1" s="514">
        <v>123</v>
      </c>
      <c r="DT1" s="514">
        <v>124</v>
      </c>
      <c r="DU1" s="514">
        <v>125</v>
      </c>
      <c r="DV1" s="514">
        <v>126</v>
      </c>
      <c r="DW1" s="514">
        <v>127</v>
      </c>
      <c r="DX1" s="514">
        <v>128</v>
      </c>
      <c r="DY1" s="514">
        <v>129</v>
      </c>
      <c r="DZ1" s="514">
        <v>130</v>
      </c>
      <c r="EA1" s="514">
        <v>131</v>
      </c>
      <c r="EB1" s="514">
        <v>132</v>
      </c>
      <c r="EC1" s="514">
        <v>133</v>
      </c>
      <c r="ED1" s="514">
        <v>134</v>
      </c>
      <c r="EE1" s="514">
        <v>135</v>
      </c>
      <c r="EF1" s="514" t="s">
        <v>1320</v>
      </c>
      <c r="EG1" s="514">
        <v>137</v>
      </c>
      <c r="EH1" s="514">
        <v>138</v>
      </c>
      <c r="EI1" s="514">
        <v>139</v>
      </c>
      <c r="EJ1" s="514">
        <v>140</v>
      </c>
      <c r="EK1" s="514">
        <v>141</v>
      </c>
      <c r="EL1" s="514">
        <v>142</v>
      </c>
      <c r="EM1" s="514">
        <v>143</v>
      </c>
      <c r="EN1" s="514" t="s">
        <v>923</v>
      </c>
      <c r="EO1" s="514" t="s">
        <v>924</v>
      </c>
      <c r="EP1" s="514" t="s">
        <v>925</v>
      </c>
      <c r="EQ1" s="514" t="s">
        <v>926</v>
      </c>
    </row>
    <row r="2" spans="1:147" ht="115.5">
      <c r="A2" s="516" t="s">
        <v>927</v>
      </c>
      <c r="B2" s="516" t="s">
        <v>928</v>
      </c>
      <c r="C2" s="516" t="s">
        <v>929</v>
      </c>
      <c r="D2" s="516" t="s">
        <v>930</v>
      </c>
      <c r="E2" s="516" t="s">
        <v>931</v>
      </c>
      <c r="F2" s="516" t="s">
        <v>932</v>
      </c>
      <c r="G2" s="516" t="s">
        <v>933</v>
      </c>
      <c r="H2" s="516" t="s">
        <v>934</v>
      </c>
      <c r="I2" s="516" t="s">
        <v>935</v>
      </c>
      <c r="J2" s="588" t="s">
        <v>936</v>
      </c>
      <c r="K2" s="516" t="s">
        <v>937</v>
      </c>
      <c r="L2" s="516" t="s">
        <v>938</v>
      </c>
      <c r="M2" s="516" t="s">
        <v>939</v>
      </c>
      <c r="N2" s="516" t="s">
        <v>940</v>
      </c>
      <c r="O2" s="516" t="s">
        <v>941</v>
      </c>
      <c r="P2" s="516" t="s">
        <v>942</v>
      </c>
      <c r="Q2" s="516" t="s">
        <v>943</v>
      </c>
      <c r="R2" s="516" t="s">
        <v>944</v>
      </c>
      <c r="S2" s="517" t="s">
        <v>945</v>
      </c>
      <c r="T2" s="516" t="s">
        <v>946</v>
      </c>
      <c r="U2" s="516" t="s">
        <v>947</v>
      </c>
      <c r="V2" s="516" t="s">
        <v>948</v>
      </c>
      <c r="W2" s="516" t="s">
        <v>949</v>
      </c>
      <c r="X2" s="516" t="s">
        <v>950</v>
      </c>
      <c r="Y2" s="516" t="s">
        <v>951</v>
      </c>
      <c r="Z2" s="517" t="s">
        <v>952</v>
      </c>
      <c r="AA2" s="517" t="s">
        <v>953</v>
      </c>
      <c r="AB2" s="517" t="s">
        <v>954</v>
      </c>
      <c r="AC2" s="517" t="s">
        <v>955</v>
      </c>
      <c r="AD2" s="517" t="s">
        <v>956</v>
      </c>
      <c r="AE2" s="517" t="s">
        <v>957</v>
      </c>
      <c r="AF2" s="517" t="s">
        <v>958</v>
      </c>
      <c r="AG2" s="516" t="s">
        <v>959</v>
      </c>
      <c r="AH2" s="516" t="s">
        <v>960</v>
      </c>
      <c r="AI2" s="516" t="s">
        <v>961</v>
      </c>
      <c r="AJ2" s="516" t="s">
        <v>962</v>
      </c>
      <c r="AK2" s="516" t="s">
        <v>963</v>
      </c>
      <c r="AL2" s="516" t="s">
        <v>964</v>
      </c>
      <c r="AM2" s="516" t="s">
        <v>965</v>
      </c>
      <c r="AN2" s="516" t="s">
        <v>966</v>
      </c>
      <c r="AO2" s="516" t="s">
        <v>967</v>
      </c>
      <c r="AP2" s="516" t="s">
        <v>968</v>
      </c>
      <c r="AQ2" s="516" t="s">
        <v>969</v>
      </c>
      <c r="AR2" s="516" t="s">
        <v>970</v>
      </c>
      <c r="AS2" s="516" t="s">
        <v>971</v>
      </c>
      <c r="AT2" s="516" t="s">
        <v>972</v>
      </c>
      <c r="AU2" s="516" t="s">
        <v>973</v>
      </c>
      <c r="AV2" s="518" t="s">
        <v>974</v>
      </c>
      <c r="AW2" s="579" t="s">
        <v>975</v>
      </c>
      <c r="AX2" s="579" t="s">
        <v>976</v>
      </c>
      <c r="AY2" s="579" t="s">
        <v>977</v>
      </c>
      <c r="AZ2" s="579" t="s">
        <v>978</v>
      </c>
      <c r="BA2" s="583" t="s">
        <v>979</v>
      </c>
      <c r="BB2" s="579" t="s">
        <v>980</v>
      </c>
      <c r="BC2" s="583" t="s">
        <v>981</v>
      </c>
      <c r="BD2" s="579" t="s">
        <v>982</v>
      </c>
      <c r="BE2" s="579" t="s">
        <v>983</v>
      </c>
      <c r="BF2" s="579" t="s">
        <v>984</v>
      </c>
      <c r="BG2" s="579" t="s">
        <v>985</v>
      </c>
      <c r="BH2" s="579" t="s">
        <v>986</v>
      </c>
      <c r="BI2" s="579" t="s">
        <v>987</v>
      </c>
      <c r="BJ2" s="579" t="s">
        <v>988</v>
      </c>
      <c r="BK2" s="579" t="s">
        <v>989</v>
      </c>
      <c r="BL2" s="516" t="s">
        <v>990</v>
      </c>
      <c r="BM2" s="516" t="s">
        <v>991</v>
      </c>
      <c r="BN2" s="516" t="s">
        <v>992</v>
      </c>
      <c r="BO2" s="516" t="s">
        <v>993</v>
      </c>
      <c r="BP2" s="516" t="s">
        <v>994</v>
      </c>
      <c r="BQ2" s="516" t="s">
        <v>995</v>
      </c>
      <c r="BR2" s="516" t="s">
        <v>996</v>
      </c>
      <c r="BS2" s="516" t="s">
        <v>997</v>
      </c>
      <c r="BT2" s="516" t="s">
        <v>998</v>
      </c>
      <c r="BU2" s="516" t="s">
        <v>999</v>
      </c>
      <c r="BV2" s="579" t="s">
        <v>1000</v>
      </c>
      <c r="BW2" s="579" t="s">
        <v>1001</v>
      </c>
      <c r="BX2" s="579" t="s">
        <v>1002</v>
      </c>
      <c r="BY2" s="579" t="s">
        <v>1003</v>
      </c>
      <c r="BZ2" s="579" t="s">
        <v>1004</v>
      </c>
      <c r="CA2" s="582" t="s">
        <v>1005</v>
      </c>
      <c r="CB2" s="579" t="s">
        <v>1006</v>
      </c>
      <c r="CC2" s="579" t="s">
        <v>1007</v>
      </c>
      <c r="CD2" s="579" t="s">
        <v>1008</v>
      </c>
      <c r="CE2" s="579" t="s">
        <v>1009</v>
      </c>
      <c r="CF2" s="582" t="s">
        <v>1010</v>
      </c>
      <c r="CG2" s="579" t="s">
        <v>1011</v>
      </c>
      <c r="CH2" s="579" t="s">
        <v>1012</v>
      </c>
      <c r="CI2" s="516" t="s">
        <v>1013</v>
      </c>
      <c r="CJ2" s="516" t="s">
        <v>1014</v>
      </c>
      <c r="CK2" s="516" t="s">
        <v>1015</v>
      </c>
      <c r="CL2" s="516" t="s">
        <v>1016</v>
      </c>
      <c r="CM2" s="516" t="s">
        <v>1017</v>
      </c>
      <c r="CN2" s="516" t="s">
        <v>1018</v>
      </c>
      <c r="CO2" s="516" t="s">
        <v>1019</v>
      </c>
      <c r="CP2" s="516" t="s">
        <v>1020</v>
      </c>
      <c r="CQ2" s="516" t="s">
        <v>1021</v>
      </c>
      <c r="CR2" s="516" t="s">
        <v>1022</v>
      </c>
      <c r="CS2" s="516" t="s">
        <v>1023</v>
      </c>
      <c r="CT2" s="573" t="s">
        <v>1024</v>
      </c>
      <c r="CU2" s="516" t="s">
        <v>1025</v>
      </c>
      <c r="CV2" s="517" t="s">
        <v>1026</v>
      </c>
      <c r="CW2" s="517" t="s">
        <v>1027</v>
      </c>
      <c r="CX2" s="517" t="s">
        <v>1028</v>
      </c>
      <c r="CY2" s="517" t="s">
        <v>1029</v>
      </c>
      <c r="CZ2" s="517" t="s">
        <v>1030</v>
      </c>
      <c r="DA2" s="517" t="s">
        <v>1031</v>
      </c>
      <c r="DB2" s="517" t="s">
        <v>1032</v>
      </c>
      <c r="DC2" s="517" t="s">
        <v>1033</v>
      </c>
      <c r="DD2" s="517" t="s">
        <v>1034</v>
      </c>
      <c r="DE2" s="517" t="s">
        <v>1035</v>
      </c>
      <c r="DF2" s="517" t="s">
        <v>1036</v>
      </c>
      <c r="DG2" s="517" t="s">
        <v>1037</v>
      </c>
      <c r="DH2" s="517" t="s">
        <v>1038</v>
      </c>
      <c r="DI2" s="517" t="s">
        <v>1039</v>
      </c>
      <c r="DJ2" s="517" t="s">
        <v>1040</v>
      </c>
      <c r="DK2" s="517" t="s">
        <v>1041</v>
      </c>
      <c r="DL2" s="516" t="s">
        <v>1042</v>
      </c>
      <c r="DM2" s="516" t="s">
        <v>1043</v>
      </c>
      <c r="DN2" s="516" t="s">
        <v>1044</v>
      </c>
      <c r="DO2" s="516" t="s">
        <v>1045</v>
      </c>
      <c r="DP2" s="516" t="s">
        <v>1046</v>
      </c>
      <c r="DQ2" s="516" t="s">
        <v>1047</v>
      </c>
      <c r="DR2" s="516" t="s">
        <v>1048</v>
      </c>
      <c r="DS2" s="516" t="s">
        <v>1049</v>
      </c>
      <c r="DT2" s="516" t="s">
        <v>1050</v>
      </c>
      <c r="DU2" s="516" t="s">
        <v>1051</v>
      </c>
      <c r="DV2" s="516" t="s">
        <v>1052</v>
      </c>
      <c r="DW2" s="516" t="s">
        <v>1053</v>
      </c>
      <c r="DX2" s="516" t="s">
        <v>1054</v>
      </c>
      <c r="DY2" s="516" t="s">
        <v>1055</v>
      </c>
      <c r="DZ2" s="516" t="s">
        <v>1056</v>
      </c>
      <c r="EA2" s="516" t="s">
        <v>1057</v>
      </c>
      <c r="EB2" s="517" t="s">
        <v>1058</v>
      </c>
      <c r="EC2" s="516" t="s">
        <v>1059</v>
      </c>
      <c r="ED2" s="516" t="s">
        <v>1060</v>
      </c>
      <c r="EE2" s="516" t="s">
        <v>1061</v>
      </c>
      <c r="EF2" s="516" t="s">
        <v>1062</v>
      </c>
      <c r="EG2" s="516" t="s">
        <v>1063</v>
      </c>
      <c r="EH2" s="516" t="s">
        <v>1064</v>
      </c>
      <c r="EI2" s="516" t="s">
        <v>1065</v>
      </c>
      <c r="EJ2" s="516" t="s">
        <v>1066</v>
      </c>
      <c r="EK2" s="516" t="s">
        <v>1067</v>
      </c>
      <c r="EL2" s="516" t="s">
        <v>1068</v>
      </c>
      <c r="EM2" s="516" t="s">
        <v>1069</v>
      </c>
      <c r="EN2" s="516" t="s">
        <v>1070</v>
      </c>
      <c r="EO2" s="516" t="s">
        <v>1071</v>
      </c>
      <c r="EP2" s="516" t="s">
        <v>1072</v>
      </c>
      <c r="EQ2" s="516" t="s">
        <v>1073</v>
      </c>
    </row>
    <row r="3" spans="1:147" ht="30">
      <c r="A3" s="519" t="s">
        <v>1074</v>
      </c>
      <c r="B3" s="519" t="s">
        <v>1075</v>
      </c>
      <c r="C3" s="519" t="s">
        <v>1075</v>
      </c>
      <c r="D3" s="519" t="s">
        <v>1074</v>
      </c>
      <c r="E3" s="519" t="s">
        <v>1074</v>
      </c>
      <c r="F3" s="519" t="s">
        <v>1075</v>
      </c>
      <c r="G3" s="519" t="s">
        <v>1075</v>
      </c>
      <c r="H3" s="519" t="s">
        <v>1075</v>
      </c>
      <c r="I3" s="519" t="s">
        <v>1075</v>
      </c>
      <c r="J3" s="589" t="s">
        <v>1327</v>
      </c>
      <c r="K3" s="519" t="s">
        <v>1074</v>
      </c>
      <c r="L3" s="519" t="s">
        <v>1074</v>
      </c>
      <c r="M3" s="519" t="s">
        <v>1075</v>
      </c>
      <c r="N3" s="519" t="s">
        <v>1074</v>
      </c>
      <c r="O3" s="519" t="s">
        <v>1075</v>
      </c>
      <c r="P3" s="519" t="s">
        <v>1075</v>
      </c>
      <c r="Q3" s="519" t="s">
        <v>1075</v>
      </c>
      <c r="R3" s="519" t="s">
        <v>1075</v>
      </c>
      <c r="S3" s="519" t="s">
        <v>1075</v>
      </c>
      <c r="T3" s="519" t="s">
        <v>1075</v>
      </c>
      <c r="U3" s="519" t="s">
        <v>1075</v>
      </c>
      <c r="V3" s="519" t="s">
        <v>1075</v>
      </c>
      <c r="W3" s="519" t="s">
        <v>1075</v>
      </c>
      <c r="X3" s="519" t="s">
        <v>1075</v>
      </c>
      <c r="Y3" s="519" t="s">
        <v>1075</v>
      </c>
      <c r="Z3" s="519" t="s">
        <v>1075</v>
      </c>
      <c r="AA3" s="519" t="s">
        <v>1075</v>
      </c>
      <c r="AB3" s="519" t="s">
        <v>1075</v>
      </c>
      <c r="AC3" s="519" t="s">
        <v>1075</v>
      </c>
      <c r="AD3" s="519" t="s">
        <v>1075</v>
      </c>
      <c r="AE3" s="519" t="s">
        <v>1075</v>
      </c>
      <c r="AF3" s="519" t="s">
        <v>1075</v>
      </c>
      <c r="AG3" s="519" t="s">
        <v>1075</v>
      </c>
      <c r="AH3" s="519" t="s">
        <v>1075</v>
      </c>
      <c r="AI3" s="519" t="s">
        <v>1075</v>
      </c>
      <c r="AJ3" s="519" t="s">
        <v>1075</v>
      </c>
      <c r="AK3" s="519" t="s">
        <v>1075</v>
      </c>
      <c r="AL3" s="519" t="s">
        <v>1075</v>
      </c>
      <c r="AM3" s="519" t="s">
        <v>1075</v>
      </c>
      <c r="AN3" s="519" t="s">
        <v>1075</v>
      </c>
      <c r="AO3" s="519" t="s">
        <v>1075</v>
      </c>
      <c r="AP3" s="519" t="s">
        <v>1075</v>
      </c>
      <c r="AQ3" s="519" t="s">
        <v>1075</v>
      </c>
      <c r="AR3" s="519" t="s">
        <v>1074</v>
      </c>
      <c r="AS3" s="519" t="s">
        <v>1074</v>
      </c>
      <c r="AT3" s="519" t="s">
        <v>1074</v>
      </c>
      <c r="AU3" s="519" t="s">
        <v>1074</v>
      </c>
      <c r="AV3" s="520" t="s">
        <v>1076</v>
      </c>
      <c r="AW3" s="580" t="s">
        <v>1075</v>
      </c>
      <c r="AX3" s="580" t="s">
        <v>1075</v>
      </c>
      <c r="AY3" s="580" t="s">
        <v>1075</v>
      </c>
      <c r="AZ3" s="580" t="s">
        <v>1075</v>
      </c>
      <c r="BA3" s="584" t="s">
        <v>1076</v>
      </c>
      <c r="BB3" s="580" t="s">
        <v>1075</v>
      </c>
      <c r="BC3" s="584" t="s">
        <v>1076</v>
      </c>
      <c r="BD3" s="580" t="s">
        <v>1075</v>
      </c>
      <c r="BE3" s="580" t="s">
        <v>1075</v>
      </c>
      <c r="BF3" s="580" t="s">
        <v>1075</v>
      </c>
      <c r="BG3" s="580" t="s">
        <v>1075</v>
      </c>
      <c r="BH3" s="580" t="s">
        <v>1075</v>
      </c>
      <c r="BI3" s="580" t="s">
        <v>1075</v>
      </c>
      <c r="BJ3" s="580" t="s">
        <v>1075</v>
      </c>
      <c r="BK3" s="580" t="s">
        <v>1075</v>
      </c>
      <c r="BL3" s="519" t="s">
        <v>1075</v>
      </c>
      <c r="BM3" s="519" t="s">
        <v>1075</v>
      </c>
      <c r="BN3" s="519" t="s">
        <v>1075</v>
      </c>
      <c r="BO3" s="519" t="s">
        <v>1075</v>
      </c>
      <c r="BP3" s="519" t="s">
        <v>1075</v>
      </c>
      <c r="BQ3" s="519" t="s">
        <v>1075</v>
      </c>
      <c r="BR3" s="519" t="s">
        <v>1075</v>
      </c>
      <c r="BS3" s="519" t="s">
        <v>1075</v>
      </c>
      <c r="BT3" s="519" t="s">
        <v>1075</v>
      </c>
      <c r="BU3" s="519" t="s">
        <v>1075</v>
      </c>
      <c r="BV3" s="580" t="s">
        <v>1075</v>
      </c>
      <c r="BW3" s="580" t="s">
        <v>1075</v>
      </c>
      <c r="BX3" s="580" t="s">
        <v>1075</v>
      </c>
      <c r="BY3" s="580" t="s">
        <v>1075</v>
      </c>
      <c r="BZ3" s="580" t="s">
        <v>1075</v>
      </c>
      <c r="CA3" s="586" t="s">
        <v>1075</v>
      </c>
      <c r="CB3" s="580" t="s">
        <v>1075</v>
      </c>
      <c r="CC3" s="580" t="s">
        <v>1075</v>
      </c>
      <c r="CD3" s="580" t="s">
        <v>1075</v>
      </c>
      <c r="CE3" s="580" t="s">
        <v>1075</v>
      </c>
      <c r="CF3" s="586" t="s">
        <v>1075</v>
      </c>
      <c r="CG3" s="580" t="s">
        <v>1075</v>
      </c>
      <c r="CH3" s="586" t="s">
        <v>1077</v>
      </c>
      <c r="CI3" s="519" t="s">
        <v>1075</v>
      </c>
      <c r="CJ3" s="519" t="s">
        <v>1075</v>
      </c>
      <c r="CK3" s="519" t="s">
        <v>1075</v>
      </c>
      <c r="CL3" s="519" t="s">
        <v>1075</v>
      </c>
      <c r="CM3" s="519" t="s">
        <v>1075</v>
      </c>
      <c r="CN3" s="519" t="s">
        <v>1075</v>
      </c>
      <c r="CO3" s="519" t="s">
        <v>1075</v>
      </c>
      <c r="CP3" s="519" t="s">
        <v>1075</v>
      </c>
      <c r="CQ3" s="519" t="s">
        <v>1075</v>
      </c>
      <c r="CR3" s="519" t="s">
        <v>1075</v>
      </c>
      <c r="CS3" s="519" t="s">
        <v>1075</v>
      </c>
      <c r="CT3" s="574" t="s">
        <v>1075</v>
      </c>
      <c r="CU3" s="519" t="s">
        <v>1075</v>
      </c>
      <c r="CV3" s="519" t="s">
        <v>1075</v>
      </c>
      <c r="CW3" s="519" t="s">
        <v>1075</v>
      </c>
      <c r="CX3" s="521" t="s">
        <v>1075</v>
      </c>
      <c r="CY3" s="519" t="s">
        <v>1075</v>
      </c>
      <c r="CZ3" s="519" t="s">
        <v>1075</v>
      </c>
      <c r="DA3" s="519" t="s">
        <v>1075</v>
      </c>
      <c r="DB3" s="521" t="s">
        <v>1075</v>
      </c>
      <c r="DC3" s="519" t="s">
        <v>1075</v>
      </c>
      <c r="DD3" s="519" t="s">
        <v>1075</v>
      </c>
      <c r="DE3" s="519" t="s">
        <v>1075</v>
      </c>
      <c r="DF3" s="521" t="s">
        <v>1075</v>
      </c>
      <c r="DG3" s="519" t="s">
        <v>1075</v>
      </c>
      <c r="DH3" s="519" t="s">
        <v>1075</v>
      </c>
      <c r="DI3" s="519" t="s">
        <v>1075</v>
      </c>
      <c r="DJ3" s="521" t="s">
        <v>1075</v>
      </c>
      <c r="DK3" s="519" t="s">
        <v>1075</v>
      </c>
      <c r="DL3" s="519" t="s">
        <v>1075</v>
      </c>
      <c r="DM3" s="519" t="s">
        <v>1075</v>
      </c>
      <c r="DN3" s="519" t="s">
        <v>1075</v>
      </c>
      <c r="DO3" s="519" t="s">
        <v>1075</v>
      </c>
      <c r="DP3" s="519" t="s">
        <v>1075</v>
      </c>
      <c r="DQ3" s="519" t="s">
        <v>1075</v>
      </c>
      <c r="DR3" s="519" t="s">
        <v>1075</v>
      </c>
      <c r="DS3" s="519" t="s">
        <v>1075</v>
      </c>
      <c r="DT3" s="519" t="s">
        <v>1075</v>
      </c>
      <c r="DU3" s="519" t="s">
        <v>1075</v>
      </c>
      <c r="DV3" s="519" t="s">
        <v>1075</v>
      </c>
      <c r="DW3" s="519" t="s">
        <v>1075</v>
      </c>
      <c r="DX3" s="519" t="s">
        <v>1075</v>
      </c>
      <c r="DY3" s="519" t="s">
        <v>1075</v>
      </c>
      <c r="DZ3" s="519" t="s">
        <v>1075</v>
      </c>
      <c r="EA3" s="519" t="s">
        <v>1075</v>
      </c>
      <c r="EB3" s="519" t="s">
        <v>1075</v>
      </c>
      <c r="EC3" s="519" t="s">
        <v>1075</v>
      </c>
      <c r="ED3" s="519" t="s">
        <v>1075</v>
      </c>
      <c r="EE3" s="519" t="s">
        <v>1075</v>
      </c>
      <c r="EF3" s="519" t="s">
        <v>1075</v>
      </c>
      <c r="EG3" s="519" t="s">
        <v>1074</v>
      </c>
      <c r="EH3" s="521" t="s">
        <v>1077</v>
      </c>
      <c r="EI3" s="519" t="s">
        <v>1327</v>
      </c>
      <c r="EJ3" s="519" t="s">
        <v>1075</v>
      </c>
      <c r="EK3" s="519" t="s">
        <v>1075</v>
      </c>
      <c r="EL3" s="519" t="s">
        <v>1075</v>
      </c>
      <c r="EM3" s="519" t="s">
        <v>1075</v>
      </c>
      <c r="EN3" s="519" t="s">
        <v>1075</v>
      </c>
      <c r="EO3" s="519" t="s">
        <v>1075</v>
      </c>
      <c r="EP3" s="519" t="s">
        <v>1075</v>
      </c>
      <c r="EQ3" s="519" t="s">
        <v>1328</v>
      </c>
    </row>
    <row r="4" spans="1:147" ht="15">
      <c r="A4" s="519" t="s">
        <v>1078</v>
      </c>
      <c r="B4" s="519" t="s">
        <v>1078</v>
      </c>
      <c r="C4" s="519" t="s">
        <v>1079</v>
      </c>
      <c r="D4" s="519" t="s">
        <v>1080</v>
      </c>
      <c r="E4" s="519" t="s">
        <v>1080</v>
      </c>
      <c r="F4" s="519" t="s">
        <v>1079</v>
      </c>
      <c r="G4" s="519" t="s">
        <v>1078</v>
      </c>
      <c r="H4" s="519" t="s">
        <v>1080</v>
      </c>
      <c r="I4" s="519" t="s">
        <v>1080</v>
      </c>
      <c r="J4" s="589" t="s">
        <v>1078</v>
      </c>
      <c r="K4" s="519" t="s">
        <v>1078</v>
      </c>
      <c r="L4" s="519" t="s">
        <v>1080</v>
      </c>
      <c r="M4" s="519" t="s">
        <v>1078</v>
      </c>
      <c r="N4" s="519" t="s">
        <v>1080</v>
      </c>
      <c r="O4" s="519" t="s">
        <v>1080</v>
      </c>
      <c r="P4" s="519" t="s">
        <v>1080</v>
      </c>
      <c r="Q4" s="519" t="s">
        <v>1078</v>
      </c>
      <c r="R4" s="519" t="s">
        <v>1078</v>
      </c>
      <c r="S4" s="519" t="s">
        <v>1078</v>
      </c>
      <c r="T4" s="519" t="s">
        <v>1078</v>
      </c>
      <c r="U4" s="519" t="s">
        <v>1078</v>
      </c>
      <c r="V4" s="519" t="s">
        <v>1078</v>
      </c>
      <c r="W4" s="519" t="s">
        <v>1078</v>
      </c>
      <c r="X4" s="519" t="s">
        <v>1078</v>
      </c>
      <c r="Y4" s="519" t="s">
        <v>1078</v>
      </c>
      <c r="Z4" s="519" t="s">
        <v>1078</v>
      </c>
      <c r="AA4" s="519" t="s">
        <v>1078</v>
      </c>
      <c r="AB4" s="519" t="s">
        <v>1078</v>
      </c>
      <c r="AC4" s="519" t="s">
        <v>1078</v>
      </c>
      <c r="AD4" s="519" t="s">
        <v>1078</v>
      </c>
      <c r="AE4" s="519" t="s">
        <v>1078</v>
      </c>
      <c r="AF4" s="519" t="s">
        <v>1078</v>
      </c>
      <c r="AG4" s="519" t="s">
        <v>1078</v>
      </c>
      <c r="AH4" s="519" t="s">
        <v>1078</v>
      </c>
      <c r="AI4" s="519" t="s">
        <v>1078</v>
      </c>
      <c r="AJ4" s="519" t="s">
        <v>1078</v>
      </c>
      <c r="AK4" s="519" t="s">
        <v>1078</v>
      </c>
      <c r="AL4" s="519" t="s">
        <v>1078</v>
      </c>
      <c r="AM4" s="519" t="s">
        <v>1078</v>
      </c>
      <c r="AN4" s="519" t="s">
        <v>1078</v>
      </c>
      <c r="AO4" s="519" t="s">
        <v>1078</v>
      </c>
      <c r="AP4" s="519" t="s">
        <v>1078</v>
      </c>
      <c r="AQ4" s="519" t="s">
        <v>1078</v>
      </c>
      <c r="AR4" s="519" t="s">
        <v>1078</v>
      </c>
      <c r="AS4" s="519" t="s">
        <v>1078</v>
      </c>
      <c r="AT4" s="519" t="s">
        <v>1078</v>
      </c>
      <c r="AU4" s="519" t="s">
        <v>1078</v>
      </c>
      <c r="AV4" s="520" t="s">
        <v>1081</v>
      </c>
      <c r="AW4" s="580" t="s">
        <v>1078</v>
      </c>
      <c r="AX4" s="580" t="s">
        <v>1078</v>
      </c>
      <c r="AY4" s="580" t="s">
        <v>1078</v>
      </c>
      <c r="AZ4" s="580" t="s">
        <v>1078</v>
      </c>
      <c r="BA4" s="584" t="s">
        <v>1078</v>
      </c>
      <c r="BB4" s="580" t="s">
        <v>1078</v>
      </c>
      <c r="BC4" s="584" t="s">
        <v>1078</v>
      </c>
      <c r="BD4" s="580" t="s">
        <v>1078</v>
      </c>
      <c r="BE4" s="580" t="s">
        <v>1078</v>
      </c>
      <c r="BF4" s="580" t="s">
        <v>1078</v>
      </c>
      <c r="BG4" s="580" t="s">
        <v>1078</v>
      </c>
      <c r="BH4" s="580" t="s">
        <v>1078</v>
      </c>
      <c r="BI4" s="580" t="s">
        <v>1078</v>
      </c>
      <c r="BJ4" s="580" t="s">
        <v>1078</v>
      </c>
      <c r="BK4" s="580" t="s">
        <v>1078</v>
      </c>
      <c r="BL4" s="519" t="s">
        <v>1080</v>
      </c>
      <c r="BM4" s="519" t="s">
        <v>1078</v>
      </c>
      <c r="BN4" s="519" t="s">
        <v>1080</v>
      </c>
      <c r="BO4" s="519" t="s">
        <v>1078</v>
      </c>
      <c r="BP4" s="519" t="s">
        <v>1078</v>
      </c>
      <c r="BQ4" s="519" t="s">
        <v>1078</v>
      </c>
      <c r="BR4" s="519" t="s">
        <v>1078</v>
      </c>
      <c r="BS4" s="519" t="s">
        <v>1078</v>
      </c>
      <c r="BT4" s="519" t="s">
        <v>1078</v>
      </c>
      <c r="BU4" s="519" t="s">
        <v>1078</v>
      </c>
      <c r="BV4" s="580" t="s">
        <v>1078</v>
      </c>
      <c r="BW4" s="580" t="s">
        <v>1078</v>
      </c>
      <c r="BX4" s="580" t="s">
        <v>1078</v>
      </c>
      <c r="BY4" s="580" t="s">
        <v>1078</v>
      </c>
      <c r="BZ4" s="580" t="s">
        <v>1078</v>
      </c>
      <c r="CA4" s="586" t="s">
        <v>1078</v>
      </c>
      <c r="CB4" s="580" t="s">
        <v>1078</v>
      </c>
      <c r="CC4" s="580" t="s">
        <v>1078</v>
      </c>
      <c r="CD4" s="580" t="s">
        <v>1078</v>
      </c>
      <c r="CE4" s="580" t="s">
        <v>1078</v>
      </c>
      <c r="CF4" s="586" t="s">
        <v>1078</v>
      </c>
      <c r="CG4" s="580" t="s">
        <v>1078</v>
      </c>
      <c r="CH4" s="580" t="s">
        <v>1080</v>
      </c>
      <c r="CI4" s="519" t="s">
        <v>1078</v>
      </c>
      <c r="CJ4" s="519" t="s">
        <v>1078</v>
      </c>
      <c r="CK4" s="519" t="s">
        <v>1078</v>
      </c>
      <c r="CL4" s="519" t="s">
        <v>1078</v>
      </c>
      <c r="CM4" s="519" t="s">
        <v>1078</v>
      </c>
      <c r="CN4" s="519" t="s">
        <v>1078</v>
      </c>
      <c r="CO4" s="519" t="s">
        <v>1078</v>
      </c>
      <c r="CP4" s="519" t="s">
        <v>1078</v>
      </c>
      <c r="CQ4" s="519" t="s">
        <v>1078</v>
      </c>
      <c r="CR4" s="519" t="s">
        <v>1080</v>
      </c>
      <c r="CS4" s="519" t="s">
        <v>1080</v>
      </c>
      <c r="CT4" s="574" t="s">
        <v>1078</v>
      </c>
      <c r="CU4" s="519" t="s">
        <v>1078</v>
      </c>
      <c r="CV4" s="519" t="s">
        <v>1080</v>
      </c>
      <c r="CW4" s="519" t="s">
        <v>1080</v>
      </c>
      <c r="CX4" s="521" t="s">
        <v>1078</v>
      </c>
      <c r="CY4" s="519" t="s">
        <v>1078</v>
      </c>
      <c r="CZ4" s="519" t="s">
        <v>1080</v>
      </c>
      <c r="DA4" s="519" t="s">
        <v>1080</v>
      </c>
      <c r="DB4" s="521" t="s">
        <v>1078</v>
      </c>
      <c r="DC4" s="519" t="s">
        <v>1078</v>
      </c>
      <c r="DD4" s="519" t="s">
        <v>1080</v>
      </c>
      <c r="DE4" s="519" t="s">
        <v>1080</v>
      </c>
      <c r="DF4" s="521" t="s">
        <v>1078</v>
      </c>
      <c r="DG4" s="519" t="s">
        <v>1078</v>
      </c>
      <c r="DH4" s="519" t="s">
        <v>1080</v>
      </c>
      <c r="DI4" s="519" t="s">
        <v>1080</v>
      </c>
      <c r="DJ4" s="521" t="s">
        <v>1078</v>
      </c>
      <c r="DK4" s="519" t="s">
        <v>1078</v>
      </c>
      <c r="DL4" s="519" t="s">
        <v>1080</v>
      </c>
      <c r="DM4" s="519" t="s">
        <v>1080</v>
      </c>
      <c r="DN4" s="519" t="s">
        <v>1078</v>
      </c>
      <c r="DO4" s="519" t="s">
        <v>1078</v>
      </c>
      <c r="DP4" s="519" t="s">
        <v>1080</v>
      </c>
      <c r="DQ4" s="519" t="s">
        <v>1080</v>
      </c>
      <c r="DR4" s="519" t="s">
        <v>1078</v>
      </c>
      <c r="DS4" s="519" t="s">
        <v>1078</v>
      </c>
      <c r="DT4" s="519" t="s">
        <v>1080</v>
      </c>
      <c r="DU4" s="519" t="s">
        <v>1080</v>
      </c>
      <c r="DV4" s="519" t="s">
        <v>1078</v>
      </c>
      <c r="DW4" s="519" t="s">
        <v>1078</v>
      </c>
      <c r="DX4" s="519" t="s">
        <v>1080</v>
      </c>
      <c r="DY4" s="519" t="s">
        <v>1080</v>
      </c>
      <c r="DZ4" s="519" t="s">
        <v>1078</v>
      </c>
      <c r="EA4" s="519" t="s">
        <v>1078</v>
      </c>
      <c r="EB4" s="519" t="s">
        <v>1080</v>
      </c>
      <c r="EC4" s="519" t="s">
        <v>1080</v>
      </c>
      <c r="ED4" s="519" t="s">
        <v>1078</v>
      </c>
      <c r="EE4" s="519" t="s">
        <v>1078</v>
      </c>
      <c r="EF4" s="519" t="s">
        <v>1078</v>
      </c>
      <c r="EG4" s="519" t="s">
        <v>1082</v>
      </c>
      <c r="EH4" s="519" t="s">
        <v>1079</v>
      </c>
      <c r="EI4" s="519" t="s">
        <v>1078</v>
      </c>
      <c r="EJ4" s="519" t="s">
        <v>1079</v>
      </c>
      <c r="EK4" s="519" t="s">
        <v>1078</v>
      </c>
      <c r="EL4" s="519" t="s">
        <v>1078</v>
      </c>
      <c r="EM4" s="519" t="s">
        <v>1078</v>
      </c>
      <c r="EN4" s="519" t="s">
        <v>1078</v>
      </c>
      <c r="EO4" s="519" t="s">
        <v>1078</v>
      </c>
      <c r="EP4" s="519" t="s">
        <v>1078</v>
      </c>
      <c r="EQ4" s="519" t="s">
        <v>1078</v>
      </c>
    </row>
    <row r="5" spans="1:147" ht="15">
      <c r="A5" s="519" t="s">
        <v>1083</v>
      </c>
      <c r="B5" s="519" t="s">
        <v>1084</v>
      </c>
      <c r="C5" s="519" t="s">
        <v>1085</v>
      </c>
      <c r="D5" s="519" t="s">
        <v>1086</v>
      </c>
      <c r="E5" s="519" t="s">
        <v>1087</v>
      </c>
      <c r="F5" s="519" t="s">
        <v>1088</v>
      </c>
      <c r="G5" s="519" t="s">
        <v>1089</v>
      </c>
      <c r="H5" s="519" t="s">
        <v>1086</v>
      </c>
      <c r="I5" s="519" t="s">
        <v>1087</v>
      </c>
      <c r="J5" s="589" t="s">
        <v>1090</v>
      </c>
      <c r="K5" s="519" t="s">
        <v>1091</v>
      </c>
      <c r="L5" s="519" t="s">
        <v>1086</v>
      </c>
      <c r="M5" s="519" t="s">
        <v>1090</v>
      </c>
      <c r="N5" s="519" t="s">
        <v>1087</v>
      </c>
      <c r="O5" s="519" t="s">
        <v>1088</v>
      </c>
      <c r="P5" s="519" t="s">
        <v>1084</v>
      </c>
      <c r="Q5" s="519" t="s">
        <v>1084</v>
      </c>
      <c r="R5" s="519" t="s">
        <v>1084</v>
      </c>
      <c r="S5" s="519" t="s">
        <v>1084</v>
      </c>
      <c r="T5" s="519" t="s">
        <v>1084</v>
      </c>
      <c r="U5" s="519" t="s">
        <v>1084</v>
      </c>
      <c r="V5" s="519" t="s">
        <v>1084</v>
      </c>
      <c r="W5" s="519" t="s">
        <v>1090</v>
      </c>
      <c r="X5" s="519" t="s">
        <v>1090</v>
      </c>
      <c r="Y5" s="519" t="s">
        <v>1084</v>
      </c>
      <c r="Z5" s="519" t="s">
        <v>1092</v>
      </c>
      <c r="AA5" s="519" t="s">
        <v>1092</v>
      </c>
      <c r="AB5" s="519" t="s">
        <v>1092</v>
      </c>
      <c r="AC5" s="519" t="s">
        <v>1092</v>
      </c>
      <c r="AD5" s="519" t="s">
        <v>1092</v>
      </c>
      <c r="AE5" s="519" t="s">
        <v>1092</v>
      </c>
      <c r="AF5" s="519" t="s">
        <v>1092</v>
      </c>
      <c r="AG5" s="519" t="s">
        <v>1092</v>
      </c>
      <c r="AH5" s="519" t="s">
        <v>1092</v>
      </c>
      <c r="AI5" s="519" t="s">
        <v>1092</v>
      </c>
      <c r="AJ5" s="519" t="s">
        <v>1084</v>
      </c>
      <c r="AK5" s="519" t="s">
        <v>1084</v>
      </c>
      <c r="AL5" s="519" t="s">
        <v>1084</v>
      </c>
      <c r="AM5" s="519" t="s">
        <v>1084</v>
      </c>
      <c r="AN5" s="519" t="s">
        <v>1084</v>
      </c>
      <c r="AO5" s="519" t="s">
        <v>1084</v>
      </c>
      <c r="AP5" s="519" t="s">
        <v>1084</v>
      </c>
      <c r="AQ5" s="519" t="s">
        <v>1084</v>
      </c>
      <c r="AR5" s="519" t="s">
        <v>1090</v>
      </c>
      <c r="AS5" s="519" t="s">
        <v>1091</v>
      </c>
      <c r="AT5" s="519" t="s">
        <v>1091</v>
      </c>
      <c r="AU5" s="519" t="s">
        <v>1091</v>
      </c>
      <c r="AV5" s="520" t="s">
        <v>1090</v>
      </c>
      <c r="AW5" s="580" t="s">
        <v>1090</v>
      </c>
      <c r="AX5" s="580" t="s">
        <v>1090</v>
      </c>
      <c r="AY5" s="580" t="s">
        <v>1090</v>
      </c>
      <c r="AZ5" s="580" t="s">
        <v>1090</v>
      </c>
      <c r="BA5" s="584" t="s">
        <v>1090</v>
      </c>
      <c r="BB5" s="580" t="s">
        <v>1090</v>
      </c>
      <c r="BC5" s="584" t="s">
        <v>1090</v>
      </c>
      <c r="BD5" s="580" t="s">
        <v>1090</v>
      </c>
      <c r="BE5" s="580" t="s">
        <v>1090</v>
      </c>
      <c r="BF5" s="580" t="s">
        <v>1090</v>
      </c>
      <c r="BG5" s="580" t="s">
        <v>1090</v>
      </c>
      <c r="BH5" s="580" t="s">
        <v>1090</v>
      </c>
      <c r="BI5" s="580" t="s">
        <v>1091</v>
      </c>
      <c r="BJ5" s="580" t="s">
        <v>1091</v>
      </c>
      <c r="BK5" s="580" t="s">
        <v>1091</v>
      </c>
      <c r="BL5" s="519" t="s">
        <v>1086</v>
      </c>
      <c r="BM5" s="519" t="s">
        <v>1090</v>
      </c>
      <c r="BN5" s="519" t="s">
        <v>1087</v>
      </c>
      <c r="BO5" s="519" t="s">
        <v>1084</v>
      </c>
      <c r="BP5" s="519" t="s">
        <v>1084</v>
      </c>
      <c r="BQ5" s="519" t="s">
        <v>1084</v>
      </c>
      <c r="BR5" s="519" t="s">
        <v>1084</v>
      </c>
      <c r="BS5" s="519" t="s">
        <v>1091</v>
      </c>
      <c r="BT5" s="519" t="s">
        <v>1091</v>
      </c>
      <c r="BU5" s="519" t="s">
        <v>1091</v>
      </c>
      <c r="BV5" s="580" t="s">
        <v>1091</v>
      </c>
      <c r="BW5" s="580" t="s">
        <v>1091</v>
      </c>
      <c r="BX5" s="580" t="s">
        <v>1091</v>
      </c>
      <c r="BY5" s="580" t="s">
        <v>1090</v>
      </c>
      <c r="BZ5" s="580" t="s">
        <v>1084</v>
      </c>
      <c r="CA5" s="586" t="s">
        <v>1091</v>
      </c>
      <c r="CB5" s="580" t="s">
        <v>1093</v>
      </c>
      <c r="CC5" s="580" t="s">
        <v>1091</v>
      </c>
      <c r="CD5" s="580" t="s">
        <v>1091</v>
      </c>
      <c r="CE5" s="580" t="s">
        <v>1091</v>
      </c>
      <c r="CF5" s="586" t="s">
        <v>1091</v>
      </c>
      <c r="CG5" s="580" t="s">
        <v>1093</v>
      </c>
      <c r="CH5" s="586" t="s">
        <v>1094</v>
      </c>
      <c r="CI5" s="519" t="s">
        <v>1084</v>
      </c>
      <c r="CJ5" s="519" t="s">
        <v>1084</v>
      </c>
      <c r="CK5" s="519" t="s">
        <v>1084</v>
      </c>
      <c r="CL5" s="519" t="s">
        <v>1084</v>
      </c>
      <c r="CM5" s="519" t="s">
        <v>1092</v>
      </c>
      <c r="CN5" s="519" t="s">
        <v>1084</v>
      </c>
      <c r="CO5" s="519" t="s">
        <v>1092</v>
      </c>
      <c r="CP5" s="519" t="s">
        <v>1089</v>
      </c>
      <c r="CQ5" s="519" t="s">
        <v>1095</v>
      </c>
      <c r="CR5" s="519" t="s">
        <v>1087</v>
      </c>
      <c r="CS5" s="519" t="s">
        <v>1087</v>
      </c>
      <c r="CT5" s="574" t="s">
        <v>1091</v>
      </c>
      <c r="CU5" s="519" t="s">
        <v>1095</v>
      </c>
      <c r="CV5" s="519" t="s">
        <v>1087</v>
      </c>
      <c r="CW5" s="519" t="s">
        <v>1087</v>
      </c>
      <c r="CX5" s="521" t="s">
        <v>1091</v>
      </c>
      <c r="CY5" s="519" t="s">
        <v>1095</v>
      </c>
      <c r="CZ5" s="519" t="s">
        <v>1087</v>
      </c>
      <c r="DA5" s="519" t="s">
        <v>1087</v>
      </c>
      <c r="DB5" s="521" t="s">
        <v>1091</v>
      </c>
      <c r="DC5" s="519" t="s">
        <v>1095</v>
      </c>
      <c r="DD5" s="519" t="s">
        <v>1087</v>
      </c>
      <c r="DE5" s="519" t="s">
        <v>1087</v>
      </c>
      <c r="DF5" s="521" t="s">
        <v>1091</v>
      </c>
      <c r="DG5" s="519" t="s">
        <v>1095</v>
      </c>
      <c r="DH5" s="519" t="s">
        <v>1087</v>
      </c>
      <c r="DI5" s="519" t="s">
        <v>1087</v>
      </c>
      <c r="DJ5" s="521" t="s">
        <v>1091</v>
      </c>
      <c r="DK5" s="519" t="s">
        <v>1095</v>
      </c>
      <c r="DL5" s="519" t="s">
        <v>1087</v>
      </c>
      <c r="DM5" s="519" t="s">
        <v>1087</v>
      </c>
      <c r="DN5" s="519" t="s">
        <v>1091</v>
      </c>
      <c r="DO5" s="519" t="s">
        <v>1095</v>
      </c>
      <c r="DP5" s="519" t="s">
        <v>1087</v>
      </c>
      <c r="DQ5" s="519" t="s">
        <v>1087</v>
      </c>
      <c r="DR5" s="519" t="s">
        <v>1091</v>
      </c>
      <c r="DS5" s="519" t="s">
        <v>1095</v>
      </c>
      <c r="DT5" s="519" t="s">
        <v>1087</v>
      </c>
      <c r="DU5" s="519" t="s">
        <v>1087</v>
      </c>
      <c r="DV5" s="519" t="s">
        <v>1091</v>
      </c>
      <c r="DW5" s="519" t="s">
        <v>1095</v>
      </c>
      <c r="DX5" s="519" t="s">
        <v>1087</v>
      </c>
      <c r="DY5" s="519" t="s">
        <v>1087</v>
      </c>
      <c r="DZ5" s="519" t="s">
        <v>1091</v>
      </c>
      <c r="EA5" s="519" t="s">
        <v>1095</v>
      </c>
      <c r="EB5" s="519" t="s">
        <v>1096</v>
      </c>
      <c r="EC5" s="519" t="s">
        <v>1096</v>
      </c>
      <c r="ED5" s="519" t="s">
        <v>1090</v>
      </c>
      <c r="EE5" s="519" t="s">
        <v>1090</v>
      </c>
      <c r="EF5" s="519" t="s">
        <v>1090</v>
      </c>
      <c r="EG5" s="519" t="s">
        <v>1086</v>
      </c>
      <c r="EH5" s="519" t="s">
        <v>1097</v>
      </c>
      <c r="EI5" s="519" t="s">
        <v>1098</v>
      </c>
      <c r="EJ5" s="519" t="s">
        <v>1099</v>
      </c>
      <c r="EK5" s="519" t="s">
        <v>1084</v>
      </c>
      <c r="EL5" s="519" t="s">
        <v>1084</v>
      </c>
      <c r="EM5" s="519" t="s">
        <v>1090</v>
      </c>
      <c r="EN5" s="519" t="s">
        <v>1091</v>
      </c>
      <c r="EO5" s="519" t="s">
        <v>1091</v>
      </c>
      <c r="EP5" s="519" t="s">
        <v>1100</v>
      </c>
      <c r="EQ5" s="519" t="s">
        <v>1090</v>
      </c>
    </row>
    <row r="6" spans="1:147" s="522" customFormat="1" ht="138.4" customHeight="1">
      <c r="A6" s="641">
        <v>315</v>
      </c>
      <c r="B6" s="523"/>
      <c r="C6" s="523"/>
      <c r="D6" s="641" t="str">
        <f>DBCS(data1!A2)</f>
        <v/>
      </c>
      <c r="E6" s="641" t="str">
        <f>DBCS(data1!B2)</f>
        <v/>
      </c>
      <c r="F6" s="641" t="str">
        <f>data1!C2</f>
        <v/>
      </c>
      <c r="G6" s="523"/>
      <c r="H6" s="523"/>
      <c r="I6" s="523"/>
      <c r="J6" s="643" t="e" cm="1">
        <f t="array" ref="J6">_xlfn.IFS(data4!EL2="新規","0",data4!EL2="追加","1",data4!EL2="訂正","2",data4!EL2="取消","3")</f>
        <v>#N/A</v>
      </c>
      <c r="K6" s="644" t="s">
        <v>1101</v>
      </c>
      <c r="L6" s="641">
        <f>data2!K2</f>
        <v>0</v>
      </c>
      <c r="M6" s="523"/>
      <c r="N6" s="641" t="str">
        <f>data2!E2&amp;data2!F2</f>
        <v/>
      </c>
      <c r="O6" s="645">
        <f>data2!G2</f>
        <v>0</v>
      </c>
      <c r="P6" s="641" t="str">
        <f>data2!R2</f>
        <v>給料</v>
      </c>
      <c r="Q6" s="641">
        <f>data5!D2</f>
        <v>0</v>
      </c>
      <c r="R6" s="523"/>
      <c r="S6" s="641">
        <f>IF(data2!$B$2="要",data5!$AD$2,"")</f>
        <v>0</v>
      </c>
      <c r="T6" s="641">
        <f>IF(data2!$B$2="要",data5!$Q$2,"")</f>
        <v>1040000</v>
      </c>
      <c r="U6" s="641" t="str">
        <f>IF(IF(data2!$B$2="否",data5!$U$2,data5!$Y$2)=0,"0",IF(data2!$B$2="否",data5!$U$2,data5!$Y$2))</f>
        <v>0</v>
      </c>
      <c r="V6" s="523"/>
      <c r="W6" s="645" t="str">
        <f>IF(OR(data4!$R$5="一般の控除対象配偶者",data4!$R$5="老人控除対象配偶者"),"1","2")</f>
        <v>2</v>
      </c>
      <c r="X6" s="645" t="str">
        <f>IF(data4!$R$5="老人控除対象配偶者","1","0")</f>
        <v>0</v>
      </c>
      <c r="Y6" s="645">
        <f>IF(data2!$B$2="要",data5!$K$2+data5!$L$2,"")</f>
        <v>0</v>
      </c>
      <c r="Z6" s="645">
        <f>data4!$AQ$7</f>
        <v>0</v>
      </c>
      <c r="AA6" s="523"/>
      <c r="AB6" s="645">
        <f>data4!$AS$7+data4!$AR$7</f>
        <v>0</v>
      </c>
      <c r="AC6" s="645">
        <f>data4!$AR$7</f>
        <v>0</v>
      </c>
      <c r="AD6" s="523"/>
      <c r="AE6" s="641">
        <f>data4!$AT$7</f>
        <v>0</v>
      </c>
      <c r="AF6" s="523"/>
      <c r="AG6" s="645">
        <f>data4!$CA$7+data4!$BZ$7</f>
        <v>0</v>
      </c>
      <c r="AH6" s="645">
        <f>data4!$BZ$7</f>
        <v>0</v>
      </c>
      <c r="AI6" s="645">
        <f>data4!$CB$7</f>
        <v>0</v>
      </c>
      <c r="AJ6" s="648">
        <f>data5!$F$2+data5!$G$2+data5!$H$2</f>
        <v>0</v>
      </c>
      <c r="AK6" s="648">
        <f>data4!$CW$2+data5!$H$2</f>
        <v>0</v>
      </c>
      <c r="AL6" s="645">
        <f>IF(data2!$B$2="要",data5!$I$2,"")</f>
        <v>0</v>
      </c>
      <c r="AM6" s="645">
        <f>IF(data2!$B$2="要",data5!$J$2,"")</f>
        <v>0</v>
      </c>
      <c r="AN6" s="645">
        <f>IF(data2!$B$2="要",MIN(data5!$V$2,data5!$W$2),"")</f>
        <v>0</v>
      </c>
      <c r="AO6" s="645">
        <f>IF(data2!$B$2="要",data4!$DC$2,"")</f>
        <v>0</v>
      </c>
      <c r="AP6" s="645" t="str">
        <f>IF(data4!$R$5="適用なし","",IF(data4!$N$2="","",data4!$N$2))</f>
        <v/>
      </c>
      <c r="AQ6" s="645">
        <f>IF(data2!$B$2="要",data4!$DE$2,"")</f>
        <v>0</v>
      </c>
      <c r="AR6" s="646" t="e" cm="1">
        <f t="array" ref="AR6">_xlfn.IFS(data2!$Y$2="昭和","1",data2!$Y$2="大正","2",data2!$Y$2="明治","3",data2!$Y$2="平成","4",data2!$Y$2="令和","5")</f>
        <v>#N/A</v>
      </c>
      <c r="AS6" s="647">
        <f>data2!$O$2</f>
        <v>0</v>
      </c>
      <c r="AT6" s="647">
        <f>data2!$P$2</f>
        <v>0</v>
      </c>
      <c r="AU6" s="647">
        <f>data2!$Q$2</f>
        <v>0</v>
      </c>
      <c r="AV6" s="523"/>
      <c r="AW6" s="641">
        <f>IF(data4!$B$2="○",1,0)</f>
        <v>0</v>
      </c>
      <c r="AX6" s="641">
        <f>IF(data4!$F$2="○",1,0)</f>
        <v>0</v>
      </c>
      <c r="AY6" s="641">
        <f>IF(data4!$G$2="○",1,0)</f>
        <v>0</v>
      </c>
      <c r="AZ6" s="641">
        <f>IF(data4!$H$2="○",1,0)</f>
        <v>0</v>
      </c>
      <c r="BA6" s="523"/>
      <c r="BB6" s="641" t="str">
        <f>IF(data2!$B$2="要",IF(data4!$I$3=270000,"1",""),IF(data4!$I$2="○","1",""))</f>
        <v/>
      </c>
      <c r="BC6" s="523"/>
      <c r="BD6" s="641" t="str">
        <f>IF(data2!$B$2="要",IF(data4!$L$3=270000,"1",""),IF(data4!$L$2="○","1",""))</f>
        <v/>
      </c>
      <c r="BE6" s="641">
        <f>IF(data4!$D$2="○",1,0)</f>
        <v>0</v>
      </c>
      <c r="BF6" s="641">
        <f>IF(data4!$E$2="○",1,0)</f>
        <v>0</v>
      </c>
      <c r="BG6" s="641">
        <f>IF(data4!$C$2="○",1,0)</f>
        <v>0</v>
      </c>
      <c r="BH6" s="641">
        <f>IF(data2!$AE$2="○",2,IF(data2!$AD$2="○",1,0))</f>
        <v>0</v>
      </c>
      <c r="BI6" s="647" t="str">
        <f>IF(data2!$S$2="","",data2!$S$2)</f>
        <v/>
      </c>
      <c r="BJ6" s="647" t="str">
        <f>IF(data2!$T$2="","",data2!$T$2)</f>
        <v/>
      </c>
      <c r="BK6" s="647" t="str">
        <f>IF(data2!$U$2="","",data2!$U$2)</f>
        <v/>
      </c>
      <c r="BL6" s="523"/>
      <c r="BM6" s="523"/>
      <c r="BN6" s="523"/>
      <c r="BO6" s="523"/>
      <c r="BP6" s="523"/>
      <c r="BQ6" s="523"/>
      <c r="BR6" s="523"/>
      <c r="BS6" s="523"/>
      <c r="BT6" s="523"/>
      <c r="BU6" s="523"/>
      <c r="BV6" s="647" t="str">
        <f>IF(data4!$DH$2="","",data4!$DH$2)</f>
        <v/>
      </c>
      <c r="BW6" s="647" t="str">
        <f>IF(data4!$DJ$2="","",data4!$DJ$2)</f>
        <v/>
      </c>
      <c r="BX6" s="647" t="str">
        <f>IF(data4!$DL$2="","",data4!$DL$2)</f>
        <v/>
      </c>
      <c r="BY6" s="645">
        <f>data4!$DF$2</f>
        <v>0</v>
      </c>
      <c r="BZ6" s="645">
        <f>data4!$DG$2</f>
        <v>0</v>
      </c>
      <c r="CA6" s="653" t="str" cm="1">
        <f t="array" ref="CA6">_xlfn.IFS(data4!DN2="","",data4!DN2="住","01",data4!DN2="認","02",data4!DN2="増","03",data4!DN2="震","04",data4!DN2="住(特)","11",data4!DN2="認(特)","12",data4!DN2="増(特)","13",data4!DN2="住(特特)","21",data4!DN2="認(特特)","22",data4!DN2="震(特特)","24",data4!DN2="住(特特特)","31",data4!DN2="認(特特特)","32",data4!DN2="震(特特特)","34",data4!DN2="住(特家)","41",data4!DN2="認(特家)","42",data4!DN2="震(特家)","44")</f>
        <v/>
      </c>
      <c r="CB6" s="645">
        <f>data4!$DP$2</f>
        <v>0</v>
      </c>
      <c r="CC6" s="647">
        <f>data4!$DI$2</f>
        <v>0</v>
      </c>
      <c r="CD6" s="647">
        <f>data4!$DK$2</f>
        <v>0</v>
      </c>
      <c r="CE6" s="647">
        <f>data4!$DM$2</f>
        <v>0</v>
      </c>
      <c r="CF6" s="653" t="str" cm="1">
        <f t="array" ref="CF6">_xlfn.IFS(data4!DO2="","",data4!DO2="住","01",data4!DO2="認","02",data4!DO2="増","03",data4!DO2="震","04",data4!DO2="住(特)","11",data4!DO2="認(特)","12",data4!DO2="増(特)","13",data4!DO2="住(特特)","21",data4!DO2="認(特特)","22",data4!DO2="震(特特)","24",data4!DO2="住(特特特)","31",data4!DO2="認(特特特)","32",data4!DO2="震(特特特)","34",data4!DO2="住(特家)","41",data4!DO2="認(特家)","42",data4!DO2="震(特家)","44")</f>
        <v/>
      </c>
      <c r="CG6" s="645">
        <f>data4!$DQ$2</f>
        <v>0</v>
      </c>
      <c r="CH6" s="645" t="str">
        <f>IF(data2!$B$2="要","","年末調整未済"&amp;"　")&amp;IF(data4!$AK$2="","","（１）")&amp;IF(data4!$AK$2="","",data4!$AK$2)&amp;DBCS(IF(data4!$CO$2="","",data4!$CO$2&amp;"　"))&amp;IF(data4!$AL$2="","","（２）")&amp;IF(data4!$AL$2="","",data4!$AL$2)&amp;DBCS(IF(data4!$CP$2="","",data4!$CP$2&amp;"　"))&amp;IF(data4!$DR$2="","",data4!$DR$2)</f>
        <v/>
      </c>
      <c r="CI6" s="645">
        <f>IF(data2!$B$2="要",data4!$CY$2,"")</f>
        <v>0</v>
      </c>
      <c r="CJ6" s="645">
        <f>IF(data2!$B$2="要",data4!$CZ$2,"")</f>
        <v>0</v>
      </c>
      <c r="CK6" s="645">
        <f>IF(data2!$B$2="要",data4!$DA$2,"")</f>
        <v>0</v>
      </c>
      <c r="CL6" s="645">
        <f>IF(data2!$B$2="要",data4!$DB$2,"")</f>
        <v>0</v>
      </c>
      <c r="CM6" s="645">
        <f>data4!$AI$7</f>
        <v>0</v>
      </c>
      <c r="CN6" s="645">
        <f>IF(data2!$B$2="要",data4!$CV$2,"")</f>
        <v>0</v>
      </c>
      <c r="CO6" s="645">
        <f>data4!$BV$6+data4!$S$4</f>
        <v>0</v>
      </c>
      <c r="CP6" s="649" t="str">
        <f>data1!$D$2&amp;data1!$E$2&amp;data1!$F$2&amp;data1!$G$2</f>
        <v/>
      </c>
      <c r="CQ6" s="641" t="str">
        <f>data2!$L$2&amp;data2!$M$2&amp;data2!$N$2</f>
        <v/>
      </c>
      <c r="CR6" s="641" t="str">
        <f>IF(data4!$R$5="適用なし","",data4!$P$2)</f>
        <v/>
      </c>
      <c r="CS6" s="641" t="str">
        <f>IF(data4!$R$5="適用なし","",data4!$Q$2)</f>
        <v/>
      </c>
      <c r="CT6" s="647" t="str">
        <f>IF(data4!$R$5="適用なし","",data4!$S$2)</f>
        <v/>
      </c>
      <c r="CU6" s="651" t="str">
        <f>IF(data4!$R$5="適用なし","",data4!$T$2&amp;data4!$U$2&amp;data4!$V$2)</f>
        <v/>
      </c>
      <c r="CV6" s="645">
        <f>data4!$W$2</f>
        <v>0</v>
      </c>
      <c r="CW6" s="645">
        <f>data4!$AG$2</f>
        <v>0</v>
      </c>
      <c r="CX6" s="650" t="str">
        <f>IF(data4!$CK$2="","",data4!$CK$2)</f>
        <v/>
      </c>
      <c r="CY6" s="649" t="str">
        <f>data4!$AW$2&amp;data4!$BG$2&amp;data4!$BQ$2</f>
        <v/>
      </c>
      <c r="CZ6" s="645">
        <f>data4!$X$2</f>
        <v>0</v>
      </c>
      <c r="DA6" s="645">
        <f>data4!$AH$2</f>
        <v>0</v>
      </c>
      <c r="DB6" s="647" t="str">
        <f>IF(data4!$CL$2="","",data4!$CL$2)</f>
        <v/>
      </c>
      <c r="DC6" s="641" t="str">
        <f>data4!$AX$2&amp;data4!$BH$2&amp;data4!$BR$2</f>
        <v/>
      </c>
      <c r="DD6" s="645">
        <f>data4!$Y$2</f>
        <v>0</v>
      </c>
      <c r="DE6" s="645">
        <f>data4!$AI$2</f>
        <v>0</v>
      </c>
      <c r="DF6" s="647" t="str">
        <f>IF(data4!$CM$2="","",data4!$CM$2)</f>
        <v/>
      </c>
      <c r="DG6" s="641" t="str">
        <f>data4!$AY$2&amp;data4!$BI$2&amp;data4!$BS$2</f>
        <v/>
      </c>
      <c r="DH6" s="645">
        <f>data4!$Z$2</f>
        <v>0</v>
      </c>
      <c r="DI6" s="645">
        <f>data4!$AJ$2</f>
        <v>0</v>
      </c>
      <c r="DJ6" s="647" t="str">
        <f>IF(data4!$CN$2="","",data4!$CN$2)</f>
        <v/>
      </c>
      <c r="DK6" s="641" t="str">
        <f>data4!$AZ$2&amp;data4!$BJ$2&amp;data4!$BT$2</f>
        <v/>
      </c>
      <c r="DL6" s="645">
        <f>data4!$AC$2</f>
        <v>0</v>
      </c>
      <c r="DM6" s="645">
        <f>data4!$AM$2</f>
        <v>0</v>
      </c>
      <c r="DN6" s="647" t="str">
        <f>IF(data4!$CQ$2="","",data4!$CQ$2)</f>
        <v/>
      </c>
      <c r="DO6" s="641" t="str">
        <f>data4!$BC$2&amp;data4!$BM$2&amp;data4!$BW$2</f>
        <v/>
      </c>
      <c r="DP6" s="645">
        <f>data4!$AD$2</f>
        <v>0</v>
      </c>
      <c r="DQ6" s="645">
        <f>data4!$AN$2</f>
        <v>0</v>
      </c>
      <c r="DR6" s="647" t="str">
        <f>IF(data4!$CR$2="","",data4!$CR$2)</f>
        <v/>
      </c>
      <c r="DS6" s="641" t="str">
        <f>data4!$BD$2&amp;data4!$BN$2&amp;data4!$BX$2</f>
        <v/>
      </c>
      <c r="DT6" s="645">
        <f>data4!$AE$2</f>
        <v>0</v>
      </c>
      <c r="DU6" s="645">
        <f>data4!$AO$2</f>
        <v>0</v>
      </c>
      <c r="DV6" s="647" t="str">
        <f>IF(data4!$CS$2="","",data4!$CS$2)</f>
        <v/>
      </c>
      <c r="DW6" s="641" t="str">
        <f>data4!$BE$2&amp;data4!$BO$2&amp;data4!$BY$2</f>
        <v/>
      </c>
      <c r="DX6" s="645">
        <f>data4!$AF$2</f>
        <v>0</v>
      </c>
      <c r="DY6" s="645">
        <f>data4!$AP$2</f>
        <v>0</v>
      </c>
      <c r="DZ6" s="647" t="str">
        <f>IF(data4!$CT$2="","",data4!$CT$2)</f>
        <v/>
      </c>
      <c r="EA6" s="641" t="str">
        <f>data4!$BF$2&amp;data4!$BP$2&amp;data4!$BZ$2</f>
        <v/>
      </c>
      <c r="EB6" s="641" t="str">
        <f>IF(data4!$AK$2="","",DBCS("(１)"&amp;data4!$BA$2&amp;data4!$BK$2&amp;data4!$BU$2))&amp;IF(data4!$AL$2="","",DBCS("　(2)"&amp;data4!$BB$2&amp;data4!$BL$2&amp;data4!$BV$2))</f>
        <v/>
      </c>
      <c r="EC6" s="523"/>
      <c r="ED6" s="653">
        <f>data4!EP2</f>
        <v>0</v>
      </c>
      <c r="EE6" s="653">
        <f>data4!EQ2</f>
        <v>0</v>
      </c>
      <c r="EF6" s="652" t="str">
        <f>IF(data4!EK2="該当する","1","")</f>
        <v/>
      </c>
      <c r="EG6" s="641" t="str">
        <f>ASC(data2!$C$2&amp;data2!$D$2)</f>
        <v/>
      </c>
      <c r="EH6" s="645">
        <f>data2!$H$2</f>
        <v>0</v>
      </c>
      <c r="EI6" s="645">
        <f>data4!EN2</f>
        <v>0</v>
      </c>
      <c r="EJ6" s="645">
        <f>data4!EO2</f>
        <v>0</v>
      </c>
      <c r="EK6" s="641">
        <f>IF(data2!$B$2="要",data5!$O$2,"")</f>
        <v>1040000</v>
      </c>
      <c r="EL6" s="645">
        <f>data5!$AC$2</f>
        <v>0</v>
      </c>
      <c r="EM6" s="641" t="str">
        <f>IF(data2!$B$2="要",IF(data4!$J$3=350000,"1",""),IF(data4!$J$2="○","1",""))</f>
        <v/>
      </c>
      <c r="EN6" s="645">
        <f>data4!$AU$7</f>
        <v>0</v>
      </c>
      <c r="EO6" s="523"/>
      <c r="EP6" s="641">
        <f>IF(data2!$B$2="要",data4!$EG$2,"")</f>
        <v>0</v>
      </c>
      <c r="EQ6" s="641" t="e" cm="1">
        <f t="array" ref="EQ6">_xlfn.IFS(data4!EM2="国税のみ","0",data4!EM2="地方税のみ",1,data4!EM2="国税地方税","2")</f>
        <v>#N/A</v>
      </c>
    </row>
    <row r="7" spans="1:147" ht="15">
      <c r="CP7" s="570"/>
      <c r="EG7" s="592"/>
    </row>
  </sheetData>
  <phoneticPr fontId="1"/>
  <dataValidations count="1">
    <dataValidation imeMode="off" allowBlank="1" showErrorMessage="1" promptTitle="ひとり親" prompt="半角1文字で_x000a_「0」又は「1」_x000a_を入力してください_x000a__x000a_該当する場合には「1」_x000a_それ以外の場合には「0」" sqref="EN1:EP5" xr:uid="{78C9DFCD-3F80-4DEF-8D4B-007F9230E247}"/>
  </dataValidation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903BB-6A55-419A-A8C2-908D2CFB9E43}">
  <sheetPr codeName="Sheet22">
    <tabColor theme="3" tint="0.79998168889431442"/>
  </sheetPr>
  <dimension ref="A1:EQ7"/>
  <sheetViews>
    <sheetView workbookViewId="0">
      <selection activeCell="A6" sqref="A6"/>
    </sheetView>
  </sheetViews>
  <sheetFormatPr defaultRowHeight="13.5"/>
  <cols>
    <col min="4" max="4" width="16.5" customWidth="1"/>
    <col min="5" max="5" width="12.5" customWidth="1"/>
    <col min="6" max="6" width="13.75" customWidth="1"/>
    <col min="7" max="7" width="10.25" customWidth="1"/>
    <col min="10" max="10" width="9.125" style="590"/>
    <col min="15" max="15" width="9.125" style="581"/>
    <col min="25" max="43" width="9.125" style="581"/>
    <col min="49" max="52" width="9.125" style="581"/>
    <col min="54" max="77" width="9.125" style="581"/>
    <col min="78" max="78" width="10.625" style="581" bestFit="1" customWidth="1"/>
    <col min="79" max="79" width="9.125" style="581"/>
    <col min="80" max="80" width="10.625" style="581" bestFit="1" customWidth="1"/>
    <col min="81" max="84" width="9.125" style="581"/>
    <col min="85" max="85" width="10.625" style="581" bestFit="1" customWidth="1"/>
    <col min="86" max="86" width="57.375" customWidth="1"/>
    <col min="87" max="93" width="9.125" style="581"/>
    <col min="94" max="94" width="19.25" style="576" customWidth="1"/>
    <col min="95" max="95" width="22.125" style="571" customWidth="1"/>
    <col min="96" max="96" width="12" style="581" customWidth="1"/>
    <col min="97" max="97" width="9.125" style="581"/>
    <col min="99" max="99" width="12.75" style="571" customWidth="1"/>
    <col min="100" max="101" width="12.875" style="581" customWidth="1"/>
    <col min="102" max="102" width="12.875" customWidth="1"/>
    <col min="103" max="103" width="12.875" style="571" customWidth="1"/>
    <col min="104" max="105" width="12.875" style="581" customWidth="1"/>
    <col min="106" max="106" width="12.875" customWidth="1"/>
    <col min="107" max="107" width="13.625" style="571" customWidth="1"/>
    <col min="108" max="109" width="12.875" style="581" customWidth="1"/>
    <col min="110" max="110" width="12.875" customWidth="1"/>
    <col min="111" max="111" width="13.625" style="571" customWidth="1"/>
    <col min="112" max="113" width="12.875" style="581" customWidth="1"/>
    <col min="114" max="114" width="12.875" customWidth="1"/>
    <col min="115" max="115" width="13.75" style="571" customWidth="1"/>
    <col min="116" max="118" width="12.875" style="581" customWidth="1"/>
    <col min="119" max="119" width="13.75" style="571" customWidth="1"/>
    <col min="120" max="122" width="12.875" style="581" customWidth="1"/>
    <col min="123" max="123" width="13.75" style="571" customWidth="1"/>
    <col min="124" max="126" width="12.875" style="581" customWidth="1"/>
    <col min="127" max="127" width="18.625" style="571" customWidth="1"/>
    <col min="128" max="130" width="12.875" style="581" customWidth="1"/>
    <col min="131" max="131" width="12.875" style="570" customWidth="1"/>
    <col min="132" max="133" width="12.875" customWidth="1"/>
    <col min="134" max="135" width="9.125" style="581"/>
    <col min="138" max="138" width="9.125" style="581"/>
    <col min="139" max="139" width="9.125" style="590"/>
    <col min="140" max="146" width="9.125" style="581"/>
    <col min="147" max="147" width="9.125" style="590"/>
  </cols>
  <sheetData>
    <row r="1" spans="1:147" ht="16.5">
      <c r="A1" s="514">
        <v>1</v>
      </c>
      <c r="B1" s="514">
        <v>2</v>
      </c>
      <c r="C1" s="514">
        <v>3</v>
      </c>
      <c r="D1" s="514">
        <v>4</v>
      </c>
      <c r="E1" s="514">
        <v>5</v>
      </c>
      <c r="F1" s="514">
        <v>6</v>
      </c>
      <c r="G1" s="514">
        <v>7</v>
      </c>
      <c r="H1" s="514">
        <v>8</v>
      </c>
      <c r="I1" s="514">
        <v>9</v>
      </c>
      <c r="J1" s="587">
        <v>10</v>
      </c>
      <c r="K1" s="514">
        <v>11</v>
      </c>
      <c r="L1" s="514">
        <v>12</v>
      </c>
      <c r="M1" s="514">
        <v>13</v>
      </c>
      <c r="N1" s="514">
        <v>14</v>
      </c>
      <c r="O1" s="514">
        <v>15</v>
      </c>
      <c r="P1" s="514">
        <v>16</v>
      </c>
      <c r="Q1" s="514">
        <v>17</v>
      </c>
      <c r="R1" s="514">
        <v>18</v>
      </c>
      <c r="S1" s="514">
        <v>19</v>
      </c>
      <c r="T1" s="514">
        <v>20</v>
      </c>
      <c r="U1" s="514">
        <v>21</v>
      </c>
      <c r="V1" s="514">
        <v>22</v>
      </c>
      <c r="W1" s="514">
        <v>23</v>
      </c>
      <c r="X1" s="514">
        <v>24</v>
      </c>
      <c r="Y1" s="514">
        <v>25</v>
      </c>
      <c r="Z1" s="514">
        <v>26</v>
      </c>
      <c r="AA1" s="514">
        <v>27</v>
      </c>
      <c r="AB1" s="514">
        <v>28</v>
      </c>
      <c r="AC1" s="514">
        <v>29</v>
      </c>
      <c r="AD1" s="514">
        <v>30</v>
      </c>
      <c r="AE1" s="514">
        <v>31</v>
      </c>
      <c r="AF1" s="514">
        <v>32</v>
      </c>
      <c r="AG1" s="514">
        <v>33</v>
      </c>
      <c r="AH1" s="514">
        <v>34</v>
      </c>
      <c r="AI1" s="514">
        <v>35</v>
      </c>
      <c r="AJ1" s="514">
        <v>36</v>
      </c>
      <c r="AK1" s="514">
        <v>37</v>
      </c>
      <c r="AL1" s="514">
        <v>38</v>
      </c>
      <c r="AM1" s="514">
        <v>39</v>
      </c>
      <c r="AN1" s="514">
        <v>40</v>
      </c>
      <c r="AO1" s="514">
        <v>41</v>
      </c>
      <c r="AP1" s="514">
        <v>42</v>
      </c>
      <c r="AQ1" s="514">
        <v>43</v>
      </c>
      <c r="AR1" s="514">
        <v>44</v>
      </c>
      <c r="AS1" s="514">
        <v>45</v>
      </c>
      <c r="AT1" s="514">
        <v>46</v>
      </c>
      <c r="AU1" s="514">
        <v>47</v>
      </c>
      <c r="AV1" s="514">
        <v>48</v>
      </c>
      <c r="AW1" s="578">
        <v>49</v>
      </c>
      <c r="AX1" s="578">
        <v>50</v>
      </c>
      <c r="AY1" s="578">
        <v>51</v>
      </c>
      <c r="AZ1" s="578">
        <v>52</v>
      </c>
      <c r="BA1" s="578">
        <v>53</v>
      </c>
      <c r="BB1" s="578">
        <v>54</v>
      </c>
      <c r="BC1" s="578">
        <v>55</v>
      </c>
      <c r="BD1" s="578">
        <v>56</v>
      </c>
      <c r="BE1" s="578">
        <v>57</v>
      </c>
      <c r="BF1" s="578">
        <v>58</v>
      </c>
      <c r="BG1" s="578">
        <v>59</v>
      </c>
      <c r="BH1" s="578">
        <v>60</v>
      </c>
      <c r="BI1" s="578">
        <v>61</v>
      </c>
      <c r="BJ1" s="578">
        <v>62</v>
      </c>
      <c r="BK1" s="578">
        <v>63</v>
      </c>
      <c r="BL1" s="514">
        <v>64</v>
      </c>
      <c r="BM1" s="514">
        <v>65</v>
      </c>
      <c r="BN1" s="514">
        <v>66</v>
      </c>
      <c r="BO1" s="514">
        <v>67</v>
      </c>
      <c r="BP1" s="514">
        <v>68</v>
      </c>
      <c r="BQ1" s="514">
        <v>69</v>
      </c>
      <c r="BR1" s="514">
        <v>70</v>
      </c>
      <c r="BS1" s="514">
        <v>71</v>
      </c>
      <c r="BT1" s="514">
        <v>72</v>
      </c>
      <c r="BU1" s="514">
        <v>73</v>
      </c>
      <c r="BV1" s="578">
        <v>74</v>
      </c>
      <c r="BW1" s="578">
        <v>75</v>
      </c>
      <c r="BX1" s="578">
        <v>76</v>
      </c>
      <c r="BY1" s="578">
        <v>77</v>
      </c>
      <c r="BZ1" s="578">
        <v>78</v>
      </c>
      <c r="CA1" s="585">
        <v>79</v>
      </c>
      <c r="CB1" s="578">
        <v>80</v>
      </c>
      <c r="CC1" s="578">
        <v>81</v>
      </c>
      <c r="CD1" s="578">
        <v>82</v>
      </c>
      <c r="CE1" s="578">
        <v>83</v>
      </c>
      <c r="CF1" s="585">
        <v>84</v>
      </c>
      <c r="CG1" s="578">
        <v>85</v>
      </c>
      <c r="CH1" s="578">
        <v>86</v>
      </c>
      <c r="CI1" s="514">
        <v>87</v>
      </c>
      <c r="CJ1" s="514">
        <v>88</v>
      </c>
      <c r="CK1" s="514">
        <v>89</v>
      </c>
      <c r="CL1" s="514">
        <v>90</v>
      </c>
      <c r="CM1" s="514">
        <v>91</v>
      </c>
      <c r="CN1" s="514">
        <v>92</v>
      </c>
      <c r="CO1" s="514">
        <v>93</v>
      </c>
      <c r="CP1" s="514">
        <v>94</v>
      </c>
      <c r="CQ1" s="514">
        <v>95</v>
      </c>
      <c r="CR1" s="514">
        <v>96</v>
      </c>
      <c r="CS1" s="514">
        <v>97</v>
      </c>
      <c r="CT1" s="572">
        <v>98</v>
      </c>
      <c r="CU1" s="514">
        <v>99</v>
      </c>
      <c r="CV1" s="514">
        <v>100</v>
      </c>
      <c r="CW1" s="514">
        <v>101</v>
      </c>
      <c r="CX1" s="515">
        <v>102</v>
      </c>
      <c r="CY1" s="514">
        <v>103</v>
      </c>
      <c r="CZ1" s="514">
        <v>104</v>
      </c>
      <c r="DA1" s="514">
        <v>105</v>
      </c>
      <c r="DB1" s="515">
        <v>106</v>
      </c>
      <c r="DC1" s="514">
        <v>107</v>
      </c>
      <c r="DD1" s="514">
        <v>108</v>
      </c>
      <c r="DE1" s="514">
        <v>109</v>
      </c>
      <c r="DF1" s="515">
        <v>110</v>
      </c>
      <c r="DG1" s="514">
        <v>111</v>
      </c>
      <c r="DH1" s="514">
        <v>112</v>
      </c>
      <c r="DI1" s="514">
        <v>113</v>
      </c>
      <c r="DJ1" s="515">
        <v>114</v>
      </c>
      <c r="DK1" s="514">
        <v>115</v>
      </c>
      <c r="DL1" s="514">
        <v>116</v>
      </c>
      <c r="DM1" s="514">
        <v>117</v>
      </c>
      <c r="DN1" s="514">
        <v>118</v>
      </c>
      <c r="DO1" s="514">
        <v>119</v>
      </c>
      <c r="DP1" s="514">
        <v>120</v>
      </c>
      <c r="DQ1" s="514">
        <v>121</v>
      </c>
      <c r="DR1" s="514">
        <v>122</v>
      </c>
      <c r="DS1" s="514">
        <v>123</v>
      </c>
      <c r="DT1" s="514">
        <v>124</v>
      </c>
      <c r="DU1" s="514">
        <v>125</v>
      </c>
      <c r="DV1" s="514">
        <v>126</v>
      </c>
      <c r="DW1" s="514">
        <v>127</v>
      </c>
      <c r="DX1" s="514">
        <v>128</v>
      </c>
      <c r="DY1" s="514">
        <v>129</v>
      </c>
      <c r="DZ1" s="514">
        <v>130</v>
      </c>
      <c r="EA1" s="514">
        <v>131</v>
      </c>
      <c r="EB1" s="514">
        <v>132</v>
      </c>
      <c r="EC1" s="514">
        <v>133</v>
      </c>
      <c r="ED1" s="514">
        <v>134</v>
      </c>
      <c r="EE1" s="514">
        <v>135</v>
      </c>
      <c r="EF1" s="514" t="s">
        <v>1320</v>
      </c>
      <c r="EG1" s="514">
        <v>137</v>
      </c>
      <c r="EH1" s="514">
        <v>138</v>
      </c>
      <c r="EI1" s="514">
        <v>139</v>
      </c>
      <c r="EJ1" s="514">
        <v>140</v>
      </c>
      <c r="EK1" s="514">
        <v>141</v>
      </c>
      <c r="EL1" s="514">
        <v>142</v>
      </c>
      <c r="EM1" s="514">
        <v>143</v>
      </c>
      <c r="EN1" s="514" t="s">
        <v>923</v>
      </c>
      <c r="EO1" s="514" t="s">
        <v>924</v>
      </c>
      <c r="EP1" s="514" t="s">
        <v>925</v>
      </c>
      <c r="EQ1" s="514" t="s">
        <v>926</v>
      </c>
    </row>
    <row r="2" spans="1:147" ht="115.5">
      <c r="A2" s="516" t="s">
        <v>927</v>
      </c>
      <c r="B2" s="516" t="s">
        <v>928</v>
      </c>
      <c r="C2" s="516" t="s">
        <v>929</v>
      </c>
      <c r="D2" s="516" t="s">
        <v>930</v>
      </c>
      <c r="E2" s="516" t="s">
        <v>931</v>
      </c>
      <c r="F2" s="516" t="s">
        <v>932</v>
      </c>
      <c r="G2" s="516" t="s">
        <v>933</v>
      </c>
      <c r="H2" s="516" t="s">
        <v>934</v>
      </c>
      <c r="I2" s="516" t="s">
        <v>935</v>
      </c>
      <c r="J2" s="588" t="s">
        <v>936</v>
      </c>
      <c r="K2" s="516" t="s">
        <v>937</v>
      </c>
      <c r="L2" s="516" t="s">
        <v>938</v>
      </c>
      <c r="M2" s="516" t="s">
        <v>939</v>
      </c>
      <c r="N2" s="516" t="s">
        <v>940</v>
      </c>
      <c r="O2" s="516" t="s">
        <v>941</v>
      </c>
      <c r="P2" s="516" t="s">
        <v>942</v>
      </c>
      <c r="Q2" s="516" t="s">
        <v>943</v>
      </c>
      <c r="R2" s="516" t="s">
        <v>944</v>
      </c>
      <c r="S2" s="517" t="s">
        <v>945</v>
      </c>
      <c r="T2" s="516" t="s">
        <v>946</v>
      </c>
      <c r="U2" s="516" t="s">
        <v>947</v>
      </c>
      <c r="V2" s="516" t="s">
        <v>948</v>
      </c>
      <c r="W2" s="516" t="s">
        <v>949</v>
      </c>
      <c r="X2" s="516" t="s">
        <v>950</v>
      </c>
      <c r="Y2" s="516" t="s">
        <v>951</v>
      </c>
      <c r="Z2" s="517" t="s">
        <v>952</v>
      </c>
      <c r="AA2" s="517" t="s">
        <v>953</v>
      </c>
      <c r="AB2" s="517" t="s">
        <v>954</v>
      </c>
      <c r="AC2" s="517" t="s">
        <v>955</v>
      </c>
      <c r="AD2" s="517" t="s">
        <v>956</v>
      </c>
      <c r="AE2" s="517" t="s">
        <v>957</v>
      </c>
      <c r="AF2" s="517" t="s">
        <v>958</v>
      </c>
      <c r="AG2" s="516" t="s">
        <v>959</v>
      </c>
      <c r="AH2" s="516" t="s">
        <v>960</v>
      </c>
      <c r="AI2" s="516" t="s">
        <v>961</v>
      </c>
      <c r="AJ2" s="516" t="s">
        <v>962</v>
      </c>
      <c r="AK2" s="516" t="s">
        <v>963</v>
      </c>
      <c r="AL2" s="516" t="s">
        <v>964</v>
      </c>
      <c r="AM2" s="516" t="s">
        <v>965</v>
      </c>
      <c r="AN2" s="516" t="s">
        <v>966</v>
      </c>
      <c r="AO2" s="516" t="s">
        <v>967</v>
      </c>
      <c r="AP2" s="516" t="s">
        <v>968</v>
      </c>
      <c r="AQ2" s="516" t="s">
        <v>969</v>
      </c>
      <c r="AR2" s="516" t="s">
        <v>970</v>
      </c>
      <c r="AS2" s="516" t="s">
        <v>971</v>
      </c>
      <c r="AT2" s="516" t="s">
        <v>972</v>
      </c>
      <c r="AU2" s="516" t="s">
        <v>973</v>
      </c>
      <c r="AV2" s="518" t="s">
        <v>974</v>
      </c>
      <c r="AW2" s="579" t="s">
        <v>975</v>
      </c>
      <c r="AX2" s="579" t="s">
        <v>976</v>
      </c>
      <c r="AY2" s="579" t="s">
        <v>977</v>
      </c>
      <c r="AZ2" s="579" t="s">
        <v>978</v>
      </c>
      <c r="BA2" s="583" t="s">
        <v>979</v>
      </c>
      <c r="BB2" s="579" t="s">
        <v>980</v>
      </c>
      <c r="BC2" s="583" t="s">
        <v>981</v>
      </c>
      <c r="BD2" s="579" t="s">
        <v>982</v>
      </c>
      <c r="BE2" s="579" t="s">
        <v>983</v>
      </c>
      <c r="BF2" s="579" t="s">
        <v>984</v>
      </c>
      <c r="BG2" s="579" t="s">
        <v>985</v>
      </c>
      <c r="BH2" s="579" t="s">
        <v>986</v>
      </c>
      <c r="BI2" s="579" t="s">
        <v>987</v>
      </c>
      <c r="BJ2" s="579" t="s">
        <v>988</v>
      </c>
      <c r="BK2" s="579" t="s">
        <v>989</v>
      </c>
      <c r="BL2" s="516" t="s">
        <v>990</v>
      </c>
      <c r="BM2" s="516" t="s">
        <v>991</v>
      </c>
      <c r="BN2" s="516" t="s">
        <v>992</v>
      </c>
      <c r="BO2" s="516" t="s">
        <v>993</v>
      </c>
      <c r="BP2" s="516" t="s">
        <v>994</v>
      </c>
      <c r="BQ2" s="516" t="s">
        <v>995</v>
      </c>
      <c r="BR2" s="516" t="s">
        <v>996</v>
      </c>
      <c r="BS2" s="516" t="s">
        <v>997</v>
      </c>
      <c r="BT2" s="516" t="s">
        <v>998</v>
      </c>
      <c r="BU2" s="516" t="s">
        <v>999</v>
      </c>
      <c r="BV2" s="579" t="s">
        <v>1000</v>
      </c>
      <c r="BW2" s="579" t="s">
        <v>1001</v>
      </c>
      <c r="BX2" s="579" t="s">
        <v>1002</v>
      </c>
      <c r="BY2" s="579" t="s">
        <v>1003</v>
      </c>
      <c r="BZ2" s="579" t="s">
        <v>1004</v>
      </c>
      <c r="CA2" s="582" t="s">
        <v>1005</v>
      </c>
      <c r="CB2" s="579" t="s">
        <v>1006</v>
      </c>
      <c r="CC2" s="579" t="s">
        <v>1007</v>
      </c>
      <c r="CD2" s="579" t="s">
        <v>1008</v>
      </c>
      <c r="CE2" s="579" t="s">
        <v>1009</v>
      </c>
      <c r="CF2" s="582" t="s">
        <v>1010</v>
      </c>
      <c r="CG2" s="579" t="s">
        <v>1011</v>
      </c>
      <c r="CH2" s="579" t="s">
        <v>1012</v>
      </c>
      <c r="CI2" s="516" t="s">
        <v>1013</v>
      </c>
      <c r="CJ2" s="516" t="s">
        <v>1014</v>
      </c>
      <c r="CK2" s="516" t="s">
        <v>1015</v>
      </c>
      <c r="CL2" s="516" t="s">
        <v>1016</v>
      </c>
      <c r="CM2" s="516" t="s">
        <v>1017</v>
      </c>
      <c r="CN2" s="516" t="s">
        <v>1018</v>
      </c>
      <c r="CO2" s="516" t="s">
        <v>1019</v>
      </c>
      <c r="CP2" s="516" t="s">
        <v>1020</v>
      </c>
      <c r="CQ2" s="516" t="s">
        <v>1021</v>
      </c>
      <c r="CR2" s="516" t="s">
        <v>1022</v>
      </c>
      <c r="CS2" s="516" t="s">
        <v>1023</v>
      </c>
      <c r="CT2" s="573" t="s">
        <v>1024</v>
      </c>
      <c r="CU2" s="516" t="s">
        <v>1025</v>
      </c>
      <c r="CV2" s="517" t="s">
        <v>1026</v>
      </c>
      <c r="CW2" s="517" t="s">
        <v>1027</v>
      </c>
      <c r="CX2" s="517" t="s">
        <v>1028</v>
      </c>
      <c r="CY2" s="517" t="s">
        <v>1029</v>
      </c>
      <c r="CZ2" s="517" t="s">
        <v>1030</v>
      </c>
      <c r="DA2" s="517" t="s">
        <v>1031</v>
      </c>
      <c r="DB2" s="517" t="s">
        <v>1032</v>
      </c>
      <c r="DC2" s="517" t="s">
        <v>1033</v>
      </c>
      <c r="DD2" s="517" t="s">
        <v>1034</v>
      </c>
      <c r="DE2" s="517" t="s">
        <v>1035</v>
      </c>
      <c r="DF2" s="517" t="s">
        <v>1036</v>
      </c>
      <c r="DG2" s="517" t="s">
        <v>1037</v>
      </c>
      <c r="DH2" s="517" t="s">
        <v>1038</v>
      </c>
      <c r="DI2" s="517" t="s">
        <v>1039</v>
      </c>
      <c r="DJ2" s="517" t="s">
        <v>1040</v>
      </c>
      <c r="DK2" s="517" t="s">
        <v>1041</v>
      </c>
      <c r="DL2" s="516" t="s">
        <v>1042</v>
      </c>
      <c r="DM2" s="516" t="s">
        <v>1043</v>
      </c>
      <c r="DN2" s="516" t="s">
        <v>1044</v>
      </c>
      <c r="DO2" s="516" t="s">
        <v>1045</v>
      </c>
      <c r="DP2" s="516" t="s">
        <v>1046</v>
      </c>
      <c r="DQ2" s="516" t="s">
        <v>1047</v>
      </c>
      <c r="DR2" s="516" t="s">
        <v>1048</v>
      </c>
      <c r="DS2" s="516" t="s">
        <v>1049</v>
      </c>
      <c r="DT2" s="516" t="s">
        <v>1050</v>
      </c>
      <c r="DU2" s="516" t="s">
        <v>1051</v>
      </c>
      <c r="DV2" s="516" t="s">
        <v>1052</v>
      </c>
      <c r="DW2" s="516" t="s">
        <v>1053</v>
      </c>
      <c r="DX2" s="516" t="s">
        <v>1054</v>
      </c>
      <c r="DY2" s="516" t="s">
        <v>1055</v>
      </c>
      <c r="DZ2" s="516" t="s">
        <v>1056</v>
      </c>
      <c r="EA2" s="516" t="s">
        <v>1057</v>
      </c>
      <c r="EB2" s="517" t="s">
        <v>1058</v>
      </c>
      <c r="EC2" s="516" t="s">
        <v>1059</v>
      </c>
      <c r="ED2" s="516" t="s">
        <v>1060</v>
      </c>
      <c r="EE2" s="516" t="s">
        <v>1061</v>
      </c>
      <c r="EF2" s="516" t="s">
        <v>1062</v>
      </c>
      <c r="EG2" s="516" t="s">
        <v>1063</v>
      </c>
      <c r="EH2" s="516" t="s">
        <v>1064</v>
      </c>
      <c r="EI2" s="516" t="s">
        <v>1065</v>
      </c>
      <c r="EJ2" s="516" t="s">
        <v>1066</v>
      </c>
      <c r="EK2" s="516" t="s">
        <v>1067</v>
      </c>
      <c r="EL2" s="516" t="s">
        <v>1068</v>
      </c>
      <c r="EM2" s="516" t="s">
        <v>1069</v>
      </c>
      <c r="EN2" s="516" t="s">
        <v>1070</v>
      </c>
      <c r="EO2" s="516" t="s">
        <v>1071</v>
      </c>
      <c r="EP2" s="516" t="s">
        <v>1072</v>
      </c>
      <c r="EQ2" s="516" t="s">
        <v>1073</v>
      </c>
    </row>
    <row r="3" spans="1:147" ht="30">
      <c r="A3" s="519" t="s">
        <v>1074</v>
      </c>
      <c r="B3" s="519" t="s">
        <v>1075</v>
      </c>
      <c r="C3" s="519" t="s">
        <v>1075</v>
      </c>
      <c r="D3" s="519" t="s">
        <v>1074</v>
      </c>
      <c r="E3" s="519" t="s">
        <v>1074</v>
      </c>
      <c r="F3" s="519" t="s">
        <v>1075</v>
      </c>
      <c r="G3" s="519" t="s">
        <v>1075</v>
      </c>
      <c r="H3" s="519" t="s">
        <v>1075</v>
      </c>
      <c r="I3" s="519" t="s">
        <v>1075</v>
      </c>
      <c r="J3" s="589" t="s">
        <v>1327</v>
      </c>
      <c r="K3" s="519" t="s">
        <v>1074</v>
      </c>
      <c r="L3" s="519" t="s">
        <v>1074</v>
      </c>
      <c r="M3" s="519" t="s">
        <v>1075</v>
      </c>
      <c r="N3" s="519" t="s">
        <v>1074</v>
      </c>
      <c r="O3" s="519" t="s">
        <v>1075</v>
      </c>
      <c r="P3" s="519" t="s">
        <v>1075</v>
      </c>
      <c r="Q3" s="519" t="s">
        <v>1075</v>
      </c>
      <c r="R3" s="519" t="s">
        <v>1075</v>
      </c>
      <c r="S3" s="519" t="s">
        <v>1075</v>
      </c>
      <c r="T3" s="519" t="s">
        <v>1075</v>
      </c>
      <c r="U3" s="519" t="s">
        <v>1075</v>
      </c>
      <c r="V3" s="519" t="s">
        <v>1075</v>
      </c>
      <c r="W3" s="519" t="s">
        <v>1075</v>
      </c>
      <c r="X3" s="519" t="s">
        <v>1075</v>
      </c>
      <c r="Y3" s="519" t="s">
        <v>1075</v>
      </c>
      <c r="Z3" s="519" t="s">
        <v>1075</v>
      </c>
      <c r="AA3" s="519" t="s">
        <v>1075</v>
      </c>
      <c r="AB3" s="519" t="s">
        <v>1075</v>
      </c>
      <c r="AC3" s="519" t="s">
        <v>1075</v>
      </c>
      <c r="AD3" s="519" t="s">
        <v>1075</v>
      </c>
      <c r="AE3" s="519" t="s">
        <v>1075</v>
      </c>
      <c r="AF3" s="519" t="s">
        <v>1075</v>
      </c>
      <c r="AG3" s="519" t="s">
        <v>1075</v>
      </c>
      <c r="AH3" s="519" t="s">
        <v>1075</v>
      </c>
      <c r="AI3" s="519" t="s">
        <v>1075</v>
      </c>
      <c r="AJ3" s="519" t="s">
        <v>1075</v>
      </c>
      <c r="AK3" s="519" t="s">
        <v>1075</v>
      </c>
      <c r="AL3" s="519" t="s">
        <v>1075</v>
      </c>
      <c r="AM3" s="519" t="s">
        <v>1075</v>
      </c>
      <c r="AN3" s="519" t="s">
        <v>1075</v>
      </c>
      <c r="AO3" s="519" t="s">
        <v>1075</v>
      </c>
      <c r="AP3" s="519" t="s">
        <v>1075</v>
      </c>
      <c r="AQ3" s="519" t="s">
        <v>1075</v>
      </c>
      <c r="AR3" s="519" t="s">
        <v>1074</v>
      </c>
      <c r="AS3" s="519" t="s">
        <v>1074</v>
      </c>
      <c r="AT3" s="519" t="s">
        <v>1074</v>
      </c>
      <c r="AU3" s="519" t="s">
        <v>1074</v>
      </c>
      <c r="AV3" s="520" t="s">
        <v>1076</v>
      </c>
      <c r="AW3" s="580" t="s">
        <v>1075</v>
      </c>
      <c r="AX3" s="580" t="s">
        <v>1075</v>
      </c>
      <c r="AY3" s="580" t="s">
        <v>1075</v>
      </c>
      <c r="AZ3" s="580" t="s">
        <v>1075</v>
      </c>
      <c r="BA3" s="584" t="s">
        <v>1076</v>
      </c>
      <c r="BB3" s="580" t="s">
        <v>1075</v>
      </c>
      <c r="BC3" s="584" t="s">
        <v>1076</v>
      </c>
      <c r="BD3" s="580" t="s">
        <v>1075</v>
      </c>
      <c r="BE3" s="580" t="s">
        <v>1075</v>
      </c>
      <c r="BF3" s="580" t="s">
        <v>1075</v>
      </c>
      <c r="BG3" s="580" t="s">
        <v>1075</v>
      </c>
      <c r="BH3" s="580" t="s">
        <v>1075</v>
      </c>
      <c r="BI3" s="580" t="s">
        <v>1075</v>
      </c>
      <c r="BJ3" s="580" t="s">
        <v>1075</v>
      </c>
      <c r="BK3" s="580" t="s">
        <v>1075</v>
      </c>
      <c r="BL3" s="519" t="s">
        <v>1075</v>
      </c>
      <c r="BM3" s="519" t="s">
        <v>1075</v>
      </c>
      <c r="BN3" s="519" t="s">
        <v>1075</v>
      </c>
      <c r="BO3" s="519" t="s">
        <v>1075</v>
      </c>
      <c r="BP3" s="519" t="s">
        <v>1075</v>
      </c>
      <c r="BQ3" s="519" t="s">
        <v>1075</v>
      </c>
      <c r="BR3" s="519" t="s">
        <v>1075</v>
      </c>
      <c r="BS3" s="519" t="s">
        <v>1075</v>
      </c>
      <c r="BT3" s="519" t="s">
        <v>1075</v>
      </c>
      <c r="BU3" s="519" t="s">
        <v>1075</v>
      </c>
      <c r="BV3" s="580" t="s">
        <v>1075</v>
      </c>
      <c r="BW3" s="580" t="s">
        <v>1075</v>
      </c>
      <c r="BX3" s="580" t="s">
        <v>1075</v>
      </c>
      <c r="BY3" s="580" t="s">
        <v>1075</v>
      </c>
      <c r="BZ3" s="580" t="s">
        <v>1075</v>
      </c>
      <c r="CA3" s="586" t="s">
        <v>1075</v>
      </c>
      <c r="CB3" s="580" t="s">
        <v>1075</v>
      </c>
      <c r="CC3" s="580" t="s">
        <v>1075</v>
      </c>
      <c r="CD3" s="580" t="s">
        <v>1075</v>
      </c>
      <c r="CE3" s="580" t="s">
        <v>1075</v>
      </c>
      <c r="CF3" s="586" t="s">
        <v>1075</v>
      </c>
      <c r="CG3" s="580" t="s">
        <v>1075</v>
      </c>
      <c r="CH3" s="586" t="s">
        <v>1077</v>
      </c>
      <c r="CI3" s="519" t="s">
        <v>1075</v>
      </c>
      <c r="CJ3" s="519" t="s">
        <v>1075</v>
      </c>
      <c r="CK3" s="519" t="s">
        <v>1075</v>
      </c>
      <c r="CL3" s="519" t="s">
        <v>1075</v>
      </c>
      <c r="CM3" s="519" t="s">
        <v>1075</v>
      </c>
      <c r="CN3" s="519" t="s">
        <v>1075</v>
      </c>
      <c r="CO3" s="519" t="s">
        <v>1075</v>
      </c>
      <c r="CP3" s="519" t="s">
        <v>1075</v>
      </c>
      <c r="CQ3" s="519" t="s">
        <v>1075</v>
      </c>
      <c r="CR3" s="519" t="s">
        <v>1075</v>
      </c>
      <c r="CS3" s="519" t="s">
        <v>1075</v>
      </c>
      <c r="CT3" s="574" t="s">
        <v>1075</v>
      </c>
      <c r="CU3" s="519" t="s">
        <v>1075</v>
      </c>
      <c r="CV3" s="519" t="s">
        <v>1075</v>
      </c>
      <c r="CW3" s="519" t="s">
        <v>1075</v>
      </c>
      <c r="CX3" s="521" t="s">
        <v>1075</v>
      </c>
      <c r="CY3" s="519" t="s">
        <v>1075</v>
      </c>
      <c r="CZ3" s="519" t="s">
        <v>1075</v>
      </c>
      <c r="DA3" s="519" t="s">
        <v>1075</v>
      </c>
      <c r="DB3" s="521" t="s">
        <v>1075</v>
      </c>
      <c r="DC3" s="519" t="s">
        <v>1075</v>
      </c>
      <c r="DD3" s="519" t="s">
        <v>1075</v>
      </c>
      <c r="DE3" s="519" t="s">
        <v>1075</v>
      </c>
      <c r="DF3" s="521" t="s">
        <v>1075</v>
      </c>
      <c r="DG3" s="519" t="s">
        <v>1075</v>
      </c>
      <c r="DH3" s="519" t="s">
        <v>1075</v>
      </c>
      <c r="DI3" s="519" t="s">
        <v>1075</v>
      </c>
      <c r="DJ3" s="521" t="s">
        <v>1075</v>
      </c>
      <c r="DK3" s="519" t="s">
        <v>1075</v>
      </c>
      <c r="DL3" s="519" t="s">
        <v>1075</v>
      </c>
      <c r="DM3" s="519" t="s">
        <v>1075</v>
      </c>
      <c r="DN3" s="519" t="s">
        <v>1075</v>
      </c>
      <c r="DO3" s="519" t="s">
        <v>1075</v>
      </c>
      <c r="DP3" s="519" t="s">
        <v>1075</v>
      </c>
      <c r="DQ3" s="519" t="s">
        <v>1075</v>
      </c>
      <c r="DR3" s="519" t="s">
        <v>1075</v>
      </c>
      <c r="DS3" s="519" t="s">
        <v>1075</v>
      </c>
      <c r="DT3" s="519" t="s">
        <v>1075</v>
      </c>
      <c r="DU3" s="519" t="s">
        <v>1075</v>
      </c>
      <c r="DV3" s="519" t="s">
        <v>1075</v>
      </c>
      <c r="DW3" s="519" t="s">
        <v>1075</v>
      </c>
      <c r="DX3" s="519" t="s">
        <v>1075</v>
      </c>
      <c r="DY3" s="519" t="s">
        <v>1075</v>
      </c>
      <c r="DZ3" s="519" t="s">
        <v>1075</v>
      </c>
      <c r="EA3" s="519" t="s">
        <v>1075</v>
      </c>
      <c r="EB3" s="519" t="s">
        <v>1075</v>
      </c>
      <c r="EC3" s="519" t="s">
        <v>1075</v>
      </c>
      <c r="ED3" s="519" t="s">
        <v>1075</v>
      </c>
      <c r="EE3" s="519" t="s">
        <v>1075</v>
      </c>
      <c r="EF3" s="519" t="s">
        <v>1075</v>
      </c>
      <c r="EG3" s="519" t="s">
        <v>1074</v>
      </c>
      <c r="EH3" s="521" t="s">
        <v>1077</v>
      </c>
      <c r="EI3" s="519" t="s">
        <v>1327</v>
      </c>
      <c r="EJ3" s="519" t="s">
        <v>1075</v>
      </c>
      <c r="EK3" s="519" t="s">
        <v>1075</v>
      </c>
      <c r="EL3" s="519" t="s">
        <v>1075</v>
      </c>
      <c r="EM3" s="519" t="s">
        <v>1075</v>
      </c>
      <c r="EN3" s="519" t="s">
        <v>1075</v>
      </c>
      <c r="EO3" s="519" t="s">
        <v>1075</v>
      </c>
      <c r="EP3" s="519" t="s">
        <v>1075</v>
      </c>
      <c r="EQ3" s="519" t="s">
        <v>1328</v>
      </c>
    </row>
    <row r="4" spans="1:147" ht="15">
      <c r="A4" s="519" t="s">
        <v>1078</v>
      </c>
      <c r="B4" s="519" t="s">
        <v>1078</v>
      </c>
      <c r="C4" s="519" t="s">
        <v>1079</v>
      </c>
      <c r="D4" s="519" t="s">
        <v>1080</v>
      </c>
      <c r="E4" s="519" t="s">
        <v>1080</v>
      </c>
      <c r="F4" s="519" t="s">
        <v>1079</v>
      </c>
      <c r="G4" s="519" t="s">
        <v>1078</v>
      </c>
      <c r="H4" s="519" t="s">
        <v>1080</v>
      </c>
      <c r="I4" s="519" t="s">
        <v>1080</v>
      </c>
      <c r="J4" s="589" t="s">
        <v>1078</v>
      </c>
      <c r="K4" s="519" t="s">
        <v>1078</v>
      </c>
      <c r="L4" s="519" t="s">
        <v>1080</v>
      </c>
      <c r="M4" s="519" t="s">
        <v>1078</v>
      </c>
      <c r="N4" s="519" t="s">
        <v>1080</v>
      </c>
      <c r="O4" s="519" t="s">
        <v>1080</v>
      </c>
      <c r="P4" s="519" t="s">
        <v>1080</v>
      </c>
      <c r="Q4" s="519" t="s">
        <v>1078</v>
      </c>
      <c r="R4" s="519" t="s">
        <v>1078</v>
      </c>
      <c r="S4" s="519" t="s">
        <v>1078</v>
      </c>
      <c r="T4" s="519" t="s">
        <v>1078</v>
      </c>
      <c r="U4" s="519" t="s">
        <v>1078</v>
      </c>
      <c r="V4" s="519" t="s">
        <v>1078</v>
      </c>
      <c r="W4" s="519" t="s">
        <v>1078</v>
      </c>
      <c r="X4" s="519" t="s">
        <v>1078</v>
      </c>
      <c r="Y4" s="519" t="s">
        <v>1078</v>
      </c>
      <c r="Z4" s="519" t="s">
        <v>1078</v>
      </c>
      <c r="AA4" s="519" t="s">
        <v>1078</v>
      </c>
      <c r="AB4" s="519" t="s">
        <v>1078</v>
      </c>
      <c r="AC4" s="519" t="s">
        <v>1078</v>
      </c>
      <c r="AD4" s="519" t="s">
        <v>1078</v>
      </c>
      <c r="AE4" s="519" t="s">
        <v>1078</v>
      </c>
      <c r="AF4" s="519" t="s">
        <v>1078</v>
      </c>
      <c r="AG4" s="519" t="s">
        <v>1078</v>
      </c>
      <c r="AH4" s="519" t="s">
        <v>1078</v>
      </c>
      <c r="AI4" s="519" t="s">
        <v>1078</v>
      </c>
      <c r="AJ4" s="519" t="s">
        <v>1078</v>
      </c>
      <c r="AK4" s="519" t="s">
        <v>1078</v>
      </c>
      <c r="AL4" s="519" t="s">
        <v>1078</v>
      </c>
      <c r="AM4" s="519" t="s">
        <v>1078</v>
      </c>
      <c r="AN4" s="519" t="s">
        <v>1078</v>
      </c>
      <c r="AO4" s="519" t="s">
        <v>1078</v>
      </c>
      <c r="AP4" s="519" t="s">
        <v>1078</v>
      </c>
      <c r="AQ4" s="519" t="s">
        <v>1078</v>
      </c>
      <c r="AR4" s="519" t="s">
        <v>1078</v>
      </c>
      <c r="AS4" s="519" t="s">
        <v>1078</v>
      </c>
      <c r="AT4" s="519" t="s">
        <v>1078</v>
      </c>
      <c r="AU4" s="519" t="s">
        <v>1078</v>
      </c>
      <c r="AV4" s="520" t="s">
        <v>1081</v>
      </c>
      <c r="AW4" s="580" t="s">
        <v>1078</v>
      </c>
      <c r="AX4" s="580" t="s">
        <v>1078</v>
      </c>
      <c r="AY4" s="580" t="s">
        <v>1078</v>
      </c>
      <c r="AZ4" s="580" t="s">
        <v>1078</v>
      </c>
      <c r="BA4" s="584" t="s">
        <v>1078</v>
      </c>
      <c r="BB4" s="580" t="s">
        <v>1078</v>
      </c>
      <c r="BC4" s="584" t="s">
        <v>1078</v>
      </c>
      <c r="BD4" s="580" t="s">
        <v>1078</v>
      </c>
      <c r="BE4" s="580" t="s">
        <v>1078</v>
      </c>
      <c r="BF4" s="580" t="s">
        <v>1078</v>
      </c>
      <c r="BG4" s="580" t="s">
        <v>1078</v>
      </c>
      <c r="BH4" s="580" t="s">
        <v>1078</v>
      </c>
      <c r="BI4" s="580" t="s">
        <v>1078</v>
      </c>
      <c r="BJ4" s="580" t="s">
        <v>1078</v>
      </c>
      <c r="BK4" s="580" t="s">
        <v>1078</v>
      </c>
      <c r="BL4" s="519" t="s">
        <v>1080</v>
      </c>
      <c r="BM4" s="519" t="s">
        <v>1078</v>
      </c>
      <c r="BN4" s="519" t="s">
        <v>1080</v>
      </c>
      <c r="BO4" s="519" t="s">
        <v>1078</v>
      </c>
      <c r="BP4" s="519" t="s">
        <v>1078</v>
      </c>
      <c r="BQ4" s="519" t="s">
        <v>1078</v>
      </c>
      <c r="BR4" s="519" t="s">
        <v>1078</v>
      </c>
      <c r="BS4" s="519" t="s">
        <v>1078</v>
      </c>
      <c r="BT4" s="519" t="s">
        <v>1078</v>
      </c>
      <c r="BU4" s="519" t="s">
        <v>1078</v>
      </c>
      <c r="BV4" s="580" t="s">
        <v>1078</v>
      </c>
      <c r="BW4" s="580" t="s">
        <v>1078</v>
      </c>
      <c r="BX4" s="580" t="s">
        <v>1078</v>
      </c>
      <c r="BY4" s="580" t="s">
        <v>1078</v>
      </c>
      <c r="BZ4" s="580" t="s">
        <v>1078</v>
      </c>
      <c r="CA4" s="586" t="s">
        <v>1078</v>
      </c>
      <c r="CB4" s="580" t="s">
        <v>1078</v>
      </c>
      <c r="CC4" s="580" t="s">
        <v>1078</v>
      </c>
      <c r="CD4" s="580" t="s">
        <v>1078</v>
      </c>
      <c r="CE4" s="580" t="s">
        <v>1078</v>
      </c>
      <c r="CF4" s="586" t="s">
        <v>1078</v>
      </c>
      <c r="CG4" s="580" t="s">
        <v>1078</v>
      </c>
      <c r="CH4" s="580" t="s">
        <v>1080</v>
      </c>
      <c r="CI4" s="519" t="s">
        <v>1078</v>
      </c>
      <c r="CJ4" s="519" t="s">
        <v>1078</v>
      </c>
      <c r="CK4" s="519" t="s">
        <v>1078</v>
      </c>
      <c r="CL4" s="519" t="s">
        <v>1078</v>
      </c>
      <c r="CM4" s="519" t="s">
        <v>1078</v>
      </c>
      <c r="CN4" s="519" t="s">
        <v>1078</v>
      </c>
      <c r="CO4" s="519" t="s">
        <v>1078</v>
      </c>
      <c r="CP4" s="519" t="s">
        <v>1078</v>
      </c>
      <c r="CQ4" s="519" t="s">
        <v>1078</v>
      </c>
      <c r="CR4" s="519" t="s">
        <v>1080</v>
      </c>
      <c r="CS4" s="519" t="s">
        <v>1080</v>
      </c>
      <c r="CT4" s="574" t="s">
        <v>1078</v>
      </c>
      <c r="CU4" s="519" t="s">
        <v>1078</v>
      </c>
      <c r="CV4" s="519" t="s">
        <v>1080</v>
      </c>
      <c r="CW4" s="519" t="s">
        <v>1080</v>
      </c>
      <c r="CX4" s="521" t="s">
        <v>1078</v>
      </c>
      <c r="CY4" s="519" t="s">
        <v>1078</v>
      </c>
      <c r="CZ4" s="519" t="s">
        <v>1080</v>
      </c>
      <c r="DA4" s="519" t="s">
        <v>1080</v>
      </c>
      <c r="DB4" s="521" t="s">
        <v>1078</v>
      </c>
      <c r="DC4" s="519" t="s">
        <v>1078</v>
      </c>
      <c r="DD4" s="519" t="s">
        <v>1080</v>
      </c>
      <c r="DE4" s="519" t="s">
        <v>1080</v>
      </c>
      <c r="DF4" s="521" t="s">
        <v>1078</v>
      </c>
      <c r="DG4" s="519" t="s">
        <v>1078</v>
      </c>
      <c r="DH4" s="519" t="s">
        <v>1080</v>
      </c>
      <c r="DI4" s="519" t="s">
        <v>1080</v>
      </c>
      <c r="DJ4" s="521" t="s">
        <v>1078</v>
      </c>
      <c r="DK4" s="519" t="s">
        <v>1078</v>
      </c>
      <c r="DL4" s="519" t="s">
        <v>1080</v>
      </c>
      <c r="DM4" s="519" t="s">
        <v>1080</v>
      </c>
      <c r="DN4" s="519" t="s">
        <v>1078</v>
      </c>
      <c r="DO4" s="519" t="s">
        <v>1078</v>
      </c>
      <c r="DP4" s="519" t="s">
        <v>1080</v>
      </c>
      <c r="DQ4" s="519" t="s">
        <v>1080</v>
      </c>
      <c r="DR4" s="519" t="s">
        <v>1078</v>
      </c>
      <c r="DS4" s="519" t="s">
        <v>1078</v>
      </c>
      <c r="DT4" s="519" t="s">
        <v>1080</v>
      </c>
      <c r="DU4" s="519" t="s">
        <v>1080</v>
      </c>
      <c r="DV4" s="519" t="s">
        <v>1078</v>
      </c>
      <c r="DW4" s="519" t="s">
        <v>1078</v>
      </c>
      <c r="DX4" s="519" t="s">
        <v>1080</v>
      </c>
      <c r="DY4" s="519" t="s">
        <v>1080</v>
      </c>
      <c r="DZ4" s="519" t="s">
        <v>1078</v>
      </c>
      <c r="EA4" s="519" t="s">
        <v>1078</v>
      </c>
      <c r="EB4" s="519" t="s">
        <v>1080</v>
      </c>
      <c r="EC4" s="519" t="s">
        <v>1080</v>
      </c>
      <c r="ED4" s="519" t="s">
        <v>1078</v>
      </c>
      <c r="EE4" s="519" t="s">
        <v>1078</v>
      </c>
      <c r="EF4" s="519" t="s">
        <v>1078</v>
      </c>
      <c r="EG4" s="519" t="s">
        <v>1082</v>
      </c>
      <c r="EH4" s="519" t="s">
        <v>1079</v>
      </c>
      <c r="EI4" s="519" t="s">
        <v>1078</v>
      </c>
      <c r="EJ4" s="519" t="s">
        <v>1079</v>
      </c>
      <c r="EK4" s="519" t="s">
        <v>1078</v>
      </c>
      <c r="EL4" s="519" t="s">
        <v>1078</v>
      </c>
      <c r="EM4" s="519" t="s">
        <v>1078</v>
      </c>
      <c r="EN4" s="519" t="s">
        <v>1078</v>
      </c>
      <c r="EO4" s="519" t="s">
        <v>1078</v>
      </c>
      <c r="EP4" s="519" t="s">
        <v>1078</v>
      </c>
      <c r="EQ4" s="519" t="s">
        <v>1078</v>
      </c>
    </row>
    <row r="5" spans="1:147" ht="15">
      <c r="A5" s="519" t="s">
        <v>1083</v>
      </c>
      <c r="B5" s="519" t="s">
        <v>1084</v>
      </c>
      <c r="C5" s="519" t="s">
        <v>1085</v>
      </c>
      <c r="D5" s="519" t="s">
        <v>1086</v>
      </c>
      <c r="E5" s="519" t="s">
        <v>1087</v>
      </c>
      <c r="F5" s="519" t="s">
        <v>1088</v>
      </c>
      <c r="G5" s="519" t="s">
        <v>1089</v>
      </c>
      <c r="H5" s="519" t="s">
        <v>1086</v>
      </c>
      <c r="I5" s="519" t="s">
        <v>1087</v>
      </c>
      <c r="J5" s="589" t="s">
        <v>1090</v>
      </c>
      <c r="K5" s="519" t="s">
        <v>1091</v>
      </c>
      <c r="L5" s="519" t="s">
        <v>1086</v>
      </c>
      <c r="M5" s="519" t="s">
        <v>1090</v>
      </c>
      <c r="N5" s="519" t="s">
        <v>1087</v>
      </c>
      <c r="O5" s="519" t="s">
        <v>1088</v>
      </c>
      <c r="P5" s="519" t="s">
        <v>1084</v>
      </c>
      <c r="Q5" s="519" t="s">
        <v>1084</v>
      </c>
      <c r="R5" s="519" t="s">
        <v>1084</v>
      </c>
      <c r="S5" s="519" t="s">
        <v>1084</v>
      </c>
      <c r="T5" s="519" t="s">
        <v>1084</v>
      </c>
      <c r="U5" s="519" t="s">
        <v>1084</v>
      </c>
      <c r="V5" s="519" t="s">
        <v>1084</v>
      </c>
      <c r="W5" s="519" t="s">
        <v>1090</v>
      </c>
      <c r="X5" s="519" t="s">
        <v>1090</v>
      </c>
      <c r="Y5" s="519" t="s">
        <v>1084</v>
      </c>
      <c r="Z5" s="519" t="s">
        <v>1092</v>
      </c>
      <c r="AA5" s="519" t="s">
        <v>1092</v>
      </c>
      <c r="AB5" s="519" t="s">
        <v>1092</v>
      </c>
      <c r="AC5" s="519" t="s">
        <v>1092</v>
      </c>
      <c r="AD5" s="519" t="s">
        <v>1092</v>
      </c>
      <c r="AE5" s="519" t="s">
        <v>1092</v>
      </c>
      <c r="AF5" s="519" t="s">
        <v>1092</v>
      </c>
      <c r="AG5" s="519" t="s">
        <v>1092</v>
      </c>
      <c r="AH5" s="519" t="s">
        <v>1092</v>
      </c>
      <c r="AI5" s="519" t="s">
        <v>1092</v>
      </c>
      <c r="AJ5" s="519" t="s">
        <v>1084</v>
      </c>
      <c r="AK5" s="519" t="s">
        <v>1084</v>
      </c>
      <c r="AL5" s="519" t="s">
        <v>1084</v>
      </c>
      <c r="AM5" s="519" t="s">
        <v>1084</v>
      </c>
      <c r="AN5" s="519" t="s">
        <v>1084</v>
      </c>
      <c r="AO5" s="519" t="s">
        <v>1084</v>
      </c>
      <c r="AP5" s="519" t="s">
        <v>1084</v>
      </c>
      <c r="AQ5" s="519" t="s">
        <v>1084</v>
      </c>
      <c r="AR5" s="519" t="s">
        <v>1090</v>
      </c>
      <c r="AS5" s="519" t="s">
        <v>1091</v>
      </c>
      <c r="AT5" s="519" t="s">
        <v>1091</v>
      </c>
      <c r="AU5" s="519" t="s">
        <v>1091</v>
      </c>
      <c r="AV5" s="520" t="s">
        <v>1090</v>
      </c>
      <c r="AW5" s="580" t="s">
        <v>1090</v>
      </c>
      <c r="AX5" s="580" t="s">
        <v>1090</v>
      </c>
      <c r="AY5" s="580" t="s">
        <v>1090</v>
      </c>
      <c r="AZ5" s="580" t="s">
        <v>1090</v>
      </c>
      <c r="BA5" s="584" t="s">
        <v>1090</v>
      </c>
      <c r="BB5" s="580" t="s">
        <v>1090</v>
      </c>
      <c r="BC5" s="584" t="s">
        <v>1090</v>
      </c>
      <c r="BD5" s="580" t="s">
        <v>1090</v>
      </c>
      <c r="BE5" s="580" t="s">
        <v>1090</v>
      </c>
      <c r="BF5" s="580" t="s">
        <v>1090</v>
      </c>
      <c r="BG5" s="580" t="s">
        <v>1090</v>
      </c>
      <c r="BH5" s="580" t="s">
        <v>1090</v>
      </c>
      <c r="BI5" s="580" t="s">
        <v>1091</v>
      </c>
      <c r="BJ5" s="580" t="s">
        <v>1091</v>
      </c>
      <c r="BK5" s="580" t="s">
        <v>1091</v>
      </c>
      <c r="BL5" s="519" t="s">
        <v>1086</v>
      </c>
      <c r="BM5" s="519" t="s">
        <v>1090</v>
      </c>
      <c r="BN5" s="519" t="s">
        <v>1087</v>
      </c>
      <c r="BO5" s="519" t="s">
        <v>1084</v>
      </c>
      <c r="BP5" s="519" t="s">
        <v>1084</v>
      </c>
      <c r="BQ5" s="519" t="s">
        <v>1084</v>
      </c>
      <c r="BR5" s="519" t="s">
        <v>1084</v>
      </c>
      <c r="BS5" s="519" t="s">
        <v>1091</v>
      </c>
      <c r="BT5" s="519" t="s">
        <v>1091</v>
      </c>
      <c r="BU5" s="519" t="s">
        <v>1091</v>
      </c>
      <c r="BV5" s="580" t="s">
        <v>1091</v>
      </c>
      <c r="BW5" s="580" t="s">
        <v>1091</v>
      </c>
      <c r="BX5" s="580" t="s">
        <v>1091</v>
      </c>
      <c r="BY5" s="580" t="s">
        <v>1090</v>
      </c>
      <c r="BZ5" s="580" t="s">
        <v>1084</v>
      </c>
      <c r="CA5" s="586" t="s">
        <v>1091</v>
      </c>
      <c r="CB5" s="580" t="s">
        <v>1093</v>
      </c>
      <c r="CC5" s="580" t="s">
        <v>1091</v>
      </c>
      <c r="CD5" s="580" t="s">
        <v>1091</v>
      </c>
      <c r="CE5" s="580" t="s">
        <v>1091</v>
      </c>
      <c r="CF5" s="586" t="s">
        <v>1091</v>
      </c>
      <c r="CG5" s="580" t="s">
        <v>1093</v>
      </c>
      <c r="CH5" s="586" t="s">
        <v>1094</v>
      </c>
      <c r="CI5" s="519" t="s">
        <v>1084</v>
      </c>
      <c r="CJ5" s="519" t="s">
        <v>1084</v>
      </c>
      <c r="CK5" s="519" t="s">
        <v>1084</v>
      </c>
      <c r="CL5" s="519" t="s">
        <v>1084</v>
      </c>
      <c r="CM5" s="519" t="s">
        <v>1092</v>
      </c>
      <c r="CN5" s="519" t="s">
        <v>1084</v>
      </c>
      <c r="CO5" s="519" t="s">
        <v>1092</v>
      </c>
      <c r="CP5" s="519" t="s">
        <v>1089</v>
      </c>
      <c r="CQ5" s="519" t="s">
        <v>1095</v>
      </c>
      <c r="CR5" s="519" t="s">
        <v>1087</v>
      </c>
      <c r="CS5" s="519" t="s">
        <v>1087</v>
      </c>
      <c r="CT5" s="574" t="s">
        <v>1091</v>
      </c>
      <c r="CU5" s="519" t="s">
        <v>1095</v>
      </c>
      <c r="CV5" s="519" t="s">
        <v>1087</v>
      </c>
      <c r="CW5" s="519" t="s">
        <v>1087</v>
      </c>
      <c r="CX5" s="521" t="s">
        <v>1091</v>
      </c>
      <c r="CY5" s="519" t="s">
        <v>1095</v>
      </c>
      <c r="CZ5" s="519" t="s">
        <v>1087</v>
      </c>
      <c r="DA5" s="519" t="s">
        <v>1087</v>
      </c>
      <c r="DB5" s="521" t="s">
        <v>1091</v>
      </c>
      <c r="DC5" s="519" t="s">
        <v>1095</v>
      </c>
      <c r="DD5" s="519" t="s">
        <v>1087</v>
      </c>
      <c r="DE5" s="519" t="s">
        <v>1087</v>
      </c>
      <c r="DF5" s="521" t="s">
        <v>1091</v>
      </c>
      <c r="DG5" s="519" t="s">
        <v>1095</v>
      </c>
      <c r="DH5" s="519" t="s">
        <v>1087</v>
      </c>
      <c r="DI5" s="519" t="s">
        <v>1087</v>
      </c>
      <c r="DJ5" s="521" t="s">
        <v>1091</v>
      </c>
      <c r="DK5" s="519" t="s">
        <v>1095</v>
      </c>
      <c r="DL5" s="519" t="s">
        <v>1087</v>
      </c>
      <c r="DM5" s="519" t="s">
        <v>1087</v>
      </c>
      <c r="DN5" s="519" t="s">
        <v>1091</v>
      </c>
      <c r="DO5" s="519" t="s">
        <v>1095</v>
      </c>
      <c r="DP5" s="519" t="s">
        <v>1087</v>
      </c>
      <c r="DQ5" s="519" t="s">
        <v>1087</v>
      </c>
      <c r="DR5" s="519" t="s">
        <v>1091</v>
      </c>
      <c r="DS5" s="519" t="s">
        <v>1095</v>
      </c>
      <c r="DT5" s="519" t="s">
        <v>1087</v>
      </c>
      <c r="DU5" s="519" t="s">
        <v>1087</v>
      </c>
      <c r="DV5" s="519" t="s">
        <v>1091</v>
      </c>
      <c r="DW5" s="519" t="s">
        <v>1095</v>
      </c>
      <c r="DX5" s="519" t="s">
        <v>1087</v>
      </c>
      <c r="DY5" s="519" t="s">
        <v>1087</v>
      </c>
      <c r="DZ5" s="519" t="s">
        <v>1091</v>
      </c>
      <c r="EA5" s="519" t="s">
        <v>1095</v>
      </c>
      <c r="EB5" s="519" t="s">
        <v>1096</v>
      </c>
      <c r="EC5" s="519" t="s">
        <v>1096</v>
      </c>
      <c r="ED5" s="519" t="s">
        <v>1090</v>
      </c>
      <c r="EE5" s="519" t="s">
        <v>1090</v>
      </c>
      <c r="EF5" s="519" t="s">
        <v>1090</v>
      </c>
      <c r="EG5" s="519" t="s">
        <v>1086</v>
      </c>
      <c r="EH5" s="519" t="s">
        <v>1097</v>
      </c>
      <c r="EI5" s="519" t="s">
        <v>1098</v>
      </c>
      <c r="EJ5" s="519" t="s">
        <v>1099</v>
      </c>
      <c r="EK5" s="519" t="s">
        <v>1084</v>
      </c>
      <c r="EL5" s="519" t="s">
        <v>1084</v>
      </c>
      <c r="EM5" s="519" t="s">
        <v>1090</v>
      </c>
      <c r="EN5" s="519" t="s">
        <v>1091</v>
      </c>
      <c r="EO5" s="519" t="s">
        <v>1091</v>
      </c>
      <c r="EP5" s="519" t="s">
        <v>1100</v>
      </c>
      <c r="EQ5" s="519" t="s">
        <v>1090</v>
      </c>
    </row>
    <row r="7" spans="1:147" ht="12.75" customHeight="1">
      <c r="CH7" s="642"/>
    </row>
  </sheetData>
  <phoneticPr fontId="1"/>
  <dataValidations count="1">
    <dataValidation imeMode="off" allowBlank="1" showErrorMessage="1" promptTitle="ひとり親" prompt="半角1文字で_x000a_「0」又は「1」_x000a_を入力してください_x000a__x000a_該当する場合には「1」_x000a_それ以外の場合には「0」" sqref="EN1:EP5" xr:uid="{C047F7AB-23CC-49AA-AB18-0601B159A266}"/>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7</vt:i4>
      </vt:variant>
    </vt:vector>
  </HeadingPairs>
  <TitlesOfParts>
    <vt:vector size="31" baseType="lpstr">
      <vt:lpstr>解説</vt:lpstr>
      <vt:lpstr>TOP</vt:lpstr>
      <vt:lpstr>事業者情報</vt:lpstr>
      <vt:lpstr>受給者情報</vt:lpstr>
      <vt:lpstr>data1</vt:lpstr>
      <vt:lpstr>data3</vt:lpstr>
      <vt:lpstr>data2</vt:lpstr>
      <vt:lpstr>data4</vt:lpstr>
      <vt:lpstr>data5</vt:lpstr>
      <vt:lpstr>源泉徴収簿</vt:lpstr>
      <vt:lpstr>源泉徴収票</vt:lpstr>
      <vt:lpstr>徴収票2枚</vt:lpstr>
      <vt:lpstr>給与所得</vt:lpstr>
      <vt:lpstr>税額</vt:lpstr>
      <vt:lpstr>保険料配偶者</vt:lpstr>
      <vt:lpstr>ライセンス2</vt:lpstr>
      <vt:lpstr>給与所得配偶者</vt:lpstr>
      <vt:lpstr>法定調書合計表</vt:lpstr>
      <vt:lpstr>税務署提出用</vt:lpstr>
      <vt:lpstr>ライセンス</vt:lpstr>
      <vt:lpstr>集計</vt:lpstr>
      <vt:lpstr>個人データ一覧</vt:lpstr>
      <vt:lpstr>eltax1</vt:lpstr>
      <vt:lpstr>eLTAX</vt:lpstr>
      <vt:lpstr>data3!Print_Area</vt:lpstr>
      <vt:lpstr>data4!Print_Area</vt:lpstr>
      <vt:lpstr>源泉徴収票!Print_Area</vt:lpstr>
      <vt:lpstr>源泉徴収簿!Print_Area</vt:lpstr>
      <vt:lpstr>税務署提出用!Print_Area</vt:lpstr>
      <vt:lpstr>徴収票2枚!Print_Area</vt:lpstr>
      <vt:lpstr>法定調書合計表!Print_Area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源泉徴収票年末調整エクセルＶＢＡ</dc:title>
  <dc:creator>kazuhiro.suzuki</dc:creator>
  <dc:description>鈴木税理士事務所　鈴木一弘</dc:description>
  <cp:lastModifiedBy>一弘 鈴木</cp:lastModifiedBy>
  <cp:lastPrinted>2026-09-17T14:32:06Z</cp:lastPrinted>
  <dcterms:created xsi:type="dcterms:W3CDTF">2006-09-13T11:12:02Z</dcterms:created>
  <dcterms:modified xsi:type="dcterms:W3CDTF">2026-09-17T14:54:19Z</dcterms:modified>
</cp:coreProperties>
</file>